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557B7EA-DE4B-4B02-B242-D4623EF25CA1}" xr6:coauthVersionLast="46" xr6:coauthVersionMax="46" xr10:uidLastSave="{00000000-0000-0000-0000-000000000000}"/>
  <bookViews>
    <workbookView xWindow="-120" yWindow="-120" windowWidth="20730" windowHeight="11160" tabRatio="699" firstSheet="1" activeTab="1" xr2:uid="{00000000-000D-0000-FFFF-FFFF00000000}"/>
  </bookViews>
  <sheets>
    <sheet name="2021.02 Análisis" sheetId="15" r:id="rId1"/>
    <sheet name="supuestos" sheetId="46" r:id="rId2"/>
    <sheet name="comp aderezos" sheetId="45" r:id="rId3"/>
    <sheet name="directos" sheetId="43" r:id="rId4"/>
    <sheet name="estructura" sheetId="49" r:id="rId5"/>
    <sheet name="Producto cliente" sheetId="16" r:id="rId6"/>
    <sheet name="Cliente Producto" sheetId="38" r:id="rId7"/>
    <sheet name="Producto" sheetId="37" r:id="rId8"/>
    <sheet name="Mg" sheetId="42" r:id="rId9"/>
  </sheets>
  <externalReferences>
    <externalReference r:id="rId10"/>
    <externalReference r:id="rId11"/>
  </externalReferences>
  <definedNames>
    <definedName name="_xlnm._FilterDatabase" localSheetId="0" hidden="1">'2021.02 Análisis'!$A$4:$AQ$331</definedName>
  </definedNames>
  <calcPr calcId="181029"/>
  <pivotCaches>
    <pivotCache cacheId="10" r:id="rId12"/>
  </pivotCaches>
</workbook>
</file>

<file path=xl/calcChain.xml><?xml version="1.0" encoding="utf-8"?>
<calcChain xmlns="http://schemas.openxmlformats.org/spreadsheetml/2006/main">
  <c r="AJ33" i="37" l="1"/>
  <c r="AJ32" i="37"/>
  <c r="AJ31" i="37"/>
  <c r="AJ30" i="37"/>
  <c r="AJ29" i="37"/>
  <c r="AJ28" i="37"/>
  <c r="AJ27" i="37"/>
  <c r="AJ26" i="37"/>
  <c r="AJ25" i="37"/>
  <c r="AJ24" i="37"/>
  <c r="AJ23" i="37"/>
  <c r="AJ22" i="37"/>
  <c r="AJ21" i="37"/>
  <c r="AJ20" i="37"/>
  <c r="AJ19" i="37"/>
  <c r="AJ18" i="37"/>
  <c r="AJ17" i="37"/>
  <c r="AJ16" i="37"/>
  <c r="AJ15" i="37"/>
  <c r="AJ14" i="37"/>
  <c r="AJ13" i="37"/>
  <c r="AJ11" i="37"/>
  <c r="AJ10" i="37"/>
  <c r="AJ9" i="37"/>
  <c r="AJ8" i="37"/>
  <c r="AJ7" i="37"/>
  <c r="AJ6" i="37"/>
  <c r="AJ12" i="37"/>
  <c r="P7" i="37"/>
  <c r="Q7" i="37"/>
  <c r="R7" i="37"/>
  <c r="T7" i="37"/>
  <c r="U7" i="37"/>
  <c r="V7" i="37"/>
  <c r="W7" i="37"/>
  <c r="Y7" i="37"/>
  <c r="Z7" i="37"/>
  <c r="AA7" i="37"/>
  <c r="AC7" i="37"/>
  <c r="AD7" i="37"/>
  <c r="AE7" i="37"/>
  <c r="AG7" i="37"/>
  <c r="AH7" i="37"/>
  <c r="AI7" i="37"/>
  <c r="AK7" i="37"/>
  <c r="P8" i="37"/>
  <c r="Q8" i="37"/>
  <c r="R8" i="37"/>
  <c r="T8" i="37"/>
  <c r="U8" i="37"/>
  <c r="V8" i="37"/>
  <c r="W8" i="37"/>
  <c r="Y8" i="37"/>
  <c r="Z8" i="37"/>
  <c r="AA8" i="37"/>
  <c r="AC8" i="37"/>
  <c r="AD8" i="37"/>
  <c r="AE8" i="37"/>
  <c r="AG8" i="37"/>
  <c r="AH8" i="37"/>
  <c r="AI8" i="37"/>
  <c r="AK8" i="37"/>
  <c r="P9" i="37"/>
  <c r="Q9" i="37"/>
  <c r="R9" i="37"/>
  <c r="T9" i="37"/>
  <c r="U9" i="37"/>
  <c r="V9" i="37"/>
  <c r="W9" i="37"/>
  <c r="Y9" i="37"/>
  <c r="Z9" i="37"/>
  <c r="AA9" i="37"/>
  <c r="AC9" i="37"/>
  <c r="AD9" i="37"/>
  <c r="AE9" i="37"/>
  <c r="AG9" i="37"/>
  <c r="AH9" i="37"/>
  <c r="AI9" i="37"/>
  <c r="AK9" i="37"/>
  <c r="P10" i="37"/>
  <c r="Q10" i="37"/>
  <c r="R10" i="37"/>
  <c r="T10" i="37"/>
  <c r="U10" i="37"/>
  <c r="V10" i="37"/>
  <c r="W10" i="37"/>
  <c r="Y10" i="37"/>
  <c r="Z10" i="37"/>
  <c r="AA10" i="37"/>
  <c r="AC10" i="37"/>
  <c r="AD10" i="37"/>
  <c r="AE10" i="37"/>
  <c r="AG10" i="37"/>
  <c r="AH10" i="37"/>
  <c r="AI10" i="37"/>
  <c r="AK10" i="37"/>
  <c r="P11" i="37"/>
  <c r="Q11" i="37"/>
  <c r="R11" i="37"/>
  <c r="T11" i="37"/>
  <c r="U11" i="37"/>
  <c r="V11" i="37"/>
  <c r="W11" i="37"/>
  <c r="Y11" i="37"/>
  <c r="Z11" i="37"/>
  <c r="AA11" i="37"/>
  <c r="AC11" i="37"/>
  <c r="AD11" i="37"/>
  <c r="AE11" i="37"/>
  <c r="AG11" i="37"/>
  <c r="AH11" i="37"/>
  <c r="AI11" i="37"/>
  <c r="AK11" i="37"/>
  <c r="P12" i="37"/>
  <c r="Q12" i="37"/>
  <c r="R12" i="37"/>
  <c r="T12" i="37"/>
  <c r="U12" i="37"/>
  <c r="V12" i="37"/>
  <c r="W12" i="37"/>
  <c r="Y12" i="37"/>
  <c r="Z12" i="37"/>
  <c r="AA12" i="37"/>
  <c r="AC12" i="37"/>
  <c r="AD12" i="37"/>
  <c r="AE12" i="37"/>
  <c r="AG12" i="37"/>
  <c r="AH12" i="37"/>
  <c r="AI12" i="37"/>
  <c r="AK12" i="37"/>
  <c r="P13" i="37"/>
  <c r="Q13" i="37"/>
  <c r="R13" i="37"/>
  <c r="T13" i="37"/>
  <c r="U13" i="37"/>
  <c r="V13" i="37"/>
  <c r="W13" i="37"/>
  <c r="Y13" i="37"/>
  <c r="Z13" i="37"/>
  <c r="AA13" i="37"/>
  <c r="AC13" i="37"/>
  <c r="AD13" i="37"/>
  <c r="AE13" i="37"/>
  <c r="AG13" i="37"/>
  <c r="AH13" i="37"/>
  <c r="AI13" i="37"/>
  <c r="AK13" i="37"/>
  <c r="P14" i="37"/>
  <c r="Q14" i="37"/>
  <c r="R14" i="37"/>
  <c r="T14" i="37"/>
  <c r="U14" i="37"/>
  <c r="V14" i="37"/>
  <c r="W14" i="37"/>
  <c r="Y14" i="37"/>
  <c r="Z14" i="37"/>
  <c r="AA14" i="37"/>
  <c r="AC14" i="37"/>
  <c r="AD14" i="37"/>
  <c r="AE14" i="37"/>
  <c r="AG14" i="37"/>
  <c r="AH14" i="37"/>
  <c r="AI14" i="37"/>
  <c r="AK14" i="37"/>
  <c r="P15" i="37"/>
  <c r="Q15" i="37"/>
  <c r="R15" i="37"/>
  <c r="T15" i="37"/>
  <c r="U15" i="37"/>
  <c r="V15" i="37"/>
  <c r="W15" i="37"/>
  <c r="Y15" i="37"/>
  <c r="Z15" i="37"/>
  <c r="AA15" i="37"/>
  <c r="AC15" i="37"/>
  <c r="AD15" i="37"/>
  <c r="AE15" i="37"/>
  <c r="AG15" i="37"/>
  <c r="AH15" i="37"/>
  <c r="AI15" i="37"/>
  <c r="AK15" i="37"/>
  <c r="P16" i="37"/>
  <c r="Q16" i="37"/>
  <c r="R16" i="37"/>
  <c r="T16" i="37"/>
  <c r="U16" i="37"/>
  <c r="V16" i="37"/>
  <c r="W16" i="37"/>
  <c r="Y16" i="37"/>
  <c r="Z16" i="37"/>
  <c r="AA16" i="37"/>
  <c r="AC16" i="37"/>
  <c r="AD16" i="37"/>
  <c r="AE16" i="37"/>
  <c r="AG16" i="37"/>
  <c r="AH16" i="37"/>
  <c r="AI16" i="37"/>
  <c r="AK16" i="37"/>
  <c r="P17" i="37"/>
  <c r="Q17" i="37"/>
  <c r="R17" i="37"/>
  <c r="T17" i="37"/>
  <c r="U17" i="37"/>
  <c r="V17" i="37"/>
  <c r="W17" i="37"/>
  <c r="Y17" i="37"/>
  <c r="Z17" i="37"/>
  <c r="AA17" i="37"/>
  <c r="AC17" i="37"/>
  <c r="AD17" i="37"/>
  <c r="AE17" i="37"/>
  <c r="AG17" i="37"/>
  <c r="AH17" i="37"/>
  <c r="AI17" i="37"/>
  <c r="AK17" i="37"/>
  <c r="P18" i="37"/>
  <c r="Q18" i="37"/>
  <c r="R18" i="37"/>
  <c r="T18" i="37"/>
  <c r="U18" i="37"/>
  <c r="V18" i="37"/>
  <c r="W18" i="37"/>
  <c r="Y18" i="37"/>
  <c r="Z18" i="37"/>
  <c r="AA18" i="37"/>
  <c r="AC18" i="37"/>
  <c r="AD18" i="37"/>
  <c r="AE18" i="37"/>
  <c r="AG18" i="37"/>
  <c r="AH18" i="37"/>
  <c r="AI18" i="37"/>
  <c r="AK18" i="37"/>
  <c r="P19" i="37"/>
  <c r="Q19" i="37"/>
  <c r="R19" i="37"/>
  <c r="T19" i="37"/>
  <c r="U19" i="37"/>
  <c r="V19" i="37"/>
  <c r="W19" i="37"/>
  <c r="Y19" i="37"/>
  <c r="Z19" i="37"/>
  <c r="AA19" i="37"/>
  <c r="AC19" i="37"/>
  <c r="AD19" i="37"/>
  <c r="AE19" i="37"/>
  <c r="AG19" i="37"/>
  <c r="AH19" i="37"/>
  <c r="AI19" i="37"/>
  <c r="AK19" i="37"/>
  <c r="P20" i="37"/>
  <c r="Q20" i="37"/>
  <c r="R20" i="37"/>
  <c r="T20" i="37"/>
  <c r="U20" i="37"/>
  <c r="V20" i="37"/>
  <c r="W20" i="37"/>
  <c r="Y20" i="37"/>
  <c r="Z20" i="37"/>
  <c r="AA20" i="37"/>
  <c r="AC20" i="37"/>
  <c r="AD20" i="37"/>
  <c r="AE20" i="37"/>
  <c r="AG20" i="37"/>
  <c r="AH20" i="37"/>
  <c r="AI20" i="37"/>
  <c r="AK20" i="37"/>
  <c r="P21" i="37"/>
  <c r="Q21" i="37"/>
  <c r="R21" i="37"/>
  <c r="T21" i="37"/>
  <c r="U21" i="37"/>
  <c r="V21" i="37"/>
  <c r="W21" i="37"/>
  <c r="Y21" i="37"/>
  <c r="Z21" i="37"/>
  <c r="AA21" i="37"/>
  <c r="AC21" i="37"/>
  <c r="AD21" i="37"/>
  <c r="AE21" i="37"/>
  <c r="AG21" i="37"/>
  <c r="AH21" i="37"/>
  <c r="AI21" i="37"/>
  <c r="AK21" i="37"/>
  <c r="P22" i="37"/>
  <c r="Q22" i="37"/>
  <c r="R22" i="37"/>
  <c r="T22" i="37"/>
  <c r="U22" i="37"/>
  <c r="V22" i="37"/>
  <c r="W22" i="37"/>
  <c r="Y22" i="37"/>
  <c r="Z22" i="37"/>
  <c r="AA22" i="37"/>
  <c r="AC22" i="37"/>
  <c r="AD22" i="37"/>
  <c r="AE22" i="37"/>
  <c r="AG22" i="37"/>
  <c r="AH22" i="37"/>
  <c r="AI22" i="37"/>
  <c r="AK22" i="37"/>
  <c r="P23" i="37"/>
  <c r="Q23" i="37"/>
  <c r="R23" i="37"/>
  <c r="T23" i="37"/>
  <c r="U23" i="37"/>
  <c r="V23" i="37"/>
  <c r="W23" i="37"/>
  <c r="Y23" i="37"/>
  <c r="Z23" i="37"/>
  <c r="AA23" i="37"/>
  <c r="AC23" i="37"/>
  <c r="AD23" i="37"/>
  <c r="AE23" i="37"/>
  <c r="AG23" i="37"/>
  <c r="AH23" i="37"/>
  <c r="AI23" i="37"/>
  <c r="AK23" i="37"/>
  <c r="P24" i="37"/>
  <c r="Q24" i="37"/>
  <c r="R24" i="37"/>
  <c r="T24" i="37"/>
  <c r="U24" i="37"/>
  <c r="V24" i="37"/>
  <c r="W24" i="37"/>
  <c r="Y24" i="37"/>
  <c r="Z24" i="37"/>
  <c r="AA24" i="37"/>
  <c r="AC24" i="37"/>
  <c r="AD24" i="37"/>
  <c r="AE24" i="37"/>
  <c r="AG24" i="37"/>
  <c r="AH24" i="37"/>
  <c r="AI24" i="37"/>
  <c r="AK24" i="37"/>
  <c r="P25" i="37"/>
  <c r="Q25" i="37"/>
  <c r="R25" i="37"/>
  <c r="T25" i="37"/>
  <c r="U25" i="37"/>
  <c r="V25" i="37"/>
  <c r="W25" i="37"/>
  <c r="Y25" i="37"/>
  <c r="Z25" i="37"/>
  <c r="AA25" i="37"/>
  <c r="AC25" i="37"/>
  <c r="AD25" i="37"/>
  <c r="AE25" i="37"/>
  <c r="AG25" i="37"/>
  <c r="AH25" i="37"/>
  <c r="AI25" i="37"/>
  <c r="AK25" i="37"/>
  <c r="P26" i="37"/>
  <c r="Q26" i="37"/>
  <c r="R26" i="37"/>
  <c r="T26" i="37"/>
  <c r="U26" i="37"/>
  <c r="V26" i="37"/>
  <c r="W26" i="37"/>
  <c r="Y26" i="37"/>
  <c r="Z26" i="37"/>
  <c r="AA26" i="37"/>
  <c r="AC26" i="37"/>
  <c r="AD26" i="37"/>
  <c r="AE26" i="37"/>
  <c r="AG26" i="37"/>
  <c r="AH26" i="37"/>
  <c r="AI26" i="37"/>
  <c r="AK26" i="37"/>
  <c r="P27" i="37"/>
  <c r="Q27" i="37"/>
  <c r="R27" i="37"/>
  <c r="T27" i="37"/>
  <c r="U27" i="37"/>
  <c r="V27" i="37"/>
  <c r="W27" i="37"/>
  <c r="Y27" i="37"/>
  <c r="Z27" i="37"/>
  <c r="AA27" i="37"/>
  <c r="AC27" i="37"/>
  <c r="AD27" i="37"/>
  <c r="AE27" i="37"/>
  <c r="AG27" i="37"/>
  <c r="AH27" i="37"/>
  <c r="AI27" i="37"/>
  <c r="AK27" i="37"/>
  <c r="P28" i="37"/>
  <c r="Q28" i="37"/>
  <c r="R28" i="37"/>
  <c r="T28" i="37"/>
  <c r="U28" i="37"/>
  <c r="V28" i="37"/>
  <c r="W28" i="37"/>
  <c r="Y28" i="37"/>
  <c r="Z28" i="37"/>
  <c r="AA28" i="37"/>
  <c r="AC28" i="37"/>
  <c r="AD28" i="37"/>
  <c r="AE28" i="37"/>
  <c r="AG28" i="37"/>
  <c r="AH28" i="37"/>
  <c r="AI28" i="37"/>
  <c r="AK28" i="37"/>
  <c r="P29" i="37"/>
  <c r="Q29" i="37"/>
  <c r="R29" i="37"/>
  <c r="T29" i="37"/>
  <c r="U29" i="37"/>
  <c r="V29" i="37"/>
  <c r="W29" i="37"/>
  <c r="Y29" i="37"/>
  <c r="Z29" i="37"/>
  <c r="AA29" i="37"/>
  <c r="AC29" i="37"/>
  <c r="AD29" i="37"/>
  <c r="AE29" i="37"/>
  <c r="AG29" i="37"/>
  <c r="AH29" i="37"/>
  <c r="AI29" i="37"/>
  <c r="AK29" i="37"/>
  <c r="P30" i="37"/>
  <c r="Q30" i="37"/>
  <c r="R30" i="37"/>
  <c r="T30" i="37"/>
  <c r="U30" i="37"/>
  <c r="V30" i="37"/>
  <c r="W30" i="37"/>
  <c r="Y30" i="37"/>
  <c r="Z30" i="37"/>
  <c r="AA30" i="37"/>
  <c r="AC30" i="37"/>
  <c r="AD30" i="37"/>
  <c r="AE30" i="37"/>
  <c r="AG30" i="37"/>
  <c r="AH30" i="37"/>
  <c r="AI30" i="37"/>
  <c r="AK30" i="37"/>
  <c r="P31" i="37"/>
  <c r="Q31" i="37"/>
  <c r="R31" i="37"/>
  <c r="T31" i="37"/>
  <c r="U31" i="37"/>
  <c r="V31" i="37"/>
  <c r="W31" i="37"/>
  <c r="Y31" i="37"/>
  <c r="Z31" i="37"/>
  <c r="AA31" i="37"/>
  <c r="AC31" i="37"/>
  <c r="AD31" i="37"/>
  <c r="AE31" i="37"/>
  <c r="AG31" i="37"/>
  <c r="AH31" i="37"/>
  <c r="AI31" i="37"/>
  <c r="AK31" i="37"/>
  <c r="P32" i="37"/>
  <c r="Q32" i="37"/>
  <c r="R32" i="37"/>
  <c r="T32" i="37"/>
  <c r="U32" i="37"/>
  <c r="V32" i="37"/>
  <c r="W32" i="37"/>
  <c r="Y32" i="37"/>
  <c r="Z32" i="37"/>
  <c r="AA32" i="37"/>
  <c r="AC32" i="37"/>
  <c r="AD32" i="37"/>
  <c r="AE32" i="37"/>
  <c r="AG32" i="37"/>
  <c r="AH32" i="37"/>
  <c r="AI32" i="37"/>
  <c r="AK32" i="37"/>
  <c r="P33" i="37"/>
  <c r="Q33" i="37"/>
  <c r="R33" i="37"/>
  <c r="T33" i="37"/>
  <c r="U33" i="37"/>
  <c r="V33" i="37"/>
  <c r="W33" i="37"/>
  <c r="Y33" i="37"/>
  <c r="Z33" i="37"/>
  <c r="AA33" i="37"/>
  <c r="AC33" i="37"/>
  <c r="AD33" i="37"/>
  <c r="AE33" i="37"/>
  <c r="AG33" i="37"/>
  <c r="AH33" i="37"/>
  <c r="AI33" i="37"/>
  <c r="AK33" i="37"/>
  <c r="Q343" i="38"/>
  <c r="R343" i="38"/>
  <c r="S343" i="38"/>
  <c r="U343" i="38"/>
  <c r="V343" i="38"/>
  <c r="W343" i="38"/>
  <c r="X343" i="38"/>
  <c r="Z343" i="38"/>
  <c r="AA343" i="38"/>
  <c r="AB343" i="38"/>
  <c r="AD343" i="38"/>
  <c r="AE343" i="38"/>
  <c r="AF343" i="38"/>
  <c r="AH343" i="38"/>
  <c r="AI343" i="38"/>
  <c r="AJ343" i="38"/>
  <c r="AK343" i="38"/>
  <c r="Q344" i="38"/>
  <c r="R344" i="38"/>
  <c r="S344" i="38"/>
  <c r="U344" i="38"/>
  <c r="V344" i="38"/>
  <c r="W344" i="38"/>
  <c r="X344" i="38"/>
  <c r="Z344" i="38"/>
  <c r="AA344" i="38"/>
  <c r="AB344" i="38"/>
  <c r="AD344" i="38"/>
  <c r="AE344" i="38"/>
  <c r="AF344" i="38"/>
  <c r="AH344" i="38"/>
  <c r="AI344" i="38"/>
  <c r="AJ344" i="38"/>
  <c r="AK344" i="38"/>
  <c r="Q345" i="38"/>
  <c r="R345" i="38"/>
  <c r="S345" i="38"/>
  <c r="U345" i="38"/>
  <c r="V345" i="38"/>
  <c r="W345" i="38"/>
  <c r="X345" i="38"/>
  <c r="Z345" i="38"/>
  <c r="AA345" i="38"/>
  <c r="AB345" i="38"/>
  <c r="AD345" i="38"/>
  <c r="AE345" i="38"/>
  <c r="AF345" i="38"/>
  <c r="AH345" i="38"/>
  <c r="AI345" i="38"/>
  <c r="AJ345" i="38"/>
  <c r="AK345" i="38"/>
  <c r="Q346" i="38"/>
  <c r="R346" i="38"/>
  <c r="S346" i="38"/>
  <c r="U346" i="38"/>
  <c r="V346" i="38"/>
  <c r="W346" i="38"/>
  <c r="X346" i="38"/>
  <c r="Z346" i="38"/>
  <c r="AA346" i="38"/>
  <c r="AB346" i="38"/>
  <c r="AD346" i="38"/>
  <c r="AE346" i="38"/>
  <c r="AF346" i="38"/>
  <c r="AH346" i="38"/>
  <c r="AI346" i="38"/>
  <c r="AJ346" i="38"/>
  <c r="AK346" i="38"/>
  <c r="Q347" i="38"/>
  <c r="R347" i="38"/>
  <c r="S347" i="38"/>
  <c r="U347" i="38"/>
  <c r="V347" i="38"/>
  <c r="W347" i="38"/>
  <c r="X347" i="38"/>
  <c r="Z347" i="38"/>
  <c r="AA347" i="38"/>
  <c r="AB347" i="38"/>
  <c r="AD347" i="38"/>
  <c r="AE347" i="38"/>
  <c r="AF347" i="38"/>
  <c r="AH347" i="38"/>
  <c r="AI347" i="38"/>
  <c r="AJ347" i="38"/>
  <c r="AK347" i="38"/>
  <c r="Q348" i="38"/>
  <c r="R348" i="38"/>
  <c r="S348" i="38"/>
  <c r="U348" i="38"/>
  <c r="V348" i="38"/>
  <c r="W348" i="38"/>
  <c r="X348" i="38"/>
  <c r="Z348" i="38"/>
  <c r="AA348" i="38"/>
  <c r="AB348" i="38"/>
  <c r="AD348" i="38"/>
  <c r="AE348" i="38"/>
  <c r="AF348" i="38"/>
  <c r="AH348" i="38"/>
  <c r="AI348" i="38"/>
  <c r="AJ348" i="38"/>
  <c r="AK348" i="38"/>
  <c r="Q349" i="38"/>
  <c r="R349" i="38"/>
  <c r="S349" i="38"/>
  <c r="U349" i="38"/>
  <c r="V349" i="38"/>
  <c r="W349" i="38"/>
  <c r="X349" i="38"/>
  <c r="Z349" i="38"/>
  <c r="AA349" i="38"/>
  <c r="AB349" i="38"/>
  <c r="AD349" i="38"/>
  <c r="AE349" i="38"/>
  <c r="AF349" i="38"/>
  <c r="AH349" i="38"/>
  <c r="AI349" i="38"/>
  <c r="AJ349" i="38"/>
  <c r="AK349" i="38"/>
  <c r="Q350" i="38"/>
  <c r="R350" i="38"/>
  <c r="S350" i="38"/>
  <c r="U350" i="38"/>
  <c r="V350" i="38"/>
  <c r="W350" i="38"/>
  <c r="X350" i="38"/>
  <c r="Z350" i="38"/>
  <c r="AA350" i="38"/>
  <c r="AB350" i="38"/>
  <c r="AD350" i="38"/>
  <c r="AE350" i="38"/>
  <c r="AF350" i="38"/>
  <c r="AH350" i="38"/>
  <c r="AI350" i="38"/>
  <c r="AJ350" i="38"/>
  <c r="AK350" i="38"/>
  <c r="Q351" i="38"/>
  <c r="R351" i="38"/>
  <c r="S351" i="38"/>
  <c r="U351" i="38"/>
  <c r="V351" i="38"/>
  <c r="W351" i="38"/>
  <c r="X351" i="38"/>
  <c r="Z351" i="38"/>
  <c r="AA351" i="38"/>
  <c r="AB351" i="38"/>
  <c r="AD351" i="38"/>
  <c r="AE351" i="38"/>
  <c r="AF351" i="38"/>
  <c r="AH351" i="38"/>
  <c r="AI351" i="38"/>
  <c r="AJ351" i="38"/>
  <c r="AK351" i="38"/>
  <c r="Q352" i="38"/>
  <c r="R352" i="38"/>
  <c r="S352" i="38"/>
  <c r="U352" i="38"/>
  <c r="V352" i="38"/>
  <c r="W352" i="38"/>
  <c r="X352" i="38"/>
  <c r="Z352" i="38"/>
  <c r="AA352" i="38"/>
  <c r="AB352" i="38"/>
  <c r="AD352" i="38"/>
  <c r="AE352" i="38"/>
  <c r="AF352" i="38"/>
  <c r="AH352" i="38"/>
  <c r="AI352" i="38"/>
  <c r="AJ352" i="38"/>
  <c r="AK352" i="38"/>
  <c r="Q353" i="38"/>
  <c r="R353" i="38"/>
  <c r="S353" i="38"/>
  <c r="U353" i="38"/>
  <c r="V353" i="38"/>
  <c r="W353" i="38"/>
  <c r="X353" i="38"/>
  <c r="Z353" i="38"/>
  <c r="AA353" i="38"/>
  <c r="AB353" i="38"/>
  <c r="AD353" i="38"/>
  <c r="AE353" i="38"/>
  <c r="AF353" i="38"/>
  <c r="AH353" i="38"/>
  <c r="AI353" i="38"/>
  <c r="AJ353" i="38"/>
  <c r="AK353" i="38"/>
  <c r="Q354" i="38"/>
  <c r="R354" i="38"/>
  <c r="S354" i="38"/>
  <c r="U354" i="38"/>
  <c r="V354" i="38"/>
  <c r="W354" i="38"/>
  <c r="X354" i="38"/>
  <c r="Z354" i="38"/>
  <c r="AA354" i="38"/>
  <c r="AB354" i="38"/>
  <c r="AD354" i="38"/>
  <c r="AE354" i="38"/>
  <c r="AF354" i="38"/>
  <c r="AH354" i="38"/>
  <c r="AI354" i="38"/>
  <c r="AJ354" i="38"/>
  <c r="AK354" i="38"/>
  <c r="Q355" i="38"/>
  <c r="R355" i="38"/>
  <c r="S355" i="38"/>
  <c r="U355" i="38"/>
  <c r="V355" i="38"/>
  <c r="W355" i="38"/>
  <c r="X355" i="38"/>
  <c r="Z355" i="38"/>
  <c r="AA355" i="38"/>
  <c r="AB355" i="38"/>
  <c r="AD355" i="38"/>
  <c r="AE355" i="38"/>
  <c r="AF355" i="38"/>
  <c r="AH355" i="38"/>
  <c r="AI355" i="38"/>
  <c r="AJ355" i="38"/>
  <c r="AK355" i="38"/>
  <c r="Q356" i="38"/>
  <c r="R356" i="38"/>
  <c r="S356" i="38"/>
  <c r="U356" i="38"/>
  <c r="V356" i="38"/>
  <c r="W356" i="38"/>
  <c r="X356" i="38"/>
  <c r="Z356" i="38"/>
  <c r="AA356" i="38"/>
  <c r="AB356" i="38"/>
  <c r="AD356" i="38"/>
  <c r="AE356" i="38"/>
  <c r="AF356" i="38"/>
  <c r="AH356" i="38"/>
  <c r="AI356" i="38"/>
  <c r="AJ356" i="38"/>
  <c r="AK356" i="38"/>
  <c r="Q357" i="38"/>
  <c r="R357" i="38"/>
  <c r="S357" i="38"/>
  <c r="U357" i="38"/>
  <c r="V357" i="38"/>
  <c r="W357" i="38"/>
  <c r="X357" i="38"/>
  <c r="Z357" i="38"/>
  <c r="AA357" i="38"/>
  <c r="AB357" i="38"/>
  <c r="AD357" i="38"/>
  <c r="AE357" i="38"/>
  <c r="AF357" i="38"/>
  <c r="AH357" i="38"/>
  <c r="AI357" i="38"/>
  <c r="AJ357" i="38"/>
  <c r="AK357" i="38"/>
  <c r="Q358" i="38"/>
  <c r="R358" i="38"/>
  <c r="S358" i="38"/>
  <c r="U358" i="38"/>
  <c r="V358" i="38"/>
  <c r="W358" i="38"/>
  <c r="X358" i="38"/>
  <c r="Z358" i="38"/>
  <c r="AA358" i="38"/>
  <c r="AB358" i="38"/>
  <c r="AD358" i="38"/>
  <c r="AE358" i="38"/>
  <c r="AF358" i="38"/>
  <c r="AH358" i="38"/>
  <c r="AI358" i="38"/>
  <c r="AJ358" i="38"/>
  <c r="AK358" i="38"/>
  <c r="Q359" i="38"/>
  <c r="R359" i="38"/>
  <c r="S359" i="38"/>
  <c r="U359" i="38"/>
  <c r="V359" i="38"/>
  <c r="W359" i="38"/>
  <c r="X359" i="38"/>
  <c r="Z359" i="38"/>
  <c r="AA359" i="38"/>
  <c r="AB359" i="38"/>
  <c r="AD359" i="38"/>
  <c r="AE359" i="38"/>
  <c r="AF359" i="38"/>
  <c r="AH359" i="38"/>
  <c r="AI359" i="38"/>
  <c r="AJ359" i="38"/>
  <c r="AK359" i="38"/>
  <c r="Q360" i="38"/>
  <c r="R360" i="38"/>
  <c r="S360" i="38"/>
  <c r="U360" i="38"/>
  <c r="V360" i="38"/>
  <c r="W360" i="38"/>
  <c r="X360" i="38"/>
  <c r="Z360" i="38"/>
  <c r="AA360" i="38"/>
  <c r="AB360" i="38"/>
  <c r="AD360" i="38"/>
  <c r="AE360" i="38"/>
  <c r="AF360" i="38"/>
  <c r="AH360" i="38"/>
  <c r="AI360" i="38"/>
  <c r="AJ360" i="38"/>
  <c r="AK360" i="38"/>
  <c r="Q361" i="38"/>
  <c r="R361" i="38"/>
  <c r="S361" i="38"/>
  <c r="U361" i="38"/>
  <c r="V361" i="38"/>
  <c r="W361" i="38"/>
  <c r="X361" i="38"/>
  <c r="Z361" i="38"/>
  <c r="AA361" i="38"/>
  <c r="AB361" i="38"/>
  <c r="AD361" i="38"/>
  <c r="AE361" i="38"/>
  <c r="AF361" i="38"/>
  <c r="AH361" i="38"/>
  <c r="AI361" i="38"/>
  <c r="AJ361" i="38"/>
  <c r="AK361" i="38"/>
  <c r="Q362" i="38"/>
  <c r="R362" i="38"/>
  <c r="S362" i="38"/>
  <c r="U362" i="38"/>
  <c r="V362" i="38"/>
  <c r="W362" i="38"/>
  <c r="X362" i="38"/>
  <c r="Z362" i="38"/>
  <c r="AA362" i="38"/>
  <c r="AB362" i="38"/>
  <c r="AD362" i="38"/>
  <c r="AE362" i="38"/>
  <c r="AF362" i="38"/>
  <c r="AH362" i="38"/>
  <c r="AI362" i="38"/>
  <c r="AJ362" i="38"/>
  <c r="AK362" i="38"/>
  <c r="Q363" i="38"/>
  <c r="R363" i="38"/>
  <c r="S363" i="38"/>
  <c r="U363" i="38"/>
  <c r="V363" i="38"/>
  <c r="W363" i="38"/>
  <c r="X363" i="38"/>
  <c r="Z363" i="38"/>
  <c r="AA363" i="38"/>
  <c r="AB363" i="38"/>
  <c r="AD363" i="38"/>
  <c r="AE363" i="38"/>
  <c r="AF363" i="38"/>
  <c r="AH363" i="38"/>
  <c r="AI363" i="38"/>
  <c r="AJ363" i="38"/>
  <c r="AK363" i="38"/>
  <c r="Q364" i="38"/>
  <c r="R364" i="38"/>
  <c r="S364" i="38"/>
  <c r="U364" i="38"/>
  <c r="V364" i="38"/>
  <c r="W364" i="38"/>
  <c r="X364" i="38"/>
  <c r="Z364" i="38"/>
  <c r="AA364" i="38"/>
  <c r="AB364" i="38"/>
  <c r="AD364" i="38"/>
  <c r="AE364" i="38"/>
  <c r="AF364" i="38"/>
  <c r="AH364" i="38"/>
  <c r="AI364" i="38"/>
  <c r="AJ364" i="38"/>
  <c r="AK364" i="38"/>
  <c r="Q365" i="38"/>
  <c r="R365" i="38"/>
  <c r="S365" i="38"/>
  <c r="U365" i="38"/>
  <c r="V365" i="38"/>
  <c r="W365" i="38"/>
  <c r="X365" i="38"/>
  <c r="Z365" i="38"/>
  <c r="AA365" i="38"/>
  <c r="AB365" i="38"/>
  <c r="AD365" i="38"/>
  <c r="AE365" i="38"/>
  <c r="AF365" i="38"/>
  <c r="AH365" i="38"/>
  <c r="AI365" i="38"/>
  <c r="AJ365" i="38"/>
  <c r="AK365" i="38"/>
  <c r="Q366" i="38"/>
  <c r="R366" i="38"/>
  <c r="S366" i="38"/>
  <c r="U366" i="38"/>
  <c r="V366" i="38"/>
  <c r="W366" i="38"/>
  <c r="X366" i="38"/>
  <c r="Z366" i="38"/>
  <c r="AA366" i="38"/>
  <c r="AB366" i="38"/>
  <c r="AD366" i="38"/>
  <c r="AE366" i="38"/>
  <c r="AF366" i="38"/>
  <c r="AH366" i="38"/>
  <c r="AI366" i="38"/>
  <c r="AJ366" i="38"/>
  <c r="AK366" i="38"/>
  <c r="Q367" i="38"/>
  <c r="R367" i="38"/>
  <c r="S367" i="38"/>
  <c r="U367" i="38"/>
  <c r="V367" i="38"/>
  <c r="W367" i="38"/>
  <c r="X367" i="38"/>
  <c r="Z367" i="38"/>
  <c r="AA367" i="38"/>
  <c r="AB367" i="38"/>
  <c r="AD367" i="38"/>
  <c r="AE367" i="38"/>
  <c r="AF367" i="38"/>
  <c r="AH367" i="38"/>
  <c r="AI367" i="38"/>
  <c r="AJ367" i="38"/>
  <c r="AK367" i="38"/>
  <c r="Q368" i="38"/>
  <c r="R368" i="38"/>
  <c r="S368" i="38"/>
  <c r="U368" i="38"/>
  <c r="V368" i="38"/>
  <c r="W368" i="38"/>
  <c r="X368" i="38"/>
  <c r="Z368" i="38"/>
  <c r="AA368" i="38"/>
  <c r="AB368" i="38"/>
  <c r="AD368" i="38"/>
  <c r="AE368" i="38"/>
  <c r="AF368" i="38"/>
  <c r="AH368" i="38"/>
  <c r="AI368" i="38"/>
  <c r="AJ368" i="38"/>
  <c r="AK368" i="38"/>
  <c r="Q369" i="38"/>
  <c r="R369" i="38"/>
  <c r="S369" i="38"/>
  <c r="U369" i="38"/>
  <c r="V369" i="38"/>
  <c r="W369" i="38"/>
  <c r="X369" i="38"/>
  <c r="Z369" i="38"/>
  <c r="AA369" i="38"/>
  <c r="AB369" i="38"/>
  <c r="AD369" i="38"/>
  <c r="AE369" i="38"/>
  <c r="AF369" i="38"/>
  <c r="AH369" i="38"/>
  <c r="AI369" i="38"/>
  <c r="AJ369" i="38"/>
  <c r="AK369" i="38"/>
  <c r="Q370" i="38"/>
  <c r="R370" i="38"/>
  <c r="S370" i="38"/>
  <c r="U370" i="38"/>
  <c r="V370" i="38"/>
  <c r="W370" i="38"/>
  <c r="X370" i="38"/>
  <c r="Z370" i="38"/>
  <c r="AA370" i="38"/>
  <c r="AB370" i="38"/>
  <c r="AD370" i="38"/>
  <c r="AE370" i="38"/>
  <c r="AF370" i="38"/>
  <c r="AH370" i="38"/>
  <c r="AI370" i="38"/>
  <c r="AJ370" i="38"/>
  <c r="AK370" i="38"/>
  <c r="Q371" i="38"/>
  <c r="R371" i="38"/>
  <c r="S371" i="38"/>
  <c r="U371" i="38"/>
  <c r="V371" i="38"/>
  <c r="W371" i="38"/>
  <c r="X371" i="38"/>
  <c r="Z371" i="38"/>
  <c r="AA371" i="38"/>
  <c r="AB371" i="38"/>
  <c r="AD371" i="38"/>
  <c r="AE371" i="38"/>
  <c r="AF371" i="38"/>
  <c r="AH371" i="38"/>
  <c r="AI371" i="38"/>
  <c r="AJ371" i="38"/>
  <c r="AK371" i="38"/>
  <c r="Q372" i="38"/>
  <c r="R372" i="38"/>
  <c r="S372" i="38"/>
  <c r="U372" i="38"/>
  <c r="V372" i="38"/>
  <c r="W372" i="38"/>
  <c r="X372" i="38"/>
  <c r="Z372" i="38"/>
  <c r="AA372" i="38"/>
  <c r="AB372" i="38"/>
  <c r="AD372" i="38"/>
  <c r="AE372" i="38"/>
  <c r="AF372" i="38"/>
  <c r="AH372" i="38"/>
  <c r="AI372" i="38"/>
  <c r="AJ372" i="38"/>
  <c r="AK372" i="38"/>
  <c r="Q373" i="38"/>
  <c r="R373" i="38"/>
  <c r="S373" i="38"/>
  <c r="U373" i="38"/>
  <c r="V373" i="38"/>
  <c r="W373" i="38"/>
  <c r="X373" i="38"/>
  <c r="Z373" i="38"/>
  <c r="AA373" i="38"/>
  <c r="AB373" i="38"/>
  <c r="AD373" i="38"/>
  <c r="AE373" i="38"/>
  <c r="AF373" i="38"/>
  <c r="AH373" i="38"/>
  <c r="AI373" i="38"/>
  <c r="AJ373" i="38"/>
  <c r="AK373" i="38"/>
  <c r="Q374" i="38"/>
  <c r="R374" i="38"/>
  <c r="S374" i="38"/>
  <c r="U374" i="38"/>
  <c r="V374" i="38"/>
  <c r="W374" i="38"/>
  <c r="X374" i="38"/>
  <c r="Z374" i="38"/>
  <c r="AA374" i="38"/>
  <c r="AB374" i="38"/>
  <c r="AD374" i="38"/>
  <c r="AE374" i="38"/>
  <c r="AF374" i="38"/>
  <c r="AH374" i="38"/>
  <c r="AI374" i="38"/>
  <c r="AJ374" i="38"/>
  <c r="AK374" i="38"/>
  <c r="Q375" i="38"/>
  <c r="R375" i="38"/>
  <c r="S375" i="38"/>
  <c r="U375" i="38"/>
  <c r="V375" i="38"/>
  <c r="W375" i="38"/>
  <c r="X375" i="38"/>
  <c r="Z375" i="38"/>
  <c r="AA375" i="38"/>
  <c r="AB375" i="38"/>
  <c r="AD375" i="38"/>
  <c r="AE375" i="38"/>
  <c r="AF375" i="38"/>
  <c r="AH375" i="38"/>
  <c r="AI375" i="38"/>
  <c r="AJ375" i="38"/>
  <c r="AK375" i="38"/>
  <c r="Q376" i="38"/>
  <c r="R376" i="38"/>
  <c r="S376" i="38"/>
  <c r="U376" i="38"/>
  <c r="V376" i="38"/>
  <c r="W376" i="38"/>
  <c r="X376" i="38"/>
  <c r="Z376" i="38"/>
  <c r="AA376" i="38"/>
  <c r="AB376" i="38"/>
  <c r="AD376" i="38"/>
  <c r="AE376" i="38"/>
  <c r="AF376" i="38"/>
  <c r="AH376" i="38"/>
  <c r="AI376" i="38"/>
  <c r="AJ376" i="38"/>
  <c r="AK376" i="38"/>
  <c r="Q377" i="38"/>
  <c r="R377" i="38"/>
  <c r="S377" i="38"/>
  <c r="U377" i="38"/>
  <c r="V377" i="38"/>
  <c r="W377" i="38"/>
  <c r="X377" i="38"/>
  <c r="Z377" i="38"/>
  <c r="AA377" i="38"/>
  <c r="AB377" i="38"/>
  <c r="AD377" i="38"/>
  <c r="AE377" i="38"/>
  <c r="AF377" i="38"/>
  <c r="AH377" i="38"/>
  <c r="AI377" i="38"/>
  <c r="AJ377" i="38"/>
  <c r="AK377" i="38"/>
  <c r="Q378" i="38"/>
  <c r="R378" i="38"/>
  <c r="S378" i="38"/>
  <c r="U378" i="38"/>
  <c r="V378" i="38"/>
  <c r="W378" i="38"/>
  <c r="X378" i="38"/>
  <c r="Z378" i="38"/>
  <c r="AA378" i="38"/>
  <c r="AB378" i="38"/>
  <c r="AD378" i="38"/>
  <c r="AE378" i="38"/>
  <c r="AF378" i="38"/>
  <c r="AH378" i="38"/>
  <c r="AI378" i="38"/>
  <c r="AJ378" i="38"/>
  <c r="AK378" i="38"/>
  <c r="Q379" i="38"/>
  <c r="R379" i="38"/>
  <c r="S379" i="38"/>
  <c r="U379" i="38"/>
  <c r="V379" i="38"/>
  <c r="W379" i="38"/>
  <c r="X379" i="38"/>
  <c r="Z379" i="38"/>
  <c r="AA379" i="38"/>
  <c r="AB379" i="38"/>
  <c r="AD379" i="38"/>
  <c r="AE379" i="38"/>
  <c r="AF379" i="38"/>
  <c r="AH379" i="38"/>
  <c r="AI379" i="38"/>
  <c r="AJ379" i="38"/>
  <c r="AK379" i="38"/>
  <c r="Q380" i="38"/>
  <c r="R380" i="38"/>
  <c r="S380" i="38"/>
  <c r="U380" i="38"/>
  <c r="V380" i="38"/>
  <c r="W380" i="38"/>
  <c r="X380" i="38"/>
  <c r="Z380" i="38"/>
  <c r="AA380" i="38"/>
  <c r="AB380" i="38"/>
  <c r="AD380" i="38"/>
  <c r="AE380" i="38"/>
  <c r="AF380" i="38"/>
  <c r="AH380" i="38"/>
  <c r="AI380" i="38"/>
  <c r="AJ380" i="38"/>
  <c r="AK380" i="38"/>
  <c r="Q381" i="38"/>
  <c r="R381" i="38"/>
  <c r="S381" i="38"/>
  <c r="U381" i="38"/>
  <c r="V381" i="38"/>
  <c r="W381" i="38"/>
  <c r="X381" i="38"/>
  <c r="Z381" i="38"/>
  <c r="AA381" i="38"/>
  <c r="AB381" i="38"/>
  <c r="AD381" i="38"/>
  <c r="AE381" i="38"/>
  <c r="AF381" i="38"/>
  <c r="AH381" i="38"/>
  <c r="AI381" i="38"/>
  <c r="AJ381" i="38"/>
  <c r="AK381" i="38"/>
  <c r="Q382" i="38"/>
  <c r="R382" i="38"/>
  <c r="S382" i="38"/>
  <c r="U382" i="38"/>
  <c r="V382" i="38"/>
  <c r="W382" i="38"/>
  <c r="X382" i="38"/>
  <c r="Z382" i="38"/>
  <c r="AA382" i="38"/>
  <c r="AB382" i="38"/>
  <c r="AD382" i="38"/>
  <c r="AE382" i="38"/>
  <c r="AF382" i="38"/>
  <c r="AH382" i="38"/>
  <c r="AI382" i="38"/>
  <c r="AJ382" i="38"/>
  <c r="AK382" i="38"/>
  <c r="Q383" i="38"/>
  <c r="R383" i="38"/>
  <c r="S383" i="38"/>
  <c r="U383" i="38"/>
  <c r="V383" i="38"/>
  <c r="W383" i="38"/>
  <c r="X383" i="38"/>
  <c r="Z383" i="38"/>
  <c r="AA383" i="38"/>
  <c r="AB383" i="38"/>
  <c r="AD383" i="38"/>
  <c r="AE383" i="38"/>
  <c r="AF383" i="38"/>
  <c r="AH383" i="38"/>
  <c r="AI383" i="38"/>
  <c r="AJ383" i="38"/>
  <c r="AK383" i="38"/>
  <c r="Q384" i="38"/>
  <c r="R384" i="38"/>
  <c r="S384" i="38"/>
  <c r="U384" i="38"/>
  <c r="V384" i="38"/>
  <c r="W384" i="38"/>
  <c r="X384" i="38"/>
  <c r="Z384" i="38"/>
  <c r="AA384" i="38"/>
  <c r="AB384" i="38"/>
  <c r="AD384" i="38"/>
  <c r="AE384" i="38"/>
  <c r="AF384" i="38"/>
  <c r="AH384" i="38"/>
  <c r="AI384" i="38"/>
  <c r="AJ384" i="38"/>
  <c r="AK384" i="38"/>
  <c r="Q35" i="16"/>
  <c r="R35" i="16"/>
  <c r="S35" i="16"/>
  <c r="U35" i="16"/>
  <c r="V35" i="16"/>
  <c r="W35" i="16"/>
  <c r="X35" i="16"/>
  <c r="Z35" i="16"/>
  <c r="AA35" i="16"/>
  <c r="AB35" i="16"/>
  <c r="AD35" i="16"/>
  <c r="AE35" i="16"/>
  <c r="AF35" i="16"/>
  <c r="AH35" i="16"/>
  <c r="AI35" i="16"/>
  <c r="AJ35" i="16"/>
  <c r="AK35" i="16"/>
  <c r="AM35" i="16"/>
  <c r="AP35" i="16"/>
  <c r="Q36" i="16"/>
  <c r="R36" i="16"/>
  <c r="S36" i="16"/>
  <c r="U36" i="16"/>
  <c r="V36" i="16"/>
  <c r="W36" i="16"/>
  <c r="X36" i="16"/>
  <c r="Z36" i="16"/>
  <c r="AA36" i="16"/>
  <c r="AB36" i="16"/>
  <c r="AD36" i="16"/>
  <c r="AE36" i="16"/>
  <c r="AF36" i="16"/>
  <c r="AH36" i="16"/>
  <c r="AI36" i="16"/>
  <c r="AJ36" i="16"/>
  <c r="AK36" i="16"/>
  <c r="AM36" i="16"/>
  <c r="AP36" i="16"/>
  <c r="Q37" i="16"/>
  <c r="R37" i="16"/>
  <c r="S37" i="16"/>
  <c r="U37" i="16"/>
  <c r="V37" i="16"/>
  <c r="W37" i="16"/>
  <c r="X37" i="16"/>
  <c r="Z37" i="16"/>
  <c r="AA37" i="16"/>
  <c r="AB37" i="16"/>
  <c r="AD37" i="16"/>
  <c r="AE37" i="16"/>
  <c r="AF37" i="16"/>
  <c r="AH37" i="16"/>
  <c r="AI37" i="16"/>
  <c r="AJ37" i="16"/>
  <c r="AK37" i="16"/>
  <c r="AM37" i="16"/>
  <c r="AP37" i="16"/>
  <c r="Q38" i="16"/>
  <c r="R38" i="16"/>
  <c r="S38" i="16"/>
  <c r="U38" i="16"/>
  <c r="V38" i="16"/>
  <c r="W38" i="16"/>
  <c r="X38" i="16"/>
  <c r="Z38" i="16"/>
  <c r="AA38" i="16"/>
  <c r="AB38" i="16"/>
  <c r="AD38" i="16"/>
  <c r="AE38" i="16"/>
  <c r="AF38" i="16"/>
  <c r="AH38" i="16"/>
  <c r="AI38" i="16"/>
  <c r="AJ38" i="16"/>
  <c r="AK38" i="16"/>
  <c r="AM38" i="16"/>
  <c r="AP38" i="16"/>
  <c r="Q39" i="16"/>
  <c r="R39" i="16"/>
  <c r="S39" i="16"/>
  <c r="U39" i="16"/>
  <c r="V39" i="16"/>
  <c r="W39" i="16"/>
  <c r="X39" i="16"/>
  <c r="Z39" i="16"/>
  <c r="AA39" i="16"/>
  <c r="AB39" i="16"/>
  <c r="AD39" i="16"/>
  <c r="AE39" i="16"/>
  <c r="AF39" i="16"/>
  <c r="AH39" i="16"/>
  <c r="AI39" i="16"/>
  <c r="AJ39" i="16"/>
  <c r="AK39" i="16"/>
  <c r="AM39" i="16"/>
  <c r="AO39" i="16" s="1"/>
  <c r="AP39" i="16"/>
  <c r="Q40" i="16"/>
  <c r="R40" i="16"/>
  <c r="S40" i="16"/>
  <c r="U40" i="16"/>
  <c r="V40" i="16"/>
  <c r="W40" i="16"/>
  <c r="X40" i="16"/>
  <c r="Z40" i="16"/>
  <c r="AA40" i="16"/>
  <c r="AB40" i="16"/>
  <c r="AD40" i="16"/>
  <c r="AE40" i="16"/>
  <c r="AF40" i="16"/>
  <c r="AH40" i="16"/>
  <c r="AI40" i="16"/>
  <c r="AJ40" i="16"/>
  <c r="AK40" i="16"/>
  <c r="AM40" i="16"/>
  <c r="AP40" i="16"/>
  <c r="Q41" i="16"/>
  <c r="R41" i="16"/>
  <c r="S41" i="16"/>
  <c r="U41" i="16"/>
  <c r="V41" i="16"/>
  <c r="W41" i="16"/>
  <c r="X41" i="16"/>
  <c r="Z41" i="16"/>
  <c r="AA41" i="16"/>
  <c r="AB41" i="16"/>
  <c r="AD41" i="16"/>
  <c r="AE41" i="16"/>
  <c r="AF41" i="16"/>
  <c r="AH41" i="16"/>
  <c r="AI41" i="16"/>
  <c r="AJ41" i="16"/>
  <c r="AK41" i="16"/>
  <c r="AM41" i="16"/>
  <c r="AO41" i="16" s="1"/>
  <c r="AP41" i="16"/>
  <c r="Q42" i="16"/>
  <c r="R42" i="16"/>
  <c r="S42" i="16"/>
  <c r="U42" i="16"/>
  <c r="V42" i="16"/>
  <c r="W42" i="16"/>
  <c r="X42" i="16"/>
  <c r="Z42" i="16"/>
  <c r="AA42" i="16"/>
  <c r="AB42" i="16"/>
  <c r="AD42" i="16"/>
  <c r="AE42" i="16"/>
  <c r="AF42" i="16"/>
  <c r="AH42" i="16"/>
  <c r="AO42" i="16" s="1"/>
  <c r="AI42" i="16"/>
  <c r="AJ42" i="16"/>
  <c r="AK42" i="16"/>
  <c r="AM42" i="16"/>
  <c r="AP42" i="16"/>
  <c r="Q43" i="16"/>
  <c r="R43" i="16"/>
  <c r="S43" i="16"/>
  <c r="U43" i="16"/>
  <c r="V43" i="16"/>
  <c r="W43" i="16"/>
  <c r="X43" i="16"/>
  <c r="Z43" i="16"/>
  <c r="AA43" i="16"/>
  <c r="AB43" i="16"/>
  <c r="AD43" i="16"/>
  <c r="AE43" i="16"/>
  <c r="AF43" i="16"/>
  <c r="AH43" i="16"/>
  <c r="AI43" i="16"/>
  <c r="AJ43" i="16"/>
  <c r="AK43" i="16"/>
  <c r="AM43" i="16"/>
  <c r="AP43" i="16"/>
  <c r="Q44" i="16"/>
  <c r="R44" i="16"/>
  <c r="S44" i="16"/>
  <c r="U44" i="16"/>
  <c r="V44" i="16"/>
  <c r="W44" i="16"/>
  <c r="X44" i="16"/>
  <c r="Z44" i="16"/>
  <c r="AA44" i="16"/>
  <c r="AB44" i="16"/>
  <c r="AD44" i="16"/>
  <c r="AE44" i="16"/>
  <c r="AF44" i="16"/>
  <c r="AH44" i="16"/>
  <c r="AO44" i="16" s="1"/>
  <c r="AI44" i="16"/>
  <c r="AJ44" i="16"/>
  <c r="AK44" i="16"/>
  <c r="AM44" i="16"/>
  <c r="AP44" i="16"/>
  <c r="Q45" i="16"/>
  <c r="R45" i="16"/>
  <c r="S45" i="16"/>
  <c r="U45" i="16"/>
  <c r="V45" i="16"/>
  <c r="W45" i="16"/>
  <c r="X45" i="16"/>
  <c r="Z45" i="16"/>
  <c r="AA45" i="16"/>
  <c r="AB45" i="16"/>
  <c r="AD45" i="16"/>
  <c r="AE45" i="16"/>
  <c r="AF45" i="16"/>
  <c r="AH45" i="16"/>
  <c r="AI45" i="16"/>
  <c r="AJ45" i="16"/>
  <c r="AK45" i="16"/>
  <c r="AM45" i="16"/>
  <c r="AP45" i="16"/>
  <c r="Q46" i="16"/>
  <c r="R46" i="16"/>
  <c r="S46" i="16"/>
  <c r="U46" i="16"/>
  <c r="V46" i="16"/>
  <c r="W46" i="16"/>
  <c r="X46" i="16"/>
  <c r="Z46" i="16"/>
  <c r="AA46" i="16"/>
  <c r="AB46" i="16"/>
  <c r="AD46" i="16"/>
  <c r="AE46" i="16"/>
  <c r="AF46" i="16"/>
  <c r="AH46" i="16"/>
  <c r="AI46" i="16"/>
  <c r="AJ46" i="16"/>
  <c r="AK46" i="16"/>
  <c r="AM46" i="16" s="1"/>
  <c r="AP46" i="16"/>
  <c r="Q47" i="16"/>
  <c r="R47" i="16"/>
  <c r="S47" i="16"/>
  <c r="U47" i="16"/>
  <c r="V47" i="16"/>
  <c r="W47" i="16"/>
  <c r="X47" i="16"/>
  <c r="Z47" i="16"/>
  <c r="AA47" i="16"/>
  <c r="AB47" i="16"/>
  <c r="AD47" i="16"/>
  <c r="AE47" i="16"/>
  <c r="AF47" i="16"/>
  <c r="AH47" i="16"/>
  <c r="AI47" i="16"/>
  <c r="AJ47" i="16"/>
  <c r="AK47" i="16"/>
  <c r="AM47" i="16"/>
  <c r="AP47" i="16"/>
  <c r="Q48" i="16"/>
  <c r="R48" i="16"/>
  <c r="S48" i="16"/>
  <c r="U48" i="16"/>
  <c r="V48" i="16"/>
  <c r="W48" i="16"/>
  <c r="X48" i="16"/>
  <c r="Z48" i="16"/>
  <c r="AA48" i="16"/>
  <c r="AB48" i="16"/>
  <c r="AD48" i="16"/>
  <c r="AE48" i="16"/>
  <c r="AF48" i="16"/>
  <c r="AH48" i="16"/>
  <c r="AO48" i="16" s="1"/>
  <c r="AI48" i="16"/>
  <c r="AJ48" i="16"/>
  <c r="AK48" i="16"/>
  <c r="AM48" i="16" s="1"/>
  <c r="AP48" i="16"/>
  <c r="Q49" i="16"/>
  <c r="R49" i="16"/>
  <c r="S49" i="16"/>
  <c r="U49" i="16"/>
  <c r="V49" i="16"/>
  <c r="W49" i="16"/>
  <c r="X49" i="16"/>
  <c r="Z49" i="16"/>
  <c r="AA49" i="16"/>
  <c r="AB49" i="16"/>
  <c r="AD49" i="16"/>
  <c r="AE49" i="16"/>
  <c r="AF49" i="16"/>
  <c r="AH49" i="16"/>
  <c r="AI49" i="16"/>
  <c r="AJ49" i="16"/>
  <c r="AK49" i="16"/>
  <c r="AM49" i="16"/>
  <c r="AP49" i="16"/>
  <c r="Q50" i="16"/>
  <c r="R50" i="16"/>
  <c r="S50" i="16"/>
  <c r="U50" i="16"/>
  <c r="V50" i="16"/>
  <c r="W50" i="16"/>
  <c r="X50" i="16"/>
  <c r="Z50" i="16"/>
  <c r="AA50" i="16"/>
  <c r="AB50" i="16"/>
  <c r="AD50" i="16"/>
  <c r="AE50" i="16"/>
  <c r="AF50" i="16"/>
  <c r="AH50" i="16"/>
  <c r="AI50" i="16"/>
  <c r="AJ50" i="16"/>
  <c r="AK50" i="16"/>
  <c r="AM50" i="16" s="1"/>
  <c r="AP50" i="16"/>
  <c r="Q51" i="16"/>
  <c r="R51" i="16"/>
  <c r="S51" i="16"/>
  <c r="U51" i="16"/>
  <c r="V51" i="16"/>
  <c r="W51" i="16"/>
  <c r="X51" i="16"/>
  <c r="Z51" i="16"/>
  <c r="AA51" i="16"/>
  <c r="AB51" i="16"/>
  <c r="AD51" i="16"/>
  <c r="AE51" i="16"/>
  <c r="AF51" i="16"/>
  <c r="AH51" i="16"/>
  <c r="AI51" i="16"/>
  <c r="AJ51" i="16"/>
  <c r="AK51" i="16"/>
  <c r="AM51" i="16"/>
  <c r="AP51" i="16"/>
  <c r="Q52" i="16"/>
  <c r="R52" i="16"/>
  <c r="S52" i="16"/>
  <c r="U52" i="16"/>
  <c r="V52" i="16"/>
  <c r="W52" i="16"/>
  <c r="X52" i="16"/>
  <c r="Z52" i="16"/>
  <c r="AA52" i="16"/>
  <c r="AB52" i="16"/>
  <c r="AD52" i="16"/>
  <c r="AE52" i="16"/>
  <c r="AF52" i="16"/>
  <c r="AH52" i="16"/>
  <c r="AI52" i="16"/>
  <c r="AJ52" i="16"/>
  <c r="AK52" i="16"/>
  <c r="AM52" i="16" s="1"/>
  <c r="AP52" i="16"/>
  <c r="Q53" i="16"/>
  <c r="R53" i="16"/>
  <c r="S53" i="16"/>
  <c r="U53" i="16"/>
  <c r="V53" i="16"/>
  <c r="W53" i="16"/>
  <c r="X53" i="16"/>
  <c r="Z53" i="16"/>
  <c r="AA53" i="16"/>
  <c r="AB53" i="16"/>
  <c r="AD53" i="16"/>
  <c r="AE53" i="16"/>
  <c r="AF53" i="16"/>
  <c r="AH53" i="16"/>
  <c r="AI53" i="16"/>
  <c r="AJ53" i="16"/>
  <c r="AK53" i="16"/>
  <c r="AM53" i="16"/>
  <c r="AO53" i="16" s="1"/>
  <c r="AP53" i="16"/>
  <c r="Q54" i="16"/>
  <c r="R54" i="16"/>
  <c r="S54" i="16"/>
  <c r="U54" i="16"/>
  <c r="V54" i="16"/>
  <c r="W54" i="16"/>
  <c r="X54" i="16"/>
  <c r="Z54" i="16"/>
  <c r="AA54" i="16"/>
  <c r="AB54" i="16"/>
  <c r="AD54" i="16"/>
  <c r="AE54" i="16"/>
  <c r="AF54" i="16"/>
  <c r="AH54" i="16"/>
  <c r="AI54" i="16"/>
  <c r="AJ54" i="16"/>
  <c r="AK54" i="16"/>
  <c r="AM54" i="16" s="1"/>
  <c r="AP54" i="16"/>
  <c r="Q55" i="16"/>
  <c r="R55" i="16"/>
  <c r="S55" i="16"/>
  <c r="U55" i="16"/>
  <c r="V55" i="16"/>
  <c r="W55" i="16"/>
  <c r="X55" i="16"/>
  <c r="Z55" i="16"/>
  <c r="AA55" i="16"/>
  <c r="AB55" i="16"/>
  <c r="AD55" i="16"/>
  <c r="AE55" i="16"/>
  <c r="AF55" i="16"/>
  <c r="AH55" i="16"/>
  <c r="AI55" i="16"/>
  <c r="AJ55" i="16"/>
  <c r="AK55" i="16"/>
  <c r="AM55" i="16"/>
  <c r="AO55" i="16" s="1"/>
  <c r="AP55" i="16"/>
  <c r="Q56" i="16"/>
  <c r="R56" i="16"/>
  <c r="S56" i="16"/>
  <c r="U56" i="16"/>
  <c r="V56" i="16"/>
  <c r="W56" i="16"/>
  <c r="X56" i="16"/>
  <c r="Z56" i="16"/>
  <c r="AA56" i="16"/>
  <c r="AB56" i="16"/>
  <c r="AD56" i="16"/>
  <c r="AE56" i="16"/>
  <c r="AF56" i="16"/>
  <c r="AH56" i="16"/>
  <c r="AO56" i="16" s="1"/>
  <c r="AI56" i="16"/>
  <c r="AJ56" i="16"/>
  <c r="AK56" i="16"/>
  <c r="AM56" i="16" s="1"/>
  <c r="AP56" i="16"/>
  <c r="Q57" i="16"/>
  <c r="R57" i="16"/>
  <c r="S57" i="16"/>
  <c r="U57" i="16"/>
  <c r="V57" i="16"/>
  <c r="W57" i="16"/>
  <c r="X57" i="16"/>
  <c r="Z57" i="16"/>
  <c r="AA57" i="16"/>
  <c r="AB57" i="16"/>
  <c r="AD57" i="16"/>
  <c r="AE57" i="16"/>
  <c r="AF57" i="16"/>
  <c r="AH57" i="16"/>
  <c r="AI57" i="16"/>
  <c r="AJ57" i="16"/>
  <c r="AK57" i="16"/>
  <c r="AM57" i="16"/>
  <c r="AO57" i="16" s="1"/>
  <c r="AP57" i="16"/>
  <c r="Q58" i="16"/>
  <c r="R58" i="16"/>
  <c r="S58" i="16"/>
  <c r="U58" i="16"/>
  <c r="V58" i="16"/>
  <c r="W58" i="16"/>
  <c r="X58" i="16"/>
  <c r="Z58" i="16"/>
  <c r="AA58" i="16"/>
  <c r="AB58" i="16"/>
  <c r="AD58" i="16"/>
  <c r="AE58" i="16"/>
  <c r="AF58" i="16"/>
  <c r="AH58" i="16"/>
  <c r="AI58" i="16"/>
  <c r="AJ58" i="16"/>
  <c r="AK58" i="16"/>
  <c r="AM58" i="16" s="1"/>
  <c r="AP58" i="16"/>
  <c r="Q59" i="16"/>
  <c r="R59" i="16"/>
  <c r="S59" i="16"/>
  <c r="U59" i="16"/>
  <c r="V59" i="16"/>
  <c r="W59" i="16"/>
  <c r="X59" i="16"/>
  <c r="Z59" i="16"/>
  <c r="AA59" i="16"/>
  <c r="AB59" i="16"/>
  <c r="AD59" i="16"/>
  <c r="AE59" i="16"/>
  <c r="AF59" i="16"/>
  <c r="AH59" i="16"/>
  <c r="AI59" i="16"/>
  <c r="AJ59" i="16"/>
  <c r="AK59" i="16"/>
  <c r="AM59" i="16"/>
  <c r="AO59" i="16" s="1"/>
  <c r="AP59" i="16"/>
  <c r="Q60" i="16"/>
  <c r="R60" i="16"/>
  <c r="S60" i="16"/>
  <c r="U60" i="16"/>
  <c r="V60" i="16"/>
  <c r="W60" i="16"/>
  <c r="X60" i="16"/>
  <c r="Z60" i="16"/>
  <c r="AA60" i="16"/>
  <c r="AB60" i="16"/>
  <c r="AD60" i="16"/>
  <c r="AE60" i="16"/>
  <c r="AF60" i="16"/>
  <c r="AH60" i="16"/>
  <c r="AI60" i="16"/>
  <c r="AJ60" i="16"/>
  <c r="AK60" i="16"/>
  <c r="AM60" i="16" s="1"/>
  <c r="AP60" i="16"/>
  <c r="Q61" i="16"/>
  <c r="R61" i="16"/>
  <c r="S61" i="16"/>
  <c r="U61" i="16"/>
  <c r="V61" i="16"/>
  <c r="W61" i="16"/>
  <c r="X61" i="16"/>
  <c r="Z61" i="16"/>
  <c r="AA61" i="16"/>
  <c r="AB61" i="16"/>
  <c r="AD61" i="16"/>
  <c r="AE61" i="16"/>
  <c r="AF61" i="16"/>
  <c r="AH61" i="16"/>
  <c r="AI61" i="16"/>
  <c r="AJ61" i="16"/>
  <c r="AK61" i="16"/>
  <c r="AM61" i="16"/>
  <c r="AP61" i="16"/>
  <c r="Q62" i="16"/>
  <c r="R62" i="16"/>
  <c r="S62" i="16"/>
  <c r="U62" i="16"/>
  <c r="V62" i="16"/>
  <c r="W62" i="16"/>
  <c r="X62" i="16"/>
  <c r="Z62" i="16"/>
  <c r="AA62" i="16"/>
  <c r="AB62" i="16"/>
  <c r="AD62" i="16"/>
  <c r="AE62" i="16"/>
  <c r="AF62" i="16"/>
  <c r="AH62" i="16"/>
  <c r="AI62" i="16"/>
  <c r="AJ62" i="16"/>
  <c r="AK62" i="16"/>
  <c r="AM62" i="16" s="1"/>
  <c r="AP62" i="16"/>
  <c r="Q63" i="16"/>
  <c r="R63" i="16"/>
  <c r="S63" i="16"/>
  <c r="U63" i="16"/>
  <c r="V63" i="16"/>
  <c r="W63" i="16"/>
  <c r="X63" i="16"/>
  <c r="Z63" i="16"/>
  <c r="AA63" i="16"/>
  <c r="AB63" i="16"/>
  <c r="AD63" i="16"/>
  <c r="AE63" i="16"/>
  <c r="AF63" i="16"/>
  <c r="AH63" i="16"/>
  <c r="AI63" i="16"/>
  <c r="AJ63" i="16"/>
  <c r="AK63" i="16"/>
  <c r="AM63" i="16"/>
  <c r="AP63" i="16"/>
  <c r="Q64" i="16"/>
  <c r="R64" i="16"/>
  <c r="S64" i="16"/>
  <c r="U64" i="16"/>
  <c r="V64" i="16"/>
  <c r="W64" i="16"/>
  <c r="X64" i="16"/>
  <c r="Z64" i="16"/>
  <c r="AA64" i="16"/>
  <c r="AB64" i="16"/>
  <c r="AD64" i="16"/>
  <c r="AE64" i="16"/>
  <c r="AF64" i="16"/>
  <c r="AH64" i="16"/>
  <c r="AI64" i="16"/>
  <c r="AJ64" i="16"/>
  <c r="AK64" i="16"/>
  <c r="AM64" i="16" s="1"/>
  <c r="AP64" i="16"/>
  <c r="Q65" i="16"/>
  <c r="R65" i="16"/>
  <c r="S65" i="16"/>
  <c r="U65" i="16"/>
  <c r="V65" i="16"/>
  <c r="W65" i="16"/>
  <c r="X65" i="16"/>
  <c r="Z65" i="16"/>
  <c r="AA65" i="16"/>
  <c r="AB65" i="16"/>
  <c r="AD65" i="16"/>
  <c r="AE65" i="16"/>
  <c r="AF65" i="16"/>
  <c r="AH65" i="16"/>
  <c r="AI65" i="16"/>
  <c r="AJ65" i="16"/>
  <c r="AK65" i="16"/>
  <c r="AM65" i="16"/>
  <c r="AP65" i="16"/>
  <c r="Q66" i="16"/>
  <c r="R66" i="16"/>
  <c r="S66" i="16"/>
  <c r="U66" i="16"/>
  <c r="V66" i="16"/>
  <c r="W66" i="16"/>
  <c r="X66" i="16"/>
  <c r="Z66" i="16"/>
  <c r="AA66" i="16"/>
  <c r="AB66" i="16"/>
  <c r="AD66" i="16"/>
  <c r="AE66" i="16"/>
  <c r="AF66" i="16"/>
  <c r="AH66" i="16"/>
  <c r="AO66" i="16" s="1"/>
  <c r="AI66" i="16"/>
  <c r="AJ66" i="16"/>
  <c r="AK66" i="16"/>
  <c r="AM66" i="16" s="1"/>
  <c r="AP66" i="16"/>
  <c r="Q67" i="16"/>
  <c r="R67" i="16"/>
  <c r="S67" i="16"/>
  <c r="U67" i="16"/>
  <c r="V67" i="16"/>
  <c r="W67" i="16"/>
  <c r="X67" i="16"/>
  <c r="Z67" i="16"/>
  <c r="AA67" i="16"/>
  <c r="AB67" i="16"/>
  <c r="AD67" i="16"/>
  <c r="AE67" i="16"/>
  <c r="AF67" i="16"/>
  <c r="AH67" i="16"/>
  <c r="AI67" i="16"/>
  <c r="AJ67" i="16"/>
  <c r="AK67" i="16"/>
  <c r="AM67" i="16"/>
  <c r="AP67" i="16"/>
  <c r="Q68" i="16"/>
  <c r="R68" i="16"/>
  <c r="S68" i="16"/>
  <c r="U68" i="16"/>
  <c r="V68" i="16"/>
  <c r="W68" i="16"/>
  <c r="X68" i="16"/>
  <c r="Z68" i="16"/>
  <c r="AA68" i="16"/>
  <c r="AB68" i="16"/>
  <c r="AD68" i="16"/>
  <c r="AE68" i="16"/>
  <c r="AF68" i="16"/>
  <c r="AH68" i="16"/>
  <c r="AI68" i="16"/>
  <c r="AJ68" i="16"/>
  <c r="AK68" i="16"/>
  <c r="AM68" i="16" s="1"/>
  <c r="AP68" i="16"/>
  <c r="Q69" i="16"/>
  <c r="R69" i="16"/>
  <c r="S69" i="16"/>
  <c r="U69" i="16"/>
  <c r="V69" i="16"/>
  <c r="W69" i="16"/>
  <c r="X69" i="16"/>
  <c r="Z69" i="16"/>
  <c r="AA69" i="16"/>
  <c r="AB69" i="16"/>
  <c r="AD69" i="16"/>
  <c r="AE69" i="16"/>
  <c r="AF69" i="16"/>
  <c r="AH69" i="16"/>
  <c r="AI69" i="16"/>
  <c r="AJ69" i="16"/>
  <c r="AK69" i="16"/>
  <c r="AM69" i="16"/>
  <c r="AO69" i="16" s="1"/>
  <c r="AP69" i="16"/>
  <c r="Q70" i="16"/>
  <c r="R70" i="16"/>
  <c r="S70" i="16"/>
  <c r="U70" i="16"/>
  <c r="V70" i="16"/>
  <c r="W70" i="16"/>
  <c r="X70" i="16"/>
  <c r="Z70" i="16"/>
  <c r="AA70" i="16"/>
  <c r="AB70" i="16"/>
  <c r="AD70" i="16"/>
  <c r="AE70" i="16"/>
  <c r="AF70" i="16"/>
  <c r="AH70" i="16"/>
  <c r="AO70" i="16" s="1"/>
  <c r="AI70" i="16"/>
  <c r="AJ70" i="16"/>
  <c r="AK70" i="16"/>
  <c r="AM70" i="16" s="1"/>
  <c r="AP70" i="16"/>
  <c r="Q71" i="16"/>
  <c r="R71" i="16"/>
  <c r="S71" i="16"/>
  <c r="U71" i="16"/>
  <c r="V71" i="16"/>
  <c r="W71" i="16"/>
  <c r="X71" i="16"/>
  <c r="Z71" i="16"/>
  <c r="AA71" i="16"/>
  <c r="AB71" i="16"/>
  <c r="AD71" i="16"/>
  <c r="AE71" i="16"/>
  <c r="AF71" i="16"/>
  <c r="AH71" i="16"/>
  <c r="AI71" i="16"/>
  <c r="AJ71" i="16"/>
  <c r="AK71" i="16"/>
  <c r="AM71" i="16"/>
  <c r="AO71" i="16" s="1"/>
  <c r="AP71" i="16"/>
  <c r="Q72" i="16"/>
  <c r="R72" i="16"/>
  <c r="S72" i="16"/>
  <c r="U72" i="16"/>
  <c r="V72" i="16"/>
  <c r="W72" i="16"/>
  <c r="X72" i="16"/>
  <c r="Z72" i="16"/>
  <c r="AA72" i="16"/>
  <c r="AB72" i="16"/>
  <c r="AD72" i="16"/>
  <c r="AE72" i="16"/>
  <c r="AF72" i="16"/>
  <c r="AH72" i="16"/>
  <c r="AI72" i="16"/>
  <c r="AJ72" i="16"/>
  <c r="AK72" i="16"/>
  <c r="AM72" i="16" s="1"/>
  <c r="AP72" i="16"/>
  <c r="Q73" i="16"/>
  <c r="R73" i="16"/>
  <c r="S73" i="16"/>
  <c r="U73" i="16"/>
  <c r="V73" i="16"/>
  <c r="W73" i="16"/>
  <c r="X73" i="16"/>
  <c r="Z73" i="16"/>
  <c r="AA73" i="16"/>
  <c r="AB73" i="16"/>
  <c r="AD73" i="16"/>
  <c r="AE73" i="16"/>
  <c r="AF73" i="16"/>
  <c r="AH73" i="16"/>
  <c r="AI73" i="16"/>
  <c r="AJ73" i="16"/>
  <c r="AK73" i="16"/>
  <c r="AM73" i="16"/>
  <c r="AO73" i="16" s="1"/>
  <c r="AP73" i="16"/>
  <c r="Q74" i="16"/>
  <c r="R74" i="16"/>
  <c r="S74" i="16"/>
  <c r="U74" i="16"/>
  <c r="V74" i="16"/>
  <c r="W74" i="16"/>
  <c r="X74" i="16"/>
  <c r="Z74" i="16"/>
  <c r="AA74" i="16"/>
  <c r="AB74" i="16"/>
  <c r="AD74" i="16"/>
  <c r="AE74" i="16"/>
  <c r="AF74" i="16"/>
  <c r="AH74" i="16"/>
  <c r="AI74" i="16"/>
  <c r="AJ74" i="16"/>
  <c r="AK74" i="16"/>
  <c r="AM74" i="16" s="1"/>
  <c r="AP74" i="16"/>
  <c r="Q75" i="16"/>
  <c r="R75" i="16"/>
  <c r="S75" i="16"/>
  <c r="U75" i="16"/>
  <c r="V75" i="16"/>
  <c r="W75" i="16"/>
  <c r="X75" i="16"/>
  <c r="Z75" i="16"/>
  <c r="AA75" i="16"/>
  <c r="AB75" i="16"/>
  <c r="AD75" i="16"/>
  <c r="AE75" i="16"/>
  <c r="AF75" i="16"/>
  <c r="AH75" i="16"/>
  <c r="AI75" i="16"/>
  <c r="AJ75" i="16"/>
  <c r="AK75" i="16"/>
  <c r="AM75" i="16"/>
  <c r="AO75" i="16" s="1"/>
  <c r="AP75" i="16"/>
  <c r="Q76" i="16"/>
  <c r="R76" i="16"/>
  <c r="S76" i="16"/>
  <c r="U76" i="16"/>
  <c r="V76" i="16"/>
  <c r="W76" i="16"/>
  <c r="X76" i="16"/>
  <c r="Z76" i="16"/>
  <c r="AA76" i="16"/>
  <c r="AB76" i="16"/>
  <c r="AD76" i="16"/>
  <c r="AE76" i="16"/>
  <c r="AF76" i="16"/>
  <c r="AH76" i="16"/>
  <c r="AO76" i="16" s="1"/>
  <c r="AI76" i="16"/>
  <c r="AJ76" i="16"/>
  <c r="AK76" i="16"/>
  <c r="AM76" i="16" s="1"/>
  <c r="AP76" i="16"/>
  <c r="Q77" i="16"/>
  <c r="R77" i="16"/>
  <c r="S77" i="16"/>
  <c r="U77" i="16"/>
  <c r="V77" i="16"/>
  <c r="W77" i="16"/>
  <c r="X77" i="16"/>
  <c r="Z77" i="16"/>
  <c r="AA77" i="16"/>
  <c r="AB77" i="16"/>
  <c r="AD77" i="16"/>
  <c r="AE77" i="16"/>
  <c r="AF77" i="16"/>
  <c r="AH77" i="16"/>
  <c r="AI77" i="16"/>
  <c r="AJ77" i="16"/>
  <c r="AK77" i="16"/>
  <c r="AM77" i="16"/>
  <c r="AP77" i="16"/>
  <c r="Q78" i="16"/>
  <c r="R78" i="16"/>
  <c r="S78" i="16"/>
  <c r="U78" i="16"/>
  <c r="V78" i="16"/>
  <c r="W78" i="16"/>
  <c r="X78" i="16"/>
  <c r="Z78" i="16"/>
  <c r="AA78" i="16"/>
  <c r="AB78" i="16"/>
  <c r="AD78" i="16"/>
  <c r="AE78" i="16"/>
  <c r="AF78" i="16"/>
  <c r="AH78" i="16"/>
  <c r="AI78" i="16"/>
  <c r="AJ78" i="16"/>
  <c r="AK78" i="16"/>
  <c r="AM78" i="16" s="1"/>
  <c r="AP78" i="16"/>
  <c r="Q79" i="16"/>
  <c r="R79" i="16"/>
  <c r="S79" i="16"/>
  <c r="U79" i="16"/>
  <c r="V79" i="16"/>
  <c r="W79" i="16"/>
  <c r="X79" i="16"/>
  <c r="Z79" i="16"/>
  <c r="AA79" i="16"/>
  <c r="AB79" i="16"/>
  <c r="AD79" i="16"/>
  <c r="AE79" i="16"/>
  <c r="AF79" i="16"/>
  <c r="AH79" i="16"/>
  <c r="AI79" i="16"/>
  <c r="AJ79" i="16"/>
  <c r="AK79" i="16"/>
  <c r="AM79" i="16"/>
  <c r="AP79" i="16"/>
  <c r="Q80" i="16"/>
  <c r="R80" i="16"/>
  <c r="S80" i="16"/>
  <c r="U80" i="16"/>
  <c r="V80" i="16"/>
  <c r="W80" i="16"/>
  <c r="X80" i="16"/>
  <c r="Z80" i="16"/>
  <c r="AA80" i="16"/>
  <c r="AB80" i="16"/>
  <c r="AD80" i="16"/>
  <c r="AE80" i="16"/>
  <c r="AF80" i="16"/>
  <c r="AH80" i="16"/>
  <c r="AI80" i="16"/>
  <c r="AJ80" i="16"/>
  <c r="AK80" i="16"/>
  <c r="AM80" i="16" s="1"/>
  <c r="AP80" i="16"/>
  <c r="Q81" i="16"/>
  <c r="R81" i="16"/>
  <c r="S81" i="16"/>
  <c r="U81" i="16"/>
  <c r="V81" i="16"/>
  <c r="W81" i="16"/>
  <c r="X81" i="16"/>
  <c r="Z81" i="16"/>
  <c r="AA81" i="16"/>
  <c r="AB81" i="16"/>
  <c r="AD81" i="16"/>
  <c r="AE81" i="16"/>
  <c r="AF81" i="16"/>
  <c r="AH81" i="16"/>
  <c r="AI81" i="16"/>
  <c r="AJ81" i="16"/>
  <c r="AK81" i="16"/>
  <c r="AM81" i="16"/>
  <c r="AP81" i="16"/>
  <c r="Q82" i="16"/>
  <c r="R82" i="16"/>
  <c r="S82" i="16"/>
  <c r="U82" i="16"/>
  <c r="V82" i="16"/>
  <c r="W82" i="16"/>
  <c r="X82" i="16"/>
  <c r="Z82" i="16"/>
  <c r="AA82" i="16"/>
  <c r="AB82" i="16"/>
  <c r="AD82" i="16"/>
  <c r="AE82" i="16"/>
  <c r="AF82" i="16"/>
  <c r="AH82" i="16"/>
  <c r="AO82" i="16" s="1"/>
  <c r="AI82" i="16"/>
  <c r="AJ82" i="16"/>
  <c r="AK82" i="16"/>
  <c r="AM82" i="16" s="1"/>
  <c r="AP82" i="16"/>
  <c r="Q83" i="16"/>
  <c r="R83" i="16"/>
  <c r="S83" i="16"/>
  <c r="U83" i="16"/>
  <c r="V83" i="16"/>
  <c r="W83" i="16"/>
  <c r="X83" i="16"/>
  <c r="Z83" i="16"/>
  <c r="AA83" i="16"/>
  <c r="AB83" i="16"/>
  <c r="AD83" i="16"/>
  <c r="AE83" i="16"/>
  <c r="AF83" i="16"/>
  <c r="AH83" i="16"/>
  <c r="AI83" i="16"/>
  <c r="AJ83" i="16"/>
  <c r="AK83" i="16"/>
  <c r="AM83" i="16"/>
  <c r="AP83" i="16"/>
  <c r="Q84" i="16"/>
  <c r="R84" i="16"/>
  <c r="S84" i="16"/>
  <c r="U84" i="16"/>
  <c r="V84" i="16"/>
  <c r="W84" i="16"/>
  <c r="X84" i="16"/>
  <c r="Z84" i="16"/>
  <c r="AA84" i="16"/>
  <c r="AB84" i="16"/>
  <c r="AD84" i="16"/>
  <c r="AE84" i="16"/>
  <c r="AF84" i="16"/>
  <c r="AH84" i="16"/>
  <c r="AI84" i="16"/>
  <c r="AJ84" i="16"/>
  <c r="AK84" i="16"/>
  <c r="AM84" i="16" s="1"/>
  <c r="AP84" i="16"/>
  <c r="Q85" i="16"/>
  <c r="R85" i="16"/>
  <c r="S85" i="16"/>
  <c r="U85" i="16"/>
  <c r="V85" i="16"/>
  <c r="W85" i="16"/>
  <c r="X85" i="16"/>
  <c r="Z85" i="16"/>
  <c r="AA85" i="16"/>
  <c r="AB85" i="16"/>
  <c r="AD85" i="16"/>
  <c r="AE85" i="16"/>
  <c r="AF85" i="16"/>
  <c r="AH85" i="16"/>
  <c r="AI85" i="16"/>
  <c r="AJ85" i="16"/>
  <c r="AK85" i="16"/>
  <c r="AM85" i="16"/>
  <c r="AO85" i="16" s="1"/>
  <c r="AP85" i="16"/>
  <c r="Q86" i="16"/>
  <c r="R86" i="16"/>
  <c r="S86" i="16"/>
  <c r="U86" i="16"/>
  <c r="V86" i="16"/>
  <c r="W86" i="16"/>
  <c r="X86" i="16"/>
  <c r="Z86" i="16"/>
  <c r="AA86" i="16"/>
  <c r="AB86" i="16"/>
  <c r="AD86" i="16"/>
  <c r="AE86" i="16"/>
  <c r="AF86" i="16"/>
  <c r="AH86" i="16"/>
  <c r="AO86" i="16" s="1"/>
  <c r="AI86" i="16"/>
  <c r="AJ86" i="16"/>
  <c r="AK86" i="16"/>
  <c r="AM86" i="16" s="1"/>
  <c r="AP86" i="16"/>
  <c r="Q87" i="16"/>
  <c r="R87" i="16"/>
  <c r="S87" i="16"/>
  <c r="U87" i="16"/>
  <c r="V87" i="16"/>
  <c r="W87" i="16"/>
  <c r="X87" i="16"/>
  <c r="Z87" i="16"/>
  <c r="AA87" i="16"/>
  <c r="AB87" i="16"/>
  <c r="AD87" i="16"/>
  <c r="AE87" i="16"/>
  <c r="AF87" i="16"/>
  <c r="AH87" i="16"/>
  <c r="AI87" i="16"/>
  <c r="AJ87" i="16"/>
  <c r="AK87" i="16"/>
  <c r="AM87" i="16"/>
  <c r="AO87" i="16" s="1"/>
  <c r="AP87" i="16"/>
  <c r="Q88" i="16"/>
  <c r="R88" i="16"/>
  <c r="S88" i="16"/>
  <c r="U88" i="16"/>
  <c r="V88" i="16"/>
  <c r="W88" i="16"/>
  <c r="X88" i="16"/>
  <c r="Z88" i="16"/>
  <c r="AA88" i="16"/>
  <c r="AB88" i="16"/>
  <c r="AD88" i="16"/>
  <c r="AE88" i="16"/>
  <c r="AF88" i="16"/>
  <c r="AH88" i="16"/>
  <c r="AI88" i="16"/>
  <c r="AJ88" i="16"/>
  <c r="AK88" i="16"/>
  <c r="AM88" i="16" s="1"/>
  <c r="AP88" i="16"/>
  <c r="Q89" i="16"/>
  <c r="R89" i="16"/>
  <c r="S89" i="16"/>
  <c r="U89" i="16"/>
  <c r="V89" i="16"/>
  <c r="W89" i="16"/>
  <c r="X89" i="16"/>
  <c r="Z89" i="16"/>
  <c r="AA89" i="16"/>
  <c r="AB89" i="16"/>
  <c r="AD89" i="16"/>
  <c r="AE89" i="16"/>
  <c r="AF89" i="16"/>
  <c r="AH89" i="16"/>
  <c r="AI89" i="16"/>
  <c r="AJ89" i="16"/>
  <c r="AK89" i="16"/>
  <c r="AM89" i="16"/>
  <c r="AO89" i="16" s="1"/>
  <c r="AP89" i="16"/>
  <c r="Q90" i="16"/>
  <c r="R90" i="16"/>
  <c r="S90" i="16"/>
  <c r="U90" i="16"/>
  <c r="V90" i="16"/>
  <c r="W90" i="16"/>
  <c r="X90" i="16"/>
  <c r="Z90" i="16"/>
  <c r="AA90" i="16"/>
  <c r="AB90" i="16"/>
  <c r="AD90" i="16"/>
  <c r="AE90" i="16"/>
  <c r="AF90" i="16"/>
  <c r="AH90" i="16"/>
  <c r="AI90" i="16"/>
  <c r="AJ90" i="16"/>
  <c r="AK90" i="16"/>
  <c r="AM90" i="16" s="1"/>
  <c r="AP90" i="16"/>
  <c r="Q91" i="16"/>
  <c r="R91" i="16"/>
  <c r="S91" i="16"/>
  <c r="U91" i="16"/>
  <c r="V91" i="16"/>
  <c r="W91" i="16"/>
  <c r="X91" i="16"/>
  <c r="Z91" i="16"/>
  <c r="AA91" i="16"/>
  <c r="AB91" i="16"/>
  <c r="AD91" i="16"/>
  <c r="AE91" i="16"/>
  <c r="AF91" i="16"/>
  <c r="AH91" i="16"/>
  <c r="AI91" i="16"/>
  <c r="AJ91" i="16"/>
  <c r="AK91" i="16"/>
  <c r="AM91" i="16" s="1"/>
  <c r="AO91" i="16" s="1"/>
  <c r="AP91" i="16"/>
  <c r="Q92" i="16"/>
  <c r="R92" i="16"/>
  <c r="S92" i="16"/>
  <c r="U92" i="16"/>
  <c r="V92" i="16"/>
  <c r="W92" i="16"/>
  <c r="X92" i="16"/>
  <c r="Z92" i="16"/>
  <c r="AA92" i="16"/>
  <c r="AB92" i="16"/>
  <c r="AD92" i="16"/>
  <c r="AE92" i="16"/>
  <c r="AF92" i="16"/>
  <c r="AH92" i="16"/>
  <c r="AI92" i="16"/>
  <c r="AJ92" i="16"/>
  <c r="AK92" i="16"/>
  <c r="AM92" i="16" s="1"/>
  <c r="AP92" i="16"/>
  <c r="Q93" i="16"/>
  <c r="R93" i="16"/>
  <c r="S93" i="16"/>
  <c r="U93" i="16"/>
  <c r="V93" i="16"/>
  <c r="W93" i="16"/>
  <c r="X93" i="16"/>
  <c r="Z93" i="16"/>
  <c r="AA93" i="16"/>
  <c r="AB93" i="16"/>
  <c r="AD93" i="16"/>
  <c r="AE93" i="16"/>
  <c r="AF93" i="16"/>
  <c r="AH93" i="16"/>
  <c r="AI93" i="16"/>
  <c r="AJ93" i="16"/>
  <c r="AK93" i="16"/>
  <c r="AM93" i="16"/>
  <c r="AP93" i="16"/>
  <c r="Q94" i="16"/>
  <c r="R94" i="16"/>
  <c r="S94" i="16"/>
  <c r="U94" i="16"/>
  <c r="V94" i="16"/>
  <c r="W94" i="16"/>
  <c r="X94" i="16"/>
  <c r="Z94" i="16"/>
  <c r="AA94" i="16"/>
  <c r="AB94" i="16"/>
  <c r="AD94" i="16"/>
  <c r="AE94" i="16"/>
  <c r="AF94" i="16"/>
  <c r="AH94" i="16"/>
  <c r="AI94" i="16"/>
  <c r="AJ94" i="16"/>
  <c r="AK94" i="16"/>
  <c r="AM94" i="16" s="1"/>
  <c r="AP94" i="16"/>
  <c r="Q95" i="16"/>
  <c r="R95" i="16"/>
  <c r="S95" i="16"/>
  <c r="U95" i="16"/>
  <c r="V95" i="16"/>
  <c r="W95" i="16"/>
  <c r="X95" i="16"/>
  <c r="Z95" i="16"/>
  <c r="AA95" i="16"/>
  <c r="AB95" i="16"/>
  <c r="AD95" i="16"/>
  <c r="AE95" i="16"/>
  <c r="AF95" i="16"/>
  <c r="AH95" i="16"/>
  <c r="AI95" i="16"/>
  <c r="AJ95" i="16"/>
  <c r="AK95" i="16"/>
  <c r="AM95" i="16"/>
  <c r="AO95" i="16" s="1"/>
  <c r="AP95" i="16"/>
  <c r="Q96" i="16"/>
  <c r="R96" i="16"/>
  <c r="S96" i="16"/>
  <c r="U96" i="16"/>
  <c r="V96" i="16"/>
  <c r="W96" i="16"/>
  <c r="X96" i="16"/>
  <c r="Z96" i="16"/>
  <c r="AA96" i="16"/>
  <c r="AB96" i="16"/>
  <c r="AD96" i="16"/>
  <c r="AE96" i="16"/>
  <c r="AF96" i="16"/>
  <c r="AH96" i="16"/>
  <c r="AI96" i="16"/>
  <c r="AJ96" i="16"/>
  <c r="AK96" i="16"/>
  <c r="AM96" i="16" s="1"/>
  <c r="AP96" i="16"/>
  <c r="Q97" i="16"/>
  <c r="R97" i="16"/>
  <c r="S97" i="16"/>
  <c r="U97" i="16"/>
  <c r="V97" i="16"/>
  <c r="W97" i="16"/>
  <c r="X97" i="16"/>
  <c r="Z97" i="16"/>
  <c r="AA97" i="16"/>
  <c r="AB97" i="16"/>
  <c r="AD97" i="16"/>
  <c r="AE97" i="16"/>
  <c r="AF97" i="16"/>
  <c r="AH97" i="16"/>
  <c r="AI97" i="16"/>
  <c r="AJ97" i="16"/>
  <c r="AK97" i="16"/>
  <c r="AM97" i="16"/>
  <c r="AO97" i="16" s="1"/>
  <c r="AP97" i="16"/>
  <c r="Q98" i="16"/>
  <c r="R98" i="16"/>
  <c r="S98" i="16"/>
  <c r="U98" i="16"/>
  <c r="V98" i="16"/>
  <c r="W98" i="16"/>
  <c r="X98" i="16"/>
  <c r="Z98" i="16"/>
  <c r="AA98" i="16"/>
  <c r="AB98" i="16"/>
  <c r="AD98" i="16"/>
  <c r="AE98" i="16"/>
  <c r="AF98" i="16"/>
  <c r="AH98" i="16"/>
  <c r="AO98" i="16" s="1"/>
  <c r="AI98" i="16"/>
  <c r="AJ98" i="16"/>
  <c r="AK98" i="16"/>
  <c r="AM98" i="16" s="1"/>
  <c r="AP98" i="16"/>
  <c r="Q99" i="16"/>
  <c r="R99" i="16"/>
  <c r="S99" i="16"/>
  <c r="U99" i="16"/>
  <c r="V99" i="16"/>
  <c r="W99" i="16"/>
  <c r="X99" i="16"/>
  <c r="Z99" i="16"/>
  <c r="AA99" i="16"/>
  <c r="AB99" i="16"/>
  <c r="AD99" i="16"/>
  <c r="AE99" i="16"/>
  <c r="AF99" i="16"/>
  <c r="AH99" i="16"/>
  <c r="AI99" i="16"/>
  <c r="AJ99" i="16"/>
  <c r="AK99" i="16"/>
  <c r="AM99" i="16" s="1"/>
  <c r="AP99" i="16"/>
  <c r="Q100" i="16"/>
  <c r="R100" i="16"/>
  <c r="S100" i="16"/>
  <c r="U100" i="16"/>
  <c r="V100" i="16"/>
  <c r="W100" i="16"/>
  <c r="X100" i="16"/>
  <c r="Z100" i="16"/>
  <c r="AA100" i="16"/>
  <c r="AB100" i="16"/>
  <c r="AD100" i="16"/>
  <c r="AE100" i="16"/>
  <c r="AF100" i="16"/>
  <c r="AH100" i="16"/>
  <c r="AI100" i="16"/>
  <c r="AJ100" i="16"/>
  <c r="AK100" i="16"/>
  <c r="AM100" i="16" s="1"/>
  <c r="AP100" i="16"/>
  <c r="Q101" i="16"/>
  <c r="R101" i="16"/>
  <c r="S101" i="16"/>
  <c r="U101" i="16"/>
  <c r="V101" i="16"/>
  <c r="W101" i="16"/>
  <c r="X101" i="16"/>
  <c r="Z101" i="16"/>
  <c r="AA101" i="16"/>
  <c r="AB101" i="16"/>
  <c r="AD101" i="16"/>
  <c r="AE101" i="16"/>
  <c r="AF101" i="16"/>
  <c r="AH101" i="16"/>
  <c r="AI101" i="16"/>
  <c r="AJ101" i="16"/>
  <c r="AK101" i="16"/>
  <c r="AM101" i="16" s="1"/>
  <c r="AP101" i="16"/>
  <c r="Q102" i="16"/>
  <c r="R102" i="16"/>
  <c r="S102" i="16"/>
  <c r="U102" i="16"/>
  <c r="V102" i="16"/>
  <c r="W102" i="16"/>
  <c r="X102" i="16"/>
  <c r="Z102" i="16"/>
  <c r="AA102" i="16"/>
  <c r="AB102" i="16"/>
  <c r="AD102" i="16"/>
  <c r="AE102" i="16"/>
  <c r="AF102" i="16"/>
  <c r="AH102" i="16"/>
  <c r="AO102" i="16" s="1"/>
  <c r="AI102" i="16"/>
  <c r="AJ102" i="16"/>
  <c r="AK102" i="16"/>
  <c r="AM102" i="16" s="1"/>
  <c r="AP102" i="16"/>
  <c r="Q103" i="16"/>
  <c r="R103" i="16"/>
  <c r="S103" i="16"/>
  <c r="U103" i="16"/>
  <c r="V103" i="16"/>
  <c r="W103" i="16"/>
  <c r="X103" i="16"/>
  <c r="Z103" i="16"/>
  <c r="AA103" i="16"/>
  <c r="AB103" i="16"/>
  <c r="AD103" i="16"/>
  <c r="AE103" i="16"/>
  <c r="AF103" i="16"/>
  <c r="AH103" i="16"/>
  <c r="AI103" i="16"/>
  <c r="AJ103" i="16"/>
  <c r="AK103" i="16"/>
  <c r="AM103" i="16" s="1"/>
  <c r="AP103" i="16"/>
  <c r="Q104" i="16"/>
  <c r="R104" i="16"/>
  <c r="S104" i="16"/>
  <c r="U104" i="16"/>
  <c r="V104" i="16"/>
  <c r="W104" i="16"/>
  <c r="X104" i="16"/>
  <c r="Z104" i="16"/>
  <c r="AA104" i="16"/>
  <c r="AB104" i="16"/>
  <c r="AD104" i="16"/>
  <c r="AE104" i="16"/>
  <c r="AF104" i="16"/>
  <c r="AH104" i="16"/>
  <c r="AO104" i="16" s="1"/>
  <c r="AI104" i="16"/>
  <c r="AJ104" i="16"/>
  <c r="AK104" i="16"/>
  <c r="AM104" i="16" s="1"/>
  <c r="AP104" i="16"/>
  <c r="Q105" i="16"/>
  <c r="R105" i="16"/>
  <c r="S105" i="16"/>
  <c r="U105" i="16"/>
  <c r="V105" i="16"/>
  <c r="W105" i="16"/>
  <c r="X105" i="16"/>
  <c r="Z105" i="16"/>
  <c r="AA105" i="16"/>
  <c r="AB105" i="16"/>
  <c r="AD105" i="16"/>
  <c r="AE105" i="16"/>
  <c r="AF105" i="16"/>
  <c r="AH105" i="16"/>
  <c r="AI105" i="16"/>
  <c r="AJ105" i="16"/>
  <c r="AK105" i="16"/>
  <c r="AM105" i="16" s="1"/>
  <c r="AP105" i="16"/>
  <c r="Q106" i="16"/>
  <c r="R106" i="16"/>
  <c r="S106" i="16"/>
  <c r="U106" i="16"/>
  <c r="V106" i="16"/>
  <c r="W106" i="16"/>
  <c r="X106" i="16"/>
  <c r="Z106" i="16"/>
  <c r="AA106" i="16"/>
  <c r="AB106" i="16"/>
  <c r="AD106" i="16"/>
  <c r="AE106" i="16"/>
  <c r="AF106" i="16"/>
  <c r="AH106" i="16"/>
  <c r="AI106" i="16"/>
  <c r="AJ106" i="16"/>
  <c r="AK106" i="16"/>
  <c r="AM106" i="16" s="1"/>
  <c r="AP106" i="16"/>
  <c r="Q107" i="16"/>
  <c r="R107" i="16"/>
  <c r="S107" i="16"/>
  <c r="U107" i="16"/>
  <c r="V107" i="16"/>
  <c r="W107" i="16"/>
  <c r="X107" i="16"/>
  <c r="Z107" i="16"/>
  <c r="AA107" i="16"/>
  <c r="AB107" i="16"/>
  <c r="AD107" i="16"/>
  <c r="AE107" i="16"/>
  <c r="AF107" i="16"/>
  <c r="AH107" i="16"/>
  <c r="AI107" i="16"/>
  <c r="AJ107" i="16"/>
  <c r="AK107" i="16"/>
  <c r="AM107" i="16" s="1"/>
  <c r="AP107" i="16"/>
  <c r="Q108" i="16"/>
  <c r="R108" i="16"/>
  <c r="S108" i="16"/>
  <c r="U108" i="16"/>
  <c r="V108" i="16"/>
  <c r="W108" i="16"/>
  <c r="X108" i="16"/>
  <c r="Z108" i="16"/>
  <c r="AA108" i="16"/>
  <c r="AB108" i="16"/>
  <c r="AD108" i="16"/>
  <c r="AE108" i="16"/>
  <c r="AF108" i="16"/>
  <c r="AH108" i="16"/>
  <c r="AI108" i="16"/>
  <c r="AJ108" i="16"/>
  <c r="AK108" i="16"/>
  <c r="AM108" i="16" s="1"/>
  <c r="AP108" i="16"/>
  <c r="Q109" i="16"/>
  <c r="R109" i="16"/>
  <c r="S109" i="16"/>
  <c r="U109" i="16"/>
  <c r="V109" i="16"/>
  <c r="W109" i="16"/>
  <c r="X109" i="16"/>
  <c r="Z109" i="16"/>
  <c r="AA109" i="16"/>
  <c r="AB109" i="16"/>
  <c r="AD109" i="16"/>
  <c r="AE109" i="16"/>
  <c r="AF109" i="16"/>
  <c r="AH109" i="16"/>
  <c r="AI109" i="16"/>
  <c r="AJ109" i="16"/>
  <c r="AK109" i="16"/>
  <c r="AM109" i="16"/>
  <c r="AP109" i="16"/>
  <c r="Q110" i="16"/>
  <c r="R110" i="16"/>
  <c r="S110" i="16"/>
  <c r="U110" i="16"/>
  <c r="V110" i="16"/>
  <c r="W110" i="16"/>
  <c r="X110" i="16"/>
  <c r="Z110" i="16"/>
  <c r="AA110" i="16"/>
  <c r="AB110" i="16"/>
  <c r="AD110" i="16"/>
  <c r="AE110" i="16"/>
  <c r="AF110" i="16"/>
  <c r="AH110" i="16"/>
  <c r="AI110" i="16"/>
  <c r="AJ110" i="16"/>
  <c r="AK110" i="16"/>
  <c r="AM110" i="16" s="1"/>
  <c r="AP110" i="16"/>
  <c r="Q111" i="16"/>
  <c r="R111" i="16"/>
  <c r="S111" i="16"/>
  <c r="U111" i="16"/>
  <c r="V111" i="16"/>
  <c r="W111" i="16"/>
  <c r="X111" i="16"/>
  <c r="Z111" i="16"/>
  <c r="AA111" i="16"/>
  <c r="AB111" i="16"/>
  <c r="AD111" i="16"/>
  <c r="AE111" i="16"/>
  <c r="AF111" i="16"/>
  <c r="AH111" i="16"/>
  <c r="AI111" i="16"/>
  <c r="AJ111" i="16"/>
  <c r="AK111" i="16"/>
  <c r="AM111" i="16"/>
  <c r="AP111" i="16"/>
  <c r="Q112" i="16"/>
  <c r="R112" i="16"/>
  <c r="S112" i="16"/>
  <c r="U112" i="16"/>
  <c r="V112" i="16"/>
  <c r="W112" i="16"/>
  <c r="X112" i="16"/>
  <c r="Z112" i="16"/>
  <c r="AA112" i="16"/>
  <c r="AB112" i="16"/>
  <c r="AD112" i="16"/>
  <c r="AE112" i="16"/>
  <c r="AF112" i="16"/>
  <c r="AH112" i="16"/>
  <c r="AO112" i="16" s="1"/>
  <c r="AI112" i="16"/>
  <c r="AJ112" i="16"/>
  <c r="AK112" i="16"/>
  <c r="AM112" i="16" s="1"/>
  <c r="AP112" i="16"/>
  <c r="Q113" i="16"/>
  <c r="R113" i="16"/>
  <c r="S113" i="16"/>
  <c r="U113" i="16"/>
  <c r="V113" i="16"/>
  <c r="W113" i="16"/>
  <c r="X113" i="16"/>
  <c r="Z113" i="16"/>
  <c r="AA113" i="16"/>
  <c r="AB113" i="16"/>
  <c r="AD113" i="16"/>
  <c r="AE113" i="16"/>
  <c r="AF113" i="16"/>
  <c r="AH113" i="16"/>
  <c r="AI113" i="16"/>
  <c r="AJ113" i="16"/>
  <c r="AK113" i="16"/>
  <c r="AM113" i="16"/>
  <c r="AO113" i="16" s="1"/>
  <c r="AP113" i="16"/>
  <c r="Q114" i="16"/>
  <c r="R114" i="16"/>
  <c r="S114" i="16"/>
  <c r="U114" i="16"/>
  <c r="V114" i="16"/>
  <c r="W114" i="16"/>
  <c r="X114" i="16"/>
  <c r="Z114" i="16"/>
  <c r="AA114" i="16"/>
  <c r="AB114" i="16"/>
  <c r="AD114" i="16"/>
  <c r="AE114" i="16"/>
  <c r="AF114" i="16"/>
  <c r="AH114" i="16"/>
  <c r="AI114" i="16"/>
  <c r="AJ114" i="16"/>
  <c r="AK114" i="16"/>
  <c r="AM114" i="16" s="1"/>
  <c r="AP114" i="16"/>
  <c r="Q115" i="16"/>
  <c r="R115" i="16"/>
  <c r="S115" i="16"/>
  <c r="U115" i="16"/>
  <c r="V115" i="16"/>
  <c r="W115" i="16"/>
  <c r="X115" i="16"/>
  <c r="Z115" i="16"/>
  <c r="AA115" i="16"/>
  <c r="AB115" i="16"/>
  <c r="AD115" i="16"/>
  <c r="AE115" i="16"/>
  <c r="AF115" i="16"/>
  <c r="AH115" i="16"/>
  <c r="AI115" i="16"/>
  <c r="AJ115" i="16"/>
  <c r="AK115" i="16"/>
  <c r="AM115" i="16" s="1"/>
  <c r="AO115" i="16" s="1"/>
  <c r="AP115" i="16"/>
  <c r="Q116" i="16"/>
  <c r="R116" i="16"/>
  <c r="S116" i="16"/>
  <c r="U116" i="16"/>
  <c r="V116" i="16"/>
  <c r="W116" i="16"/>
  <c r="X116" i="16"/>
  <c r="Z116" i="16"/>
  <c r="AA116" i="16"/>
  <c r="AB116" i="16"/>
  <c r="AD116" i="16"/>
  <c r="AE116" i="16"/>
  <c r="AF116" i="16"/>
  <c r="AH116" i="16"/>
  <c r="AI116" i="16"/>
  <c r="AJ116" i="16"/>
  <c r="AK116" i="16"/>
  <c r="AM116" i="16" s="1"/>
  <c r="AP116" i="16"/>
  <c r="Q117" i="16"/>
  <c r="R117" i="16"/>
  <c r="S117" i="16"/>
  <c r="U117" i="16"/>
  <c r="V117" i="16"/>
  <c r="W117" i="16"/>
  <c r="X117" i="16"/>
  <c r="Z117" i="16"/>
  <c r="AA117" i="16"/>
  <c r="AB117" i="16"/>
  <c r="AD117" i="16"/>
  <c r="AE117" i="16"/>
  <c r="AF117" i="16"/>
  <c r="AH117" i="16"/>
  <c r="AI117" i="16"/>
  <c r="AJ117" i="16"/>
  <c r="AK117" i="16"/>
  <c r="AM117" i="16" s="1"/>
  <c r="AO117" i="16" s="1"/>
  <c r="AP117" i="16"/>
  <c r="Q118" i="16"/>
  <c r="R118" i="16"/>
  <c r="S118" i="16"/>
  <c r="U118" i="16"/>
  <c r="V118" i="16"/>
  <c r="W118" i="16"/>
  <c r="X118" i="16"/>
  <c r="Z118" i="16"/>
  <c r="AA118" i="16"/>
  <c r="AB118" i="16"/>
  <c r="AD118" i="16"/>
  <c r="AE118" i="16"/>
  <c r="AF118" i="16"/>
  <c r="AH118" i="16"/>
  <c r="AI118" i="16"/>
  <c r="AJ118" i="16"/>
  <c r="AK118" i="16"/>
  <c r="AM118" i="16" s="1"/>
  <c r="AP118" i="16"/>
  <c r="Q119" i="16"/>
  <c r="R119" i="16"/>
  <c r="S119" i="16"/>
  <c r="U119" i="16"/>
  <c r="V119" i="16"/>
  <c r="W119" i="16"/>
  <c r="X119" i="16"/>
  <c r="Z119" i="16"/>
  <c r="AA119" i="16"/>
  <c r="AB119" i="16"/>
  <c r="AD119" i="16"/>
  <c r="AE119" i="16"/>
  <c r="AF119" i="16"/>
  <c r="AH119" i="16"/>
  <c r="AI119" i="16"/>
  <c r="AJ119" i="16"/>
  <c r="AK119" i="16"/>
  <c r="AM119" i="16" s="1"/>
  <c r="AO119" i="16" s="1"/>
  <c r="AP119" i="16"/>
  <c r="Q120" i="16"/>
  <c r="R120" i="16"/>
  <c r="S120" i="16"/>
  <c r="U120" i="16"/>
  <c r="V120" i="16"/>
  <c r="W120" i="16"/>
  <c r="X120" i="16"/>
  <c r="Z120" i="16"/>
  <c r="AA120" i="16"/>
  <c r="AB120" i="16"/>
  <c r="AD120" i="16"/>
  <c r="AE120" i="16"/>
  <c r="AF120" i="16"/>
  <c r="AH120" i="16"/>
  <c r="AI120" i="16"/>
  <c r="AJ120" i="16"/>
  <c r="AK120" i="16"/>
  <c r="AM120" i="16" s="1"/>
  <c r="AP120" i="16"/>
  <c r="Q121" i="16"/>
  <c r="R121" i="16"/>
  <c r="S121" i="16"/>
  <c r="U121" i="16"/>
  <c r="V121" i="16"/>
  <c r="W121" i="16"/>
  <c r="X121" i="16"/>
  <c r="Z121" i="16"/>
  <c r="AA121" i="16"/>
  <c r="AB121" i="16"/>
  <c r="AD121" i="16"/>
  <c r="AE121" i="16"/>
  <c r="AF121" i="16"/>
  <c r="AH121" i="16"/>
  <c r="AI121" i="16"/>
  <c r="AJ121" i="16"/>
  <c r="AK121" i="16"/>
  <c r="AM121" i="16" s="1"/>
  <c r="AO121" i="16" s="1"/>
  <c r="AP121" i="16"/>
  <c r="Q122" i="16"/>
  <c r="R122" i="16"/>
  <c r="S122" i="16"/>
  <c r="U122" i="16"/>
  <c r="V122" i="16"/>
  <c r="W122" i="16"/>
  <c r="X122" i="16"/>
  <c r="Z122" i="16"/>
  <c r="AA122" i="16"/>
  <c r="AB122" i="16"/>
  <c r="AD122" i="16"/>
  <c r="AE122" i="16"/>
  <c r="AF122" i="16"/>
  <c r="AH122" i="16"/>
  <c r="AI122" i="16"/>
  <c r="AJ122" i="16"/>
  <c r="AK122" i="16"/>
  <c r="AM122" i="16" s="1"/>
  <c r="AP122" i="16"/>
  <c r="Q123" i="16"/>
  <c r="R123" i="16"/>
  <c r="S123" i="16"/>
  <c r="U123" i="16"/>
  <c r="V123" i="16"/>
  <c r="W123" i="16"/>
  <c r="X123" i="16"/>
  <c r="Z123" i="16"/>
  <c r="AA123" i="16"/>
  <c r="AB123" i="16"/>
  <c r="AD123" i="16"/>
  <c r="AE123" i="16"/>
  <c r="AF123" i="16"/>
  <c r="AH123" i="16"/>
  <c r="AI123" i="16"/>
  <c r="AJ123" i="16"/>
  <c r="AK123" i="16"/>
  <c r="AM123" i="16" s="1"/>
  <c r="AO123" i="16" s="1"/>
  <c r="AP123" i="16"/>
  <c r="Q124" i="16"/>
  <c r="R124" i="16"/>
  <c r="S124" i="16"/>
  <c r="U124" i="16"/>
  <c r="V124" i="16"/>
  <c r="W124" i="16"/>
  <c r="X124" i="16"/>
  <c r="Z124" i="16"/>
  <c r="AA124" i="16"/>
  <c r="AB124" i="16"/>
  <c r="AD124" i="16"/>
  <c r="AE124" i="16"/>
  <c r="AF124" i="16"/>
  <c r="AH124" i="16"/>
  <c r="AI124" i="16"/>
  <c r="AJ124" i="16"/>
  <c r="AK124" i="16"/>
  <c r="AM124" i="16" s="1"/>
  <c r="AP124" i="16"/>
  <c r="Q125" i="16"/>
  <c r="R125" i="16"/>
  <c r="S125" i="16"/>
  <c r="U125" i="16"/>
  <c r="V125" i="16"/>
  <c r="W125" i="16"/>
  <c r="X125" i="16"/>
  <c r="Z125" i="16"/>
  <c r="AA125" i="16"/>
  <c r="AB125" i="16"/>
  <c r="AD125" i="16"/>
  <c r="AE125" i="16"/>
  <c r="AF125" i="16"/>
  <c r="AH125" i="16"/>
  <c r="AI125" i="16"/>
  <c r="AJ125" i="16"/>
  <c r="AK125" i="16"/>
  <c r="AM125" i="16"/>
  <c r="AP125" i="16"/>
  <c r="Q126" i="16"/>
  <c r="R126" i="16"/>
  <c r="S126" i="16"/>
  <c r="U126" i="16"/>
  <c r="V126" i="16"/>
  <c r="W126" i="16"/>
  <c r="X126" i="16"/>
  <c r="Z126" i="16"/>
  <c r="AA126" i="16"/>
  <c r="AB126" i="16"/>
  <c r="AD126" i="16"/>
  <c r="AE126" i="16"/>
  <c r="AF126" i="16"/>
  <c r="AH126" i="16"/>
  <c r="AI126" i="16"/>
  <c r="AJ126" i="16"/>
  <c r="AK126" i="16"/>
  <c r="AM126" i="16" s="1"/>
  <c r="AP126" i="16"/>
  <c r="Q127" i="16"/>
  <c r="R127" i="16"/>
  <c r="S127" i="16"/>
  <c r="U127" i="16"/>
  <c r="V127" i="16"/>
  <c r="W127" i="16"/>
  <c r="X127" i="16"/>
  <c r="Z127" i="16"/>
  <c r="AA127" i="16"/>
  <c r="AB127" i="16"/>
  <c r="AD127" i="16"/>
  <c r="AE127" i="16"/>
  <c r="AF127" i="16"/>
  <c r="AH127" i="16"/>
  <c r="AI127" i="16"/>
  <c r="AJ127" i="16"/>
  <c r="AK127" i="16"/>
  <c r="AM127" i="16"/>
  <c r="AP127" i="16"/>
  <c r="Q128" i="16"/>
  <c r="R128" i="16"/>
  <c r="S128" i="16"/>
  <c r="U128" i="16"/>
  <c r="V128" i="16"/>
  <c r="W128" i="16"/>
  <c r="X128" i="16"/>
  <c r="Z128" i="16"/>
  <c r="AA128" i="16"/>
  <c r="AB128" i="16"/>
  <c r="AD128" i="16"/>
  <c r="AE128" i="16"/>
  <c r="AF128" i="16"/>
  <c r="AH128" i="16"/>
  <c r="AI128" i="16"/>
  <c r="AJ128" i="16"/>
  <c r="AK128" i="16"/>
  <c r="AM128" i="16" s="1"/>
  <c r="AP128" i="16"/>
  <c r="Q129" i="16"/>
  <c r="R129" i="16"/>
  <c r="S129" i="16"/>
  <c r="U129" i="16"/>
  <c r="V129" i="16"/>
  <c r="W129" i="16"/>
  <c r="X129" i="16"/>
  <c r="Z129" i="16"/>
  <c r="AA129" i="16"/>
  <c r="AB129" i="16"/>
  <c r="AD129" i="16"/>
  <c r="AE129" i="16"/>
  <c r="AF129" i="16"/>
  <c r="AH129" i="16"/>
  <c r="AI129" i="16"/>
  <c r="AJ129" i="16"/>
  <c r="AK129" i="16"/>
  <c r="AM129" i="16"/>
  <c r="AP129" i="16"/>
  <c r="Q130" i="16"/>
  <c r="R130" i="16"/>
  <c r="S130" i="16"/>
  <c r="U130" i="16"/>
  <c r="V130" i="16"/>
  <c r="W130" i="16"/>
  <c r="X130" i="16"/>
  <c r="Z130" i="16"/>
  <c r="AA130" i="16"/>
  <c r="AB130" i="16"/>
  <c r="AD130" i="16"/>
  <c r="AE130" i="16"/>
  <c r="AF130" i="16"/>
  <c r="AH130" i="16"/>
  <c r="AI130" i="16"/>
  <c r="AJ130" i="16"/>
  <c r="AK130" i="16"/>
  <c r="AM130" i="16" s="1"/>
  <c r="AP130" i="16"/>
  <c r="Q131" i="16"/>
  <c r="R131" i="16"/>
  <c r="S131" i="16"/>
  <c r="U131" i="16"/>
  <c r="V131" i="16"/>
  <c r="W131" i="16"/>
  <c r="X131" i="16"/>
  <c r="Z131" i="16"/>
  <c r="AA131" i="16"/>
  <c r="AB131" i="16"/>
  <c r="AD131" i="16"/>
  <c r="AE131" i="16"/>
  <c r="AF131" i="16"/>
  <c r="AH131" i="16"/>
  <c r="AI131" i="16"/>
  <c r="AJ131" i="16"/>
  <c r="AK131" i="16"/>
  <c r="AM131" i="16" s="1"/>
  <c r="AO131" i="16" s="1"/>
  <c r="AP131" i="16"/>
  <c r="Q132" i="16"/>
  <c r="R132" i="16"/>
  <c r="S132" i="16"/>
  <c r="U132" i="16"/>
  <c r="V132" i="16"/>
  <c r="W132" i="16"/>
  <c r="X132" i="16"/>
  <c r="Z132" i="16"/>
  <c r="AA132" i="16"/>
  <c r="AB132" i="16"/>
  <c r="AD132" i="16"/>
  <c r="AE132" i="16"/>
  <c r="AF132" i="16"/>
  <c r="AH132" i="16"/>
  <c r="AI132" i="16"/>
  <c r="AJ132" i="16"/>
  <c r="AK132" i="16"/>
  <c r="AM132" i="16" s="1"/>
  <c r="AP132" i="16"/>
  <c r="Q133" i="16"/>
  <c r="R133" i="16"/>
  <c r="S133" i="16"/>
  <c r="U133" i="16"/>
  <c r="V133" i="16"/>
  <c r="W133" i="16"/>
  <c r="X133" i="16"/>
  <c r="Z133" i="16"/>
  <c r="AA133" i="16"/>
  <c r="AB133" i="16"/>
  <c r="AD133" i="16"/>
  <c r="AE133" i="16"/>
  <c r="AF133" i="16"/>
  <c r="AH133" i="16"/>
  <c r="AI133" i="16"/>
  <c r="AJ133" i="16"/>
  <c r="AK133" i="16"/>
  <c r="AM133" i="16" s="1"/>
  <c r="AP133" i="16"/>
  <c r="Q134" i="16"/>
  <c r="R134" i="16"/>
  <c r="S134" i="16"/>
  <c r="U134" i="16"/>
  <c r="V134" i="16"/>
  <c r="W134" i="16"/>
  <c r="X134" i="16"/>
  <c r="Z134" i="16"/>
  <c r="AA134" i="16"/>
  <c r="AB134" i="16"/>
  <c r="AD134" i="16"/>
  <c r="AE134" i="16"/>
  <c r="AF134" i="16"/>
  <c r="AH134" i="16"/>
  <c r="AI134" i="16"/>
  <c r="AJ134" i="16"/>
  <c r="AK134" i="16"/>
  <c r="AM134" i="16" s="1"/>
  <c r="AP134" i="16"/>
  <c r="Q135" i="16"/>
  <c r="R135" i="16"/>
  <c r="S135" i="16"/>
  <c r="U135" i="16"/>
  <c r="V135" i="16"/>
  <c r="W135" i="16"/>
  <c r="X135" i="16"/>
  <c r="Z135" i="16"/>
  <c r="AA135" i="16"/>
  <c r="AB135" i="16"/>
  <c r="AD135" i="16"/>
  <c r="AE135" i="16"/>
  <c r="AF135" i="16"/>
  <c r="AH135" i="16"/>
  <c r="AI135" i="16"/>
  <c r="AJ135" i="16"/>
  <c r="AK135" i="16"/>
  <c r="AM135" i="16" s="1"/>
  <c r="AO135" i="16" s="1"/>
  <c r="AP135" i="16"/>
  <c r="Q136" i="16"/>
  <c r="R136" i="16"/>
  <c r="S136" i="16"/>
  <c r="U136" i="16"/>
  <c r="V136" i="16"/>
  <c r="W136" i="16"/>
  <c r="X136" i="16"/>
  <c r="Z136" i="16"/>
  <c r="AA136" i="16"/>
  <c r="AB136" i="16"/>
  <c r="AD136" i="16"/>
  <c r="AE136" i="16"/>
  <c r="AF136" i="16"/>
  <c r="AH136" i="16"/>
  <c r="AI136" i="16"/>
  <c r="AJ136" i="16"/>
  <c r="AK136" i="16"/>
  <c r="AM136" i="16" s="1"/>
  <c r="AP136" i="16"/>
  <c r="Q137" i="16"/>
  <c r="R137" i="16"/>
  <c r="S137" i="16"/>
  <c r="U137" i="16"/>
  <c r="V137" i="16"/>
  <c r="W137" i="16"/>
  <c r="X137" i="16"/>
  <c r="Z137" i="16"/>
  <c r="AA137" i="16"/>
  <c r="AB137" i="16"/>
  <c r="AD137" i="16"/>
  <c r="AE137" i="16"/>
  <c r="AF137" i="16"/>
  <c r="AH137" i="16"/>
  <c r="AI137" i="16"/>
  <c r="AJ137" i="16"/>
  <c r="AK137" i="16"/>
  <c r="AM137" i="16" s="1"/>
  <c r="AP137" i="16"/>
  <c r="Q138" i="16"/>
  <c r="R138" i="16"/>
  <c r="S138" i="16"/>
  <c r="U138" i="16"/>
  <c r="V138" i="16"/>
  <c r="W138" i="16"/>
  <c r="X138" i="16"/>
  <c r="Z138" i="16"/>
  <c r="AA138" i="16"/>
  <c r="AB138" i="16"/>
  <c r="AD138" i="16"/>
  <c r="AE138" i="16"/>
  <c r="AF138" i="16"/>
  <c r="AH138" i="16"/>
  <c r="AI138" i="16"/>
  <c r="AJ138" i="16"/>
  <c r="AK138" i="16"/>
  <c r="AM138" i="16" s="1"/>
  <c r="AP138" i="16"/>
  <c r="Q139" i="16"/>
  <c r="R139" i="16"/>
  <c r="S139" i="16"/>
  <c r="U139" i="16"/>
  <c r="V139" i="16"/>
  <c r="W139" i="16"/>
  <c r="X139" i="16"/>
  <c r="Z139" i="16"/>
  <c r="AA139" i="16"/>
  <c r="AB139" i="16"/>
  <c r="AD139" i="16"/>
  <c r="AE139" i="16"/>
  <c r="AF139" i="16"/>
  <c r="AH139" i="16"/>
  <c r="AI139" i="16"/>
  <c r="AJ139" i="16"/>
  <c r="AK139" i="16"/>
  <c r="AM139" i="16" s="1"/>
  <c r="AO139" i="16" s="1"/>
  <c r="AP139" i="16"/>
  <c r="Q140" i="16"/>
  <c r="R140" i="16"/>
  <c r="S140" i="16"/>
  <c r="U140" i="16"/>
  <c r="V140" i="16"/>
  <c r="W140" i="16"/>
  <c r="X140" i="16"/>
  <c r="Z140" i="16"/>
  <c r="AA140" i="16"/>
  <c r="AB140" i="16"/>
  <c r="AD140" i="16"/>
  <c r="AE140" i="16"/>
  <c r="AF140" i="16"/>
  <c r="AH140" i="16"/>
  <c r="AI140" i="16"/>
  <c r="AJ140" i="16"/>
  <c r="AK140" i="16"/>
  <c r="AM140" i="16" s="1"/>
  <c r="AP140" i="16"/>
  <c r="Q141" i="16"/>
  <c r="R141" i="16"/>
  <c r="S141" i="16"/>
  <c r="U141" i="16"/>
  <c r="V141" i="16"/>
  <c r="W141" i="16"/>
  <c r="X141" i="16"/>
  <c r="Z141" i="16"/>
  <c r="AA141" i="16"/>
  <c r="AB141" i="16"/>
  <c r="AD141" i="16"/>
  <c r="AE141" i="16"/>
  <c r="AF141" i="16"/>
  <c r="AH141" i="16"/>
  <c r="AI141" i="16"/>
  <c r="AJ141" i="16"/>
  <c r="AK141" i="16"/>
  <c r="AM141" i="16"/>
  <c r="AP141" i="16"/>
  <c r="Q142" i="16"/>
  <c r="R142" i="16"/>
  <c r="S142" i="16"/>
  <c r="U142" i="16"/>
  <c r="V142" i="16"/>
  <c r="W142" i="16"/>
  <c r="X142" i="16"/>
  <c r="Z142" i="16"/>
  <c r="AA142" i="16"/>
  <c r="AB142" i="16"/>
  <c r="AD142" i="16"/>
  <c r="AE142" i="16"/>
  <c r="AF142" i="16"/>
  <c r="AH142" i="16"/>
  <c r="AI142" i="16"/>
  <c r="AJ142" i="16"/>
  <c r="AK142" i="16"/>
  <c r="AM142" i="16" s="1"/>
  <c r="AP142" i="16"/>
  <c r="Q143" i="16"/>
  <c r="R143" i="16"/>
  <c r="S143" i="16"/>
  <c r="U143" i="16"/>
  <c r="V143" i="16"/>
  <c r="W143" i="16"/>
  <c r="X143" i="16"/>
  <c r="Z143" i="16"/>
  <c r="AA143" i="16"/>
  <c r="AB143" i="16"/>
  <c r="AD143" i="16"/>
  <c r="AE143" i="16"/>
  <c r="AF143" i="16"/>
  <c r="AH143" i="16"/>
  <c r="AI143" i="16"/>
  <c r="AJ143" i="16"/>
  <c r="AK143" i="16"/>
  <c r="AM143" i="16"/>
  <c r="AP143" i="16"/>
  <c r="Q144" i="16"/>
  <c r="R144" i="16"/>
  <c r="S144" i="16"/>
  <c r="U144" i="16"/>
  <c r="V144" i="16"/>
  <c r="W144" i="16"/>
  <c r="X144" i="16"/>
  <c r="Z144" i="16"/>
  <c r="AA144" i="16"/>
  <c r="AB144" i="16"/>
  <c r="AD144" i="16"/>
  <c r="AE144" i="16"/>
  <c r="AF144" i="16"/>
  <c r="AH144" i="16"/>
  <c r="AI144" i="16"/>
  <c r="AJ144" i="16"/>
  <c r="AK144" i="16"/>
  <c r="AM144" i="16" s="1"/>
  <c r="AP144" i="16"/>
  <c r="Q145" i="16"/>
  <c r="R145" i="16"/>
  <c r="S145" i="16"/>
  <c r="U145" i="16"/>
  <c r="V145" i="16"/>
  <c r="W145" i="16"/>
  <c r="X145" i="16"/>
  <c r="Z145" i="16"/>
  <c r="AA145" i="16"/>
  <c r="AB145" i="16"/>
  <c r="AD145" i="16"/>
  <c r="AE145" i="16"/>
  <c r="AF145" i="16"/>
  <c r="AH145" i="16"/>
  <c r="AI145" i="16"/>
  <c r="AJ145" i="16"/>
  <c r="AK145" i="16"/>
  <c r="AM145" i="16"/>
  <c r="AP145" i="16"/>
  <c r="Q146" i="16"/>
  <c r="R146" i="16"/>
  <c r="S146" i="16"/>
  <c r="U146" i="16"/>
  <c r="V146" i="16"/>
  <c r="W146" i="16"/>
  <c r="X146" i="16"/>
  <c r="Z146" i="16"/>
  <c r="AA146" i="16"/>
  <c r="AB146" i="16"/>
  <c r="AD146" i="16"/>
  <c r="AE146" i="16"/>
  <c r="AF146" i="16"/>
  <c r="AH146" i="16"/>
  <c r="AO146" i="16" s="1"/>
  <c r="AI146" i="16"/>
  <c r="AJ146" i="16"/>
  <c r="AK146" i="16"/>
  <c r="AM146" i="16" s="1"/>
  <c r="AP146" i="16"/>
  <c r="Q147" i="16"/>
  <c r="R147" i="16"/>
  <c r="S147" i="16"/>
  <c r="U147" i="16"/>
  <c r="V147" i="16"/>
  <c r="W147" i="16"/>
  <c r="X147" i="16"/>
  <c r="Z147" i="16"/>
  <c r="AA147" i="16"/>
  <c r="AB147" i="16"/>
  <c r="AD147" i="16"/>
  <c r="AE147" i="16"/>
  <c r="AF147" i="16"/>
  <c r="AH147" i="16"/>
  <c r="AI147" i="16"/>
  <c r="AJ147" i="16"/>
  <c r="AK147" i="16"/>
  <c r="AM147" i="16" s="1"/>
  <c r="AP147" i="16"/>
  <c r="Q148" i="16"/>
  <c r="R148" i="16"/>
  <c r="S148" i="16"/>
  <c r="U148" i="16"/>
  <c r="V148" i="16"/>
  <c r="W148" i="16"/>
  <c r="X148" i="16"/>
  <c r="Z148" i="16"/>
  <c r="AA148" i="16"/>
  <c r="AB148" i="16"/>
  <c r="AD148" i="16"/>
  <c r="AE148" i="16"/>
  <c r="AF148" i="16"/>
  <c r="AH148" i="16"/>
  <c r="AI148" i="16"/>
  <c r="AJ148" i="16"/>
  <c r="AK148" i="16"/>
  <c r="AM148" i="16" s="1"/>
  <c r="AP148" i="16"/>
  <c r="Q149" i="16"/>
  <c r="R149" i="16"/>
  <c r="S149" i="16"/>
  <c r="U149" i="16"/>
  <c r="V149" i="16"/>
  <c r="W149" i="16"/>
  <c r="X149" i="16"/>
  <c r="Z149" i="16"/>
  <c r="AA149" i="16"/>
  <c r="AB149" i="16"/>
  <c r="AD149" i="16"/>
  <c r="AE149" i="16"/>
  <c r="AF149" i="16"/>
  <c r="AH149" i="16"/>
  <c r="AI149" i="16"/>
  <c r="AJ149" i="16"/>
  <c r="AK149" i="16"/>
  <c r="AM149" i="16" s="1"/>
  <c r="AO149" i="16" s="1"/>
  <c r="AP149" i="16"/>
  <c r="Q150" i="16"/>
  <c r="R150" i="16"/>
  <c r="S150" i="16"/>
  <c r="U150" i="16"/>
  <c r="V150" i="16"/>
  <c r="W150" i="16"/>
  <c r="X150" i="16"/>
  <c r="Z150" i="16"/>
  <c r="AA150" i="16"/>
  <c r="AB150" i="16"/>
  <c r="AD150" i="16"/>
  <c r="AE150" i="16"/>
  <c r="AF150" i="16"/>
  <c r="AH150" i="16"/>
  <c r="AO150" i="16" s="1"/>
  <c r="AI150" i="16"/>
  <c r="AJ150" i="16"/>
  <c r="AK150" i="16"/>
  <c r="AM150" i="16" s="1"/>
  <c r="AP150" i="16"/>
  <c r="Q151" i="16"/>
  <c r="R151" i="16"/>
  <c r="S151" i="16"/>
  <c r="U151" i="16"/>
  <c r="V151" i="16"/>
  <c r="W151" i="16"/>
  <c r="X151" i="16"/>
  <c r="Z151" i="16"/>
  <c r="AA151" i="16"/>
  <c r="AB151" i="16"/>
  <c r="AD151" i="16"/>
  <c r="AE151" i="16"/>
  <c r="AF151" i="16"/>
  <c r="AH151" i="16"/>
  <c r="AI151" i="16"/>
  <c r="AJ151" i="16"/>
  <c r="AK151" i="16"/>
  <c r="AM151" i="16" s="1"/>
  <c r="AP151" i="16"/>
  <c r="Q152" i="16"/>
  <c r="R152" i="16"/>
  <c r="S152" i="16"/>
  <c r="U152" i="16"/>
  <c r="V152" i="16"/>
  <c r="W152" i="16"/>
  <c r="X152" i="16"/>
  <c r="Z152" i="16"/>
  <c r="AA152" i="16"/>
  <c r="AB152" i="16"/>
  <c r="AD152" i="16"/>
  <c r="AE152" i="16"/>
  <c r="AF152" i="16"/>
  <c r="AH152" i="16"/>
  <c r="AI152" i="16"/>
  <c r="AJ152" i="16"/>
  <c r="AK152" i="16"/>
  <c r="AM152" i="16" s="1"/>
  <c r="AP152" i="16"/>
  <c r="Q153" i="16"/>
  <c r="R153" i="16"/>
  <c r="S153" i="16"/>
  <c r="U153" i="16"/>
  <c r="V153" i="16"/>
  <c r="W153" i="16"/>
  <c r="X153" i="16"/>
  <c r="Z153" i="16"/>
  <c r="AA153" i="16"/>
  <c r="AB153" i="16"/>
  <c r="AD153" i="16"/>
  <c r="AE153" i="16"/>
  <c r="AF153" i="16"/>
  <c r="AH153" i="16"/>
  <c r="AI153" i="16"/>
  <c r="AJ153" i="16"/>
  <c r="AK153" i="16"/>
  <c r="AM153" i="16" s="1"/>
  <c r="AO153" i="16" s="1"/>
  <c r="AP153" i="16"/>
  <c r="Q154" i="16"/>
  <c r="R154" i="16"/>
  <c r="S154" i="16"/>
  <c r="U154" i="16"/>
  <c r="V154" i="16"/>
  <c r="W154" i="16"/>
  <c r="X154" i="16"/>
  <c r="Z154" i="16"/>
  <c r="AA154" i="16"/>
  <c r="AB154" i="16"/>
  <c r="AD154" i="16"/>
  <c r="AE154" i="16"/>
  <c r="AF154" i="16"/>
  <c r="AH154" i="16"/>
  <c r="AI154" i="16"/>
  <c r="AJ154" i="16"/>
  <c r="AK154" i="16"/>
  <c r="AM154" i="16" s="1"/>
  <c r="AP154" i="16"/>
  <c r="Q155" i="16"/>
  <c r="R155" i="16"/>
  <c r="S155" i="16"/>
  <c r="U155" i="16"/>
  <c r="V155" i="16"/>
  <c r="W155" i="16"/>
  <c r="X155" i="16"/>
  <c r="Z155" i="16"/>
  <c r="AA155" i="16"/>
  <c r="AB155" i="16"/>
  <c r="AD155" i="16"/>
  <c r="AE155" i="16"/>
  <c r="AF155" i="16"/>
  <c r="AH155" i="16"/>
  <c r="AI155" i="16"/>
  <c r="AJ155" i="16"/>
  <c r="AK155" i="16"/>
  <c r="AM155" i="16" s="1"/>
  <c r="AP155" i="16"/>
  <c r="Q156" i="16"/>
  <c r="R156" i="16"/>
  <c r="S156" i="16"/>
  <c r="U156" i="16"/>
  <c r="V156" i="16"/>
  <c r="W156" i="16"/>
  <c r="X156" i="16"/>
  <c r="Z156" i="16"/>
  <c r="AA156" i="16"/>
  <c r="AB156" i="16"/>
  <c r="AD156" i="16"/>
  <c r="AE156" i="16"/>
  <c r="AF156" i="16"/>
  <c r="AH156" i="16"/>
  <c r="AI156" i="16"/>
  <c r="AJ156" i="16"/>
  <c r="AK156" i="16"/>
  <c r="AM156" i="16" s="1"/>
  <c r="AP156" i="16"/>
  <c r="Q157" i="16"/>
  <c r="R157" i="16"/>
  <c r="S157" i="16"/>
  <c r="U157" i="16"/>
  <c r="V157" i="16"/>
  <c r="W157" i="16"/>
  <c r="X157" i="16"/>
  <c r="Z157" i="16"/>
  <c r="AA157" i="16"/>
  <c r="AB157" i="16"/>
  <c r="AD157" i="16"/>
  <c r="AE157" i="16"/>
  <c r="AF157" i="16"/>
  <c r="AH157" i="16"/>
  <c r="AI157" i="16"/>
  <c r="AJ157" i="16"/>
  <c r="AK157" i="16"/>
  <c r="AM157" i="16"/>
  <c r="AO157" i="16" s="1"/>
  <c r="AP157" i="16"/>
  <c r="Q158" i="16"/>
  <c r="R158" i="16"/>
  <c r="S158" i="16"/>
  <c r="U158" i="16"/>
  <c r="V158" i="16"/>
  <c r="W158" i="16"/>
  <c r="X158" i="16"/>
  <c r="Z158" i="16"/>
  <c r="AA158" i="16"/>
  <c r="AB158" i="16"/>
  <c r="AD158" i="16"/>
  <c r="AE158" i="16"/>
  <c r="AF158" i="16"/>
  <c r="AH158" i="16"/>
  <c r="AI158" i="16"/>
  <c r="AJ158" i="16"/>
  <c r="AK158" i="16"/>
  <c r="AM158" i="16" s="1"/>
  <c r="AP158" i="16"/>
  <c r="Q159" i="16"/>
  <c r="R159" i="16"/>
  <c r="S159" i="16"/>
  <c r="U159" i="16"/>
  <c r="V159" i="16"/>
  <c r="W159" i="16"/>
  <c r="X159" i="16"/>
  <c r="Z159" i="16"/>
  <c r="AA159" i="16"/>
  <c r="AB159" i="16"/>
  <c r="AD159" i="16"/>
  <c r="AE159" i="16"/>
  <c r="AF159" i="16"/>
  <c r="AH159" i="16"/>
  <c r="AI159" i="16"/>
  <c r="AJ159" i="16"/>
  <c r="AK159" i="16"/>
  <c r="AM159" i="16"/>
  <c r="AP159" i="16"/>
  <c r="Q160" i="16"/>
  <c r="R160" i="16"/>
  <c r="S160" i="16"/>
  <c r="U160" i="16"/>
  <c r="V160" i="16"/>
  <c r="W160" i="16"/>
  <c r="X160" i="16"/>
  <c r="Z160" i="16"/>
  <c r="AA160" i="16"/>
  <c r="AB160" i="16"/>
  <c r="AD160" i="16"/>
  <c r="AE160" i="16"/>
  <c r="AF160" i="16"/>
  <c r="AH160" i="16"/>
  <c r="AI160" i="16"/>
  <c r="AJ160" i="16"/>
  <c r="AK160" i="16"/>
  <c r="AM160" i="16" s="1"/>
  <c r="AP160" i="16"/>
  <c r="Q161" i="16"/>
  <c r="R161" i="16"/>
  <c r="S161" i="16"/>
  <c r="U161" i="16"/>
  <c r="V161" i="16"/>
  <c r="W161" i="16"/>
  <c r="X161" i="16"/>
  <c r="Z161" i="16"/>
  <c r="AA161" i="16"/>
  <c r="AB161" i="16"/>
  <c r="AD161" i="16"/>
  <c r="AE161" i="16"/>
  <c r="AF161" i="16"/>
  <c r="AH161" i="16"/>
  <c r="AI161" i="16"/>
  <c r="AJ161" i="16"/>
  <c r="AK161" i="16"/>
  <c r="AM161" i="16"/>
  <c r="AP161" i="16"/>
  <c r="Q162" i="16"/>
  <c r="R162" i="16"/>
  <c r="S162" i="16"/>
  <c r="U162" i="16"/>
  <c r="V162" i="16"/>
  <c r="W162" i="16"/>
  <c r="X162" i="16"/>
  <c r="Z162" i="16"/>
  <c r="AA162" i="16"/>
  <c r="AB162" i="16"/>
  <c r="AD162" i="16"/>
  <c r="AE162" i="16"/>
  <c r="AF162" i="16"/>
  <c r="AH162" i="16"/>
  <c r="AI162" i="16"/>
  <c r="AJ162" i="16"/>
  <c r="AK162" i="16"/>
  <c r="AM162" i="16" s="1"/>
  <c r="AP162" i="16"/>
  <c r="Q163" i="16"/>
  <c r="R163" i="16"/>
  <c r="S163" i="16"/>
  <c r="U163" i="16"/>
  <c r="V163" i="16"/>
  <c r="W163" i="16"/>
  <c r="X163" i="16"/>
  <c r="Z163" i="16"/>
  <c r="AA163" i="16"/>
  <c r="AB163" i="16"/>
  <c r="AD163" i="16"/>
  <c r="AE163" i="16"/>
  <c r="AF163" i="16"/>
  <c r="AH163" i="16"/>
  <c r="AI163" i="16"/>
  <c r="AJ163" i="16"/>
  <c r="AK163" i="16"/>
  <c r="AM163" i="16" s="1"/>
  <c r="AP163" i="16"/>
  <c r="Q164" i="16"/>
  <c r="R164" i="16"/>
  <c r="S164" i="16"/>
  <c r="U164" i="16"/>
  <c r="V164" i="16"/>
  <c r="W164" i="16"/>
  <c r="X164" i="16"/>
  <c r="Z164" i="16"/>
  <c r="AA164" i="16"/>
  <c r="AB164" i="16"/>
  <c r="AD164" i="16"/>
  <c r="AE164" i="16"/>
  <c r="AF164" i="16"/>
  <c r="AH164" i="16"/>
  <c r="AI164" i="16"/>
  <c r="AJ164" i="16"/>
  <c r="AK164" i="16"/>
  <c r="AM164" i="16" s="1"/>
  <c r="AP164" i="16"/>
  <c r="Q165" i="16"/>
  <c r="R165" i="16"/>
  <c r="S165" i="16"/>
  <c r="U165" i="16"/>
  <c r="V165" i="16"/>
  <c r="W165" i="16"/>
  <c r="X165" i="16"/>
  <c r="Z165" i="16"/>
  <c r="AA165" i="16"/>
  <c r="AB165" i="16"/>
  <c r="AD165" i="16"/>
  <c r="AE165" i="16"/>
  <c r="AF165" i="16"/>
  <c r="AH165" i="16"/>
  <c r="AI165" i="16"/>
  <c r="AJ165" i="16"/>
  <c r="AK165" i="16"/>
  <c r="AM165" i="16" s="1"/>
  <c r="AP165" i="16"/>
  <c r="Q166" i="16"/>
  <c r="R166" i="16"/>
  <c r="S166" i="16"/>
  <c r="U166" i="16"/>
  <c r="V166" i="16"/>
  <c r="W166" i="16"/>
  <c r="X166" i="16"/>
  <c r="Z166" i="16"/>
  <c r="AA166" i="16"/>
  <c r="AB166" i="16"/>
  <c r="AD166" i="16"/>
  <c r="AE166" i="16"/>
  <c r="AF166" i="16"/>
  <c r="AH166" i="16"/>
  <c r="AO166" i="16" s="1"/>
  <c r="AI166" i="16"/>
  <c r="AJ166" i="16"/>
  <c r="AK166" i="16"/>
  <c r="AM166" i="16" s="1"/>
  <c r="AP166" i="16"/>
  <c r="Q167" i="16"/>
  <c r="R167" i="16"/>
  <c r="S167" i="16"/>
  <c r="U167" i="16"/>
  <c r="V167" i="16"/>
  <c r="W167" i="16"/>
  <c r="X167" i="16"/>
  <c r="Z167" i="16"/>
  <c r="AA167" i="16"/>
  <c r="AB167" i="16"/>
  <c r="AD167" i="16"/>
  <c r="AE167" i="16"/>
  <c r="AF167" i="16"/>
  <c r="AH167" i="16"/>
  <c r="AI167" i="16"/>
  <c r="AJ167" i="16"/>
  <c r="AK167" i="16"/>
  <c r="AM167" i="16" s="1"/>
  <c r="AP167" i="16"/>
  <c r="Q168" i="16"/>
  <c r="R168" i="16"/>
  <c r="S168" i="16"/>
  <c r="U168" i="16"/>
  <c r="V168" i="16"/>
  <c r="W168" i="16"/>
  <c r="X168" i="16"/>
  <c r="Z168" i="16"/>
  <c r="AA168" i="16"/>
  <c r="AB168" i="16"/>
  <c r="AD168" i="16"/>
  <c r="AE168" i="16"/>
  <c r="AF168" i="16"/>
  <c r="AH168" i="16"/>
  <c r="AO168" i="16" s="1"/>
  <c r="AI168" i="16"/>
  <c r="AJ168" i="16"/>
  <c r="AK168" i="16"/>
  <c r="AM168" i="16" s="1"/>
  <c r="AP168" i="16"/>
  <c r="Q169" i="16"/>
  <c r="R169" i="16"/>
  <c r="S169" i="16"/>
  <c r="U169" i="16"/>
  <c r="V169" i="16"/>
  <c r="W169" i="16"/>
  <c r="X169" i="16"/>
  <c r="Z169" i="16"/>
  <c r="AA169" i="16"/>
  <c r="AB169" i="16"/>
  <c r="AD169" i="16"/>
  <c r="AE169" i="16"/>
  <c r="AF169" i="16"/>
  <c r="AH169" i="16"/>
  <c r="AI169" i="16"/>
  <c r="AJ169" i="16"/>
  <c r="AK169" i="16"/>
  <c r="AM169" i="16" s="1"/>
  <c r="AP169" i="16"/>
  <c r="Q170" i="16"/>
  <c r="R170" i="16"/>
  <c r="S170" i="16"/>
  <c r="U170" i="16"/>
  <c r="V170" i="16"/>
  <c r="W170" i="16"/>
  <c r="X170" i="16"/>
  <c r="Z170" i="16"/>
  <c r="AA170" i="16"/>
  <c r="AB170" i="16"/>
  <c r="AD170" i="16"/>
  <c r="AE170" i="16"/>
  <c r="AF170" i="16"/>
  <c r="AH170" i="16"/>
  <c r="AI170" i="16"/>
  <c r="AJ170" i="16"/>
  <c r="AK170" i="16"/>
  <c r="AM170" i="16" s="1"/>
  <c r="AP170" i="16"/>
  <c r="Q171" i="16"/>
  <c r="R171" i="16"/>
  <c r="S171" i="16"/>
  <c r="U171" i="16"/>
  <c r="V171" i="16"/>
  <c r="W171" i="16"/>
  <c r="X171" i="16"/>
  <c r="Z171" i="16"/>
  <c r="AA171" i="16"/>
  <c r="AB171" i="16"/>
  <c r="AD171" i="16"/>
  <c r="AE171" i="16"/>
  <c r="AF171" i="16"/>
  <c r="AH171" i="16"/>
  <c r="AI171" i="16"/>
  <c r="AJ171" i="16"/>
  <c r="AK171" i="16"/>
  <c r="AM171" i="16" s="1"/>
  <c r="AP171" i="16"/>
  <c r="Q172" i="16"/>
  <c r="R172" i="16"/>
  <c r="S172" i="16"/>
  <c r="U172" i="16"/>
  <c r="V172" i="16"/>
  <c r="W172" i="16"/>
  <c r="X172" i="16"/>
  <c r="Z172" i="16"/>
  <c r="AA172" i="16"/>
  <c r="AB172" i="16"/>
  <c r="AD172" i="16"/>
  <c r="AE172" i="16"/>
  <c r="AF172" i="16"/>
  <c r="AH172" i="16"/>
  <c r="AO172" i="16" s="1"/>
  <c r="AI172" i="16"/>
  <c r="AJ172" i="16"/>
  <c r="AK172" i="16"/>
  <c r="AM172" i="16" s="1"/>
  <c r="AP172" i="16"/>
  <c r="Q173" i="16"/>
  <c r="R173" i="16"/>
  <c r="S173" i="16"/>
  <c r="U173" i="16"/>
  <c r="V173" i="16"/>
  <c r="W173" i="16"/>
  <c r="X173" i="16"/>
  <c r="Z173" i="16"/>
  <c r="AA173" i="16"/>
  <c r="AB173" i="16"/>
  <c r="AD173" i="16"/>
  <c r="AE173" i="16"/>
  <c r="AF173" i="16"/>
  <c r="AH173" i="16"/>
  <c r="AI173" i="16"/>
  <c r="AJ173" i="16"/>
  <c r="AK173" i="16"/>
  <c r="AM173" i="16" s="1"/>
  <c r="AP173" i="16"/>
  <c r="Q174" i="16"/>
  <c r="R174" i="16"/>
  <c r="S174" i="16"/>
  <c r="U174" i="16"/>
  <c r="V174" i="16"/>
  <c r="W174" i="16"/>
  <c r="X174" i="16"/>
  <c r="Z174" i="16"/>
  <c r="AA174" i="16"/>
  <c r="AB174" i="16"/>
  <c r="AD174" i="16"/>
  <c r="AE174" i="16"/>
  <c r="AF174" i="16"/>
  <c r="AH174" i="16"/>
  <c r="AO174" i="16" s="1"/>
  <c r="AI174" i="16"/>
  <c r="AJ174" i="16"/>
  <c r="AK174" i="16"/>
  <c r="AM174" i="16" s="1"/>
  <c r="AP174" i="16"/>
  <c r="Q175" i="16"/>
  <c r="R175" i="16"/>
  <c r="S175" i="16"/>
  <c r="U175" i="16"/>
  <c r="V175" i="16"/>
  <c r="W175" i="16"/>
  <c r="X175" i="16"/>
  <c r="Z175" i="16"/>
  <c r="AA175" i="16"/>
  <c r="AB175" i="16"/>
  <c r="AD175" i="16"/>
  <c r="AE175" i="16"/>
  <c r="AF175" i="16"/>
  <c r="AH175" i="16"/>
  <c r="AI175" i="16"/>
  <c r="AJ175" i="16"/>
  <c r="AK175" i="16"/>
  <c r="AM175" i="16"/>
  <c r="AO175" i="16"/>
  <c r="AP175" i="16"/>
  <c r="Q176" i="16"/>
  <c r="R176" i="16"/>
  <c r="S176" i="16"/>
  <c r="U176" i="16"/>
  <c r="V176" i="16"/>
  <c r="W176" i="16"/>
  <c r="X176" i="16"/>
  <c r="Z176" i="16"/>
  <c r="AA176" i="16"/>
  <c r="AB176" i="16"/>
  <c r="AD176" i="16"/>
  <c r="AE176" i="16"/>
  <c r="AF176" i="16"/>
  <c r="AH176" i="16"/>
  <c r="AI176" i="16"/>
  <c r="AJ176" i="16"/>
  <c r="AK176" i="16"/>
  <c r="AM176" i="16" s="1"/>
  <c r="AP176" i="16"/>
  <c r="Q177" i="16"/>
  <c r="R177" i="16"/>
  <c r="S177" i="16"/>
  <c r="U177" i="16"/>
  <c r="V177" i="16"/>
  <c r="W177" i="16"/>
  <c r="X177" i="16"/>
  <c r="Z177" i="16"/>
  <c r="AA177" i="16"/>
  <c r="AB177" i="16"/>
  <c r="AD177" i="16"/>
  <c r="AE177" i="16"/>
  <c r="AF177" i="16"/>
  <c r="AH177" i="16"/>
  <c r="AI177" i="16"/>
  <c r="AJ177" i="16"/>
  <c r="AK177" i="16"/>
  <c r="AM177" i="16"/>
  <c r="AP177" i="16"/>
  <c r="Q178" i="16"/>
  <c r="R178" i="16"/>
  <c r="S178" i="16"/>
  <c r="U178" i="16"/>
  <c r="V178" i="16"/>
  <c r="W178" i="16"/>
  <c r="X178" i="16"/>
  <c r="Z178" i="16"/>
  <c r="AA178" i="16"/>
  <c r="AB178" i="16"/>
  <c r="AD178" i="16"/>
  <c r="AE178" i="16"/>
  <c r="AF178" i="16"/>
  <c r="AH178" i="16"/>
  <c r="AI178" i="16"/>
  <c r="AJ178" i="16"/>
  <c r="AK178" i="16"/>
  <c r="AM178" i="16" s="1"/>
  <c r="AP178" i="16"/>
  <c r="Q179" i="16"/>
  <c r="R179" i="16"/>
  <c r="S179" i="16"/>
  <c r="U179" i="16"/>
  <c r="V179" i="16"/>
  <c r="W179" i="16"/>
  <c r="X179" i="16"/>
  <c r="Z179" i="16"/>
  <c r="AA179" i="16"/>
  <c r="AB179" i="16"/>
  <c r="AD179" i="16"/>
  <c r="AE179" i="16"/>
  <c r="AF179" i="16"/>
  <c r="AH179" i="16"/>
  <c r="AI179" i="16"/>
  <c r="AJ179" i="16"/>
  <c r="AK179" i="16"/>
  <c r="AM179" i="16" s="1"/>
  <c r="AO179" i="16" s="1"/>
  <c r="AP179" i="16"/>
  <c r="Q180" i="16"/>
  <c r="R180" i="16"/>
  <c r="S180" i="16"/>
  <c r="U180" i="16"/>
  <c r="V180" i="16"/>
  <c r="W180" i="16"/>
  <c r="X180" i="16"/>
  <c r="Z180" i="16"/>
  <c r="AA180" i="16"/>
  <c r="AB180" i="16"/>
  <c r="AD180" i="16"/>
  <c r="AE180" i="16"/>
  <c r="AF180" i="16"/>
  <c r="AH180" i="16"/>
  <c r="AI180" i="16"/>
  <c r="AJ180" i="16"/>
  <c r="AK180" i="16"/>
  <c r="AM180" i="16" s="1"/>
  <c r="AP180" i="16"/>
  <c r="Q181" i="16"/>
  <c r="R181" i="16"/>
  <c r="S181" i="16"/>
  <c r="U181" i="16"/>
  <c r="V181" i="16"/>
  <c r="W181" i="16"/>
  <c r="X181" i="16"/>
  <c r="Z181" i="16"/>
  <c r="AA181" i="16"/>
  <c r="AB181" i="16"/>
  <c r="AD181" i="16"/>
  <c r="AE181" i="16"/>
  <c r="AF181" i="16"/>
  <c r="AH181" i="16"/>
  <c r="AI181" i="16"/>
  <c r="AJ181" i="16"/>
  <c r="AK181" i="16"/>
  <c r="AM181" i="16" s="1"/>
  <c r="AO181" i="16" s="1"/>
  <c r="AP181" i="16"/>
  <c r="Q182" i="16"/>
  <c r="R182" i="16"/>
  <c r="S182" i="16"/>
  <c r="U182" i="16"/>
  <c r="V182" i="16"/>
  <c r="W182" i="16"/>
  <c r="X182" i="16"/>
  <c r="Z182" i="16"/>
  <c r="AA182" i="16"/>
  <c r="AB182" i="16"/>
  <c r="AD182" i="16"/>
  <c r="AE182" i="16"/>
  <c r="AF182" i="16"/>
  <c r="AH182" i="16"/>
  <c r="AI182" i="16"/>
  <c r="AJ182" i="16"/>
  <c r="AK182" i="16"/>
  <c r="AM182" i="16" s="1"/>
  <c r="AP182" i="16"/>
  <c r="Q183" i="16"/>
  <c r="R183" i="16"/>
  <c r="S183" i="16"/>
  <c r="U183" i="16"/>
  <c r="V183" i="16"/>
  <c r="W183" i="16"/>
  <c r="X183" i="16"/>
  <c r="Z183" i="16"/>
  <c r="AA183" i="16"/>
  <c r="AB183" i="16"/>
  <c r="AD183" i="16"/>
  <c r="AE183" i="16"/>
  <c r="AF183" i="16"/>
  <c r="AH183" i="16"/>
  <c r="AI183" i="16"/>
  <c r="AJ183" i="16"/>
  <c r="AK183" i="16"/>
  <c r="AM183" i="16"/>
  <c r="AO183" i="16"/>
  <c r="AP183" i="16"/>
  <c r="Q184" i="16"/>
  <c r="R184" i="16"/>
  <c r="S184" i="16"/>
  <c r="U184" i="16"/>
  <c r="V184" i="16"/>
  <c r="W184" i="16"/>
  <c r="X184" i="16"/>
  <c r="Z184" i="16"/>
  <c r="AA184" i="16"/>
  <c r="AB184" i="16"/>
  <c r="AD184" i="16"/>
  <c r="AE184" i="16"/>
  <c r="AF184" i="16"/>
  <c r="AH184" i="16"/>
  <c r="AI184" i="16"/>
  <c r="AJ184" i="16"/>
  <c r="AK184" i="16"/>
  <c r="AM184" i="16" s="1"/>
  <c r="AP184" i="16"/>
  <c r="Q185" i="16"/>
  <c r="R185" i="16"/>
  <c r="S185" i="16"/>
  <c r="U185" i="16"/>
  <c r="V185" i="16"/>
  <c r="W185" i="16"/>
  <c r="X185" i="16"/>
  <c r="Z185" i="16"/>
  <c r="AA185" i="16"/>
  <c r="AB185" i="16"/>
  <c r="AD185" i="16"/>
  <c r="AE185" i="16"/>
  <c r="AF185" i="16"/>
  <c r="AH185" i="16"/>
  <c r="AI185" i="16"/>
  <c r="AJ185" i="16"/>
  <c r="AK185" i="16"/>
  <c r="AM185" i="16"/>
  <c r="AO185" i="16" s="1"/>
  <c r="AP185" i="16"/>
  <c r="Q186" i="16"/>
  <c r="R186" i="16"/>
  <c r="S186" i="16"/>
  <c r="U186" i="16"/>
  <c r="V186" i="16"/>
  <c r="W186" i="16"/>
  <c r="X186" i="16"/>
  <c r="Z186" i="16"/>
  <c r="AA186" i="16"/>
  <c r="AB186" i="16"/>
  <c r="AD186" i="16"/>
  <c r="AE186" i="16"/>
  <c r="AF186" i="16"/>
  <c r="AH186" i="16"/>
  <c r="AI186" i="16"/>
  <c r="AJ186" i="16"/>
  <c r="AK186" i="16"/>
  <c r="AM186" i="16" s="1"/>
  <c r="AP186" i="16"/>
  <c r="Q187" i="16"/>
  <c r="R187" i="16"/>
  <c r="S187" i="16"/>
  <c r="U187" i="16"/>
  <c r="V187" i="16"/>
  <c r="W187" i="16"/>
  <c r="X187" i="16"/>
  <c r="Z187" i="16"/>
  <c r="AA187" i="16"/>
  <c r="AB187" i="16"/>
  <c r="AD187" i="16"/>
  <c r="AE187" i="16"/>
  <c r="AF187" i="16"/>
  <c r="AH187" i="16"/>
  <c r="AI187" i="16"/>
  <c r="AJ187" i="16"/>
  <c r="AK187" i="16"/>
  <c r="AM187" i="16" s="1"/>
  <c r="AP187" i="16"/>
  <c r="Q188" i="16"/>
  <c r="R188" i="16"/>
  <c r="S188" i="16"/>
  <c r="U188" i="16"/>
  <c r="V188" i="16"/>
  <c r="W188" i="16"/>
  <c r="X188" i="16"/>
  <c r="Z188" i="16"/>
  <c r="AA188" i="16"/>
  <c r="AB188" i="16"/>
  <c r="AD188" i="16"/>
  <c r="AE188" i="16"/>
  <c r="AF188" i="16"/>
  <c r="AH188" i="16"/>
  <c r="AI188" i="16"/>
  <c r="AJ188" i="16"/>
  <c r="AK188" i="16"/>
  <c r="AM188" i="16" s="1"/>
  <c r="AP188" i="16"/>
  <c r="Q189" i="16"/>
  <c r="R189" i="16"/>
  <c r="S189" i="16"/>
  <c r="U189" i="16"/>
  <c r="V189" i="16"/>
  <c r="W189" i="16"/>
  <c r="X189" i="16"/>
  <c r="Z189" i="16"/>
  <c r="AA189" i="16"/>
  <c r="AB189" i="16"/>
  <c r="AD189" i="16"/>
  <c r="AE189" i="16"/>
  <c r="AF189" i="16"/>
  <c r="AH189" i="16"/>
  <c r="AI189" i="16"/>
  <c r="AJ189" i="16"/>
  <c r="AK189" i="16"/>
  <c r="AM189" i="16" s="1"/>
  <c r="AO189" i="16" s="1"/>
  <c r="AP189" i="16"/>
  <c r="Q190" i="16"/>
  <c r="R190" i="16"/>
  <c r="S190" i="16"/>
  <c r="U190" i="16"/>
  <c r="V190" i="16"/>
  <c r="W190" i="16"/>
  <c r="X190" i="16"/>
  <c r="Z190" i="16"/>
  <c r="AA190" i="16"/>
  <c r="AB190" i="16"/>
  <c r="AD190" i="16"/>
  <c r="AE190" i="16"/>
  <c r="AF190" i="16"/>
  <c r="AH190" i="16"/>
  <c r="AI190" i="16"/>
  <c r="AJ190" i="16"/>
  <c r="AK190" i="16"/>
  <c r="AM190" i="16" s="1"/>
  <c r="AP190" i="16"/>
  <c r="Q191" i="16"/>
  <c r="R191" i="16"/>
  <c r="S191" i="16"/>
  <c r="U191" i="16"/>
  <c r="V191" i="16"/>
  <c r="W191" i="16"/>
  <c r="X191" i="16"/>
  <c r="Z191" i="16"/>
  <c r="AA191" i="16"/>
  <c r="AB191" i="16"/>
  <c r="AD191" i="16"/>
  <c r="AE191" i="16"/>
  <c r="AF191" i="16"/>
  <c r="AH191" i="16"/>
  <c r="AO191" i="16" s="1"/>
  <c r="AI191" i="16"/>
  <c r="AJ191" i="16"/>
  <c r="AK191" i="16"/>
  <c r="AM191" i="16"/>
  <c r="AP191" i="16"/>
  <c r="Q192" i="16"/>
  <c r="R192" i="16"/>
  <c r="S192" i="16"/>
  <c r="U192" i="16"/>
  <c r="V192" i="16"/>
  <c r="W192" i="16"/>
  <c r="X192" i="16"/>
  <c r="Z192" i="16"/>
  <c r="AA192" i="16"/>
  <c r="AB192" i="16"/>
  <c r="AD192" i="16"/>
  <c r="AE192" i="16"/>
  <c r="AF192" i="16"/>
  <c r="AH192" i="16"/>
  <c r="AI192" i="16"/>
  <c r="AJ192" i="16"/>
  <c r="AK192" i="16"/>
  <c r="AM192" i="16" s="1"/>
  <c r="AP192" i="16"/>
  <c r="Q193" i="16"/>
  <c r="R193" i="16"/>
  <c r="S193" i="16"/>
  <c r="U193" i="16"/>
  <c r="V193" i="16"/>
  <c r="W193" i="16"/>
  <c r="X193" i="16"/>
  <c r="Z193" i="16"/>
  <c r="AA193" i="16"/>
  <c r="AB193" i="16"/>
  <c r="AD193" i="16"/>
  <c r="AE193" i="16"/>
  <c r="AF193" i="16"/>
  <c r="AH193" i="16"/>
  <c r="AI193" i="16"/>
  <c r="AJ193" i="16"/>
  <c r="AK193" i="16"/>
  <c r="AM193" i="16"/>
  <c r="AO193" i="16" s="1"/>
  <c r="AP193" i="16"/>
  <c r="Q194" i="16"/>
  <c r="R194" i="16"/>
  <c r="S194" i="16"/>
  <c r="U194" i="16"/>
  <c r="V194" i="16"/>
  <c r="W194" i="16"/>
  <c r="X194" i="16"/>
  <c r="Z194" i="16"/>
  <c r="AA194" i="16"/>
  <c r="AB194" i="16"/>
  <c r="AD194" i="16"/>
  <c r="AE194" i="16"/>
  <c r="AF194" i="16"/>
  <c r="AH194" i="16"/>
  <c r="AI194" i="16"/>
  <c r="AJ194" i="16"/>
  <c r="AK194" i="16"/>
  <c r="AM194" i="16" s="1"/>
  <c r="AP194" i="16"/>
  <c r="Q195" i="16"/>
  <c r="R195" i="16"/>
  <c r="S195" i="16"/>
  <c r="U195" i="16"/>
  <c r="V195" i="16"/>
  <c r="W195" i="16"/>
  <c r="X195" i="16"/>
  <c r="Z195" i="16"/>
  <c r="AA195" i="16"/>
  <c r="AB195" i="16"/>
  <c r="AD195" i="16"/>
  <c r="AE195" i="16"/>
  <c r="AF195" i="16"/>
  <c r="AH195" i="16"/>
  <c r="AI195" i="16"/>
  <c r="AJ195" i="16"/>
  <c r="AK195" i="16"/>
  <c r="AM195" i="16" s="1"/>
  <c r="AO195" i="16" s="1"/>
  <c r="AP195" i="16"/>
  <c r="Q196" i="16"/>
  <c r="R196" i="16"/>
  <c r="S196" i="16"/>
  <c r="U196" i="16"/>
  <c r="V196" i="16"/>
  <c r="W196" i="16"/>
  <c r="X196" i="16"/>
  <c r="Z196" i="16"/>
  <c r="AA196" i="16"/>
  <c r="AB196" i="16"/>
  <c r="AD196" i="16"/>
  <c r="AE196" i="16"/>
  <c r="AF196" i="16"/>
  <c r="AH196" i="16"/>
  <c r="AO196" i="16" s="1"/>
  <c r="AI196" i="16"/>
  <c r="AJ196" i="16"/>
  <c r="AK196" i="16"/>
  <c r="AM196" i="16" s="1"/>
  <c r="AP196" i="16"/>
  <c r="Q197" i="16"/>
  <c r="R197" i="16"/>
  <c r="S197" i="16"/>
  <c r="U197" i="16"/>
  <c r="V197" i="16"/>
  <c r="W197" i="16"/>
  <c r="X197" i="16"/>
  <c r="Z197" i="16"/>
  <c r="AA197" i="16"/>
  <c r="AB197" i="16"/>
  <c r="AD197" i="16"/>
  <c r="AE197" i="16"/>
  <c r="AF197" i="16"/>
  <c r="AH197" i="16"/>
  <c r="AI197" i="16"/>
  <c r="AJ197" i="16"/>
  <c r="AK197" i="16"/>
  <c r="AM197" i="16" s="1"/>
  <c r="AP197" i="16"/>
  <c r="Q198" i="16"/>
  <c r="R198" i="16"/>
  <c r="S198" i="16"/>
  <c r="U198" i="16"/>
  <c r="V198" i="16"/>
  <c r="W198" i="16"/>
  <c r="X198" i="16"/>
  <c r="Z198" i="16"/>
  <c r="AA198" i="16"/>
  <c r="AB198" i="16"/>
  <c r="AD198" i="16"/>
  <c r="AE198" i="16"/>
  <c r="AF198" i="16"/>
  <c r="AH198" i="16"/>
  <c r="AI198" i="16"/>
  <c r="AJ198" i="16"/>
  <c r="AK198" i="16"/>
  <c r="AM198" i="16" s="1"/>
  <c r="AO198" i="16" s="1"/>
  <c r="AP198" i="16"/>
  <c r="Q199" i="16"/>
  <c r="R199" i="16"/>
  <c r="S199" i="16"/>
  <c r="U199" i="16"/>
  <c r="V199" i="16"/>
  <c r="W199" i="16"/>
  <c r="X199" i="16"/>
  <c r="Z199" i="16"/>
  <c r="AA199" i="16"/>
  <c r="AB199" i="16"/>
  <c r="AD199" i="16"/>
  <c r="AE199" i="16"/>
  <c r="AF199" i="16"/>
  <c r="AH199" i="16"/>
  <c r="AI199" i="16"/>
  <c r="AJ199" i="16"/>
  <c r="AK199" i="16"/>
  <c r="AM199" i="16"/>
  <c r="AO199" i="16" s="1"/>
  <c r="AP199" i="16"/>
  <c r="Q200" i="16"/>
  <c r="R200" i="16"/>
  <c r="S200" i="16"/>
  <c r="U200" i="16"/>
  <c r="V200" i="16"/>
  <c r="W200" i="16"/>
  <c r="X200" i="16"/>
  <c r="Z200" i="16"/>
  <c r="AA200" i="16"/>
  <c r="AB200" i="16"/>
  <c r="AD200" i="16"/>
  <c r="AE200" i="16"/>
  <c r="AF200" i="16"/>
  <c r="AH200" i="16"/>
  <c r="AI200" i="16"/>
  <c r="AJ200" i="16"/>
  <c r="AK200" i="16"/>
  <c r="AM200" i="16" s="1"/>
  <c r="AP200" i="16"/>
  <c r="Q201" i="16"/>
  <c r="R201" i="16"/>
  <c r="S201" i="16"/>
  <c r="U201" i="16"/>
  <c r="V201" i="16"/>
  <c r="W201" i="16"/>
  <c r="X201" i="16"/>
  <c r="Z201" i="16"/>
  <c r="AA201" i="16"/>
  <c r="AB201" i="16"/>
  <c r="AD201" i="16"/>
  <c r="AE201" i="16"/>
  <c r="AF201" i="16"/>
  <c r="AH201" i="16"/>
  <c r="AO201" i="16" s="1"/>
  <c r="AI201" i="16"/>
  <c r="AJ201" i="16"/>
  <c r="AK201" i="16"/>
  <c r="AM201" i="16"/>
  <c r="AP201" i="16"/>
  <c r="Q202" i="16"/>
  <c r="R202" i="16"/>
  <c r="S202" i="16"/>
  <c r="U202" i="16"/>
  <c r="V202" i="16"/>
  <c r="W202" i="16"/>
  <c r="X202" i="16"/>
  <c r="Z202" i="16"/>
  <c r="AA202" i="16"/>
  <c r="AB202" i="16"/>
  <c r="AD202" i="16"/>
  <c r="AE202" i="16"/>
  <c r="AF202" i="16"/>
  <c r="AH202" i="16"/>
  <c r="AI202" i="16"/>
  <c r="AJ202" i="16"/>
  <c r="AK202" i="16"/>
  <c r="AM202" i="16" s="1"/>
  <c r="AO202" i="16" s="1"/>
  <c r="AP202" i="16"/>
  <c r="Q203" i="16"/>
  <c r="R203" i="16"/>
  <c r="S203" i="16"/>
  <c r="U203" i="16"/>
  <c r="V203" i="16"/>
  <c r="W203" i="16"/>
  <c r="X203" i="16"/>
  <c r="Z203" i="16"/>
  <c r="AA203" i="16"/>
  <c r="AB203" i="16"/>
  <c r="AD203" i="16"/>
  <c r="AE203" i="16"/>
  <c r="AF203" i="16"/>
  <c r="AH203" i="16"/>
  <c r="AI203" i="16"/>
  <c r="AJ203" i="16"/>
  <c r="AK203" i="16"/>
  <c r="AM203" i="16" s="1"/>
  <c r="AP203" i="16"/>
  <c r="Q204" i="16"/>
  <c r="R204" i="16"/>
  <c r="S204" i="16"/>
  <c r="U204" i="16"/>
  <c r="V204" i="16"/>
  <c r="W204" i="16"/>
  <c r="X204" i="16"/>
  <c r="Z204" i="16"/>
  <c r="AA204" i="16"/>
  <c r="AB204" i="16"/>
  <c r="AD204" i="16"/>
  <c r="AE204" i="16"/>
  <c r="AF204" i="16"/>
  <c r="AH204" i="16"/>
  <c r="AI204" i="16"/>
  <c r="AJ204" i="16"/>
  <c r="AK204" i="16"/>
  <c r="AM204" i="16" s="1"/>
  <c r="AP204" i="16"/>
  <c r="Q205" i="16"/>
  <c r="R205" i="16"/>
  <c r="S205" i="16"/>
  <c r="U205" i="16"/>
  <c r="V205" i="16"/>
  <c r="W205" i="16"/>
  <c r="X205" i="16"/>
  <c r="Z205" i="16"/>
  <c r="AA205" i="16"/>
  <c r="AB205" i="16"/>
  <c r="AD205" i="16"/>
  <c r="AE205" i="16"/>
  <c r="AF205" i="16"/>
  <c r="AH205" i="16"/>
  <c r="AI205" i="16"/>
  <c r="AJ205" i="16"/>
  <c r="AK205" i="16"/>
  <c r="AM205" i="16"/>
  <c r="AP205" i="16"/>
  <c r="Q206" i="16"/>
  <c r="R206" i="16"/>
  <c r="S206" i="16"/>
  <c r="U206" i="16"/>
  <c r="V206" i="16"/>
  <c r="W206" i="16"/>
  <c r="X206" i="16"/>
  <c r="Z206" i="16"/>
  <c r="AA206" i="16"/>
  <c r="AB206" i="16"/>
  <c r="AD206" i="16"/>
  <c r="AE206" i="16"/>
  <c r="AF206" i="16"/>
  <c r="AH206" i="16"/>
  <c r="AI206" i="16"/>
  <c r="AJ206" i="16"/>
  <c r="AK206" i="16"/>
  <c r="AM206" i="16" s="1"/>
  <c r="AP206" i="16"/>
  <c r="Q207" i="16"/>
  <c r="R207" i="16"/>
  <c r="S207" i="16"/>
  <c r="U207" i="16"/>
  <c r="V207" i="16"/>
  <c r="W207" i="16"/>
  <c r="X207" i="16"/>
  <c r="Z207" i="16"/>
  <c r="AA207" i="16"/>
  <c r="AB207" i="16"/>
  <c r="AD207" i="16"/>
  <c r="AE207" i="16"/>
  <c r="AF207" i="16"/>
  <c r="AH207" i="16"/>
  <c r="AI207" i="16"/>
  <c r="AJ207" i="16"/>
  <c r="AK207" i="16"/>
  <c r="AM207" i="16" s="1"/>
  <c r="AP207" i="16"/>
  <c r="Q208" i="16"/>
  <c r="R208" i="16"/>
  <c r="S208" i="16"/>
  <c r="U208" i="16"/>
  <c r="V208" i="16"/>
  <c r="W208" i="16"/>
  <c r="X208" i="16"/>
  <c r="Z208" i="16"/>
  <c r="AA208" i="16"/>
  <c r="AB208" i="16"/>
  <c r="AD208" i="16"/>
  <c r="AE208" i="16"/>
  <c r="AF208" i="16"/>
  <c r="AH208" i="16"/>
  <c r="AI208" i="16"/>
  <c r="AJ208" i="16"/>
  <c r="AK208" i="16"/>
  <c r="AM208" i="16" s="1"/>
  <c r="AO208" i="16"/>
  <c r="AP208" i="16"/>
  <c r="Q209" i="16"/>
  <c r="R209" i="16"/>
  <c r="S209" i="16"/>
  <c r="U209" i="16"/>
  <c r="V209" i="16"/>
  <c r="W209" i="16"/>
  <c r="X209" i="16"/>
  <c r="Z209" i="16"/>
  <c r="AA209" i="16"/>
  <c r="AB209" i="16"/>
  <c r="AD209" i="16"/>
  <c r="AE209" i="16"/>
  <c r="AF209" i="16"/>
  <c r="AH209" i="16"/>
  <c r="AI209" i="16"/>
  <c r="AJ209" i="16"/>
  <c r="AK209" i="16"/>
  <c r="AM209" i="16" s="1"/>
  <c r="AO209" i="16" s="1"/>
  <c r="AP209" i="16"/>
  <c r="Q210" i="16"/>
  <c r="R210" i="16"/>
  <c r="S210" i="16"/>
  <c r="U210" i="16"/>
  <c r="V210" i="16"/>
  <c r="W210" i="16"/>
  <c r="X210" i="16"/>
  <c r="Z210" i="16"/>
  <c r="AA210" i="16"/>
  <c r="AB210" i="16"/>
  <c r="AD210" i="16"/>
  <c r="AE210" i="16"/>
  <c r="AF210" i="16"/>
  <c r="AH210" i="16"/>
  <c r="AO210" i="16" s="1"/>
  <c r="AI210" i="16"/>
  <c r="AJ210" i="16"/>
  <c r="AK210" i="16"/>
  <c r="AM210" i="16" s="1"/>
  <c r="AP210" i="16"/>
  <c r="Q211" i="16"/>
  <c r="R211" i="16"/>
  <c r="S211" i="16"/>
  <c r="U211" i="16"/>
  <c r="V211" i="16"/>
  <c r="W211" i="16"/>
  <c r="X211" i="16"/>
  <c r="Z211" i="16"/>
  <c r="AA211" i="16"/>
  <c r="AB211" i="16"/>
  <c r="AD211" i="16"/>
  <c r="AE211" i="16"/>
  <c r="AF211" i="16"/>
  <c r="AH211" i="16"/>
  <c r="AI211" i="16"/>
  <c r="AJ211" i="16"/>
  <c r="AK211" i="16"/>
  <c r="AM211" i="16"/>
  <c r="AP211" i="16"/>
  <c r="Q212" i="16"/>
  <c r="R212" i="16"/>
  <c r="S212" i="16"/>
  <c r="U212" i="16"/>
  <c r="V212" i="16"/>
  <c r="W212" i="16"/>
  <c r="X212" i="16"/>
  <c r="Z212" i="16"/>
  <c r="AA212" i="16"/>
  <c r="AB212" i="16"/>
  <c r="AD212" i="16"/>
  <c r="AE212" i="16"/>
  <c r="AF212" i="16"/>
  <c r="AH212" i="16"/>
  <c r="AI212" i="16"/>
  <c r="AJ212" i="16"/>
  <c r="AK212" i="16"/>
  <c r="AM212" i="16" s="1"/>
  <c r="AP212" i="16"/>
  <c r="Q213" i="16"/>
  <c r="R213" i="16"/>
  <c r="S213" i="16"/>
  <c r="U213" i="16"/>
  <c r="V213" i="16"/>
  <c r="W213" i="16"/>
  <c r="X213" i="16"/>
  <c r="Z213" i="16"/>
  <c r="AA213" i="16"/>
  <c r="AB213" i="16"/>
  <c r="AD213" i="16"/>
  <c r="AE213" i="16"/>
  <c r="AF213" i="16"/>
  <c r="AH213" i="16"/>
  <c r="AI213" i="16"/>
  <c r="AJ213" i="16"/>
  <c r="AK213" i="16"/>
  <c r="AM213" i="16" s="1"/>
  <c r="AO213" i="16" s="1"/>
  <c r="AP213" i="16"/>
  <c r="Q214" i="16"/>
  <c r="R214" i="16"/>
  <c r="S214" i="16"/>
  <c r="U214" i="16"/>
  <c r="V214" i="16"/>
  <c r="W214" i="16"/>
  <c r="X214" i="16"/>
  <c r="Z214" i="16"/>
  <c r="AA214" i="16"/>
  <c r="AB214" i="16"/>
  <c r="AD214" i="16"/>
  <c r="AE214" i="16"/>
  <c r="AF214" i="16"/>
  <c r="AH214" i="16"/>
  <c r="AI214" i="16"/>
  <c r="AJ214" i="16"/>
  <c r="AK214" i="16"/>
  <c r="AM214" i="16" s="1"/>
  <c r="AP214" i="16"/>
  <c r="Q215" i="16"/>
  <c r="R215" i="16"/>
  <c r="S215" i="16"/>
  <c r="U215" i="16"/>
  <c r="V215" i="16"/>
  <c r="W215" i="16"/>
  <c r="X215" i="16"/>
  <c r="Z215" i="16"/>
  <c r="AA215" i="16"/>
  <c r="AB215" i="16"/>
  <c r="AD215" i="16"/>
  <c r="AE215" i="16"/>
  <c r="AF215" i="16"/>
  <c r="AH215" i="16"/>
  <c r="AI215" i="16"/>
  <c r="AJ215" i="16"/>
  <c r="AK215" i="16"/>
  <c r="AM215" i="16"/>
  <c r="AO215" i="16" s="1"/>
  <c r="AP215" i="16"/>
  <c r="Q216" i="16"/>
  <c r="R216" i="16"/>
  <c r="S216" i="16"/>
  <c r="U216" i="16"/>
  <c r="V216" i="16"/>
  <c r="W216" i="16"/>
  <c r="X216" i="16"/>
  <c r="Z216" i="16"/>
  <c r="AA216" i="16"/>
  <c r="AB216" i="16"/>
  <c r="AD216" i="16"/>
  <c r="AE216" i="16"/>
  <c r="AF216" i="16"/>
  <c r="AH216" i="16"/>
  <c r="AI216" i="16"/>
  <c r="AJ216" i="16"/>
  <c r="AK216" i="16"/>
  <c r="AM216" i="16" s="1"/>
  <c r="AP216" i="16"/>
  <c r="Q217" i="16"/>
  <c r="R217" i="16"/>
  <c r="S217" i="16"/>
  <c r="U217" i="16"/>
  <c r="V217" i="16"/>
  <c r="W217" i="16"/>
  <c r="X217" i="16"/>
  <c r="Z217" i="16"/>
  <c r="AA217" i="16"/>
  <c r="AB217" i="16"/>
  <c r="AD217" i="16"/>
  <c r="AE217" i="16"/>
  <c r="AF217" i="16"/>
  <c r="AH217" i="16"/>
  <c r="AI217" i="16"/>
  <c r="AJ217" i="16"/>
  <c r="AK217" i="16"/>
  <c r="AM217" i="16"/>
  <c r="AO217" i="16" s="1"/>
  <c r="AP217" i="16"/>
  <c r="Q218" i="16"/>
  <c r="R218" i="16"/>
  <c r="S218" i="16"/>
  <c r="U218" i="16"/>
  <c r="V218" i="16"/>
  <c r="W218" i="16"/>
  <c r="X218" i="16"/>
  <c r="Z218" i="16"/>
  <c r="AA218" i="16"/>
  <c r="AB218" i="16"/>
  <c r="AD218" i="16"/>
  <c r="AE218" i="16"/>
  <c r="AF218" i="16"/>
  <c r="AH218" i="16"/>
  <c r="AI218" i="16"/>
  <c r="AJ218" i="16"/>
  <c r="AK218" i="16"/>
  <c r="AM218" i="16" s="1"/>
  <c r="AO218" i="16" s="1"/>
  <c r="AP218" i="16"/>
  <c r="Q219" i="16"/>
  <c r="R219" i="16"/>
  <c r="S219" i="16"/>
  <c r="U219" i="16"/>
  <c r="V219" i="16"/>
  <c r="W219" i="16"/>
  <c r="X219" i="16"/>
  <c r="Z219" i="16"/>
  <c r="AA219" i="16"/>
  <c r="AB219" i="16"/>
  <c r="AD219" i="16"/>
  <c r="AE219" i="16"/>
  <c r="AF219" i="16"/>
  <c r="AH219" i="16"/>
  <c r="AI219" i="16"/>
  <c r="AJ219" i="16"/>
  <c r="AK219" i="16"/>
  <c r="AM219" i="16"/>
  <c r="AO219" i="16" s="1"/>
  <c r="AP219" i="16"/>
  <c r="Q220" i="16"/>
  <c r="R220" i="16"/>
  <c r="S220" i="16"/>
  <c r="U220" i="16"/>
  <c r="V220" i="16"/>
  <c r="W220" i="16"/>
  <c r="X220" i="16"/>
  <c r="Z220" i="16"/>
  <c r="AA220" i="16"/>
  <c r="AB220" i="16"/>
  <c r="AD220" i="16"/>
  <c r="AE220" i="16"/>
  <c r="AF220" i="16"/>
  <c r="AH220" i="16"/>
  <c r="AI220" i="16"/>
  <c r="AJ220" i="16"/>
  <c r="AK220" i="16"/>
  <c r="AM220" i="16" s="1"/>
  <c r="AP220" i="16"/>
  <c r="Q221" i="16"/>
  <c r="R221" i="16"/>
  <c r="S221" i="16"/>
  <c r="U221" i="16"/>
  <c r="V221" i="16"/>
  <c r="W221" i="16"/>
  <c r="X221" i="16"/>
  <c r="Z221" i="16"/>
  <c r="AA221" i="16"/>
  <c r="AB221" i="16"/>
  <c r="AD221" i="16"/>
  <c r="AE221" i="16"/>
  <c r="AF221" i="16"/>
  <c r="AH221" i="16"/>
  <c r="AI221" i="16"/>
  <c r="AJ221" i="16"/>
  <c r="AK221" i="16"/>
  <c r="AM221" i="16"/>
  <c r="AP221" i="16"/>
  <c r="Q222" i="16"/>
  <c r="R222" i="16"/>
  <c r="S222" i="16"/>
  <c r="U222" i="16"/>
  <c r="V222" i="16"/>
  <c r="W222" i="16"/>
  <c r="X222" i="16"/>
  <c r="Z222" i="16"/>
  <c r="AA222" i="16"/>
  <c r="AB222" i="16"/>
  <c r="AD222" i="16"/>
  <c r="AE222" i="16"/>
  <c r="AF222" i="16"/>
  <c r="AH222" i="16"/>
  <c r="AI222" i="16"/>
  <c r="AJ222" i="16"/>
  <c r="AK222" i="16"/>
  <c r="AM222" i="16" s="1"/>
  <c r="AP222" i="16"/>
  <c r="Q223" i="16"/>
  <c r="R223" i="16"/>
  <c r="S223" i="16"/>
  <c r="U223" i="16"/>
  <c r="V223" i="16"/>
  <c r="W223" i="16"/>
  <c r="X223" i="16"/>
  <c r="Z223" i="16"/>
  <c r="AA223" i="16"/>
  <c r="AB223" i="16"/>
  <c r="AD223" i="16"/>
  <c r="AE223" i="16"/>
  <c r="AF223" i="16"/>
  <c r="AH223" i="16"/>
  <c r="AI223" i="16"/>
  <c r="AJ223" i="16"/>
  <c r="AK223" i="16"/>
  <c r="AM223" i="16"/>
  <c r="AP223" i="16"/>
  <c r="Q224" i="16"/>
  <c r="R224" i="16"/>
  <c r="S224" i="16"/>
  <c r="U224" i="16"/>
  <c r="V224" i="16"/>
  <c r="W224" i="16"/>
  <c r="X224" i="16"/>
  <c r="Z224" i="16"/>
  <c r="AA224" i="16"/>
  <c r="AB224" i="16"/>
  <c r="AD224" i="16"/>
  <c r="AE224" i="16"/>
  <c r="AF224" i="16"/>
  <c r="AH224" i="16"/>
  <c r="AO224" i="16" s="1"/>
  <c r="AI224" i="16"/>
  <c r="AJ224" i="16"/>
  <c r="AK224" i="16"/>
  <c r="AM224" i="16" s="1"/>
  <c r="AP224" i="16"/>
  <c r="Q225" i="16"/>
  <c r="R225" i="16"/>
  <c r="S225" i="16"/>
  <c r="U225" i="16"/>
  <c r="V225" i="16"/>
  <c r="W225" i="16"/>
  <c r="X225" i="16"/>
  <c r="Z225" i="16"/>
  <c r="AA225" i="16"/>
  <c r="AB225" i="16"/>
  <c r="AD225" i="16"/>
  <c r="AE225" i="16"/>
  <c r="AF225" i="16"/>
  <c r="AH225" i="16"/>
  <c r="AI225" i="16"/>
  <c r="AJ225" i="16"/>
  <c r="AK225" i="16"/>
  <c r="AM225" i="16"/>
  <c r="AP225" i="16"/>
  <c r="Q226" i="16"/>
  <c r="R226" i="16"/>
  <c r="S226" i="16"/>
  <c r="U226" i="16"/>
  <c r="V226" i="16"/>
  <c r="W226" i="16"/>
  <c r="X226" i="16"/>
  <c r="Z226" i="16"/>
  <c r="AA226" i="16"/>
  <c r="AB226" i="16"/>
  <c r="AD226" i="16"/>
  <c r="AE226" i="16"/>
  <c r="AF226" i="16"/>
  <c r="AH226" i="16"/>
  <c r="AI226" i="16"/>
  <c r="AJ226" i="16"/>
  <c r="AK226" i="16"/>
  <c r="AM226" i="16" s="1"/>
  <c r="AO226" i="16" s="1"/>
  <c r="AP226" i="16"/>
  <c r="Q227" i="16"/>
  <c r="R227" i="16"/>
  <c r="S227" i="16"/>
  <c r="U227" i="16"/>
  <c r="V227" i="16"/>
  <c r="W227" i="16"/>
  <c r="X227" i="16"/>
  <c r="Z227" i="16"/>
  <c r="AA227" i="16"/>
  <c r="AB227" i="16"/>
  <c r="AD227" i="16"/>
  <c r="AE227" i="16"/>
  <c r="AF227" i="16"/>
  <c r="AH227" i="16"/>
  <c r="AI227" i="16"/>
  <c r="AJ227" i="16"/>
  <c r="AK227" i="16"/>
  <c r="AM227" i="16"/>
  <c r="AP227" i="16"/>
  <c r="Q228" i="16"/>
  <c r="R228" i="16"/>
  <c r="S228" i="16"/>
  <c r="U228" i="16"/>
  <c r="V228" i="16"/>
  <c r="W228" i="16"/>
  <c r="X228" i="16"/>
  <c r="Z228" i="16"/>
  <c r="AA228" i="16"/>
  <c r="AB228" i="16"/>
  <c r="AD228" i="16"/>
  <c r="AE228" i="16"/>
  <c r="AF228" i="16"/>
  <c r="AH228" i="16"/>
  <c r="AO228" i="16" s="1"/>
  <c r="AI228" i="16"/>
  <c r="AJ228" i="16"/>
  <c r="AK228" i="16"/>
  <c r="AM228" i="16" s="1"/>
  <c r="AP228" i="16"/>
  <c r="Q229" i="16"/>
  <c r="R229" i="16"/>
  <c r="S229" i="16"/>
  <c r="U229" i="16"/>
  <c r="V229" i="16"/>
  <c r="W229" i="16"/>
  <c r="X229" i="16"/>
  <c r="Z229" i="16"/>
  <c r="AA229" i="16"/>
  <c r="AB229" i="16"/>
  <c r="AD229" i="16"/>
  <c r="AE229" i="16"/>
  <c r="AF229" i="16"/>
  <c r="AH229" i="16"/>
  <c r="AI229" i="16"/>
  <c r="AJ229" i="16"/>
  <c r="AK229" i="16"/>
  <c r="AM229" i="16"/>
  <c r="AP229" i="16"/>
  <c r="Q230" i="16"/>
  <c r="R230" i="16"/>
  <c r="S230" i="16"/>
  <c r="U230" i="16"/>
  <c r="V230" i="16"/>
  <c r="W230" i="16"/>
  <c r="X230" i="16"/>
  <c r="Z230" i="16"/>
  <c r="AA230" i="16"/>
  <c r="AB230" i="16"/>
  <c r="AD230" i="16"/>
  <c r="AE230" i="16"/>
  <c r="AF230" i="16"/>
  <c r="AH230" i="16"/>
  <c r="AO230" i="16" s="1"/>
  <c r="AI230" i="16"/>
  <c r="AJ230" i="16"/>
  <c r="AK230" i="16"/>
  <c r="AM230" i="16" s="1"/>
  <c r="AP230" i="16"/>
  <c r="Q231" i="16"/>
  <c r="R231" i="16"/>
  <c r="S231" i="16"/>
  <c r="U231" i="16"/>
  <c r="V231" i="16"/>
  <c r="W231" i="16"/>
  <c r="X231" i="16"/>
  <c r="Z231" i="16"/>
  <c r="AA231" i="16"/>
  <c r="AB231" i="16"/>
  <c r="AD231" i="16"/>
  <c r="AE231" i="16"/>
  <c r="AF231" i="16"/>
  <c r="AH231" i="16"/>
  <c r="AI231" i="16"/>
  <c r="AJ231" i="16"/>
  <c r="AK231" i="16"/>
  <c r="AM231" i="16"/>
  <c r="AP231" i="16"/>
  <c r="Q232" i="16"/>
  <c r="R232" i="16"/>
  <c r="S232" i="16"/>
  <c r="U232" i="16"/>
  <c r="V232" i="16"/>
  <c r="W232" i="16"/>
  <c r="X232" i="16"/>
  <c r="Z232" i="16"/>
  <c r="AA232" i="16"/>
  <c r="AB232" i="16"/>
  <c r="AD232" i="16"/>
  <c r="AE232" i="16"/>
  <c r="AF232" i="16"/>
  <c r="AH232" i="16"/>
  <c r="AI232" i="16"/>
  <c r="AJ232" i="16"/>
  <c r="AK232" i="16"/>
  <c r="AM232" i="16" s="1"/>
  <c r="AP232" i="16"/>
  <c r="Q233" i="16"/>
  <c r="R233" i="16"/>
  <c r="S233" i="16"/>
  <c r="U233" i="16"/>
  <c r="V233" i="16"/>
  <c r="W233" i="16"/>
  <c r="X233" i="16"/>
  <c r="Z233" i="16"/>
  <c r="AA233" i="16"/>
  <c r="AB233" i="16"/>
  <c r="AD233" i="16"/>
  <c r="AE233" i="16"/>
  <c r="AF233" i="16"/>
  <c r="AH233" i="16"/>
  <c r="AI233" i="16"/>
  <c r="AJ233" i="16"/>
  <c r="AK233" i="16"/>
  <c r="AM233" i="16"/>
  <c r="AP233" i="16"/>
  <c r="Q234" i="16"/>
  <c r="R234" i="16"/>
  <c r="S234" i="16"/>
  <c r="U234" i="16"/>
  <c r="V234" i="16"/>
  <c r="W234" i="16"/>
  <c r="X234" i="16"/>
  <c r="Z234" i="16"/>
  <c r="AA234" i="16"/>
  <c r="AB234" i="16"/>
  <c r="AD234" i="16"/>
  <c r="AE234" i="16"/>
  <c r="AF234" i="16"/>
  <c r="AH234" i="16"/>
  <c r="AI234" i="16"/>
  <c r="AJ234" i="16"/>
  <c r="AK234" i="16"/>
  <c r="AM234" i="16" s="1"/>
  <c r="AP234" i="16"/>
  <c r="Q235" i="16"/>
  <c r="R235" i="16"/>
  <c r="S235" i="16"/>
  <c r="U235" i="16"/>
  <c r="V235" i="16"/>
  <c r="W235" i="16"/>
  <c r="X235" i="16"/>
  <c r="Z235" i="16"/>
  <c r="AA235" i="16"/>
  <c r="AB235" i="16"/>
  <c r="AD235" i="16"/>
  <c r="AE235" i="16"/>
  <c r="AF235" i="16"/>
  <c r="AH235" i="16"/>
  <c r="AI235" i="16"/>
  <c r="AJ235" i="16"/>
  <c r="AK235" i="16"/>
  <c r="AM235" i="16"/>
  <c r="AO235" i="16" s="1"/>
  <c r="AP235" i="16"/>
  <c r="Q236" i="16"/>
  <c r="R236" i="16"/>
  <c r="S236" i="16"/>
  <c r="U236" i="16"/>
  <c r="V236" i="16"/>
  <c r="W236" i="16"/>
  <c r="X236" i="16"/>
  <c r="Z236" i="16"/>
  <c r="AA236" i="16"/>
  <c r="AB236" i="16"/>
  <c r="AD236" i="16"/>
  <c r="AE236" i="16"/>
  <c r="AF236" i="16"/>
  <c r="AH236" i="16"/>
  <c r="AI236" i="16"/>
  <c r="AJ236" i="16"/>
  <c r="AK236" i="16"/>
  <c r="AM236" i="16" s="1"/>
  <c r="AP236" i="16"/>
  <c r="Q237" i="16"/>
  <c r="R237" i="16"/>
  <c r="S237" i="16"/>
  <c r="U237" i="16"/>
  <c r="V237" i="16"/>
  <c r="W237" i="16"/>
  <c r="X237" i="16"/>
  <c r="Z237" i="16"/>
  <c r="AA237" i="16"/>
  <c r="AB237" i="16"/>
  <c r="AD237" i="16"/>
  <c r="AE237" i="16"/>
  <c r="AF237" i="16"/>
  <c r="AH237" i="16"/>
  <c r="AI237" i="16"/>
  <c r="AJ237" i="16"/>
  <c r="AK237" i="16"/>
  <c r="AM237" i="16"/>
  <c r="AO237" i="16" s="1"/>
  <c r="AP237" i="16"/>
  <c r="Q238" i="16"/>
  <c r="R238" i="16"/>
  <c r="S238" i="16"/>
  <c r="U238" i="16"/>
  <c r="V238" i="16"/>
  <c r="W238" i="16"/>
  <c r="X238" i="16"/>
  <c r="Z238" i="16"/>
  <c r="AA238" i="16"/>
  <c r="AB238" i="16"/>
  <c r="AD238" i="16"/>
  <c r="AE238" i="16"/>
  <c r="AF238" i="16"/>
  <c r="AH238" i="16"/>
  <c r="AO238" i="16" s="1"/>
  <c r="AI238" i="16"/>
  <c r="AJ238" i="16"/>
  <c r="AK238" i="16"/>
  <c r="AM238" i="16" s="1"/>
  <c r="AP238" i="16"/>
  <c r="Q239" i="16"/>
  <c r="R239" i="16"/>
  <c r="S239" i="16"/>
  <c r="U239" i="16"/>
  <c r="V239" i="16"/>
  <c r="W239" i="16"/>
  <c r="X239" i="16"/>
  <c r="Z239" i="16"/>
  <c r="AA239" i="16"/>
  <c r="AB239" i="16"/>
  <c r="AD239" i="16"/>
  <c r="AE239" i="16"/>
  <c r="AF239" i="16"/>
  <c r="AH239" i="16"/>
  <c r="AI239" i="16"/>
  <c r="AJ239" i="16"/>
  <c r="AK239" i="16"/>
  <c r="AM239" i="16"/>
  <c r="AO239" i="16" s="1"/>
  <c r="AP239" i="16"/>
  <c r="Q240" i="16"/>
  <c r="R240" i="16"/>
  <c r="S240" i="16"/>
  <c r="U240" i="16"/>
  <c r="V240" i="16"/>
  <c r="W240" i="16"/>
  <c r="X240" i="16"/>
  <c r="Z240" i="16"/>
  <c r="AA240" i="16"/>
  <c r="AB240" i="16"/>
  <c r="AD240" i="16"/>
  <c r="AE240" i="16"/>
  <c r="AF240" i="16"/>
  <c r="AH240" i="16"/>
  <c r="AI240" i="16"/>
  <c r="AJ240" i="16"/>
  <c r="AK240" i="16"/>
  <c r="AM240" i="16" s="1"/>
  <c r="AP240" i="16"/>
  <c r="Q241" i="16"/>
  <c r="R241" i="16"/>
  <c r="S241" i="16"/>
  <c r="U241" i="16"/>
  <c r="V241" i="16"/>
  <c r="W241" i="16"/>
  <c r="X241" i="16"/>
  <c r="Z241" i="16"/>
  <c r="AA241" i="16"/>
  <c r="AB241" i="16"/>
  <c r="AD241" i="16"/>
  <c r="AE241" i="16"/>
  <c r="AF241" i="16"/>
  <c r="AH241" i="16"/>
  <c r="AI241" i="16"/>
  <c r="AJ241" i="16"/>
  <c r="AK241" i="16"/>
  <c r="AM241" i="16"/>
  <c r="AO241" i="16" s="1"/>
  <c r="AP241" i="16"/>
  <c r="Q242" i="16"/>
  <c r="R242" i="16"/>
  <c r="S242" i="16"/>
  <c r="U242" i="16"/>
  <c r="V242" i="16"/>
  <c r="W242" i="16"/>
  <c r="X242" i="16"/>
  <c r="Z242" i="16"/>
  <c r="AA242" i="16"/>
  <c r="AB242" i="16"/>
  <c r="AD242" i="16"/>
  <c r="AE242" i="16"/>
  <c r="AF242" i="16"/>
  <c r="AH242" i="16"/>
  <c r="AI242" i="16"/>
  <c r="AJ242" i="16"/>
  <c r="AK242" i="16"/>
  <c r="AM242" i="16" s="1"/>
  <c r="AP242" i="16"/>
  <c r="Q243" i="16"/>
  <c r="R243" i="16"/>
  <c r="S243" i="16"/>
  <c r="U243" i="16"/>
  <c r="V243" i="16"/>
  <c r="W243" i="16"/>
  <c r="X243" i="16"/>
  <c r="Z243" i="16"/>
  <c r="AA243" i="16"/>
  <c r="AB243" i="16"/>
  <c r="AD243" i="16"/>
  <c r="AE243" i="16"/>
  <c r="AF243" i="16"/>
  <c r="AH243" i="16"/>
  <c r="AI243" i="16"/>
  <c r="AJ243" i="16"/>
  <c r="AK243" i="16"/>
  <c r="AM243" i="16"/>
  <c r="AP243" i="16"/>
  <c r="Q244" i="16"/>
  <c r="R244" i="16"/>
  <c r="S244" i="16"/>
  <c r="U244" i="16"/>
  <c r="V244" i="16"/>
  <c r="W244" i="16"/>
  <c r="X244" i="16"/>
  <c r="Z244" i="16"/>
  <c r="AA244" i="16"/>
  <c r="AB244" i="16"/>
  <c r="AD244" i="16"/>
  <c r="AE244" i="16"/>
  <c r="AF244" i="16"/>
  <c r="AH244" i="16"/>
  <c r="AI244" i="16"/>
  <c r="AJ244" i="16"/>
  <c r="AK244" i="16"/>
  <c r="AM244" i="16" s="1"/>
  <c r="AO244" i="16"/>
  <c r="AP244" i="16"/>
  <c r="Q245" i="16"/>
  <c r="R245" i="16"/>
  <c r="S245" i="16"/>
  <c r="U245" i="16"/>
  <c r="V245" i="16"/>
  <c r="W245" i="16"/>
  <c r="X245" i="16"/>
  <c r="Z245" i="16"/>
  <c r="AA245" i="16"/>
  <c r="AB245" i="16"/>
  <c r="AD245" i="16"/>
  <c r="AE245" i="16"/>
  <c r="AF245" i="16"/>
  <c r="AH245" i="16"/>
  <c r="AI245" i="16"/>
  <c r="AJ245" i="16"/>
  <c r="AK245" i="16"/>
  <c r="AM245" i="16"/>
  <c r="AO245" i="16" s="1"/>
  <c r="AP245" i="16"/>
  <c r="Q246" i="16"/>
  <c r="R246" i="16"/>
  <c r="S246" i="16"/>
  <c r="U246" i="16"/>
  <c r="V246" i="16"/>
  <c r="W246" i="16"/>
  <c r="X246" i="16"/>
  <c r="Z246" i="16"/>
  <c r="AA246" i="16"/>
  <c r="AB246" i="16"/>
  <c r="AD246" i="16"/>
  <c r="AE246" i="16"/>
  <c r="AF246" i="16"/>
  <c r="AH246" i="16"/>
  <c r="AI246" i="16"/>
  <c r="AJ246" i="16"/>
  <c r="AK246" i="16"/>
  <c r="AM246" i="16" s="1"/>
  <c r="AP246" i="16"/>
  <c r="Q247" i="16"/>
  <c r="R247" i="16"/>
  <c r="S247" i="16"/>
  <c r="U247" i="16"/>
  <c r="V247" i="16"/>
  <c r="W247" i="16"/>
  <c r="X247" i="16"/>
  <c r="Z247" i="16"/>
  <c r="AA247" i="16"/>
  <c r="AB247" i="16"/>
  <c r="AD247" i="16"/>
  <c r="AE247" i="16"/>
  <c r="AF247" i="16"/>
  <c r="AH247" i="16"/>
  <c r="AI247" i="16"/>
  <c r="AJ247" i="16"/>
  <c r="AK247" i="16"/>
  <c r="AM247" i="16"/>
  <c r="AO247" i="16" s="1"/>
  <c r="AP247" i="16"/>
  <c r="Q248" i="16"/>
  <c r="R248" i="16"/>
  <c r="S248" i="16"/>
  <c r="U248" i="16"/>
  <c r="V248" i="16"/>
  <c r="W248" i="16"/>
  <c r="X248" i="16"/>
  <c r="Z248" i="16"/>
  <c r="AA248" i="16"/>
  <c r="AB248" i="16"/>
  <c r="AD248" i="16"/>
  <c r="AE248" i="16"/>
  <c r="AF248" i="16"/>
  <c r="AH248" i="16"/>
  <c r="AO248" i="16" s="1"/>
  <c r="AI248" i="16"/>
  <c r="AJ248" i="16"/>
  <c r="AK248" i="16"/>
  <c r="AM248" i="16" s="1"/>
  <c r="AP248" i="16"/>
  <c r="Q249" i="16"/>
  <c r="R249" i="16"/>
  <c r="S249" i="16"/>
  <c r="U249" i="16"/>
  <c r="V249" i="16"/>
  <c r="W249" i="16"/>
  <c r="X249" i="16"/>
  <c r="Z249" i="16"/>
  <c r="AA249" i="16"/>
  <c r="AB249" i="16"/>
  <c r="AD249" i="16"/>
  <c r="AE249" i="16"/>
  <c r="AF249" i="16"/>
  <c r="AH249" i="16"/>
  <c r="AI249" i="16"/>
  <c r="AJ249" i="16"/>
  <c r="AK249" i="16"/>
  <c r="AM249" i="16"/>
  <c r="AP249" i="16"/>
  <c r="Q250" i="16"/>
  <c r="R250" i="16"/>
  <c r="S250" i="16"/>
  <c r="U250" i="16"/>
  <c r="V250" i="16"/>
  <c r="W250" i="16"/>
  <c r="X250" i="16"/>
  <c r="Z250" i="16"/>
  <c r="AA250" i="16"/>
  <c r="AB250" i="16"/>
  <c r="AD250" i="16"/>
  <c r="AE250" i="16"/>
  <c r="AF250" i="16"/>
  <c r="AH250" i="16"/>
  <c r="AI250" i="16"/>
  <c r="AJ250" i="16"/>
  <c r="AK250" i="16"/>
  <c r="AM250" i="16" s="1"/>
  <c r="AO250" i="16" s="1"/>
  <c r="AP250" i="16"/>
  <c r="Q251" i="16"/>
  <c r="R251" i="16"/>
  <c r="S251" i="16"/>
  <c r="U251" i="16"/>
  <c r="V251" i="16"/>
  <c r="W251" i="16"/>
  <c r="X251" i="16"/>
  <c r="Z251" i="16"/>
  <c r="AA251" i="16"/>
  <c r="AB251" i="16"/>
  <c r="AD251" i="16"/>
  <c r="AE251" i="16"/>
  <c r="AF251" i="16"/>
  <c r="AH251" i="16"/>
  <c r="AI251" i="16"/>
  <c r="AJ251" i="16"/>
  <c r="AK251" i="16"/>
  <c r="AM251" i="16"/>
  <c r="AO251" i="16"/>
  <c r="AP251" i="16"/>
  <c r="Q252" i="16"/>
  <c r="R252" i="16"/>
  <c r="S252" i="16"/>
  <c r="U252" i="16"/>
  <c r="V252" i="16"/>
  <c r="W252" i="16"/>
  <c r="X252" i="16"/>
  <c r="Z252" i="16"/>
  <c r="AA252" i="16"/>
  <c r="AB252" i="16"/>
  <c r="AD252" i="16"/>
  <c r="AE252" i="16"/>
  <c r="AF252" i="16"/>
  <c r="AH252" i="16"/>
  <c r="AI252" i="16"/>
  <c r="AJ252" i="16"/>
  <c r="AK252" i="16"/>
  <c r="AM252" i="16" s="1"/>
  <c r="AO252" i="16" s="1"/>
  <c r="AP252" i="16"/>
  <c r="Q253" i="16"/>
  <c r="R253" i="16"/>
  <c r="S253" i="16"/>
  <c r="U253" i="16"/>
  <c r="V253" i="16"/>
  <c r="W253" i="16"/>
  <c r="X253" i="16"/>
  <c r="Z253" i="16"/>
  <c r="AA253" i="16"/>
  <c r="AB253" i="16"/>
  <c r="AD253" i="16"/>
  <c r="AE253" i="16"/>
  <c r="AF253" i="16"/>
  <c r="AH253" i="16"/>
  <c r="AI253" i="16"/>
  <c r="AJ253" i="16"/>
  <c r="AK253" i="16"/>
  <c r="AM253" i="16"/>
  <c r="AO253" i="16" s="1"/>
  <c r="AP253" i="16"/>
  <c r="Q254" i="16"/>
  <c r="R254" i="16"/>
  <c r="S254" i="16"/>
  <c r="U254" i="16"/>
  <c r="V254" i="16"/>
  <c r="W254" i="16"/>
  <c r="X254" i="16"/>
  <c r="Z254" i="16"/>
  <c r="AA254" i="16"/>
  <c r="AB254" i="16"/>
  <c r="AD254" i="16"/>
  <c r="AE254" i="16"/>
  <c r="AF254" i="16"/>
  <c r="AH254" i="16"/>
  <c r="AI254" i="16"/>
  <c r="AJ254" i="16"/>
  <c r="AK254" i="16"/>
  <c r="AM254" i="16" s="1"/>
  <c r="AP254" i="16"/>
  <c r="Q255" i="16"/>
  <c r="R255" i="16"/>
  <c r="S255" i="16"/>
  <c r="U255" i="16"/>
  <c r="V255" i="16"/>
  <c r="W255" i="16"/>
  <c r="X255" i="16"/>
  <c r="Z255" i="16"/>
  <c r="AA255" i="16"/>
  <c r="AB255" i="16"/>
  <c r="AD255" i="16"/>
  <c r="AE255" i="16"/>
  <c r="AF255" i="16"/>
  <c r="AH255" i="16"/>
  <c r="AI255" i="16"/>
  <c r="AJ255" i="16"/>
  <c r="AK255" i="16"/>
  <c r="AM255" i="16"/>
  <c r="AP255" i="16"/>
  <c r="Q256" i="16"/>
  <c r="R256" i="16"/>
  <c r="S256" i="16"/>
  <c r="U256" i="16"/>
  <c r="V256" i="16"/>
  <c r="W256" i="16"/>
  <c r="X256" i="16"/>
  <c r="Z256" i="16"/>
  <c r="AA256" i="16"/>
  <c r="AB256" i="16"/>
  <c r="AD256" i="16"/>
  <c r="AE256" i="16"/>
  <c r="AF256" i="16"/>
  <c r="AH256" i="16"/>
  <c r="AI256" i="16"/>
  <c r="AJ256" i="16"/>
  <c r="AK256" i="16"/>
  <c r="AM256" i="16" s="1"/>
  <c r="AO256" i="16"/>
  <c r="AP256" i="16"/>
  <c r="Q257" i="16"/>
  <c r="R257" i="16"/>
  <c r="S257" i="16"/>
  <c r="U257" i="16"/>
  <c r="V257" i="16"/>
  <c r="W257" i="16"/>
  <c r="X257" i="16"/>
  <c r="Z257" i="16"/>
  <c r="AA257" i="16"/>
  <c r="AB257" i="16"/>
  <c r="AD257" i="16"/>
  <c r="AE257" i="16"/>
  <c r="AF257" i="16"/>
  <c r="AH257" i="16"/>
  <c r="AI257" i="16"/>
  <c r="AJ257" i="16"/>
  <c r="AK257" i="16"/>
  <c r="AM257" i="16"/>
  <c r="AO257" i="16" s="1"/>
  <c r="AP257" i="16"/>
  <c r="Q258" i="16"/>
  <c r="R258" i="16"/>
  <c r="S258" i="16"/>
  <c r="U258" i="16"/>
  <c r="V258" i="16"/>
  <c r="W258" i="16"/>
  <c r="X258" i="16"/>
  <c r="Z258" i="16"/>
  <c r="AA258" i="16"/>
  <c r="AB258" i="16"/>
  <c r="AD258" i="16"/>
  <c r="AE258" i="16"/>
  <c r="AF258" i="16"/>
  <c r="AH258" i="16"/>
  <c r="AO258" i="16" s="1"/>
  <c r="AI258" i="16"/>
  <c r="AJ258" i="16"/>
  <c r="AK258" i="16"/>
  <c r="AM258" i="16" s="1"/>
  <c r="AP258" i="16"/>
  <c r="Q259" i="16"/>
  <c r="R259" i="16"/>
  <c r="S259" i="16"/>
  <c r="U259" i="16"/>
  <c r="V259" i="16"/>
  <c r="W259" i="16"/>
  <c r="X259" i="16"/>
  <c r="Z259" i="16"/>
  <c r="AA259" i="16"/>
  <c r="AB259" i="16"/>
  <c r="AD259" i="16"/>
  <c r="AE259" i="16"/>
  <c r="AF259" i="16"/>
  <c r="AH259" i="16"/>
  <c r="AI259" i="16"/>
  <c r="AJ259" i="16"/>
  <c r="AK259" i="16"/>
  <c r="AM259" i="16"/>
  <c r="AO259" i="16" s="1"/>
  <c r="AP259" i="16"/>
  <c r="Q260" i="16"/>
  <c r="R260" i="16"/>
  <c r="S260" i="16"/>
  <c r="U260" i="16"/>
  <c r="V260" i="16"/>
  <c r="W260" i="16"/>
  <c r="X260" i="16"/>
  <c r="Z260" i="16"/>
  <c r="AA260" i="16"/>
  <c r="AB260" i="16"/>
  <c r="AD260" i="16"/>
  <c r="AE260" i="16"/>
  <c r="AF260" i="16"/>
  <c r="AH260" i="16"/>
  <c r="AI260" i="16"/>
  <c r="AJ260" i="16"/>
  <c r="AK260" i="16"/>
  <c r="AM260" i="16" s="1"/>
  <c r="AP260" i="16"/>
  <c r="Q261" i="16"/>
  <c r="R261" i="16"/>
  <c r="S261" i="16"/>
  <c r="U261" i="16"/>
  <c r="V261" i="16"/>
  <c r="W261" i="16"/>
  <c r="X261" i="16"/>
  <c r="Z261" i="16"/>
  <c r="AA261" i="16"/>
  <c r="AB261" i="16"/>
  <c r="AD261" i="16"/>
  <c r="AE261" i="16"/>
  <c r="AF261" i="16"/>
  <c r="AH261" i="16"/>
  <c r="AI261" i="16"/>
  <c r="AJ261" i="16"/>
  <c r="AK261" i="16"/>
  <c r="AM261" i="16"/>
  <c r="AP261" i="16"/>
  <c r="Q262" i="16"/>
  <c r="R262" i="16"/>
  <c r="S262" i="16"/>
  <c r="U262" i="16"/>
  <c r="V262" i="16"/>
  <c r="W262" i="16"/>
  <c r="X262" i="16"/>
  <c r="Z262" i="16"/>
  <c r="AA262" i="16"/>
  <c r="AB262" i="16"/>
  <c r="AD262" i="16"/>
  <c r="AE262" i="16"/>
  <c r="AF262" i="16"/>
  <c r="AH262" i="16"/>
  <c r="AI262" i="16"/>
  <c r="AJ262" i="16"/>
  <c r="AK262" i="16"/>
  <c r="AM262" i="16" s="1"/>
  <c r="AP262" i="16"/>
  <c r="Q263" i="16"/>
  <c r="R263" i="16"/>
  <c r="S263" i="16"/>
  <c r="U263" i="16"/>
  <c r="V263" i="16"/>
  <c r="W263" i="16"/>
  <c r="X263" i="16"/>
  <c r="Z263" i="16"/>
  <c r="AA263" i="16"/>
  <c r="AB263" i="16"/>
  <c r="AD263" i="16"/>
  <c r="AE263" i="16"/>
  <c r="AF263" i="16"/>
  <c r="AH263" i="16"/>
  <c r="AI263" i="16"/>
  <c r="AJ263" i="16"/>
  <c r="AK263" i="16"/>
  <c r="AM263" i="16"/>
  <c r="AO263" i="16"/>
  <c r="AP263" i="16"/>
  <c r="Q264" i="16"/>
  <c r="R264" i="16"/>
  <c r="S264" i="16"/>
  <c r="U264" i="16"/>
  <c r="V264" i="16"/>
  <c r="W264" i="16"/>
  <c r="X264" i="16"/>
  <c r="Z264" i="16"/>
  <c r="AA264" i="16"/>
  <c r="AB264" i="16"/>
  <c r="AD264" i="16"/>
  <c r="AE264" i="16"/>
  <c r="AF264" i="16"/>
  <c r="AH264" i="16"/>
  <c r="AO264" i="16" s="1"/>
  <c r="AI264" i="16"/>
  <c r="AJ264" i="16"/>
  <c r="AK264" i="16"/>
  <c r="AM264" i="16" s="1"/>
  <c r="AP264" i="16"/>
  <c r="Q265" i="16"/>
  <c r="R265" i="16"/>
  <c r="S265" i="16"/>
  <c r="U265" i="16"/>
  <c r="V265" i="16"/>
  <c r="W265" i="16"/>
  <c r="X265" i="16"/>
  <c r="Z265" i="16"/>
  <c r="AA265" i="16"/>
  <c r="AB265" i="16"/>
  <c r="AD265" i="16"/>
  <c r="AE265" i="16"/>
  <c r="AF265" i="16"/>
  <c r="AH265" i="16"/>
  <c r="AI265" i="16"/>
  <c r="AJ265" i="16"/>
  <c r="AK265" i="16"/>
  <c r="AM265" i="16"/>
  <c r="AO265" i="16"/>
  <c r="AP265" i="16"/>
  <c r="Q266" i="16"/>
  <c r="R266" i="16"/>
  <c r="S266" i="16"/>
  <c r="U266" i="16"/>
  <c r="V266" i="16"/>
  <c r="W266" i="16"/>
  <c r="X266" i="16"/>
  <c r="Z266" i="16"/>
  <c r="AA266" i="16"/>
  <c r="AB266" i="16"/>
  <c r="AD266" i="16"/>
  <c r="AE266" i="16"/>
  <c r="AF266" i="16"/>
  <c r="AH266" i="16"/>
  <c r="AI266" i="16"/>
  <c r="AJ266" i="16"/>
  <c r="AK266" i="16"/>
  <c r="AM266" i="16" s="1"/>
  <c r="AP266" i="16"/>
  <c r="Q267" i="16"/>
  <c r="R267" i="16"/>
  <c r="S267" i="16"/>
  <c r="U267" i="16"/>
  <c r="V267" i="16"/>
  <c r="W267" i="16"/>
  <c r="X267" i="16"/>
  <c r="Z267" i="16"/>
  <c r="AA267" i="16"/>
  <c r="AB267" i="16"/>
  <c r="AD267" i="16"/>
  <c r="AE267" i="16"/>
  <c r="AF267" i="16"/>
  <c r="AH267" i="16"/>
  <c r="AI267" i="16"/>
  <c r="AJ267" i="16"/>
  <c r="AK267" i="16"/>
  <c r="AM267" i="16"/>
  <c r="AO267" i="16" s="1"/>
  <c r="AP267" i="16"/>
  <c r="Q268" i="16"/>
  <c r="R268" i="16"/>
  <c r="S268" i="16"/>
  <c r="U268" i="16"/>
  <c r="V268" i="16"/>
  <c r="W268" i="16"/>
  <c r="X268" i="16"/>
  <c r="Z268" i="16"/>
  <c r="AA268" i="16"/>
  <c r="AB268" i="16"/>
  <c r="AD268" i="16"/>
  <c r="AE268" i="16"/>
  <c r="AF268" i="16"/>
  <c r="AH268" i="16"/>
  <c r="AI268" i="16"/>
  <c r="AJ268" i="16"/>
  <c r="AK268" i="16"/>
  <c r="AM268" i="16" s="1"/>
  <c r="AO268" i="16" s="1"/>
  <c r="AP268" i="16"/>
  <c r="Q269" i="16"/>
  <c r="R269" i="16"/>
  <c r="S269" i="16"/>
  <c r="U269" i="16"/>
  <c r="V269" i="16"/>
  <c r="W269" i="16"/>
  <c r="X269" i="16"/>
  <c r="Z269" i="16"/>
  <c r="AA269" i="16"/>
  <c r="AB269" i="16"/>
  <c r="AD269" i="16"/>
  <c r="AE269" i="16"/>
  <c r="AF269" i="16"/>
  <c r="AH269" i="16"/>
  <c r="AI269" i="16"/>
  <c r="AJ269" i="16"/>
  <c r="AK269" i="16"/>
  <c r="AM269" i="16"/>
  <c r="AO269" i="16" s="1"/>
  <c r="AP269" i="16"/>
  <c r="Q270" i="16"/>
  <c r="R270" i="16"/>
  <c r="S270" i="16"/>
  <c r="U270" i="16"/>
  <c r="V270" i="16"/>
  <c r="W270" i="16"/>
  <c r="X270" i="16"/>
  <c r="Z270" i="16"/>
  <c r="AA270" i="16"/>
  <c r="AB270" i="16"/>
  <c r="AD270" i="16"/>
  <c r="AE270" i="16"/>
  <c r="AF270" i="16"/>
  <c r="AH270" i="16"/>
  <c r="AI270" i="16"/>
  <c r="AJ270" i="16"/>
  <c r="AK270" i="16"/>
  <c r="AM270" i="16" s="1"/>
  <c r="AO270" i="16" s="1"/>
  <c r="AP270" i="16"/>
  <c r="Q271" i="16"/>
  <c r="R271" i="16"/>
  <c r="S271" i="16"/>
  <c r="U271" i="16"/>
  <c r="V271" i="16"/>
  <c r="W271" i="16"/>
  <c r="X271" i="16"/>
  <c r="Z271" i="16"/>
  <c r="AA271" i="16"/>
  <c r="AB271" i="16"/>
  <c r="AD271" i="16"/>
  <c r="AE271" i="16"/>
  <c r="AF271" i="16"/>
  <c r="AH271" i="16"/>
  <c r="AI271" i="16"/>
  <c r="AJ271" i="16"/>
  <c r="AK271" i="16"/>
  <c r="AM271" i="16"/>
  <c r="AO271" i="16" s="1"/>
  <c r="AP271" i="16"/>
  <c r="Q272" i="16"/>
  <c r="R272" i="16"/>
  <c r="S272" i="16"/>
  <c r="U272" i="16"/>
  <c r="V272" i="16"/>
  <c r="W272" i="16"/>
  <c r="X272" i="16"/>
  <c r="Z272" i="16"/>
  <c r="AA272" i="16"/>
  <c r="AB272" i="16"/>
  <c r="AD272" i="16"/>
  <c r="AE272" i="16"/>
  <c r="AF272" i="16"/>
  <c r="AH272" i="16"/>
  <c r="AI272" i="16"/>
  <c r="AJ272" i="16"/>
  <c r="AK272" i="16"/>
  <c r="AM272" i="16" s="1"/>
  <c r="AO272" i="16"/>
  <c r="AP272" i="16"/>
  <c r="Q273" i="16"/>
  <c r="R273" i="16"/>
  <c r="S273" i="16"/>
  <c r="U273" i="16"/>
  <c r="V273" i="16"/>
  <c r="W273" i="16"/>
  <c r="X273" i="16"/>
  <c r="Z273" i="16"/>
  <c r="AA273" i="16"/>
  <c r="AB273" i="16"/>
  <c r="AD273" i="16"/>
  <c r="AE273" i="16"/>
  <c r="AF273" i="16"/>
  <c r="AH273" i="16"/>
  <c r="AI273" i="16"/>
  <c r="AJ273" i="16"/>
  <c r="AK273" i="16"/>
  <c r="AM273" i="16"/>
  <c r="AO273" i="16" s="1"/>
  <c r="AP273" i="16"/>
  <c r="Q274" i="16"/>
  <c r="R274" i="16"/>
  <c r="S274" i="16"/>
  <c r="U274" i="16"/>
  <c r="V274" i="16"/>
  <c r="W274" i="16"/>
  <c r="X274" i="16"/>
  <c r="Z274" i="16"/>
  <c r="AA274" i="16"/>
  <c r="AB274" i="16"/>
  <c r="AD274" i="16"/>
  <c r="AE274" i="16"/>
  <c r="AF274" i="16"/>
  <c r="AH274" i="16"/>
  <c r="AO274" i="16" s="1"/>
  <c r="AI274" i="16"/>
  <c r="AJ274" i="16"/>
  <c r="AK274" i="16"/>
  <c r="AM274" i="16" s="1"/>
  <c r="AP274" i="16"/>
  <c r="Q275" i="16"/>
  <c r="R275" i="16"/>
  <c r="S275" i="16"/>
  <c r="U275" i="16"/>
  <c r="V275" i="16"/>
  <c r="W275" i="16"/>
  <c r="X275" i="16"/>
  <c r="Z275" i="16"/>
  <c r="AA275" i="16"/>
  <c r="AB275" i="16"/>
  <c r="AD275" i="16"/>
  <c r="AE275" i="16"/>
  <c r="AF275" i="16"/>
  <c r="AH275" i="16"/>
  <c r="AI275" i="16"/>
  <c r="AJ275" i="16"/>
  <c r="AK275" i="16"/>
  <c r="AM275" i="16"/>
  <c r="AO275" i="16" s="1"/>
  <c r="AP275" i="16"/>
  <c r="Q276" i="16"/>
  <c r="R276" i="16"/>
  <c r="S276" i="16"/>
  <c r="U276" i="16"/>
  <c r="V276" i="16"/>
  <c r="W276" i="16"/>
  <c r="X276" i="16"/>
  <c r="Z276" i="16"/>
  <c r="AA276" i="16"/>
  <c r="AB276" i="16"/>
  <c r="AD276" i="16"/>
  <c r="AE276" i="16"/>
  <c r="AF276" i="16"/>
  <c r="AH276" i="16"/>
  <c r="AI276" i="16"/>
  <c r="AJ276" i="16"/>
  <c r="AK276" i="16"/>
  <c r="AM276" i="16" s="1"/>
  <c r="AP276" i="16"/>
  <c r="Q277" i="16"/>
  <c r="R277" i="16"/>
  <c r="S277" i="16"/>
  <c r="U277" i="16"/>
  <c r="V277" i="16"/>
  <c r="W277" i="16"/>
  <c r="X277" i="16"/>
  <c r="Z277" i="16"/>
  <c r="AA277" i="16"/>
  <c r="AB277" i="16"/>
  <c r="AD277" i="16"/>
  <c r="AE277" i="16"/>
  <c r="AF277" i="16"/>
  <c r="AH277" i="16"/>
  <c r="AI277" i="16"/>
  <c r="AJ277" i="16"/>
  <c r="AK277" i="16"/>
  <c r="AM277" i="16"/>
  <c r="AO277" i="16"/>
  <c r="AP277" i="16"/>
  <c r="Q278" i="16"/>
  <c r="R278" i="16"/>
  <c r="S278" i="16"/>
  <c r="U278" i="16"/>
  <c r="V278" i="16"/>
  <c r="W278" i="16"/>
  <c r="X278" i="16"/>
  <c r="Z278" i="16"/>
  <c r="AA278" i="16"/>
  <c r="AB278" i="16"/>
  <c r="AD278" i="16"/>
  <c r="AE278" i="16"/>
  <c r="AF278" i="16"/>
  <c r="AH278" i="16"/>
  <c r="AI278" i="16"/>
  <c r="AJ278" i="16"/>
  <c r="AK278" i="16"/>
  <c r="AM278" i="16" s="1"/>
  <c r="AP278" i="16"/>
  <c r="Q279" i="16"/>
  <c r="R279" i="16"/>
  <c r="S279" i="16"/>
  <c r="U279" i="16"/>
  <c r="V279" i="16"/>
  <c r="W279" i="16"/>
  <c r="X279" i="16"/>
  <c r="Z279" i="16"/>
  <c r="AA279" i="16"/>
  <c r="AB279" i="16"/>
  <c r="AD279" i="16"/>
  <c r="AE279" i="16"/>
  <c r="AF279" i="16"/>
  <c r="AH279" i="16"/>
  <c r="AI279" i="16"/>
  <c r="AJ279" i="16"/>
  <c r="AK279" i="16"/>
  <c r="AM279" i="16"/>
  <c r="AO279" i="16" s="1"/>
  <c r="AP279" i="16"/>
  <c r="Q280" i="16"/>
  <c r="R280" i="16"/>
  <c r="S280" i="16"/>
  <c r="U280" i="16"/>
  <c r="V280" i="16"/>
  <c r="W280" i="16"/>
  <c r="X280" i="16"/>
  <c r="Z280" i="16"/>
  <c r="AA280" i="16"/>
  <c r="AB280" i="16"/>
  <c r="AD280" i="16"/>
  <c r="AE280" i="16"/>
  <c r="AF280" i="16"/>
  <c r="AH280" i="16"/>
  <c r="AO280" i="16" s="1"/>
  <c r="AI280" i="16"/>
  <c r="AJ280" i="16"/>
  <c r="AK280" i="16"/>
  <c r="AM280" i="16" s="1"/>
  <c r="AP280" i="16"/>
  <c r="Q281" i="16"/>
  <c r="R281" i="16"/>
  <c r="S281" i="16"/>
  <c r="U281" i="16"/>
  <c r="V281" i="16"/>
  <c r="W281" i="16"/>
  <c r="X281" i="16"/>
  <c r="Z281" i="16"/>
  <c r="AA281" i="16"/>
  <c r="AB281" i="16"/>
  <c r="AD281" i="16"/>
  <c r="AE281" i="16"/>
  <c r="AF281" i="16"/>
  <c r="AH281" i="16"/>
  <c r="AO281" i="16" s="1"/>
  <c r="AI281" i="16"/>
  <c r="AJ281" i="16"/>
  <c r="AK281" i="16"/>
  <c r="AM281" i="16"/>
  <c r="AP281" i="16"/>
  <c r="Q282" i="16"/>
  <c r="R282" i="16"/>
  <c r="S282" i="16"/>
  <c r="U282" i="16"/>
  <c r="V282" i="16"/>
  <c r="W282" i="16"/>
  <c r="X282" i="16"/>
  <c r="Z282" i="16"/>
  <c r="AA282" i="16"/>
  <c r="AB282" i="16"/>
  <c r="AD282" i="16"/>
  <c r="AE282" i="16"/>
  <c r="AF282" i="16"/>
  <c r="AH282" i="16"/>
  <c r="AI282" i="16"/>
  <c r="AJ282" i="16"/>
  <c r="AK282" i="16"/>
  <c r="AM282" i="16" s="1"/>
  <c r="AP282" i="16"/>
  <c r="Q283" i="16"/>
  <c r="R283" i="16"/>
  <c r="S283" i="16"/>
  <c r="U283" i="16"/>
  <c r="V283" i="16"/>
  <c r="W283" i="16"/>
  <c r="X283" i="16"/>
  <c r="Z283" i="16"/>
  <c r="AA283" i="16"/>
  <c r="AB283" i="16"/>
  <c r="AD283" i="16"/>
  <c r="AE283" i="16"/>
  <c r="AF283" i="16"/>
  <c r="AH283" i="16"/>
  <c r="AO283" i="16" s="1"/>
  <c r="AI283" i="16"/>
  <c r="AJ283" i="16"/>
  <c r="AK283" i="16"/>
  <c r="AM283" i="16"/>
  <c r="AP283" i="16"/>
  <c r="Q284" i="16"/>
  <c r="R284" i="16"/>
  <c r="S284" i="16"/>
  <c r="U284" i="16"/>
  <c r="V284" i="16"/>
  <c r="W284" i="16"/>
  <c r="X284" i="16"/>
  <c r="Z284" i="16"/>
  <c r="AA284" i="16"/>
  <c r="AB284" i="16"/>
  <c r="AD284" i="16"/>
  <c r="AE284" i="16"/>
  <c r="AF284" i="16"/>
  <c r="AH284" i="16"/>
  <c r="AO284" i="16" s="1"/>
  <c r="AI284" i="16"/>
  <c r="AJ284" i="16"/>
  <c r="AK284" i="16"/>
  <c r="AM284" i="16" s="1"/>
  <c r="AP284" i="16"/>
  <c r="Q285" i="16"/>
  <c r="R285" i="16"/>
  <c r="S285" i="16"/>
  <c r="U285" i="16"/>
  <c r="V285" i="16"/>
  <c r="W285" i="16"/>
  <c r="X285" i="16"/>
  <c r="Z285" i="16"/>
  <c r="AA285" i="16"/>
  <c r="AB285" i="16"/>
  <c r="AD285" i="16"/>
  <c r="AE285" i="16"/>
  <c r="AF285" i="16"/>
  <c r="AH285" i="16"/>
  <c r="AI285" i="16"/>
  <c r="AJ285" i="16"/>
  <c r="AK285" i="16"/>
  <c r="AM285" i="16"/>
  <c r="AO285" i="16" s="1"/>
  <c r="AP285" i="16"/>
  <c r="Q286" i="16"/>
  <c r="R286" i="16"/>
  <c r="S286" i="16"/>
  <c r="U286" i="16"/>
  <c r="V286" i="16"/>
  <c r="W286" i="16"/>
  <c r="X286" i="16"/>
  <c r="Z286" i="16"/>
  <c r="AA286" i="16"/>
  <c r="AB286" i="16"/>
  <c r="AD286" i="16"/>
  <c r="AE286" i="16"/>
  <c r="AF286" i="16"/>
  <c r="AH286" i="16"/>
  <c r="AI286" i="16"/>
  <c r="AJ286" i="16"/>
  <c r="AK286" i="16"/>
  <c r="AM286" i="16" s="1"/>
  <c r="AP286" i="16"/>
  <c r="Q287" i="16"/>
  <c r="R287" i="16"/>
  <c r="S287" i="16"/>
  <c r="U287" i="16"/>
  <c r="V287" i="16"/>
  <c r="W287" i="16"/>
  <c r="X287" i="16"/>
  <c r="Z287" i="16"/>
  <c r="AA287" i="16"/>
  <c r="AB287" i="16"/>
  <c r="AD287" i="16"/>
  <c r="AE287" i="16"/>
  <c r="AF287" i="16"/>
  <c r="AH287" i="16"/>
  <c r="AI287" i="16"/>
  <c r="AJ287" i="16"/>
  <c r="AK287" i="16"/>
  <c r="AM287" i="16"/>
  <c r="AP287" i="16"/>
  <c r="Q288" i="16"/>
  <c r="R288" i="16"/>
  <c r="S288" i="16"/>
  <c r="U288" i="16"/>
  <c r="V288" i="16"/>
  <c r="W288" i="16"/>
  <c r="X288" i="16"/>
  <c r="Z288" i="16"/>
  <c r="AA288" i="16"/>
  <c r="AB288" i="16"/>
  <c r="AD288" i="16"/>
  <c r="AE288" i="16"/>
  <c r="AF288" i="16"/>
  <c r="AH288" i="16"/>
  <c r="AI288" i="16"/>
  <c r="AJ288" i="16"/>
  <c r="AK288" i="16"/>
  <c r="AM288" i="16" s="1"/>
  <c r="AO288" i="16"/>
  <c r="AP288" i="16"/>
  <c r="Q289" i="16"/>
  <c r="R289" i="16"/>
  <c r="S289" i="16"/>
  <c r="U289" i="16"/>
  <c r="V289" i="16"/>
  <c r="W289" i="16"/>
  <c r="X289" i="16"/>
  <c r="Z289" i="16"/>
  <c r="AA289" i="16"/>
  <c r="AB289" i="16"/>
  <c r="AD289" i="16"/>
  <c r="AE289" i="16"/>
  <c r="AF289" i="16"/>
  <c r="AH289" i="16"/>
  <c r="AI289" i="16"/>
  <c r="AJ289" i="16"/>
  <c r="AK289" i="16"/>
  <c r="AM289" i="16"/>
  <c r="AO289" i="16" s="1"/>
  <c r="AP289" i="16"/>
  <c r="Q290" i="16"/>
  <c r="R290" i="16"/>
  <c r="S290" i="16"/>
  <c r="U290" i="16"/>
  <c r="V290" i="16"/>
  <c r="W290" i="16"/>
  <c r="X290" i="16"/>
  <c r="Z290" i="16"/>
  <c r="AA290" i="16"/>
  <c r="AB290" i="16"/>
  <c r="AD290" i="16"/>
  <c r="AE290" i="16"/>
  <c r="AF290" i="16"/>
  <c r="AH290" i="16"/>
  <c r="AO290" i="16" s="1"/>
  <c r="AI290" i="16"/>
  <c r="AJ290" i="16"/>
  <c r="AK290" i="16"/>
  <c r="AM290" i="16" s="1"/>
  <c r="AP290" i="16"/>
  <c r="Q291" i="16"/>
  <c r="R291" i="16"/>
  <c r="S291" i="16"/>
  <c r="U291" i="16"/>
  <c r="V291" i="16"/>
  <c r="W291" i="16"/>
  <c r="X291" i="16"/>
  <c r="Z291" i="16"/>
  <c r="AA291" i="16"/>
  <c r="AB291" i="16"/>
  <c r="AD291" i="16"/>
  <c r="AE291" i="16"/>
  <c r="AF291" i="16"/>
  <c r="AH291" i="16"/>
  <c r="AI291" i="16"/>
  <c r="AJ291" i="16"/>
  <c r="AK291" i="16"/>
  <c r="AM291" i="16"/>
  <c r="AO291" i="16" s="1"/>
  <c r="AP291" i="16"/>
  <c r="Q292" i="16"/>
  <c r="R292" i="16"/>
  <c r="S292" i="16"/>
  <c r="U292" i="16"/>
  <c r="V292" i="16"/>
  <c r="W292" i="16"/>
  <c r="X292" i="16"/>
  <c r="Z292" i="16"/>
  <c r="AA292" i="16"/>
  <c r="AB292" i="16"/>
  <c r="AD292" i="16"/>
  <c r="AE292" i="16"/>
  <c r="AF292" i="16"/>
  <c r="AH292" i="16"/>
  <c r="AI292" i="16"/>
  <c r="AJ292" i="16"/>
  <c r="AK292" i="16"/>
  <c r="AM292" i="16" s="1"/>
  <c r="AP292" i="16"/>
  <c r="Q293" i="16"/>
  <c r="R293" i="16"/>
  <c r="S293" i="16"/>
  <c r="U293" i="16"/>
  <c r="V293" i="16"/>
  <c r="W293" i="16"/>
  <c r="X293" i="16"/>
  <c r="Z293" i="16"/>
  <c r="AA293" i="16"/>
  <c r="AB293" i="16"/>
  <c r="AD293" i="16"/>
  <c r="AE293" i="16"/>
  <c r="AF293" i="16"/>
  <c r="AH293" i="16"/>
  <c r="AO293" i="16" s="1"/>
  <c r="AI293" i="16"/>
  <c r="AJ293" i="16"/>
  <c r="AK293" i="16"/>
  <c r="AM293" i="16"/>
  <c r="AP293" i="16"/>
  <c r="Q294" i="16"/>
  <c r="R294" i="16"/>
  <c r="S294" i="16"/>
  <c r="U294" i="16"/>
  <c r="V294" i="16"/>
  <c r="W294" i="16"/>
  <c r="X294" i="16"/>
  <c r="Z294" i="16"/>
  <c r="AA294" i="16"/>
  <c r="AB294" i="16"/>
  <c r="AD294" i="16"/>
  <c r="AE294" i="16"/>
  <c r="AF294" i="16"/>
  <c r="AH294" i="16"/>
  <c r="AI294" i="16"/>
  <c r="AJ294" i="16"/>
  <c r="AK294" i="16"/>
  <c r="AM294" i="16" s="1"/>
  <c r="AP294" i="16"/>
  <c r="Q295" i="16"/>
  <c r="R295" i="16"/>
  <c r="S295" i="16"/>
  <c r="U295" i="16"/>
  <c r="V295" i="16"/>
  <c r="W295" i="16"/>
  <c r="X295" i="16"/>
  <c r="Z295" i="16"/>
  <c r="AA295" i="16"/>
  <c r="AB295" i="16"/>
  <c r="AD295" i="16"/>
  <c r="AE295" i="16"/>
  <c r="AF295" i="16"/>
  <c r="AH295" i="16"/>
  <c r="AO295" i="16" s="1"/>
  <c r="AI295" i="16"/>
  <c r="AJ295" i="16"/>
  <c r="AK295" i="16"/>
  <c r="AM295" i="16"/>
  <c r="AP295" i="16"/>
  <c r="Q296" i="16"/>
  <c r="R296" i="16"/>
  <c r="S296" i="16"/>
  <c r="U296" i="16"/>
  <c r="V296" i="16"/>
  <c r="W296" i="16"/>
  <c r="X296" i="16"/>
  <c r="Z296" i="16"/>
  <c r="AA296" i="16"/>
  <c r="AB296" i="16"/>
  <c r="AD296" i="16"/>
  <c r="AE296" i="16"/>
  <c r="AF296" i="16"/>
  <c r="AH296" i="16"/>
  <c r="AO296" i="16" s="1"/>
  <c r="AI296" i="16"/>
  <c r="AJ296" i="16"/>
  <c r="AK296" i="16"/>
  <c r="AM296" i="16" s="1"/>
  <c r="AP296" i="16"/>
  <c r="Q297" i="16"/>
  <c r="R297" i="16"/>
  <c r="S297" i="16"/>
  <c r="U297" i="16"/>
  <c r="V297" i="16"/>
  <c r="W297" i="16"/>
  <c r="X297" i="16"/>
  <c r="Z297" i="16"/>
  <c r="AA297" i="16"/>
  <c r="AB297" i="16"/>
  <c r="AD297" i="16"/>
  <c r="AE297" i="16"/>
  <c r="AF297" i="16"/>
  <c r="AH297" i="16"/>
  <c r="AO297" i="16" s="1"/>
  <c r="AI297" i="16"/>
  <c r="AJ297" i="16"/>
  <c r="AK297" i="16"/>
  <c r="AM297" i="16"/>
  <c r="AP297" i="16"/>
  <c r="Q298" i="16"/>
  <c r="R298" i="16"/>
  <c r="S298" i="16"/>
  <c r="U298" i="16"/>
  <c r="V298" i="16"/>
  <c r="W298" i="16"/>
  <c r="X298" i="16"/>
  <c r="Z298" i="16"/>
  <c r="AA298" i="16"/>
  <c r="AB298" i="16"/>
  <c r="AD298" i="16"/>
  <c r="AE298" i="16"/>
  <c r="AF298" i="16"/>
  <c r="AH298" i="16"/>
  <c r="AI298" i="16"/>
  <c r="AJ298" i="16"/>
  <c r="AK298" i="16"/>
  <c r="AM298" i="16" s="1"/>
  <c r="AP298" i="16"/>
  <c r="Q299" i="16"/>
  <c r="R299" i="16"/>
  <c r="S299" i="16"/>
  <c r="U299" i="16"/>
  <c r="V299" i="16"/>
  <c r="W299" i="16"/>
  <c r="X299" i="16"/>
  <c r="Z299" i="16"/>
  <c r="AA299" i="16"/>
  <c r="AB299" i="16"/>
  <c r="AD299" i="16"/>
  <c r="AE299" i="16"/>
  <c r="AF299" i="16"/>
  <c r="AH299" i="16"/>
  <c r="AI299" i="16"/>
  <c r="AJ299" i="16"/>
  <c r="AK299" i="16"/>
  <c r="AM299" i="16"/>
  <c r="AP299" i="16"/>
  <c r="Q300" i="16"/>
  <c r="R300" i="16"/>
  <c r="S300" i="16"/>
  <c r="U300" i="16"/>
  <c r="V300" i="16"/>
  <c r="W300" i="16"/>
  <c r="X300" i="16"/>
  <c r="Z300" i="16"/>
  <c r="AA300" i="16"/>
  <c r="AB300" i="16"/>
  <c r="AD300" i="16"/>
  <c r="AE300" i="16"/>
  <c r="AF300" i="16"/>
  <c r="AH300" i="16"/>
  <c r="AO300" i="16" s="1"/>
  <c r="AI300" i="16"/>
  <c r="AJ300" i="16"/>
  <c r="AK300" i="16"/>
  <c r="AM300" i="16" s="1"/>
  <c r="AP300" i="16"/>
  <c r="Q301" i="16"/>
  <c r="R301" i="16"/>
  <c r="S301" i="16"/>
  <c r="U301" i="16"/>
  <c r="V301" i="16"/>
  <c r="W301" i="16"/>
  <c r="X301" i="16"/>
  <c r="Z301" i="16"/>
  <c r="AA301" i="16"/>
  <c r="AB301" i="16"/>
  <c r="AD301" i="16"/>
  <c r="AE301" i="16"/>
  <c r="AF301" i="16"/>
  <c r="AH301" i="16"/>
  <c r="AI301" i="16"/>
  <c r="AJ301" i="16"/>
  <c r="AK301" i="16"/>
  <c r="AM301" i="16"/>
  <c r="AP301" i="16"/>
  <c r="Q302" i="16"/>
  <c r="R302" i="16"/>
  <c r="S302" i="16"/>
  <c r="U302" i="16"/>
  <c r="V302" i="16"/>
  <c r="W302" i="16"/>
  <c r="X302" i="16"/>
  <c r="Z302" i="16"/>
  <c r="AA302" i="16"/>
  <c r="AB302" i="16"/>
  <c r="AD302" i="16"/>
  <c r="AE302" i="16"/>
  <c r="AF302" i="16"/>
  <c r="AH302" i="16"/>
  <c r="AI302" i="16"/>
  <c r="AJ302" i="16"/>
  <c r="AK302" i="16"/>
  <c r="AM302" i="16" s="1"/>
  <c r="AO302" i="16" s="1"/>
  <c r="AP302" i="16"/>
  <c r="Q303" i="16"/>
  <c r="R303" i="16"/>
  <c r="S303" i="16"/>
  <c r="U303" i="16"/>
  <c r="V303" i="16"/>
  <c r="W303" i="16"/>
  <c r="X303" i="16"/>
  <c r="Z303" i="16"/>
  <c r="AA303" i="16"/>
  <c r="AB303" i="16"/>
  <c r="AD303" i="16"/>
  <c r="AE303" i="16"/>
  <c r="AF303" i="16"/>
  <c r="AH303" i="16"/>
  <c r="AI303" i="16"/>
  <c r="AJ303" i="16"/>
  <c r="AK303" i="16"/>
  <c r="AM303" i="16"/>
  <c r="AP303" i="16"/>
  <c r="Q304" i="16"/>
  <c r="R304" i="16"/>
  <c r="S304" i="16"/>
  <c r="U304" i="16"/>
  <c r="V304" i="16"/>
  <c r="W304" i="16"/>
  <c r="X304" i="16"/>
  <c r="Z304" i="16"/>
  <c r="AA304" i="16"/>
  <c r="AB304" i="16"/>
  <c r="AD304" i="16"/>
  <c r="AE304" i="16"/>
  <c r="AF304" i="16"/>
  <c r="AH304" i="16"/>
  <c r="AI304" i="16"/>
  <c r="AJ304" i="16"/>
  <c r="AK304" i="16"/>
  <c r="AM304" i="16" s="1"/>
  <c r="AP304" i="16"/>
  <c r="Q305" i="16"/>
  <c r="R305" i="16"/>
  <c r="S305" i="16"/>
  <c r="U305" i="16"/>
  <c r="V305" i="16"/>
  <c r="W305" i="16"/>
  <c r="X305" i="16"/>
  <c r="Z305" i="16"/>
  <c r="AA305" i="16"/>
  <c r="AB305" i="16"/>
  <c r="AD305" i="16"/>
  <c r="AE305" i="16"/>
  <c r="AF305" i="16"/>
  <c r="AH305" i="16"/>
  <c r="AI305" i="16"/>
  <c r="AJ305" i="16"/>
  <c r="AK305" i="16"/>
  <c r="AM305" i="16"/>
  <c r="AP305" i="16"/>
  <c r="Q306" i="16"/>
  <c r="R306" i="16"/>
  <c r="S306" i="16"/>
  <c r="U306" i="16"/>
  <c r="V306" i="16"/>
  <c r="W306" i="16"/>
  <c r="X306" i="16"/>
  <c r="Z306" i="16"/>
  <c r="AA306" i="16"/>
  <c r="AB306" i="16"/>
  <c r="AD306" i="16"/>
  <c r="AE306" i="16"/>
  <c r="AF306" i="16"/>
  <c r="AH306" i="16"/>
  <c r="AO306" i="16" s="1"/>
  <c r="AI306" i="16"/>
  <c r="AJ306" i="16"/>
  <c r="AK306" i="16"/>
  <c r="AM306" i="16" s="1"/>
  <c r="AP306" i="16"/>
  <c r="Q307" i="16"/>
  <c r="R307" i="16"/>
  <c r="S307" i="16"/>
  <c r="U307" i="16"/>
  <c r="V307" i="16"/>
  <c r="W307" i="16"/>
  <c r="X307" i="16"/>
  <c r="Z307" i="16"/>
  <c r="AA307" i="16"/>
  <c r="AB307" i="16"/>
  <c r="AD307" i="16"/>
  <c r="AE307" i="16"/>
  <c r="AF307" i="16"/>
  <c r="AH307" i="16"/>
  <c r="AI307" i="16"/>
  <c r="AJ307" i="16"/>
  <c r="AK307" i="16"/>
  <c r="AM307" i="16"/>
  <c r="AP307" i="16"/>
  <c r="Q308" i="16"/>
  <c r="R308" i="16"/>
  <c r="S308" i="16"/>
  <c r="U308" i="16"/>
  <c r="V308" i="16"/>
  <c r="W308" i="16"/>
  <c r="X308" i="16"/>
  <c r="Z308" i="16"/>
  <c r="AA308" i="16"/>
  <c r="AB308" i="16"/>
  <c r="AD308" i="16"/>
  <c r="AE308" i="16"/>
  <c r="AF308" i="16"/>
  <c r="AH308" i="16"/>
  <c r="AI308" i="16"/>
  <c r="AJ308" i="16"/>
  <c r="AK308" i="16"/>
  <c r="AM308" i="16" s="1"/>
  <c r="AP308" i="16"/>
  <c r="Q309" i="16"/>
  <c r="R309" i="16"/>
  <c r="S309" i="16"/>
  <c r="U309" i="16"/>
  <c r="V309" i="16"/>
  <c r="W309" i="16"/>
  <c r="X309" i="16"/>
  <c r="Z309" i="16"/>
  <c r="AA309" i="16"/>
  <c r="AB309" i="16"/>
  <c r="AD309" i="16"/>
  <c r="AE309" i="16"/>
  <c r="AF309" i="16"/>
  <c r="AH309" i="16"/>
  <c r="AO309" i="16" s="1"/>
  <c r="AI309" i="16"/>
  <c r="AJ309" i="16"/>
  <c r="AK309" i="16"/>
  <c r="AM309" i="16"/>
  <c r="AP309" i="16"/>
  <c r="Q310" i="16"/>
  <c r="R310" i="16"/>
  <c r="S310" i="16"/>
  <c r="U310" i="16"/>
  <c r="V310" i="16"/>
  <c r="W310" i="16"/>
  <c r="X310" i="16"/>
  <c r="Z310" i="16"/>
  <c r="AA310" i="16"/>
  <c r="AB310" i="16"/>
  <c r="AD310" i="16"/>
  <c r="AE310" i="16"/>
  <c r="AF310" i="16"/>
  <c r="AH310" i="16"/>
  <c r="AI310" i="16"/>
  <c r="AJ310" i="16"/>
  <c r="AK310" i="16"/>
  <c r="AM310" i="16" s="1"/>
  <c r="AP310" i="16"/>
  <c r="Q311" i="16"/>
  <c r="R311" i="16"/>
  <c r="S311" i="16"/>
  <c r="U311" i="16"/>
  <c r="V311" i="16"/>
  <c r="W311" i="16"/>
  <c r="X311" i="16"/>
  <c r="Z311" i="16"/>
  <c r="AA311" i="16"/>
  <c r="AB311" i="16"/>
  <c r="AD311" i="16"/>
  <c r="AE311" i="16"/>
  <c r="AF311" i="16"/>
  <c r="AH311" i="16"/>
  <c r="AI311" i="16"/>
  <c r="AJ311" i="16"/>
  <c r="AK311" i="16"/>
  <c r="AM311" i="16"/>
  <c r="AP311" i="16"/>
  <c r="Q312" i="16"/>
  <c r="R312" i="16"/>
  <c r="S312" i="16"/>
  <c r="U312" i="16"/>
  <c r="V312" i="16"/>
  <c r="W312" i="16"/>
  <c r="X312" i="16"/>
  <c r="Z312" i="16"/>
  <c r="AA312" i="16"/>
  <c r="AB312" i="16"/>
  <c r="AD312" i="16"/>
  <c r="AE312" i="16"/>
  <c r="AF312" i="16"/>
  <c r="AH312" i="16"/>
  <c r="AO312" i="16" s="1"/>
  <c r="AI312" i="16"/>
  <c r="AJ312" i="16"/>
  <c r="AK312" i="16"/>
  <c r="AM312" i="16" s="1"/>
  <c r="AP312" i="16"/>
  <c r="Q313" i="16"/>
  <c r="R313" i="16"/>
  <c r="S313" i="16"/>
  <c r="U313" i="16"/>
  <c r="V313" i="16"/>
  <c r="W313" i="16"/>
  <c r="X313" i="16"/>
  <c r="Z313" i="16"/>
  <c r="AA313" i="16"/>
  <c r="AB313" i="16"/>
  <c r="AD313" i="16"/>
  <c r="AE313" i="16"/>
  <c r="AF313" i="16"/>
  <c r="AH313" i="16"/>
  <c r="AO313" i="16" s="1"/>
  <c r="AI313" i="16"/>
  <c r="AJ313" i="16"/>
  <c r="AK313" i="16"/>
  <c r="AM313" i="16"/>
  <c r="AP313" i="16"/>
  <c r="Q314" i="16"/>
  <c r="R314" i="16"/>
  <c r="S314" i="16"/>
  <c r="U314" i="16"/>
  <c r="V314" i="16"/>
  <c r="W314" i="16"/>
  <c r="X314" i="16"/>
  <c r="Z314" i="16"/>
  <c r="AA314" i="16"/>
  <c r="AB314" i="16"/>
  <c r="AD314" i="16"/>
  <c r="AE314" i="16"/>
  <c r="AF314" i="16"/>
  <c r="AH314" i="16"/>
  <c r="AI314" i="16"/>
  <c r="AJ314" i="16"/>
  <c r="AK314" i="16"/>
  <c r="AM314" i="16" s="1"/>
  <c r="AO314" i="16" s="1"/>
  <c r="AP314" i="16"/>
  <c r="Q315" i="16"/>
  <c r="R315" i="16"/>
  <c r="S315" i="16"/>
  <c r="U315" i="16"/>
  <c r="V315" i="16"/>
  <c r="W315" i="16"/>
  <c r="X315" i="16"/>
  <c r="Z315" i="16"/>
  <c r="AA315" i="16"/>
  <c r="AB315" i="16"/>
  <c r="AD315" i="16"/>
  <c r="AE315" i="16"/>
  <c r="AF315" i="16"/>
  <c r="AH315" i="16"/>
  <c r="AI315" i="16"/>
  <c r="AJ315" i="16"/>
  <c r="AK315" i="16"/>
  <c r="AM315" i="16"/>
  <c r="AO315" i="16"/>
  <c r="AP315" i="16"/>
  <c r="Q316" i="16"/>
  <c r="R316" i="16"/>
  <c r="S316" i="16"/>
  <c r="U316" i="16"/>
  <c r="V316" i="16"/>
  <c r="W316" i="16"/>
  <c r="X316" i="16"/>
  <c r="Z316" i="16"/>
  <c r="AA316" i="16"/>
  <c r="AB316" i="16"/>
  <c r="AD316" i="16"/>
  <c r="AE316" i="16"/>
  <c r="AF316" i="16"/>
  <c r="AH316" i="16"/>
  <c r="AI316" i="16"/>
  <c r="AJ316" i="16"/>
  <c r="AK316" i="16"/>
  <c r="AM316" i="16" s="1"/>
  <c r="AO316" i="16"/>
  <c r="AP316" i="16"/>
  <c r="Q317" i="16"/>
  <c r="R317" i="16"/>
  <c r="S317" i="16"/>
  <c r="U317" i="16"/>
  <c r="V317" i="16"/>
  <c r="W317" i="16"/>
  <c r="X317" i="16"/>
  <c r="Z317" i="16"/>
  <c r="AA317" i="16"/>
  <c r="AB317" i="16"/>
  <c r="AD317" i="16"/>
  <c r="AE317" i="16"/>
  <c r="AF317" i="16"/>
  <c r="AH317" i="16"/>
  <c r="AI317" i="16"/>
  <c r="AJ317" i="16"/>
  <c r="AK317" i="16"/>
  <c r="AM317" i="16"/>
  <c r="AO317" i="16" s="1"/>
  <c r="AP317" i="16"/>
  <c r="Q318" i="16"/>
  <c r="R318" i="16"/>
  <c r="S318" i="16"/>
  <c r="U318" i="16"/>
  <c r="V318" i="16"/>
  <c r="W318" i="16"/>
  <c r="X318" i="16"/>
  <c r="Z318" i="16"/>
  <c r="AA318" i="16"/>
  <c r="AB318" i="16"/>
  <c r="AD318" i="16"/>
  <c r="AE318" i="16"/>
  <c r="AF318" i="16"/>
  <c r="AH318" i="16"/>
  <c r="AI318" i="16"/>
  <c r="AJ318" i="16"/>
  <c r="AK318" i="16"/>
  <c r="AM318" i="16" s="1"/>
  <c r="AP318" i="16"/>
  <c r="Q319" i="16"/>
  <c r="R319" i="16"/>
  <c r="S319" i="16"/>
  <c r="U319" i="16"/>
  <c r="V319" i="16"/>
  <c r="W319" i="16"/>
  <c r="X319" i="16"/>
  <c r="Z319" i="16"/>
  <c r="AA319" i="16"/>
  <c r="AB319" i="16"/>
  <c r="AD319" i="16"/>
  <c r="AE319" i="16"/>
  <c r="AF319" i="16"/>
  <c r="AH319" i="16"/>
  <c r="AI319" i="16"/>
  <c r="AJ319" i="16"/>
  <c r="AK319" i="16"/>
  <c r="AM319" i="16"/>
  <c r="AO319" i="16" s="1"/>
  <c r="AP319" i="16"/>
  <c r="Q320" i="16"/>
  <c r="R320" i="16"/>
  <c r="S320" i="16"/>
  <c r="U320" i="16"/>
  <c r="V320" i="16"/>
  <c r="W320" i="16"/>
  <c r="X320" i="16"/>
  <c r="Z320" i="16"/>
  <c r="AA320" i="16"/>
  <c r="AB320" i="16"/>
  <c r="AD320" i="16"/>
  <c r="AE320" i="16"/>
  <c r="AF320" i="16"/>
  <c r="AH320" i="16"/>
  <c r="AI320" i="16"/>
  <c r="AJ320" i="16"/>
  <c r="AK320" i="16"/>
  <c r="AM320" i="16" s="1"/>
  <c r="AO320" i="16"/>
  <c r="AP320" i="16"/>
  <c r="Q321" i="16"/>
  <c r="R321" i="16"/>
  <c r="S321" i="16"/>
  <c r="U321" i="16"/>
  <c r="V321" i="16"/>
  <c r="W321" i="16"/>
  <c r="X321" i="16"/>
  <c r="Z321" i="16"/>
  <c r="AA321" i="16"/>
  <c r="AB321" i="16"/>
  <c r="AD321" i="16"/>
  <c r="AE321" i="16"/>
  <c r="AF321" i="16"/>
  <c r="AH321" i="16"/>
  <c r="AI321" i="16"/>
  <c r="AJ321" i="16"/>
  <c r="AK321" i="16"/>
  <c r="AM321" i="16"/>
  <c r="AP321" i="16"/>
  <c r="Q322" i="16"/>
  <c r="R322" i="16"/>
  <c r="S322" i="16"/>
  <c r="U322" i="16"/>
  <c r="V322" i="16"/>
  <c r="W322" i="16"/>
  <c r="X322" i="16"/>
  <c r="Z322" i="16"/>
  <c r="AA322" i="16"/>
  <c r="AB322" i="16"/>
  <c r="AD322" i="16"/>
  <c r="AE322" i="16"/>
  <c r="AF322" i="16"/>
  <c r="AH322" i="16"/>
  <c r="AO322" i="16" s="1"/>
  <c r="AI322" i="16"/>
  <c r="AJ322" i="16"/>
  <c r="AK322" i="16"/>
  <c r="AM322" i="16" s="1"/>
  <c r="AP322" i="16"/>
  <c r="Q323" i="16"/>
  <c r="R323" i="16"/>
  <c r="S323" i="16"/>
  <c r="U323" i="16"/>
  <c r="V323" i="16"/>
  <c r="W323" i="16"/>
  <c r="X323" i="16"/>
  <c r="Z323" i="16"/>
  <c r="AA323" i="16"/>
  <c r="AB323" i="16"/>
  <c r="AD323" i="16"/>
  <c r="AE323" i="16"/>
  <c r="AF323" i="16"/>
  <c r="AH323" i="16"/>
  <c r="AI323" i="16"/>
  <c r="AJ323" i="16"/>
  <c r="AK323" i="16"/>
  <c r="AM323" i="16"/>
  <c r="AO323" i="16" s="1"/>
  <c r="AP323" i="16"/>
  <c r="Q324" i="16"/>
  <c r="R324" i="16"/>
  <c r="S324" i="16"/>
  <c r="U324" i="16"/>
  <c r="V324" i="16"/>
  <c r="W324" i="16"/>
  <c r="X324" i="16"/>
  <c r="Z324" i="16"/>
  <c r="AA324" i="16"/>
  <c r="AB324" i="16"/>
  <c r="AD324" i="16"/>
  <c r="AE324" i="16"/>
  <c r="AF324" i="16"/>
  <c r="AH324" i="16"/>
  <c r="AO324" i="16" s="1"/>
  <c r="AI324" i="16"/>
  <c r="AJ324" i="16"/>
  <c r="AK324" i="16"/>
  <c r="AM324" i="16" s="1"/>
  <c r="AP324" i="16"/>
  <c r="Q325" i="16"/>
  <c r="R325" i="16"/>
  <c r="S325" i="16"/>
  <c r="U325" i="16"/>
  <c r="V325" i="16"/>
  <c r="W325" i="16"/>
  <c r="X325" i="16"/>
  <c r="Z325" i="16"/>
  <c r="AA325" i="16"/>
  <c r="AB325" i="16"/>
  <c r="AD325" i="16"/>
  <c r="AE325" i="16"/>
  <c r="AF325" i="16"/>
  <c r="AH325" i="16"/>
  <c r="AI325" i="16"/>
  <c r="AJ325" i="16"/>
  <c r="AK325" i="16"/>
  <c r="AM325" i="16"/>
  <c r="AO325" i="16" s="1"/>
  <c r="AP325" i="16"/>
  <c r="Q326" i="16"/>
  <c r="R326" i="16"/>
  <c r="S326" i="16"/>
  <c r="U326" i="16"/>
  <c r="V326" i="16"/>
  <c r="W326" i="16"/>
  <c r="X326" i="16"/>
  <c r="Z326" i="16"/>
  <c r="AA326" i="16"/>
  <c r="AB326" i="16"/>
  <c r="AD326" i="16"/>
  <c r="AE326" i="16"/>
  <c r="AF326" i="16"/>
  <c r="AH326" i="16"/>
  <c r="AI326" i="16"/>
  <c r="AJ326" i="16"/>
  <c r="AK326" i="16"/>
  <c r="AM326" i="16" s="1"/>
  <c r="AP326" i="16"/>
  <c r="Q327" i="16"/>
  <c r="R327" i="16"/>
  <c r="S327" i="16"/>
  <c r="U327" i="16"/>
  <c r="V327" i="16"/>
  <c r="W327" i="16"/>
  <c r="X327" i="16"/>
  <c r="Z327" i="16"/>
  <c r="AA327" i="16"/>
  <c r="AB327" i="16"/>
  <c r="AD327" i="16"/>
  <c r="AE327" i="16"/>
  <c r="AF327" i="16"/>
  <c r="AH327" i="16"/>
  <c r="AO327" i="16" s="1"/>
  <c r="AI327" i="16"/>
  <c r="AJ327" i="16"/>
  <c r="AK327" i="16"/>
  <c r="AM327" i="16"/>
  <c r="AP327" i="16"/>
  <c r="Q328" i="16"/>
  <c r="R328" i="16"/>
  <c r="S328" i="16"/>
  <c r="U328" i="16"/>
  <c r="V328" i="16"/>
  <c r="W328" i="16"/>
  <c r="X328" i="16"/>
  <c r="Z328" i="16"/>
  <c r="AA328" i="16"/>
  <c r="AB328" i="16"/>
  <c r="AD328" i="16"/>
  <c r="AE328" i="16"/>
  <c r="AF328" i="16"/>
  <c r="AH328" i="16"/>
  <c r="AI328" i="16"/>
  <c r="AJ328" i="16"/>
  <c r="AK328" i="16"/>
  <c r="AM328" i="16" s="1"/>
  <c r="AP328" i="16"/>
  <c r="Q329" i="16"/>
  <c r="R329" i="16"/>
  <c r="S329" i="16"/>
  <c r="U329" i="16"/>
  <c r="V329" i="16"/>
  <c r="W329" i="16"/>
  <c r="X329" i="16"/>
  <c r="Z329" i="16"/>
  <c r="AA329" i="16"/>
  <c r="AB329" i="16"/>
  <c r="AD329" i="16"/>
  <c r="AE329" i="16"/>
  <c r="AF329" i="16"/>
  <c r="AH329" i="16"/>
  <c r="AO329" i="16" s="1"/>
  <c r="AI329" i="16"/>
  <c r="AJ329" i="16"/>
  <c r="AK329" i="16"/>
  <c r="AM329" i="16"/>
  <c r="AP329" i="16"/>
  <c r="Q330" i="16"/>
  <c r="R330" i="16"/>
  <c r="S330" i="16"/>
  <c r="U330" i="16"/>
  <c r="V330" i="16"/>
  <c r="W330" i="16"/>
  <c r="X330" i="16"/>
  <c r="Z330" i="16"/>
  <c r="AA330" i="16"/>
  <c r="AB330" i="16"/>
  <c r="AD330" i="16"/>
  <c r="AE330" i="16"/>
  <c r="AF330" i="16"/>
  <c r="AH330" i="16"/>
  <c r="AI330" i="16"/>
  <c r="AJ330" i="16"/>
  <c r="AK330" i="16"/>
  <c r="AM330" i="16" s="1"/>
  <c r="AP330" i="16"/>
  <c r="Q331" i="16"/>
  <c r="R331" i="16"/>
  <c r="S331" i="16"/>
  <c r="U331" i="16"/>
  <c r="V331" i="16"/>
  <c r="W331" i="16"/>
  <c r="X331" i="16"/>
  <c r="Z331" i="16"/>
  <c r="AA331" i="16"/>
  <c r="AB331" i="16"/>
  <c r="AD331" i="16"/>
  <c r="AE331" i="16"/>
  <c r="AF331" i="16"/>
  <c r="AH331" i="16"/>
  <c r="AI331" i="16"/>
  <c r="AJ331" i="16"/>
  <c r="AK331" i="16"/>
  <c r="AM331" i="16"/>
  <c r="AO331" i="16"/>
  <c r="AP331" i="16"/>
  <c r="Q332" i="16"/>
  <c r="R332" i="16"/>
  <c r="S332" i="16"/>
  <c r="U332" i="16"/>
  <c r="V332" i="16"/>
  <c r="W332" i="16"/>
  <c r="X332" i="16"/>
  <c r="Z332" i="16"/>
  <c r="AA332" i="16"/>
  <c r="AB332" i="16"/>
  <c r="AD332" i="16"/>
  <c r="AE332" i="16"/>
  <c r="AF332" i="16"/>
  <c r="AH332" i="16"/>
  <c r="AI332" i="16"/>
  <c r="AJ332" i="16"/>
  <c r="AK332" i="16"/>
  <c r="AM332" i="16" s="1"/>
  <c r="AO332" i="16"/>
  <c r="AP332" i="16"/>
  <c r="Q333" i="16"/>
  <c r="R333" i="16"/>
  <c r="S333" i="16"/>
  <c r="U333" i="16"/>
  <c r="V333" i="16"/>
  <c r="W333" i="16"/>
  <c r="X333" i="16"/>
  <c r="Z333" i="16"/>
  <c r="AA333" i="16"/>
  <c r="AB333" i="16"/>
  <c r="AD333" i="16"/>
  <c r="AE333" i="16"/>
  <c r="AF333" i="16"/>
  <c r="AH333" i="16"/>
  <c r="AI333" i="16"/>
  <c r="AJ333" i="16"/>
  <c r="AK333" i="16"/>
  <c r="AM333" i="16"/>
  <c r="AO333" i="16" s="1"/>
  <c r="AP333" i="16"/>
  <c r="Q334" i="16"/>
  <c r="R334" i="16"/>
  <c r="S334" i="16"/>
  <c r="U334" i="16"/>
  <c r="V334" i="16"/>
  <c r="W334" i="16"/>
  <c r="X334" i="16"/>
  <c r="Z334" i="16"/>
  <c r="AA334" i="16"/>
  <c r="AB334" i="16"/>
  <c r="AD334" i="16"/>
  <c r="AE334" i="16"/>
  <c r="AF334" i="16"/>
  <c r="AH334" i="16"/>
  <c r="AI334" i="16"/>
  <c r="AJ334" i="16"/>
  <c r="AK334" i="16"/>
  <c r="AM334" i="16" s="1"/>
  <c r="AO334" i="16" s="1"/>
  <c r="AP334" i="16"/>
  <c r="Q335" i="16"/>
  <c r="R335" i="16"/>
  <c r="S335" i="16"/>
  <c r="U335" i="16"/>
  <c r="V335" i="16"/>
  <c r="W335" i="16"/>
  <c r="X335" i="16"/>
  <c r="Z335" i="16"/>
  <c r="AA335" i="16"/>
  <c r="AB335" i="16"/>
  <c r="AD335" i="16"/>
  <c r="AE335" i="16"/>
  <c r="AF335" i="16"/>
  <c r="AH335" i="16"/>
  <c r="AI335" i="16"/>
  <c r="AJ335" i="16"/>
  <c r="AK335" i="16"/>
  <c r="AM335" i="16"/>
  <c r="AO335" i="16" s="1"/>
  <c r="AP335" i="16"/>
  <c r="Q336" i="16"/>
  <c r="R336" i="16"/>
  <c r="S336" i="16"/>
  <c r="U336" i="16"/>
  <c r="V336" i="16"/>
  <c r="W336" i="16"/>
  <c r="X336" i="16"/>
  <c r="Z336" i="16"/>
  <c r="AA336" i="16"/>
  <c r="AB336" i="16"/>
  <c r="AD336" i="16"/>
  <c r="AE336" i="16"/>
  <c r="AF336" i="16"/>
  <c r="AH336" i="16"/>
  <c r="AO336" i="16" s="1"/>
  <c r="AI336" i="16"/>
  <c r="AJ336" i="16"/>
  <c r="AK336" i="16"/>
  <c r="AM336" i="16" s="1"/>
  <c r="AP336" i="16"/>
  <c r="Q337" i="16"/>
  <c r="R337" i="16"/>
  <c r="S337" i="16"/>
  <c r="U337" i="16"/>
  <c r="V337" i="16"/>
  <c r="W337" i="16"/>
  <c r="X337" i="16"/>
  <c r="Z337" i="16"/>
  <c r="AA337" i="16"/>
  <c r="AB337" i="16"/>
  <c r="AD337" i="16"/>
  <c r="AE337" i="16"/>
  <c r="AF337" i="16"/>
  <c r="AH337" i="16"/>
  <c r="AI337" i="16"/>
  <c r="AJ337" i="16"/>
  <c r="AK337" i="16"/>
  <c r="AM337" i="16"/>
  <c r="AO337" i="16" s="1"/>
  <c r="AP337" i="16"/>
  <c r="Q338" i="16"/>
  <c r="R338" i="16"/>
  <c r="S338" i="16"/>
  <c r="U338" i="16"/>
  <c r="V338" i="16"/>
  <c r="W338" i="16"/>
  <c r="X338" i="16"/>
  <c r="Z338" i="16"/>
  <c r="AA338" i="16"/>
  <c r="AB338" i="16"/>
  <c r="AD338" i="16"/>
  <c r="AE338" i="16"/>
  <c r="AF338" i="16"/>
  <c r="AH338" i="16"/>
  <c r="AI338" i="16"/>
  <c r="AJ338" i="16"/>
  <c r="AK338" i="16"/>
  <c r="AM338" i="16" s="1"/>
  <c r="AP338" i="16"/>
  <c r="Q339" i="16"/>
  <c r="R339" i="16"/>
  <c r="S339" i="16"/>
  <c r="U339" i="16"/>
  <c r="V339" i="16"/>
  <c r="W339" i="16"/>
  <c r="X339" i="16"/>
  <c r="Z339" i="16"/>
  <c r="AA339" i="16"/>
  <c r="AB339" i="16"/>
  <c r="AD339" i="16"/>
  <c r="AE339" i="16"/>
  <c r="AF339" i="16"/>
  <c r="AH339" i="16"/>
  <c r="AI339" i="16"/>
  <c r="AJ339" i="16"/>
  <c r="AK339" i="16"/>
  <c r="AM339" i="16"/>
  <c r="AP339" i="16"/>
  <c r="Q340" i="16"/>
  <c r="R340" i="16"/>
  <c r="S340" i="16"/>
  <c r="U340" i="16"/>
  <c r="V340" i="16"/>
  <c r="W340" i="16"/>
  <c r="X340" i="16"/>
  <c r="Z340" i="16"/>
  <c r="AA340" i="16"/>
  <c r="AB340" i="16"/>
  <c r="AD340" i="16"/>
  <c r="AE340" i="16"/>
  <c r="AF340" i="16"/>
  <c r="AH340" i="16"/>
  <c r="AO340" i="16" s="1"/>
  <c r="AI340" i="16"/>
  <c r="AJ340" i="16"/>
  <c r="AK340" i="16"/>
  <c r="AM340" i="16" s="1"/>
  <c r="AP340" i="16"/>
  <c r="Q341" i="16"/>
  <c r="R341" i="16"/>
  <c r="S341" i="16"/>
  <c r="U341" i="16"/>
  <c r="V341" i="16"/>
  <c r="W341" i="16"/>
  <c r="X341" i="16"/>
  <c r="Z341" i="16"/>
  <c r="AA341" i="16"/>
  <c r="AB341" i="16"/>
  <c r="AD341" i="16"/>
  <c r="AE341" i="16"/>
  <c r="AF341" i="16"/>
  <c r="AH341" i="16"/>
  <c r="AI341" i="16"/>
  <c r="AJ341" i="16"/>
  <c r="AK341" i="16"/>
  <c r="AM341" i="16"/>
  <c r="AO341" i="16"/>
  <c r="AP341" i="16"/>
  <c r="Q342" i="16"/>
  <c r="R342" i="16"/>
  <c r="S342" i="16"/>
  <c r="U342" i="16"/>
  <c r="V342" i="16"/>
  <c r="W342" i="16"/>
  <c r="X342" i="16"/>
  <c r="Z342" i="16"/>
  <c r="AA342" i="16"/>
  <c r="AB342" i="16"/>
  <c r="AD342" i="16"/>
  <c r="AE342" i="16"/>
  <c r="AF342" i="16"/>
  <c r="AH342" i="16"/>
  <c r="AO342" i="16" s="1"/>
  <c r="AI342" i="16"/>
  <c r="AJ342" i="16"/>
  <c r="AK342" i="16"/>
  <c r="AM342" i="16" s="1"/>
  <c r="AP342" i="16"/>
  <c r="Q343" i="16"/>
  <c r="R343" i="16"/>
  <c r="S343" i="16"/>
  <c r="U343" i="16"/>
  <c r="V343" i="16"/>
  <c r="W343" i="16"/>
  <c r="X343" i="16"/>
  <c r="Z343" i="16"/>
  <c r="AA343" i="16"/>
  <c r="AB343" i="16"/>
  <c r="AD343" i="16"/>
  <c r="AE343" i="16"/>
  <c r="AF343" i="16"/>
  <c r="AH343" i="16"/>
  <c r="AI343" i="16"/>
  <c r="AJ343" i="16"/>
  <c r="AK343" i="16"/>
  <c r="AM343" i="16"/>
  <c r="AO343" i="16"/>
  <c r="AP343" i="16"/>
  <c r="Q344" i="16"/>
  <c r="R344" i="16"/>
  <c r="S344" i="16"/>
  <c r="U344" i="16"/>
  <c r="V344" i="16"/>
  <c r="W344" i="16"/>
  <c r="X344" i="16"/>
  <c r="Z344" i="16"/>
  <c r="AA344" i="16"/>
  <c r="AB344" i="16"/>
  <c r="AD344" i="16"/>
  <c r="AE344" i="16"/>
  <c r="AF344" i="16"/>
  <c r="AH344" i="16"/>
  <c r="AI344" i="16"/>
  <c r="AJ344" i="16"/>
  <c r="AK344" i="16"/>
  <c r="AM344" i="16" s="1"/>
  <c r="AP344" i="16"/>
  <c r="Q345" i="16"/>
  <c r="R345" i="16"/>
  <c r="S345" i="16"/>
  <c r="U345" i="16"/>
  <c r="V345" i="16"/>
  <c r="W345" i="16"/>
  <c r="X345" i="16"/>
  <c r="Z345" i="16"/>
  <c r="AA345" i="16"/>
  <c r="AB345" i="16"/>
  <c r="AD345" i="16"/>
  <c r="AE345" i="16"/>
  <c r="AF345" i="16"/>
  <c r="AH345" i="16"/>
  <c r="AI345" i="16"/>
  <c r="AJ345" i="16"/>
  <c r="AK345" i="16"/>
  <c r="AM345" i="16"/>
  <c r="AO345" i="16" s="1"/>
  <c r="AP345" i="16"/>
  <c r="Q346" i="16"/>
  <c r="R346" i="16"/>
  <c r="S346" i="16"/>
  <c r="U346" i="16"/>
  <c r="V346" i="16"/>
  <c r="W346" i="16"/>
  <c r="X346" i="16"/>
  <c r="Z346" i="16"/>
  <c r="AA346" i="16"/>
  <c r="AB346" i="16"/>
  <c r="AD346" i="16"/>
  <c r="AE346" i="16"/>
  <c r="AF346" i="16"/>
  <c r="AH346" i="16"/>
  <c r="AI346" i="16"/>
  <c r="AJ346" i="16"/>
  <c r="AK346" i="16"/>
  <c r="AM346" i="16" s="1"/>
  <c r="AO346" i="16" s="1"/>
  <c r="AP346" i="16"/>
  <c r="Q347" i="16"/>
  <c r="R347" i="16"/>
  <c r="S347" i="16"/>
  <c r="U347" i="16"/>
  <c r="V347" i="16"/>
  <c r="W347" i="16"/>
  <c r="X347" i="16"/>
  <c r="Z347" i="16"/>
  <c r="AA347" i="16"/>
  <c r="AB347" i="16"/>
  <c r="AD347" i="16"/>
  <c r="AE347" i="16"/>
  <c r="AF347" i="16"/>
  <c r="AH347" i="16"/>
  <c r="AI347" i="16"/>
  <c r="AJ347" i="16"/>
  <c r="AK347" i="16"/>
  <c r="AM347" i="16"/>
  <c r="AO347" i="16" s="1"/>
  <c r="AP347" i="16"/>
  <c r="Q348" i="16"/>
  <c r="R348" i="16"/>
  <c r="S348" i="16"/>
  <c r="U348" i="16"/>
  <c r="V348" i="16"/>
  <c r="W348" i="16"/>
  <c r="X348" i="16"/>
  <c r="Z348" i="16"/>
  <c r="AA348" i="16"/>
  <c r="AB348" i="16"/>
  <c r="AD348" i="16"/>
  <c r="AE348" i="16"/>
  <c r="AF348" i="16"/>
  <c r="AH348" i="16"/>
  <c r="AI348" i="16"/>
  <c r="AJ348" i="16"/>
  <c r="AK348" i="16"/>
  <c r="AM348" i="16" s="1"/>
  <c r="AO348" i="16"/>
  <c r="AP348" i="16"/>
  <c r="Q349" i="16"/>
  <c r="R349" i="16"/>
  <c r="S349" i="16"/>
  <c r="U349" i="16"/>
  <c r="V349" i="16"/>
  <c r="W349" i="16"/>
  <c r="X349" i="16"/>
  <c r="Z349" i="16"/>
  <c r="AA349" i="16"/>
  <c r="AB349" i="16"/>
  <c r="AD349" i="16"/>
  <c r="AE349" i="16"/>
  <c r="AF349" i="16"/>
  <c r="AH349" i="16"/>
  <c r="AI349" i="16"/>
  <c r="AJ349" i="16"/>
  <c r="AK349" i="16"/>
  <c r="AM349" i="16"/>
  <c r="AO349" i="16" s="1"/>
  <c r="AP349" i="16"/>
  <c r="Q350" i="16"/>
  <c r="R350" i="16"/>
  <c r="S350" i="16"/>
  <c r="U350" i="16"/>
  <c r="V350" i="16"/>
  <c r="W350" i="16"/>
  <c r="X350" i="16"/>
  <c r="Z350" i="16"/>
  <c r="AA350" i="16"/>
  <c r="AB350" i="16"/>
  <c r="AD350" i="16"/>
  <c r="AE350" i="16"/>
  <c r="AF350" i="16"/>
  <c r="AH350" i="16"/>
  <c r="AO350" i="16" s="1"/>
  <c r="AI350" i="16"/>
  <c r="AJ350" i="16"/>
  <c r="AK350" i="16"/>
  <c r="AM350" i="16" s="1"/>
  <c r="AP350" i="16"/>
  <c r="Q351" i="16"/>
  <c r="R351" i="16"/>
  <c r="S351" i="16"/>
  <c r="U351" i="16"/>
  <c r="V351" i="16"/>
  <c r="W351" i="16"/>
  <c r="X351" i="16"/>
  <c r="Z351" i="16"/>
  <c r="AA351" i="16"/>
  <c r="AB351" i="16"/>
  <c r="AD351" i="16"/>
  <c r="AE351" i="16"/>
  <c r="AF351" i="16"/>
  <c r="AH351" i="16"/>
  <c r="AI351" i="16"/>
  <c r="AJ351" i="16"/>
  <c r="AK351" i="16"/>
  <c r="AM351" i="16"/>
  <c r="AO351" i="16"/>
  <c r="AP351" i="16"/>
  <c r="Q352" i="16"/>
  <c r="R352" i="16"/>
  <c r="S352" i="16"/>
  <c r="U352" i="16"/>
  <c r="V352" i="16"/>
  <c r="W352" i="16"/>
  <c r="X352" i="16"/>
  <c r="Z352" i="16"/>
  <c r="AA352" i="16"/>
  <c r="AB352" i="16"/>
  <c r="AD352" i="16"/>
  <c r="AE352" i="16"/>
  <c r="AF352" i="16"/>
  <c r="AH352" i="16"/>
  <c r="AO352" i="16" s="1"/>
  <c r="AI352" i="16"/>
  <c r="AJ352" i="16"/>
  <c r="AK352" i="16"/>
  <c r="AM352" i="16" s="1"/>
  <c r="AP352" i="16"/>
  <c r="Q353" i="16"/>
  <c r="R353" i="16"/>
  <c r="S353" i="16"/>
  <c r="U353" i="16"/>
  <c r="V353" i="16"/>
  <c r="W353" i="16"/>
  <c r="X353" i="16"/>
  <c r="Z353" i="16"/>
  <c r="AA353" i="16"/>
  <c r="AB353" i="16"/>
  <c r="AD353" i="16"/>
  <c r="AE353" i="16"/>
  <c r="AF353" i="16"/>
  <c r="AH353" i="16"/>
  <c r="AI353" i="16"/>
  <c r="AJ353" i="16"/>
  <c r="AK353" i="16"/>
  <c r="AM353" i="16"/>
  <c r="AP353" i="16"/>
  <c r="Q354" i="16"/>
  <c r="R354" i="16"/>
  <c r="S354" i="16"/>
  <c r="U354" i="16"/>
  <c r="V354" i="16"/>
  <c r="W354" i="16"/>
  <c r="X354" i="16"/>
  <c r="Z354" i="16"/>
  <c r="AA354" i="16"/>
  <c r="AB354" i="16"/>
  <c r="AD354" i="16"/>
  <c r="AE354" i="16"/>
  <c r="AF354" i="16"/>
  <c r="AH354" i="16"/>
  <c r="AO354" i="16" s="1"/>
  <c r="AI354" i="16"/>
  <c r="AJ354" i="16"/>
  <c r="AK354" i="16"/>
  <c r="AM354" i="16" s="1"/>
  <c r="AP354" i="16"/>
  <c r="AP34" i="16"/>
  <c r="AM34" i="16"/>
  <c r="AK34" i="16"/>
  <c r="AJ34" i="16"/>
  <c r="AI34" i="16"/>
  <c r="AH34" i="16"/>
  <c r="AF34" i="16"/>
  <c r="AE34" i="16"/>
  <c r="AD34" i="16"/>
  <c r="AB34" i="16"/>
  <c r="AA34" i="16"/>
  <c r="Z34" i="16"/>
  <c r="X34" i="16"/>
  <c r="W34" i="16"/>
  <c r="V34" i="16"/>
  <c r="U34" i="16"/>
  <c r="S34" i="16"/>
  <c r="R34" i="16"/>
  <c r="Q34" i="16"/>
  <c r="Q21" i="16"/>
  <c r="R21" i="16"/>
  <c r="S21" i="16"/>
  <c r="U21" i="16"/>
  <c r="V21" i="16"/>
  <c r="W21" i="16"/>
  <c r="X21" i="16"/>
  <c r="Z21" i="16"/>
  <c r="AA21" i="16"/>
  <c r="AB21" i="16"/>
  <c r="AD21" i="16"/>
  <c r="AE21" i="16"/>
  <c r="AF21" i="16"/>
  <c r="AH21" i="16"/>
  <c r="AO21" i="16" s="1"/>
  <c r="AI21" i="16"/>
  <c r="AJ21" i="16"/>
  <c r="AK21" i="16"/>
  <c r="AM21" i="16"/>
  <c r="AP21" i="16"/>
  <c r="Q22" i="16"/>
  <c r="R22" i="16"/>
  <c r="S22" i="16"/>
  <c r="U22" i="16"/>
  <c r="V22" i="16"/>
  <c r="W22" i="16"/>
  <c r="X22" i="16"/>
  <c r="Z22" i="16"/>
  <c r="AA22" i="16"/>
  <c r="AB22" i="16"/>
  <c r="AD22" i="16"/>
  <c r="AE22" i="16"/>
  <c r="AF22" i="16"/>
  <c r="AH22" i="16"/>
  <c r="AO22" i="16" s="1"/>
  <c r="AI22" i="16"/>
  <c r="AJ22" i="16"/>
  <c r="AK22" i="16"/>
  <c r="AM22" i="16"/>
  <c r="AP22" i="16"/>
  <c r="Q23" i="16"/>
  <c r="R23" i="16"/>
  <c r="S23" i="16"/>
  <c r="U23" i="16"/>
  <c r="V23" i="16"/>
  <c r="W23" i="16"/>
  <c r="X23" i="16"/>
  <c r="Z23" i="16"/>
  <c r="AA23" i="16"/>
  <c r="AB23" i="16"/>
  <c r="AD23" i="16"/>
  <c r="AE23" i="16"/>
  <c r="AF23" i="16"/>
  <c r="AH23" i="16"/>
  <c r="AO23" i="16" s="1"/>
  <c r="AI23" i="16"/>
  <c r="AJ23" i="16"/>
  <c r="AK23" i="16"/>
  <c r="AM23" i="16"/>
  <c r="AP23" i="16"/>
  <c r="Q24" i="16"/>
  <c r="R24" i="16"/>
  <c r="S24" i="16"/>
  <c r="U24" i="16"/>
  <c r="V24" i="16"/>
  <c r="W24" i="16"/>
  <c r="X24" i="16"/>
  <c r="Z24" i="16"/>
  <c r="AA24" i="16"/>
  <c r="AB24" i="16"/>
  <c r="AD24" i="16"/>
  <c r="AE24" i="16"/>
  <c r="AF24" i="16"/>
  <c r="AH24" i="16"/>
  <c r="AO24" i="16" s="1"/>
  <c r="AI24" i="16"/>
  <c r="AJ24" i="16"/>
  <c r="AK24" i="16"/>
  <c r="AM24" i="16"/>
  <c r="AP24" i="16"/>
  <c r="Q25" i="16"/>
  <c r="R25" i="16"/>
  <c r="S25" i="16"/>
  <c r="U25" i="16"/>
  <c r="V25" i="16"/>
  <c r="W25" i="16"/>
  <c r="X25" i="16"/>
  <c r="Z25" i="16"/>
  <c r="AA25" i="16"/>
  <c r="AB25" i="16"/>
  <c r="AD25" i="16"/>
  <c r="AE25" i="16"/>
  <c r="AF25" i="16"/>
  <c r="AH25" i="16"/>
  <c r="AO25" i="16" s="1"/>
  <c r="AI25" i="16"/>
  <c r="AJ25" i="16"/>
  <c r="AK25" i="16"/>
  <c r="AM25" i="16"/>
  <c r="AP25" i="16"/>
  <c r="Q26" i="16"/>
  <c r="R26" i="16"/>
  <c r="S26" i="16"/>
  <c r="U26" i="16"/>
  <c r="V26" i="16"/>
  <c r="W26" i="16"/>
  <c r="X26" i="16"/>
  <c r="Z26" i="16"/>
  <c r="AA26" i="16"/>
  <c r="AB26" i="16"/>
  <c r="AD26" i="16"/>
  <c r="AE26" i="16"/>
  <c r="AF26" i="16"/>
  <c r="AH26" i="16"/>
  <c r="AO26" i="16" s="1"/>
  <c r="AI26" i="16"/>
  <c r="AJ26" i="16"/>
  <c r="AK26" i="16"/>
  <c r="AM26" i="16"/>
  <c r="AP26" i="16"/>
  <c r="Q27" i="16"/>
  <c r="R27" i="16"/>
  <c r="S27" i="16"/>
  <c r="U27" i="16"/>
  <c r="V27" i="16"/>
  <c r="W27" i="16"/>
  <c r="X27" i="16"/>
  <c r="Z27" i="16"/>
  <c r="AA27" i="16"/>
  <c r="AB27" i="16"/>
  <c r="AD27" i="16"/>
  <c r="AE27" i="16"/>
  <c r="AF27" i="16"/>
  <c r="AH27" i="16"/>
  <c r="AO27" i="16" s="1"/>
  <c r="AI27" i="16"/>
  <c r="AJ27" i="16"/>
  <c r="AK27" i="16"/>
  <c r="AM27" i="16"/>
  <c r="AP27" i="16"/>
  <c r="Q28" i="16"/>
  <c r="R28" i="16"/>
  <c r="S28" i="16"/>
  <c r="U28" i="16"/>
  <c r="V28" i="16"/>
  <c r="W28" i="16"/>
  <c r="X28" i="16"/>
  <c r="Z28" i="16"/>
  <c r="AA28" i="16"/>
  <c r="AB28" i="16"/>
  <c r="AD28" i="16"/>
  <c r="AE28" i="16"/>
  <c r="AF28" i="16"/>
  <c r="AH28" i="16"/>
  <c r="AO28" i="16" s="1"/>
  <c r="AI28" i="16"/>
  <c r="AJ28" i="16"/>
  <c r="AK28" i="16"/>
  <c r="AM28" i="16"/>
  <c r="AP28" i="16"/>
  <c r="Q29" i="16"/>
  <c r="R29" i="16"/>
  <c r="S29" i="16"/>
  <c r="U29" i="16"/>
  <c r="V29" i="16"/>
  <c r="W29" i="16"/>
  <c r="X29" i="16"/>
  <c r="Z29" i="16"/>
  <c r="AA29" i="16"/>
  <c r="AB29" i="16"/>
  <c r="AD29" i="16"/>
  <c r="AE29" i="16"/>
  <c r="AF29" i="16"/>
  <c r="AH29" i="16"/>
  <c r="AO29" i="16" s="1"/>
  <c r="AI29" i="16"/>
  <c r="AJ29" i="16"/>
  <c r="AK29" i="16"/>
  <c r="AM29" i="16"/>
  <c r="AP29" i="16"/>
  <c r="Q30" i="16"/>
  <c r="R30" i="16"/>
  <c r="S30" i="16"/>
  <c r="U30" i="16"/>
  <c r="V30" i="16"/>
  <c r="W30" i="16"/>
  <c r="X30" i="16"/>
  <c r="Z30" i="16"/>
  <c r="AA30" i="16"/>
  <c r="AB30" i="16"/>
  <c r="AD30" i="16"/>
  <c r="AE30" i="16"/>
  <c r="AF30" i="16"/>
  <c r="AH30" i="16"/>
  <c r="AO30" i="16" s="1"/>
  <c r="AI30" i="16"/>
  <c r="AJ30" i="16"/>
  <c r="AK30" i="16"/>
  <c r="AM30" i="16"/>
  <c r="AP30" i="16"/>
  <c r="Q31" i="16"/>
  <c r="R31" i="16"/>
  <c r="S31" i="16"/>
  <c r="U31" i="16"/>
  <c r="V31" i="16"/>
  <c r="W31" i="16"/>
  <c r="X31" i="16"/>
  <c r="Z31" i="16"/>
  <c r="AA31" i="16"/>
  <c r="AB31" i="16"/>
  <c r="AD31" i="16"/>
  <c r="AE31" i="16"/>
  <c r="AF31" i="16"/>
  <c r="AH31" i="16"/>
  <c r="AO31" i="16" s="1"/>
  <c r="AI31" i="16"/>
  <c r="AJ31" i="16"/>
  <c r="AK31" i="16"/>
  <c r="AM31" i="16"/>
  <c r="AP31" i="16"/>
  <c r="Q32" i="16"/>
  <c r="R32" i="16"/>
  <c r="S32" i="16"/>
  <c r="U32" i="16"/>
  <c r="V32" i="16"/>
  <c r="W32" i="16"/>
  <c r="X32" i="16"/>
  <c r="Z32" i="16"/>
  <c r="AA32" i="16"/>
  <c r="AB32" i="16"/>
  <c r="AD32" i="16"/>
  <c r="AE32" i="16"/>
  <c r="AF32" i="16"/>
  <c r="AH32" i="16"/>
  <c r="AO32" i="16" s="1"/>
  <c r="AI32" i="16"/>
  <c r="AJ32" i="16"/>
  <c r="AK32" i="16"/>
  <c r="AM32" i="16"/>
  <c r="AP32" i="16"/>
  <c r="Q33" i="16"/>
  <c r="R33" i="16"/>
  <c r="S33" i="16"/>
  <c r="U33" i="16"/>
  <c r="V33" i="16"/>
  <c r="W33" i="16"/>
  <c r="X33" i="16"/>
  <c r="Z33" i="16"/>
  <c r="AA33" i="16"/>
  <c r="AB33" i="16"/>
  <c r="AD33" i="16"/>
  <c r="AE33" i="16"/>
  <c r="AF33" i="16"/>
  <c r="AH33" i="16"/>
  <c r="AI33" i="16"/>
  <c r="AJ33" i="16"/>
  <c r="AK33" i="16"/>
  <c r="AM33" i="16"/>
  <c r="AP33" i="16"/>
  <c r="U197" i="15"/>
  <c r="U185" i="15"/>
  <c r="U186" i="15" s="1"/>
  <c r="U187" i="15" s="1"/>
  <c r="F52" i="43"/>
  <c r="F51" i="43"/>
  <c r="F50" i="43"/>
  <c r="F49" i="43"/>
  <c r="C9" i="46"/>
  <c r="AC208" i="15"/>
  <c r="AF208" i="15" s="1"/>
  <c r="G208" i="15"/>
  <c r="AC207" i="15"/>
  <c r="AF207" i="15" s="1"/>
  <c r="G207" i="15"/>
  <c r="AC206" i="15"/>
  <c r="AF206" i="15" s="1"/>
  <c r="G206" i="15"/>
  <c r="AC205" i="15"/>
  <c r="G205" i="15"/>
  <c r="AC204" i="15"/>
  <c r="G204" i="15"/>
  <c r="AC203" i="15"/>
  <c r="AF203" i="15" s="1"/>
  <c r="G203" i="15"/>
  <c r="R203" i="15" s="1"/>
  <c r="AC202" i="15"/>
  <c r="G202" i="15"/>
  <c r="AC201" i="15"/>
  <c r="G201" i="15"/>
  <c r="AC200" i="15"/>
  <c r="AF200" i="15" s="1"/>
  <c r="G200" i="15"/>
  <c r="S200" i="15" s="1"/>
  <c r="X200" i="15" s="1"/>
  <c r="AC199" i="15"/>
  <c r="AF199" i="15" s="1"/>
  <c r="G199" i="15"/>
  <c r="AC198" i="15"/>
  <c r="AF198" i="15" s="1"/>
  <c r="G198" i="15"/>
  <c r="AC197" i="15"/>
  <c r="Z197" i="15" s="1"/>
  <c r="U198" i="15"/>
  <c r="I197" i="15"/>
  <c r="G197" i="15"/>
  <c r="AC196" i="15"/>
  <c r="AF196" i="15" s="1"/>
  <c r="G196" i="15"/>
  <c r="AC195" i="15"/>
  <c r="AF195" i="15" s="1"/>
  <c r="G195" i="15"/>
  <c r="AC194" i="15"/>
  <c r="AF194" i="15" s="1"/>
  <c r="G194" i="15"/>
  <c r="AC193" i="15"/>
  <c r="G193" i="15"/>
  <c r="AC192" i="15"/>
  <c r="AF192" i="15" s="1"/>
  <c r="G192" i="15"/>
  <c r="AC191" i="15"/>
  <c r="G191" i="15"/>
  <c r="R191" i="15" s="1"/>
  <c r="AC190" i="15"/>
  <c r="G190" i="15"/>
  <c r="AC189" i="15"/>
  <c r="G189" i="15"/>
  <c r="AC188" i="15"/>
  <c r="AF188" i="15" s="1"/>
  <c r="G188" i="15"/>
  <c r="AC187" i="15"/>
  <c r="AF187" i="15" s="1"/>
  <c r="G187" i="15"/>
  <c r="AC186" i="15"/>
  <c r="AF186" i="15" s="1"/>
  <c r="G186" i="15"/>
  <c r="AC185" i="15"/>
  <c r="I185" i="15"/>
  <c r="G185" i="15"/>
  <c r="D33" i="45"/>
  <c r="AO318" i="16" l="1"/>
  <c r="AO236" i="16"/>
  <c r="AO214" i="16"/>
  <c r="AO207" i="16"/>
  <c r="AO197" i="16"/>
  <c r="AO155" i="16"/>
  <c r="AO151" i="16"/>
  <c r="AO147" i="16"/>
  <c r="AO344" i="16"/>
  <c r="AO266" i="16"/>
  <c r="AO34" i="16"/>
  <c r="AO303" i="16"/>
  <c r="AO286" i="16"/>
  <c r="AO254" i="16"/>
  <c r="AO242" i="16"/>
  <c r="AO229" i="16"/>
  <c r="AO223" i="16"/>
  <c r="AO220" i="16"/>
  <c r="AO203" i="16"/>
  <c r="AO173" i="16"/>
  <c r="AO169" i="16"/>
  <c r="AO165" i="16"/>
  <c r="AO161" i="16"/>
  <c r="AO143" i="16"/>
  <c r="AO125" i="16"/>
  <c r="AO107" i="16"/>
  <c r="AO103" i="16"/>
  <c r="AO99" i="16"/>
  <c r="AO79" i="16"/>
  <c r="AO63" i="16"/>
  <c r="AO47" i="16"/>
  <c r="AO311" i="16"/>
  <c r="AO305" i="16"/>
  <c r="AO299" i="16"/>
  <c r="AO231" i="16"/>
  <c r="AO225" i="16"/>
  <c r="AO205" i="16"/>
  <c r="AO145" i="16"/>
  <c r="AO127" i="16"/>
  <c r="AO109" i="16"/>
  <c r="AO81" i="16"/>
  <c r="AO65" i="16"/>
  <c r="AO49" i="16"/>
  <c r="AO43" i="16"/>
  <c r="AO35" i="16"/>
  <c r="AO328" i="16"/>
  <c r="AO282" i="16"/>
  <c r="AO234" i="16"/>
  <c r="AO171" i="16"/>
  <c r="AO167" i="16"/>
  <c r="AO163" i="16"/>
  <c r="AO105" i="16"/>
  <c r="AO101" i="16"/>
  <c r="AO301" i="16"/>
  <c r="AO287" i="16"/>
  <c r="AO261" i="16"/>
  <c r="AO255" i="16"/>
  <c r="AO249" i="16"/>
  <c r="AO243" i="16"/>
  <c r="AO221" i="16"/>
  <c r="AO211" i="16"/>
  <c r="AO177" i="16"/>
  <c r="AO159" i="16"/>
  <c r="AO141" i="16"/>
  <c r="AO77" i="16"/>
  <c r="AO61" i="16"/>
  <c r="AO45" i="16"/>
  <c r="AO37" i="16"/>
  <c r="AO353" i="16"/>
  <c r="AO339" i="16"/>
  <c r="AO330" i="16"/>
  <c r="AO321" i="16"/>
  <c r="AO307" i="16"/>
  <c r="AO304" i="16"/>
  <c r="AO298" i="16"/>
  <c r="AO233" i="16"/>
  <c r="AO227" i="16"/>
  <c r="AO204" i="16"/>
  <c r="AO187" i="16"/>
  <c r="AO137" i="16"/>
  <c r="AO133" i="16"/>
  <c r="AO129" i="16"/>
  <c r="AO111" i="16"/>
  <c r="AO93" i="16"/>
  <c r="AO83" i="16"/>
  <c r="AO67" i="16"/>
  <c r="AO51" i="16"/>
  <c r="AO338" i="16"/>
  <c r="AO326" i="16"/>
  <c r="AO310" i="16"/>
  <c r="AO308" i="16"/>
  <c r="AO294" i="16"/>
  <c r="AO278" i="16"/>
  <c r="AO292" i="16"/>
  <c r="AO276" i="16"/>
  <c r="AO260" i="16"/>
  <c r="AO246" i="16"/>
  <c r="AO240" i="16"/>
  <c r="AO262" i="16"/>
  <c r="AO232" i="16"/>
  <c r="AO222" i="16"/>
  <c r="AO216" i="16"/>
  <c r="AO182" i="16"/>
  <c r="AO188" i="16"/>
  <c r="AO200" i="16"/>
  <c r="AO180" i="16"/>
  <c r="AO190" i="16"/>
  <c r="AO160" i="16"/>
  <c r="AO152" i="16"/>
  <c r="AO162" i="16"/>
  <c r="AO134" i="16"/>
  <c r="AO130" i="16"/>
  <c r="AO144" i="16"/>
  <c r="AO136" i="16"/>
  <c r="AO128" i="16"/>
  <c r="AO120" i="16"/>
  <c r="AO118" i="16"/>
  <c r="AO114" i="16"/>
  <c r="AO96" i="16"/>
  <c r="AO88" i="16"/>
  <c r="AO72" i="16"/>
  <c r="AO80" i="16"/>
  <c r="AO64" i="16"/>
  <c r="AO38" i="16"/>
  <c r="AO40" i="16"/>
  <c r="AO54" i="16"/>
  <c r="AO60" i="16"/>
  <c r="AO50" i="16"/>
  <c r="AO36" i="16"/>
  <c r="AO194" i="16"/>
  <c r="AO206" i="16"/>
  <c r="AO212" i="16"/>
  <c r="AO192" i="16"/>
  <c r="AO184" i="16"/>
  <c r="AO176" i="16"/>
  <c r="AO158" i="16"/>
  <c r="AO142" i="16"/>
  <c r="AO126" i="16"/>
  <c r="AO110" i="16"/>
  <c r="AO94" i="16"/>
  <c r="AO78" i="16"/>
  <c r="AO62" i="16"/>
  <c r="AO46" i="16"/>
  <c r="AO164" i="16"/>
  <c r="AO148" i="16"/>
  <c r="AO132" i="16"/>
  <c r="AO116" i="16"/>
  <c r="AO100" i="16"/>
  <c r="AO84" i="16"/>
  <c r="AO68" i="16"/>
  <c r="AO52" i="16"/>
  <c r="AO154" i="16"/>
  <c r="AO138" i="16"/>
  <c r="AO122" i="16"/>
  <c r="AO106" i="16"/>
  <c r="AO90" i="16"/>
  <c r="AO74" i="16"/>
  <c r="AO58" i="16"/>
  <c r="AO186" i="16"/>
  <c r="AO178" i="16"/>
  <c r="AO170" i="16"/>
  <c r="AO156" i="16"/>
  <c r="AO140" i="16"/>
  <c r="AO124" i="16"/>
  <c r="AO108" i="16"/>
  <c r="AO92" i="16"/>
  <c r="AO33" i="16"/>
  <c r="Z185" i="15"/>
  <c r="K199" i="15"/>
  <c r="L199" i="15" s="1"/>
  <c r="M199" i="15" s="1"/>
  <c r="K208" i="15"/>
  <c r="L208" i="15" s="1"/>
  <c r="M208" i="15" s="1"/>
  <c r="K200" i="15"/>
  <c r="L200" i="15" s="1"/>
  <c r="M200" i="15" s="1"/>
  <c r="K197" i="15"/>
  <c r="P197" i="15"/>
  <c r="S197" i="15"/>
  <c r="X197" i="15" s="1"/>
  <c r="R197" i="15"/>
  <c r="P202" i="15"/>
  <c r="K202" i="15"/>
  <c r="S202" i="15"/>
  <c r="X202" i="15" s="1"/>
  <c r="R202" i="15"/>
  <c r="K205" i="15"/>
  <c r="S205" i="15"/>
  <c r="X205" i="15" s="1"/>
  <c r="R205" i="15"/>
  <c r="P205" i="15"/>
  <c r="K207" i="15"/>
  <c r="S207" i="15"/>
  <c r="X207" i="15" s="1"/>
  <c r="R207" i="15"/>
  <c r="P207" i="15"/>
  <c r="K201" i="15"/>
  <c r="S201" i="15"/>
  <c r="X201" i="15" s="1"/>
  <c r="P201" i="15"/>
  <c r="R201" i="15"/>
  <c r="K206" i="15"/>
  <c r="S206" i="15"/>
  <c r="X206" i="15" s="1"/>
  <c r="R206" i="15"/>
  <c r="P206" i="15"/>
  <c r="W203" i="15"/>
  <c r="K198" i="15"/>
  <c r="S198" i="15"/>
  <c r="X198" i="15" s="1"/>
  <c r="R198" i="15"/>
  <c r="P198" i="15"/>
  <c r="U199" i="15"/>
  <c r="Z198" i="15"/>
  <c r="S204" i="15"/>
  <c r="X204" i="15" s="1"/>
  <c r="K204" i="15"/>
  <c r="R204" i="15"/>
  <c r="P204" i="15"/>
  <c r="AF197" i="15"/>
  <c r="P200" i="15"/>
  <c r="K203" i="15"/>
  <c r="AF205" i="15"/>
  <c r="P208" i="15"/>
  <c r="S203" i="15"/>
  <c r="X203" i="15" s="1"/>
  <c r="P199" i="15"/>
  <c r="R200" i="15"/>
  <c r="AF204" i="15"/>
  <c r="R208" i="15"/>
  <c r="R199" i="15"/>
  <c r="S208" i="15"/>
  <c r="X208" i="15" s="1"/>
  <c r="AF202" i="15"/>
  <c r="S199" i="15"/>
  <c r="X199" i="15" s="1"/>
  <c r="AF201" i="15"/>
  <c r="P203" i="15"/>
  <c r="K193" i="15"/>
  <c r="S193" i="15"/>
  <c r="R193" i="15"/>
  <c r="P193" i="15"/>
  <c r="U188" i="15"/>
  <c r="Z187" i="15"/>
  <c r="K186" i="15"/>
  <c r="S186" i="15"/>
  <c r="X186" i="15" s="1"/>
  <c r="R186" i="15"/>
  <c r="P186" i="15"/>
  <c r="K185" i="15"/>
  <c r="S185" i="15"/>
  <c r="X185" i="15" s="1"/>
  <c r="R185" i="15"/>
  <c r="P185" i="15"/>
  <c r="P189" i="15"/>
  <c r="K189" i="15"/>
  <c r="S189" i="15"/>
  <c r="R189" i="15"/>
  <c r="W191" i="15"/>
  <c r="K196" i="15"/>
  <c r="S196" i="15"/>
  <c r="X196" i="15" s="1"/>
  <c r="R196" i="15"/>
  <c r="P196" i="15"/>
  <c r="K194" i="15"/>
  <c r="S194" i="15"/>
  <c r="X194" i="15" s="1"/>
  <c r="R194" i="15"/>
  <c r="P194" i="15"/>
  <c r="P190" i="15"/>
  <c r="R190" i="15"/>
  <c r="K190" i="15"/>
  <c r="S190" i="15"/>
  <c r="X190" i="15" s="1"/>
  <c r="R188" i="15"/>
  <c r="K188" i="15"/>
  <c r="S188" i="15"/>
  <c r="X188" i="15" s="1"/>
  <c r="P188" i="15"/>
  <c r="K195" i="15"/>
  <c r="S195" i="15"/>
  <c r="X195" i="15" s="1"/>
  <c r="R195" i="15"/>
  <c r="P195" i="15"/>
  <c r="Z186" i="15"/>
  <c r="K187" i="15"/>
  <c r="S187" i="15"/>
  <c r="X187" i="15" s="1"/>
  <c r="R187" i="15"/>
  <c r="P187" i="15"/>
  <c r="X189" i="15"/>
  <c r="S192" i="15"/>
  <c r="X192" i="15" s="1"/>
  <c r="K192" i="15"/>
  <c r="R192" i="15"/>
  <c r="P192" i="15"/>
  <c r="S191" i="15"/>
  <c r="X191" i="15" s="1"/>
  <c r="AF185" i="15"/>
  <c r="K191" i="15"/>
  <c r="AF193" i="15"/>
  <c r="AF191" i="15"/>
  <c r="X193" i="15"/>
  <c r="AF190" i="15"/>
  <c r="AF189" i="15"/>
  <c r="P191" i="15"/>
  <c r="D48" i="43"/>
  <c r="D47" i="43"/>
  <c r="D43" i="43"/>
  <c r="D12" i="43"/>
  <c r="D36" i="43"/>
  <c r="D24" i="43"/>
  <c r="D40" i="43"/>
  <c r="N208" i="15" l="1"/>
  <c r="O208" i="15" s="1"/>
  <c r="N200" i="15"/>
  <c r="O200" i="15" s="1"/>
  <c r="W200" i="15"/>
  <c r="W207" i="15"/>
  <c r="W202" i="15"/>
  <c r="L197" i="15"/>
  <c r="M197" i="15" s="1"/>
  <c r="W204" i="15"/>
  <c r="L201" i="15"/>
  <c r="M201" i="15" s="1"/>
  <c r="L207" i="15"/>
  <c r="M207" i="15" s="1"/>
  <c r="W199" i="15"/>
  <c r="L204" i="15"/>
  <c r="M204" i="15" s="1"/>
  <c r="W206" i="15"/>
  <c r="L202" i="15"/>
  <c r="M202" i="15" s="1"/>
  <c r="L203" i="15"/>
  <c r="M203" i="15" s="1"/>
  <c r="W198" i="15"/>
  <c r="L206" i="15"/>
  <c r="M206" i="15" s="1"/>
  <c r="N199" i="15"/>
  <c r="O199" i="15" s="1"/>
  <c r="W205" i="15"/>
  <c r="W208" i="15"/>
  <c r="L205" i="15"/>
  <c r="M205" i="15" s="1"/>
  <c r="W197" i="15"/>
  <c r="U200" i="15"/>
  <c r="Z199" i="15"/>
  <c r="L198" i="15"/>
  <c r="M198" i="15" s="1"/>
  <c r="W201" i="15"/>
  <c r="W185" i="15"/>
  <c r="W194" i="15"/>
  <c r="Z188" i="15"/>
  <c r="U189" i="15"/>
  <c r="L185" i="15"/>
  <c r="M185" i="15" s="1"/>
  <c r="L196" i="15"/>
  <c r="M196" i="15" s="1"/>
  <c r="L192" i="15"/>
  <c r="M192" i="15" s="1"/>
  <c r="W187" i="15"/>
  <c r="L187" i="15"/>
  <c r="M187" i="15" s="1"/>
  <c r="W188" i="15"/>
  <c r="L191" i="15"/>
  <c r="M191" i="15" s="1"/>
  <c r="L194" i="15"/>
  <c r="M194" i="15"/>
  <c r="W195" i="15"/>
  <c r="L190" i="15"/>
  <c r="M190" i="15" s="1"/>
  <c r="W193" i="15"/>
  <c r="L186" i="15"/>
  <c r="M186" i="15" s="1"/>
  <c r="L188" i="15"/>
  <c r="M188" i="15" s="1"/>
  <c r="W189" i="15"/>
  <c r="W190" i="15"/>
  <c r="W196" i="15"/>
  <c r="L189" i="15"/>
  <c r="M189" i="15" s="1"/>
  <c r="W186" i="15"/>
  <c r="W192" i="15"/>
  <c r="L195" i="15"/>
  <c r="M195" i="15" s="1"/>
  <c r="L193" i="15"/>
  <c r="M193" i="15"/>
  <c r="C7" i="46"/>
  <c r="F63" i="15"/>
  <c r="F61" i="15"/>
  <c r="F62" i="15"/>
  <c r="F60" i="15"/>
  <c r="F59" i="15"/>
  <c r="F88" i="15"/>
  <c r="F82" i="15"/>
  <c r="F64" i="15"/>
  <c r="F58" i="15"/>
  <c r="F57" i="15"/>
  <c r="F56" i="15"/>
  <c r="F55" i="15"/>
  <c r="F54" i="15"/>
  <c r="F53" i="15"/>
  <c r="E327" i="15"/>
  <c r="E315" i="15"/>
  <c r="E303" i="15"/>
  <c r="E291" i="15"/>
  <c r="E279" i="15"/>
  <c r="E267" i="15"/>
  <c r="E255" i="15"/>
  <c r="E243" i="15"/>
  <c r="E231" i="15"/>
  <c r="E219" i="15"/>
  <c r="E183" i="15"/>
  <c r="E171" i="15"/>
  <c r="E159" i="15"/>
  <c r="E147" i="15"/>
  <c r="E135" i="15"/>
  <c r="E123" i="15"/>
  <c r="E111" i="15"/>
  <c r="E99" i="15"/>
  <c r="E87" i="15"/>
  <c r="E75" i="15"/>
  <c r="E63" i="15"/>
  <c r="E51" i="15"/>
  <c r="E39" i="15"/>
  <c r="E27" i="15"/>
  <c r="E15" i="15"/>
  <c r="E325" i="15"/>
  <c r="E313" i="15"/>
  <c r="E301" i="15"/>
  <c r="E289" i="15"/>
  <c r="E277" i="15"/>
  <c r="E265" i="15"/>
  <c r="E253" i="15"/>
  <c r="E241" i="15"/>
  <c r="E229" i="15"/>
  <c r="E217" i="15"/>
  <c r="E181" i="15"/>
  <c r="E169" i="15"/>
  <c r="E157" i="15"/>
  <c r="E145" i="15"/>
  <c r="E133" i="15"/>
  <c r="E121" i="15"/>
  <c r="E109" i="15"/>
  <c r="E97" i="15"/>
  <c r="E85" i="15"/>
  <c r="E73" i="15"/>
  <c r="E61" i="15"/>
  <c r="E49" i="15"/>
  <c r="E37" i="15"/>
  <c r="E25" i="15"/>
  <c r="E13" i="15"/>
  <c r="E326" i="15"/>
  <c r="E324" i="15"/>
  <c r="E314" i="15"/>
  <c r="E312" i="15"/>
  <c r="E302" i="15"/>
  <c r="E300" i="15"/>
  <c r="E290" i="15"/>
  <c r="E288" i="15"/>
  <c r="E278" i="15"/>
  <c r="E276" i="15"/>
  <c r="E266" i="15"/>
  <c r="E264" i="15"/>
  <c r="E254" i="15"/>
  <c r="E252" i="15"/>
  <c r="E242" i="15"/>
  <c r="E240" i="15"/>
  <c r="E230" i="15"/>
  <c r="E228" i="15"/>
  <c r="E218" i="15"/>
  <c r="E216" i="15"/>
  <c r="E182" i="15"/>
  <c r="E180" i="15"/>
  <c r="E170" i="15"/>
  <c r="E168" i="15"/>
  <c r="E158" i="15"/>
  <c r="E156" i="15"/>
  <c r="E146" i="15"/>
  <c r="E144" i="15"/>
  <c r="E134" i="15"/>
  <c r="E132" i="15"/>
  <c r="E122" i="15"/>
  <c r="E120" i="15"/>
  <c r="E110" i="15"/>
  <c r="E108" i="15"/>
  <c r="E98" i="15"/>
  <c r="E96" i="15"/>
  <c r="E86" i="15"/>
  <c r="E84" i="15"/>
  <c r="E74" i="15"/>
  <c r="E72" i="15"/>
  <c r="E62" i="15"/>
  <c r="E60" i="15"/>
  <c r="E50" i="15"/>
  <c r="E48" i="15"/>
  <c r="E38" i="15"/>
  <c r="E36" i="15"/>
  <c r="E26" i="15"/>
  <c r="E24" i="15"/>
  <c r="E14" i="15"/>
  <c r="E12" i="15"/>
  <c r="E323" i="15"/>
  <c r="E311" i="15"/>
  <c r="E299" i="15"/>
  <c r="E287" i="15"/>
  <c r="E275" i="15"/>
  <c r="E263" i="15"/>
  <c r="E251" i="15"/>
  <c r="E239" i="15"/>
  <c r="E227" i="15"/>
  <c r="E215" i="15"/>
  <c r="E179" i="15"/>
  <c r="E167" i="15"/>
  <c r="E155" i="15"/>
  <c r="E143" i="15"/>
  <c r="E131" i="15"/>
  <c r="E119" i="15"/>
  <c r="E107" i="15"/>
  <c r="E95" i="15"/>
  <c r="E83" i="15"/>
  <c r="E71" i="15"/>
  <c r="E59" i="15"/>
  <c r="E47" i="15"/>
  <c r="E35" i="15"/>
  <c r="E23" i="15"/>
  <c r="E11" i="15"/>
  <c r="E328" i="15"/>
  <c r="E322" i="15"/>
  <c r="E316" i="15"/>
  <c r="E310" i="15"/>
  <c r="E304" i="15"/>
  <c r="E298" i="15"/>
  <c r="E292" i="15"/>
  <c r="E286" i="15"/>
  <c r="E280" i="15"/>
  <c r="E274" i="15"/>
  <c r="E268" i="15"/>
  <c r="E262" i="15"/>
  <c r="E256" i="15"/>
  <c r="E250" i="15"/>
  <c r="E244" i="15"/>
  <c r="E238" i="15"/>
  <c r="E232" i="15"/>
  <c r="E226" i="15"/>
  <c r="E220" i="15"/>
  <c r="E214" i="15"/>
  <c r="E184" i="15"/>
  <c r="E178" i="15"/>
  <c r="E172" i="15"/>
  <c r="E166" i="15"/>
  <c r="E160" i="15"/>
  <c r="E154" i="15"/>
  <c r="E148" i="15"/>
  <c r="E142" i="15"/>
  <c r="E136" i="15"/>
  <c r="E130" i="15"/>
  <c r="E124" i="15"/>
  <c r="E118" i="15"/>
  <c r="E112" i="15"/>
  <c r="E106" i="15"/>
  <c r="E100" i="15"/>
  <c r="E94" i="15"/>
  <c r="E88" i="15"/>
  <c r="E82" i="15"/>
  <c r="E76" i="15"/>
  <c r="E70" i="15"/>
  <c r="E64" i="15"/>
  <c r="E58" i="15"/>
  <c r="E52" i="15"/>
  <c r="E46" i="15"/>
  <c r="E40" i="15"/>
  <c r="E34" i="15"/>
  <c r="E28" i="15"/>
  <c r="E22" i="15"/>
  <c r="E16" i="15"/>
  <c r="E10" i="15"/>
  <c r="E321" i="15"/>
  <c r="E309" i="15"/>
  <c r="E297" i="15"/>
  <c r="E285" i="15"/>
  <c r="E273" i="15"/>
  <c r="E261" i="15"/>
  <c r="E249" i="15"/>
  <c r="E237" i="15"/>
  <c r="E225" i="15"/>
  <c r="E213" i="15"/>
  <c r="E177" i="15"/>
  <c r="E165" i="15"/>
  <c r="E153" i="15"/>
  <c r="E141" i="15"/>
  <c r="E129" i="15"/>
  <c r="E117" i="15"/>
  <c r="E105" i="15"/>
  <c r="E93" i="15"/>
  <c r="E81" i="15"/>
  <c r="E69" i="15"/>
  <c r="E57" i="15"/>
  <c r="E45" i="15"/>
  <c r="E33" i="15"/>
  <c r="E21" i="15"/>
  <c r="E9" i="15"/>
  <c r="E320" i="15"/>
  <c r="E308" i="15"/>
  <c r="E296" i="15"/>
  <c r="E284" i="15"/>
  <c r="E272" i="15"/>
  <c r="E260" i="15"/>
  <c r="E248" i="15"/>
  <c r="E236" i="15"/>
  <c r="E224" i="15"/>
  <c r="E212" i="15"/>
  <c r="E176" i="15"/>
  <c r="E164" i="15"/>
  <c r="E152" i="15"/>
  <c r="E140" i="15"/>
  <c r="E128" i="15"/>
  <c r="E116" i="15"/>
  <c r="E104" i="15"/>
  <c r="E92" i="15"/>
  <c r="E80" i="15"/>
  <c r="E68" i="15"/>
  <c r="E56" i="15"/>
  <c r="E44" i="15"/>
  <c r="E32" i="15"/>
  <c r="E20" i="15"/>
  <c r="E8" i="15"/>
  <c r="E319" i="15"/>
  <c r="E307" i="15"/>
  <c r="E295" i="15"/>
  <c r="E283" i="15"/>
  <c r="E271" i="15"/>
  <c r="E259" i="15"/>
  <c r="E247" i="15"/>
  <c r="E235" i="15"/>
  <c r="E223" i="15"/>
  <c r="E211" i="15"/>
  <c r="E175" i="15"/>
  <c r="E163" i="15"/>
  <c r="E151" i="15"/>
  <c r="E139" i="15"/>
  <c r="E127" i="15"/>
  <c r="E115" i="15"/>
  <c r="E103" i="15"/>
  <c r="E91" i="15"/>
  <c r="E79" i="15"/>
  <c r="E67" i="15"/>
  <c r="E55" i="15"/>
  <c r="E43" i="15"/>
  <c r="E31" i="15"/>
  <c r="E19" i="15"/>
  <c r="E7" i="15"/>
  <c r="E318" i="15"/>
  <c r="E306" i="15"/>
  <c r="E294" i="15"/>
  <c r="E282" i="15"/>
  <c r="E270" i="15"/>
  <c r="E258" i="15"/>
  <c r="E246" i="15"/>
  <c r="E234" i="15"/>
  <c r="E222" i="15"/>
  <c r="E210" i="15"/>
  <c r="E174" i="15"/>
  <c r="E162" i="15"/>
  <c r="E150" i="15"/>
  <c r="E138" i="15"/>
  <c r="E126" i="15"/>
  <c r="E114" i="15"/>
  <c r="E102" i="15"/>
  <c r="E90" i="15"/>
  <c r="E78" i="15"/>
  <c r="E66" i="15"/>
  <c r="E54" i="15"/>
  <c r="E42" i="15"/>
  <c r="E30" i="15"/>
  <c r="E18" i="15"/>
  <c r="E6" i="15"/>
  <c r="E317" i="15"/>
  <c r="E305" i="15"/>
  <c r="E293" i="15"/>
  <c r="E281" i="15"/>
  <c r="E269" i="15"/>
  <c r="E257" i="15"/>
  <c r="E245" i="15"/>
  <c r="E233" i="15"/>
  <c r="E221" i="15"/>
  <c r="E209" i="15"/>
  <c r="E173" i="15"/>
  <c r="E161" i="15"/>
  <c r="E149" i="15"/>
  <c r="E137" i="15"/>
  <c r="E125" i="15"/>
  <c r="E113" i="15"/>
  <c r="E101" i="15"/>
  <c r="E89" i="15"/>
  <c r="E77" i="15"/>
  <c r="E65" i="15"/>
  <c r="E53" i="15"/>
  <c r="E41" i="15"/>
  <c r="E29" i="15"/>
  <c r="E17" i="15"/>
  <c r="E5" i="15"/>
  <c r="D44" i="43"/>
  <c r="N205" i="15" l="1"/>
  <c r="O205" i="15" s="1"/>
  <c r="N203" i="15"/>
  <c r="O203" i="15" s="1"/>
  <c r="N206" i="15"/>
  <c r="O206" i="15" s="1"/>
  <c r="N204" i="15"/>
  <c r="O204" i="15" s="1"/>
  <c r="U201" i="15"/>
  <c r="Z200" i="15"/>
  <c r="N197" i="15"/>
  <c r="O197" i="15" s="1"/>
  <c r="N207" i="15"/>
  <c r="O207" i="15" s="1"/>
  <c r="N201" i="15"/>
  <c r="O201" i="15" s="1"/>
  <c r="N202" i="15"/>
  <c r="O202" i="15" s="1"/>
  <c r="N198" i="15"/>
  <c r="O198" i="15" s="1"/>
  <c r="N196" i="15"/>
  <c r="O196" i="15" s="1"/>
  <c r="N192" i="15"/>
  <c r="O192" i="15" s="1"/>
  <c r="N191" i="15"/>
  <c r="O191" i="15" s="1"/>
  <c r="N185" i="15"/>
  <c r="O185" i="15" s="1"/>
  <c r="N189" i="15"/>
  <c r="O189" i="15" s="1"/>
  <c r="N190" i="15"/>
  <c r="O190" i="15" s="1"/>
  <c r="N187" i="15"/>
  <c r="O187" i="15" s="1"/>
  <c r="N195" i="15"/>
  <c r="O195" i="15"/>
  <c r="N188" i="15"/>
  <c r="O188" i="15" s="1"/>
  <c r="N193" i="15"/>
  <c r="O193" i="15" s="1"/>
  <c r="N186" i="15"/>
  <c r="O186" i="15" s="1"/>
  <c r="N194" i="15"/>
  <c r="O194" i="15" s="1"/>
  <c r="U190" i="15"/>
  <c r="Z189" i="15"/>
  <c r="D32" i="43"/>
  <c r="D16" i="43"/>
  <c r="D8" i="43"/>
  <c r="D7" i="43"/>
  <c r="U202" i="15" l="1"/>
  <c r="Z201" i="15"/>
  <c r="U191" i="15"/>
  <c r="Z190" i="15"/>
  <c r="C95" i="42"/>
  <c r="D95" i="42"/>
  <c r="E95" i="42"/>
  <c r="F95" i="42"/>
  <c r="G95" i="42"/>
  <c r="H95" i="42"/>
  <c r="I95" i="42"/>
  <c r="J95" i="42"/>
  <c r="K95" i="42"/>
  <c r="L95" i="42"/>
  <c r="M95" i="42"/>
  <c r="N95" i="42"/>
  <c r="O95" i="42"/>
  <c r="C96" i="42"/>
  <c r="D96" i="42"/>
  <c r="E96" i="42"/>
  <c r="F96" i="42"/>
  <c r="G96" i="42"/>
  <c r="H96" i="42"/>
  <c r="I96" i="42"/>
  <c r="J96" i="42"/>
  <c r="K96" i="42"/>
  <c r="L96" i="42"/>
  <c r="M96" i="42"/>
  <c r="N96" i="42"/>
  <c r="O96" i="42"/>
  <c r="C97" i="42"/>
  <c r="D97" i="42"/>
  <c r="E97" i="42"/>
  <c r="F97" i="42"/>
  <c r="G97" i="42"/>
  <c r="H97" i="42"/>
  <c r="I97" i="42"/>
  <c r="J97" i="42"/>
  <c r="K97" i="42"/>
  <c r="L97" i="42"/>
  <c r="M97" i="42"/>
  <c r="N97" i="42"/>
  <c r="O97" i="42"/>
  <c r="C98" i="42"/>
  <c r="D98" i="42"/>
  <c r="E98" i="42"/>
  <c r="F98" i="42"/>
  <c r="G98" i="42"/>
  <c r="H98" i="42"/>
  <c r="I98" i="42"/>
  <c r="J98" i="42"/>
  <c r="K98" i="42"/>
  <c r="L98" i="42"/>
  <c r="M98" i="42"/>
  <c r="N98" i="42"/>
  <c r="O98" i="42"/>
  <c r="C99" i="42"/>
  <c r="D99" i="42"/>
  <c r="E99" i="42"/>
  <c r="F99" i="42"/>
  <c r="G99" i="42"/>
  <c r="H99" i="42"/>
  <c r="I99" i="42"/>
  <c r="J99" i="42"/>
  <c r="K99" i="42"/>
  <c r="L99" i="42"/>
  <c r="M99" i="42"/>
  <c r="N99" i="42"/>
  <c r="O99" i="42"/>
  <c r="C100" i="42"/>
  <c r="D100" i="42"/>
  <c r="E100" i="42"/>
  <c r="F100" i="42"/>
  <c r="G100" i="42"/>
  <c r="H100" i="42"/>
  <c r="I100" i="42"/>
  <c r="J100" i="42"/>
  <c r="K100" i="42"/>
  <c r="L100" i="42"/>
  <c r="M100" i="42"/>
  <c r="N100" i="42"/>
  <c r="O100" i="42"/>
  <c r="C101" i="42"/>
  <c r="D101" i="42"/>
  <c r="E101" i="42"/>
  <c r="F101" i="42"/>
  <c r="G101" i="42"/>
  <c r="H101" i="42"/>
  <c r="I101" i="42"/>
  <c r="J101" i="42"/>
  <c r="K101" i="42"/>
  <c r="L101" i="42"/>
  <c r="M101" i="42"/>
  <c r="N101" i="42"/>
  <c r="O101" i="42"/>
  <c r="C102" i="42"/>
  <c r="D102" i="42"/>
  <c r="E102" i="42"/>
  <c r="F102" i="42"/>
  <c r="G102" i="42"/>
  <c r="H102" i="42"/>
  <c r="I102" i="42"/>
  <c r="J102" i="42"/>
  <c r="K102" i="42"/>
  <c r="L102" i="42"/>
  <c r="M102" i="42"/>
  <c r="N102" i="42"/>
  <c r="O102" i="42"/>
  <c r="C103" i="42"/>
  <c r="D103" i="42"/>
  <c r="E103" i="42"/>
  <c r="F103" i="42"/>
  <c r="G103" i="42"/>
  <c r="H103" i="42"/>
  <c r="I103" i="42"/>
  <c r="J103" i="42"/>
  <c r="K103" i="42"/>
  <c r="L103" i="42"/>
  <c r="M103" i="42"/>
  <c r="N103" i="42"/>
  <c r="O103" i="42"/>
  <c r="C104" i="42"/>
  <c r="D104" i="42"/>
  <c r="E104" i="42"/>
  <c r="F104" i="42"/>
  <c r="G104" i="42"/>
  <c r="H104" i="42"/>
  <c r="I104" i="42"/>
  <c r="J104" i="42"/>
  <c r="K104" i="42"/>
  <c r="L104" i="42"/>
  <c r="M104" i="42"/>
  <c r="N104" i="42"/>
  <c r="O104" i="42"/>
  <c r="C105" i="42"/>
  <c r="D105" i="42"/>
  <c r="E105" i="42"/>
  <c r="F105" i="42"/>
  <c r="G105" i="42"/>
  <c r="H105" i="42"/>
  <c r="I105" i="42"/>
  <c r="J105" i="42"/>
  <c r="K105" i="42"/>
  <c r="L105" i="42"/>
  <c r="M105" i="42"/>
  <c r="N105" i="42"/>
  <c r="O105" i="42"/>
  <c r="C106" i="42"/>
  <c r="D106" i="42"/>
  <c r="E106" i="42"/>
  <c r="F106" i="42"/>
  <c r="G106" i="42"/>
  <c r="H106" i="42"/>
  <c r="I106" i="42"/>
  <c r="J106" i="42"/>
  <c r="K106" i="42"/>
  <c r="L106" i="42"/>
  <c r="M106" i="42"/>
  <c r="N106" i="42"/>
  <c r="O106" i="42"/>
  <c r="C107" i="42"/>
  <c r="D107" i="42"/>
  <c r="E107" i="42"/>
  <c r="F107" i="42"/>
  <c r="G107" i="42"/>
  <c r="H107" i="42"/>
  <c r="I107" i="42"/>
  <c r="J107" i="42"/>
  <c r="K107" i="42"/>
  <c r="L107" i="42"/>
  <c r="M107" i="42"/>
  <c r="N107" i="42"/>
  <c r="O107" i="42"/>
  <c r="C108" i="42"/>
  <c r="D108" i="42"/>
  <c r="E108" i="42"/>
  <c r="F108" i="42"/>
  <c r="G108" i="42"/>
  <c r="H108" i="42"/>
  <c r="I108" i="42"/>
  <c r="J108" i="42"/>
  <c r="K108" i="42"/>
  <c r="L108" i="42"/>
  <c r="M108" i="42"/>
  <c r="N108" i="42"/>
  <c r="O108" i="42"/>
  <c r="C109" i="42"/>
  <c r="D109" i="42"/>
  <c r="E109" i="42"/>
  <c r="F109" i="42"/>
  <c r="G109" i="42"/>
  <c r="H109" i="42"/>
  <c r="I109" i="42"/>
  <c r="J109" i="42"/>
  <c r="K109" i="42"/>
  <c r="L109" i="42"/>
  <c r="M109" i="42"/>
  <c r="N109" i="42"/>
  <c r="O109" i="42"/>
  <c r="C110" i="42"/>
  <c r="D110" i="42"/>
  <c r="E110" i="42"/>
  <c r="F110" i="42"/>
  <c r="G110" i="42"/>
  <c r="H110" i="42"/>
  <c r="I110" i="42"/>
  <c r="J110" i="42"/>
  <c r="K110" i="42"/>
  <c r="L110" i="42"/>
  <c r="M110" i="42"/>
  <c r="N110" i="42"/>
  <c r="O110" i="42"/>
  <c r="C111" i="42"/>
  <c r="D111" i="42"/>
  <c r="E111" i="42"/>
  <c r="F111" i="42"/>
  <c r="G111" i="42"/>
  <c r="H111" i="42"/>
  <c r="I111" i="42"/>
  <c r="J111" i="42"/>
  <c r="K111" i="42"/>
  <c r="L111" i="42"/>
  <c r="M111" i="42"/>
  <c r="N111" i="42"/>
  <c r="O111" i="42"/>
  <c r="C112" i="42"/>
  <c r="D112" i="42"/>
  <c r="E112" i="42"/>
  <c r="F112" i="42"/>
  <c r="G112" i="42"/>
  <c r="H112" i="42"/>
  <c r="I112" i="42"/>
  <c r="J112" i="42"/>
  <c r="K112" i="42"/>
  <c r="L112" i="42"/>
  <c r="M112" i="42"/>
  <c r="N112" i="42"/>
  <c r="O112" i="42"/>
  <c r="C113" i="42"/>
  <c r="D113" i="42"/>
  <c r="E113" i="42"/>
  <c r="F113" i="42"/>
  <c r="G113" i="42"/>
  <c r="H113" i="42"/>
  <c r="I113" i="42"/>
  <c r="J113" i="42"/>
  <c r="K113" i="42"/>
  <c r="L113" i="42"/>
  <c r="M113" i="42"/>
  <c r="N113" i="42"/>
  <c r="O113" i="42"/>
  <c r="C114" i="42"/>
  <c r="D114" i="42"/>
  <c r="E114" i="42"/>
  <c r="F114" i="42"/>
  <c r="G114" i="42"/>
  <c r="H114" i="42"/>
  <c r="I114" i="42"/>
  <c r="J114" i="42"/>
  <c r="K114" i="42"/>
  <c r="L114" i="42"/>
  <c r="M114" i="42"/>
  <c r="N114" i="42"/>
  <c r="O114" i="42"/>
  <c r="C115" i="42"/>
  <c r="D115" i="42"/>
  <c r="E115" i="42"/>
  <c r="F115" i="42"/>
  <c r="G115" i="42"/>
  <c r="H115" i="42"/>
  <c r="I115" i="42"/>
  <c r="J115" i="42"/>
  <c r="K115" i="42"/>
  <c r="L115" i="42"/>
  <c r="M115" i="42"/>
  <c r="N115" i="42"/>
  <c r="O115" i="42"/>
  <c r="C116" i="42"/>
  <c r="D116" i="42"/>
  <c r="E116" i="42"/>
  <c r="F116" i="42"/>
  <c r="G116" i="42"/>
  <c r="H116" i="42"/>
  <c r="I116" i="42"/>
  <c r="J116" i="42"/>
  <c r="K116" i="42"/>
  <c r="L116" i="42"/>
  <c r="M116" i="42"/>
  <c r="N116" i="42"/>
  <c r="O116" i="42"/>
  <c r="C117" i="42"/>
  <c r="D117" i="42"/>
  <c r="E117" i="42"/>
  <c r="F117" i="42"/>
  <c r="G117" i="42"/>
  <c r="H117" i="42"/>
  <c r="I117" i="42"/>
  <c r="J117" i="42"/>
  <c r="K117" i="42"/>
  <c r="L117" i="42"/>
  <c r="M117" i="42"/>
  <c r="N117" i="42"/>
  <c r="O117" i="42"/>
  <c r="C118" i="42"/>
  <c r="D118" i="42"/>
  <c r="E118" i="42"/>
  <c r="F118" i="42"/>
  <c r="G118" i="42"/>
  <c r="H118" i="42"/>
  <c r="I118" i="42"/>
  <c r="J118" i="42"/>
  <c r="K118" i="42"/>
  <c r="L118" i="42"/>
  <c r="M118" i="42"/>
  <c r="N118" i="42"/>
  <c r="O118" i="42"/>
  <c r="C119" i="42"/>
  <c r="D119" i="42"/>
  <c r="E119" i="42"/>
  <c r="F119" i="42"/>
  <c r="G119" i="42"/>
  <c r="H119" i="42"/>
  <c r="I119" i="42"/>
  <c r="J119" i="42"/>
  <c r="K119" i="42"/>
  <c r="L119" i="42"/>
  <c r="M119" i="42"/>
  <c r="N119" i="42"/>
  <c r="O119" i="42"/>
  <c r="D94" i="42"/>
  <c r="E94" i="42"/>
  <c r="F94" i="42"/>
  <c r="G94" i="42"/>
  <c r="H94" i="42"/>
  <c r="I94" i="42"/>
  <c r="J94" i="42"/>
  <c r="K94" i="42"/>
  <c r="L94" i="42"/>
  <c r="M94" i="42"/>
  <c r="N94" i="42"/>
  <c r="O94" i="42"/>
  <c r="D65" i="42"/>
  <c r="E65" i="42"/>
  <c r="F65" i="42"/>
  <c r="G65" i="42"/>
  <c r="H65" i="42"/>
  <c r="I65" i="42"/>
  <c r="J65" i="42"/>
  <c r="K65" i="42"/>
  <c r="L65" i="42"/>
  <c r="M65" i="42"/>
  <c r="N65" i="42"/>
  <c r="O65" i="42"/>
  <c r="D66" i="42"/>
  <c r="E66" i="42"/>
  <c r="F66" i="42"/>
  <c r="G66" i="42"/>
  <c r="H66" i="42"/>
  <c r="I66" i="42"/>
  <c r="J66" i="42"/>
  <c r="K66" i="42"/>
  <c r="L66" i="42"/>
  <c r="M66" i="42"/>
  <c r="N66" i="42"/>
  <c r="O66" i="42"/>
  <c r="D67" i="42"/>
  <c r="E67" i="42"/>
  <c r="F67" i="42"/>
  <c r="G67" i="42"/>
  <c r="H67" i="42"/>
  <c r="I67" i="42"/>
  <c r="J67" i="42"/>
  <c r="K67" i="42"/>
  <c r="L67" i="42"/>
  <c r="M67" i="42"/>
  <c r="N67" i="42"/>
  <c r="O67" i="42"/>
  <c r="D68" i="42"/>
  <c r="E68" i="42"/>
  <c r="F68" i="42"/>
  <c r="G68" i="42"/>
  <c r="H68" i="42"/>
  <c r="I68" i="42"/>
  <c r="J68" i="42"/>
  <c r="K68" i="42"/>
  <c r="L68" i="42"/>
  <c r="M68" i="42"/>
  <c r="N68" i="42"/>
  <c r="O68" i="42"/>
  <c r="D69" i="42"/>
  <c r="E69" i="42"/>
  <c r="F69" i="42"/>
  <c r="G69" i="42"/>
  <c r="H69" i="42"/>
  <c r="I69" i="42"/>
  <c r="J69" i="42"/>
  <c r="K69" i="42"/>
  <c r="L69" i="42"/>
  <c r="M69" i="42"/>
  <c r="N69" i="42"/>
  <c r="O69" i="42"/>
  <c r="D70" i="42"/>
  <c r="E70" i="42"/>
  <c r="F70" i="42"/>
  <c r="G70" i="42"/>
  <c r="H70" i="42"/>
  <c r="I70" i="42"/>
  <c r="J70" i="42"/>
  <c r="K70" i="42"/>
  <c r="L70" i="42"/>
  <c r="M70" i="42"/>
  <c r="N70" i="42"/>
  <c r="O70" i="42"/>
  <c r="D71" i="42"/>
  <c r="E71" i="42"/>
  <c r="F71" i="42"/>
  <c r="G71" i="42"/>
  <c r="H71" i="42"/>
  <c r="I71" i="42"/>
  <c r="J71" i="42"/>
  <c r="K71" i="42"/>
  <c r="L71" i="42"/>
  <c r="M71" i="42"/>
  <c r="N71" i="42"/>
  <c r="O71" i="42"/>
  <c r="D72" i="42"/>
  <c r="E72" i="42"/>
  <c r="F72" i="42"/>
  <c r="G72" i="42"/>
  <c r="H72" i="42"/>
  <c r="I72" i="42"/>
  <c r="J72" i="42"/>
  <c r="K72" i="42"/>
  <c r="L72" i="42"/>
  <c r="M72" i="42"/>
  <c r="N72" i="42"/>
  <c r="O72" i="42"/>
  <c r="D73" i="42"/>
  <c r="E73" i="42"/>
  <c r="F73" i="42"/>
  <c r="G73" i="42"/>
  <c r="H73" i="42"/>
  <c r="I73" i="42"/>
  <c r="J73" i="42"/>
  <c r="K73" i="42"/>
  <c r="L73" i="42"/>
  <c r="M73" i="42"/>
  <c r="N73" i="42"/>
  <c r="O73" i="42"/>
  <c r="D74" i="42"/>
  <c r="E74" i="42"/>
  <c r="F74" i="42"/>
  <c r="G74" i="42"/>
  <c r="H74" i="42"/>
  <c r="I74" i="42"/>
  <c r="J74" i="42"/>
  <c r="K74" i="42"/>
  <c r="L74" i="42"/>
  <c r="M74" i="42"/>
  <c r="N74" i="42"/>
  <c r="O74" i="42"/>
  <c r="D75" i="42"/>
  <c r="E75" i="42"/>
  <c r="F75" i="42"/>
  <c r="G75" i="42"/>
  <c r="H75" i="42"/>
  <c r="I75" i="42"/>
  <c r="J75" i="42"/>
  <c r="K75" i="42"/>
  <c r="L75" i="42"/>
  <c r="M75" i="42"/>
  <c r="N75" i="42"/>
  <c r="O75" i="42"/>
  <c r="D76" i="42"/>
  <c r="E76" i="42"/>
  <c r="F76" i="42"/>
  <c r="G76" i="42"/>
  <c r="H76" i="42"/>
  <c r="I76" i="42"/>
  <c r="J76" i="42"/>
  <c r="K76" i="42"/>
  <c r="L76" i="42"/>
  <c r="M76" i="42"/>
  <c r="N76" i="42"/>
  <c r="O76" i="42"/>
  <c r="D77" i="42"/>
  <c r="E77" i="42"/>
  <c r="F77" i="42"/>
  <c r="G77" i="42"/>
  <c r="H77" i="42"/>
  <c r="I77" i="42"/>
  <c r="J77" i="42"/>
  <c r="K77" i="42"/>
  <c r="L77" i="42"/>
  <c r="M77" i="42"/>
  <c r="N77" i="42"/>
  <c r="O77" i="42"/>
  <c r="D78" i="42"/>
  <c r="E78" i="42"/>
  <c r="F78" i="42"/>
  <c r="G78" i="42"/>
  <c r="H78" i="42"/>
  <c r="I78" i="42"/>
  <c r="J78" i="42"/>
  <c r="K78" i="42"/>
  <c r="L78" i="42"/>
  <c r="M78" i="42"/>
  <c r="N78" i="42"/>
  <c r="O78" i="42"/>
  <c r="D79" i="42"/>
  <c r="E79" i="42"/>
  <c r="F79" i="42"/>
  <c r="G79" i="42"/>
  <c r="H79" i="42"/>
  <c r="I79" i="42"/>
  <c r="J79" i="42"/>
  <c r="K79" i="42"/>
  <c r="L79" i="42"/>
  <c r="M79" i="42"/>
  <c r="N79" i="42"/>
  <c r="O79" i="42"/>
  <c r="D80" i="42"/>
  <c r="E80" i="42"/>
  <c r="F80" i="42"/>
  <c r="G80" i="42"/>
  <c r="H80" i="42"/>
  <c r="I80" i="42"/>
  <c r="J80" i="42"/>
  <c r="K80" i="42"/>
  <c r="L80" i="42"/>
  <c r="M80" i="42"/>
  <c r="N80" i="42"/>
  <c r="O80" i="42"/>
  <c r="D81" i="42"/>
  <c r="E81" i="42"/>
  <c r="F81" i="42"/>
  <c r="G81" i="42"/>
  <c r="H81" i="42"/>
  <c r="I81" i="42"/>
  <c r="J81" i="42"/>
  <c r="K81" i="42"/>
  <c r="L81" i="42"/>
  <c r="M81" i="42"/>
  <c r="N81" i="42"/>
  <c r="O81" i="42"/>
  <c r="D82" i="42"/>
  <c r="E82" i="42"/>
  <c r="F82" i="42"/>
  <c r="G82" i="42"/>
  <c r="H82" i="42"/>
  <c r="I82" i="42"/>
  <c r="J82" i="42"/>
  <c r="K82" i="42"/>
  <c r="L82" i="42"/>
  <c r="M82" i="42"/>
  <c r="N82" i="42"/>
  <c r="O82" i="42"/>
  <c r="D83" i="42"/>
  <c r="E83" i="42"/>
  <c r="F83" i="42"/>
  <c r="G83" i="42"/>
  <c r="H83" i="42"/>
  <c r="I83" i="42"/>
  <c r="J83" i="42"/>
  <c r="K83" i="42"/>
  <c r="L83" i="42"/>
  <c r="M83" i="42"/>
  <c r="N83" i="42"/>
  <c r="O83" i="42"/>
  <c r="D84" i="42"/>
  <c r="E84" i="42"/>
  <c r="F84" i="42"/>
  <c r="G84" i="42"/>
  <c r="H84" i="42"/>
  <c r="I84" i="42"/>
  <c r="J84" i="42"/>
  <c r="K84" i="42"/>
  <c r="L84" i="42"/>
  <c r="M84" i="42"/>
  <c r="N84" i="42"/>
  <c r="O84" i="42"/>
  <c r="D85" i="42"/>
  <c r="E85" i="42"/>
  <c r="F85" i="42"/>
  <c r="G85" i="42"/>
  <c r="H85" i="42"/>
  <c r="I85" i="42"/>
  <c r="J85" i="42"/>
  <c r="K85" i="42"/>
  <c r="L85" i="42"/>
  <c r="M85" i="42"/>
  <c r="N85" i="42"/>
  <c r="O85" i="42"/>
  <c r="D86" i="42"/>
  <c r="E86" i="42"/>
  <c r="F86" i="42"/>
  <c r="G86" i="42"/>
  <c r="H86" i="42"/>
  <c r="I86" i="42"/>
  <c r="J86" i="42"/>
  <c r="K86" i="42"/>
  <c r="L86" i="42"/>
  <c r="M86" i="42"/>
  <c r="N86" i="42"/>
  <c r="O86" i="42"/>
  <c r="D87" i="42"/>
  <c r="E87" i="42"/>
  <c r="F87" i="42"/>
  <c r="G87" i="42"/>
  <c r="H87" i="42"/>
  <c r="I87" i="42"/>
  <c r="J87" i="42"/>
  <c r="K87" i="42"/>
  <c r="L87" i="42"/>
  <c r="M87" i="42"/>
  <c r="N87" i="42"/>
  <c r="O87" i="42"/>
  <c r="D88" i="42"/>
  <c r="E88" i="42"/>
  <c r="F88" i="42"/>
  <c r="G88" i="42"/>
  <c r="H88" i="42"/>
  <c r="I88" i="42"/>
  <c r="J88" i="42"/>
  <c r="K88" i="42"/>
  <c r="L88" i="42"/>
  <c r="M88" i="42"/>
  <c r="N88" i="42"/>
  <c r="O88" i="42"/>
  <c r="D89" i="42"/>
  <c r="E89" i="42"/>
  <c r="F89" i="42"/>
  <c r="G89" i="42"/>
  <c r="H89" i="42"/>
  <c r="I89" i="42"/>
  <c r="J89" i="42"/>
  <c r="K89" i="42"/>
  <c r="L89" i="42"/>
  <c r="M89" i="42"/>
  <c r="N89" i="42"/>
  <c r="O89" i="42"/>
  <c r="D90" i="42"/>
  <c r="E90" i="42"/>
  <c r="F90" i="42"/>
  <c r="G90" i="42"/>
  <c r="H90" i="42"/>
  <c r="I90" i="42"/>
  <c r="J90" i="42"/>
  <c r="K90" i="42"/>
  <c r="L90" i="42"/>
  <c r="M90" i="42"/>
  <c r="N90" i="42"/>
  <c r="O90" i="42"/>
  <c r="C66" i="42"/>
  <c r="C67" i="42"/>
  <c r="C68" i="42"/>
  <c r="C69" i="42"/>
  <c r="C70" i="42"/>
  <c r="C71" i="42"/>
  <c r="C72" i="42"/>
  <c r="C73" i="42"/>
  <c r="C74" i="42"/>
  <c r="C75" i="42"/>
  <c r="C76" i="42"/>
  <c r="C77" i="42"/>
  <c r="C78" i="42"/>
  <c r="C79" i="42"/>
  <c r="C80" i="42"/>
  <c r="C81" i="42"/>
  <c r="C82" i="42"/>
  <c r="C83" i="42"/>
  <c r="C84" i="42"/>
  <c r="C85" i="42"/>
  <c r="C86" i="42"/>
  <c r="C87" i="42"/>
  <c r="C88" i="42"/>
  <c r="C89" i="42"/>
  <c r="C90" i="42"/>
  <c r="C65" i="42"/>
  <c r="Q314" i="38"/>
  <c r="R314" i="38"/>
  <c r="S314" i="38"/>
  <c r="U314" i="38"/>
  <c r="V314" i="38"/>
  <c r="W314" i="38"/>
  <c r="X314" i="38"/>
  <c r="Z314" i="38"/>
  <c r="AA314" i="38"/>
  <c r="AB314" i="38"/>
  <c r="AD314" i="38"/>
  <c r="AE314" i="38"/>
  <c r="AF314" i="38"/>
  <c r="AH314" i="38"/>
  <c r="AI314" i="38"/>
  <c r="AJ314" i="38"/>
  <c r="AK314" i="38"/>
  <c r="Q315" i="38"/>
  <c r="R315" i="38"/>
  <c r="S315" i="38"/>
  <c r="U315" i="38"/>
  <c r="V315" i="38"/>
  <c r="W315" i="38"/>
  <c r="X315" i="38"/>
  <c r="Z315" i="38"/>
  <c r="AA315" i="38"/>
  <c r="AB315" i="38"/>
  <c r="AD315" i="38"/>
  <c r="AE315" i="38"/>
  <c r="AF315" i="38"/>
  <c r="AH315" i="38"/>
  <c r="AI315" i="38"/>
  <c r="AJ315" i="38"/>
  <c r="AK315" i="38"/>
  <c r="Q316" i="38"/>
  <c r="R316" i="38"/>
  <c r="S316" i="38"/>
  <c r="U316" i="38"/>
  <c r="V316" i="38"/>
  <c r="W316" i="38"/>
  <c r="X316" i="38"/>
  <c r="Z316" i="38"/>
  <c r="AA316" i="38"/>
  <c r="AB316" i="38"/>
  <c r="AD316" i="38"/>
  <c r="AE316" i="38"/>
  <c r="AF316" i="38"/>
  <c r="AH316" i="38"/>
  <c r="AI316" i="38"/>
  <c r="AJ316" i="38"/>
  <c r="AK316" i="38"/>
  <c r="Q317" i="38"/>
  <c r="R317" i="38"/>
  <c r="S317" i="38"/>
  <c r="U317" i="38"/>
  <c r="V317" i="38"/>
  <c r="W317" i="38"/>
  <c r="X317" i="38"/>
  <c r="Z317" i="38"/>
  <c r="AA317" i="38"/>
  <c r="AB317" i="38"/>
  <c r="AD317" i="38"/>
  <c r="AE317" i="38"/>
  <c r="AF317" i="38"/>
  <c r="AH317" i="38"/>
  <c r="AI317" i="38"/>
  <c r="AJ317" i="38"/>
  <c r="AK317" i="38"/>
  <c r="Q318" i="38"/>
  <c r="R318" i="38"/>
  <c r="S318" i="38"/>
  <c r="U318" i="38"/>
  <c r="V318" i="38"/>
  <c r="W318" i="38"/>
  <c r="X318" i="38"/>
  <c r="Z318" i="38"/>
  <c r="AA318" i="38"/>
  <c r="AB318" i="38"/>
  <c r="AD318" i="38"/>
  <c r="AE318" i="38"/>
  <c r="AF318" i="38"/>
  <c r="AH318" i="38"/>
  <c r="AI318" i="38"/>
  <c r="AJ318" i="38"/>
  <c r="AK318" i="38"/>
  <c r="Q319" i="38"/>
  <c r="R319" i="38"/>
  <c r="S319" i="38"/>
  <c r="U319" i="38"/>
  <c r="V319" i="38"/>
  <c r="W319" i="38"/>
  <c r="X319" i="38"/>
  <c r="Z319" i="38"/>
  <c r="AA319" i="38"/>
  <c r="AB319" i="38"/>
  <c r="AD319" i="38"/>
  <c r="AE319" i="38"/>
  <c r="AF319" i="38"/>
  <c r="AH319" i="38"/>
  <c r="AI319" i="38"/>
  <c r="AJ319" i="38"/>
  <c r="AK319" i="38"/>
  <c r="Q320" i="38"/>
  <c r="R320" i="38"/>
  <c r="S320" i="38"/>
  <c r="U320" i="38"/>
  <c r="V320" i="38"/>
  <c r="W320" i="38"/>
  <c r="X320" i="38"/>
  <c r="Z320" i="38"/>
  <c r="AA320" i="38"/>
  <c r="AB320" i="38"/>
  <c r="AD320" i="38"/>
  <c r="AE320" i="38"/>
  <c r="AF320" i="38"/>
  <c r="AH320" i="38"/>
  <c r="AI320" i="38"/>
  <c r="AJ320" i="38"/>
  <c r="AK320" i="38"/>
  <c r="Q321" i="38"/>
  <c r="R321" i="38"/>
  <c r="S321" i="38"/>
  <c r="U321" i="38"/>
  <c r="V321" i="38"/>
  <c r="W321" i="38"/>
  <c r="X321" i="38"/>
  <c r="Z321" i="38"/>
  <c r="AA321" i="38"/>
  <c r="AB321" i="38"/>
  <c r="AD321" i="38"/>
  <c r="AE321" i="38"/>
  <c r="AF321" i="38"/>
  <c r="AH321" i="38"/>
  <c r="AI321" i="38"/>
  <c r="AJ321" i="38"/>
  <c r="AK321" i="38"/>
  <c r="Q322" i="38"/>
  <c r="R322" i="38"/>
  <c r="S322" i="38"/>
  <c r="U322" i="38"/>
  <c r="V322" i="38"/>
  <c r="W322" i="38"/>
  <c r="X322" i="38"/>
  <c r="Z322" i="38"/>
  <c r="AA322" i="38"/>
  <c r="AB322" i="38"/>
  <c r="AD322" i="38"/>
  <c r="AE322" i="38"/>
  <c r="AF322" i="38"/>
  <c r="AH322" i="38"/>
  <c r="AI322" i="38"/>
  <c r="AJ322" i="38"/>
  <c r="AK322" i="38"/>
  <c r="Q323" i="38"/>
  <c r="R323" i="38"/>
  <c r="S323" i="38"/>
  <c r="U323" i="38"/>
  <c r="V323" i="38"/>
  <c r="W323" i="38"/>
  <c r="X323" i="38"/>
  <c r="Z323" i="38"/>
  <c r="AA323" i="38"/>
  <c r="AB323" i="38"/>
  <c r="AD323" i="38"/>
  <c r="AE323" i="38"/>
  <c r="AF323" i="38"/>
  <c r="AH323" i="38"/>
  <c r="AI323" i="38"/>
  <c r="AJ323" i="38"/>
  <c r="AK323" i="38"/>
  <c r="Q324" i="38"/>
  <c r="R324" i="38"/>
  <c r="S324" i="38"/>
  <c r="U324" i="38"/>
  <c r="V324" i="38"/>
  <c r="W324" i="38"/>
  <c r="X324" i="38"/>
  <c r="Z324" i="38"/>
  <c r="AA324" i="38"/>
  <c r="AB324" i="38"/>
  <c r="AD324" i="38"/>
  <c r="AE324" i="38"/>
  <c r="AF324" i="38"/>
  <c r="AH324" i="38"/>
  <c r="AI324" i="38"/>
  <c r="AJ324" i="38"/>
  <c r="AK324" i="38"/>
  <c r="Q325" i="38"/>
  <c r="R325" i="38"/>
  <c r="S325" i="38"/>
  <c r="U325" i="38"/>
  <c r="V325" i="38"/>
  <c r="W325" i="38"/>
  <c r="X325" i="38"/>
  <c r="Z325" i="38"/>
  <c r="AA325" i="38"/>
  <c r="AB325" i="38"/>
  <c r="AD325" i="38"/>
  <c r="AE325" i="38"/>
  <c r="AF325" i="38"/>
  <c r="AH325" i="38"/>
  <c r="AI325" i="38"/>
  <c r="AJ325" i="38"/>
  <c r="AK325" i="38"/>
  <c r="Q326" i="38"/>
  <c r="R326" i="38"/>
  <c r="S326" i="38"/>
  <c r="U326" i="38"/>
  <c r="V326" i="38"/>
  <c r="W326" i="38"/>
  <c r="X326" i="38"/>
  <c r="Z326" i="38"/>
  <c r="AA326" i="38"/>
  <c r="AB326" i="38"/>
  <c r="AD326" i="38"/>
  <c r="AE326" i="38"/>
  <c r="AF326" i="38"/>
  <c r="AH326" i="38"/>
  <c r="AI326" i="38"/>
  <c r="AJ326" i="38"/>
  <c r="AK326" i="38"/>
  <c r="Q327" i="38"/>
  <c r="R327" i="38"/>
  <c r="S327" i="38"/>
  <c r="U327" i="38"/>
  <c r="V327" i="38"/>
  <c r="W327" i="38"/>
  <c r="X327" i="38"/>
  <c r="Z327" i="38"/>
  <c r="AA327" i="38"/>
  <c r="AB327" i="38"/>
  <c r="AD327" i="38"/>
  <c r="AE327" i="38"/>
  <c r="AF327" i="38"/>
  <c r="AH327" i="38"/>
  <c r="AI327" i="38"/>
  <c r="AJ327" i="38"/>
  <c r="AK327" i="38"/>
  <c r="Q328" i="38"/>
  <c r="R328" i="38"/>
  <c r="S328" i="38"/>
  <c r="U328" i="38"/>
  <c r="V328" i="38"/>
  <c r="W328" i="38"/>
  <c r="X328" i="38"/>
  <c r="Z328" i="38"/>
  <c r="AA328" i="38"/>
  <c r="AB328" i="38"/>
  <c r="AD328" i="38"/>
  <c r="AE328" i="38"/>
  <c r="AF328" i="38"/>
  <c r="AH328" i="38"/>
  <c r="AI328" i="38"/>
  <c r="AJ328" i="38"/>
  <c r="AK328" i="38"/>
  <c r="Q329" i="38"/>
  <c r="R329" i="38"/>
  <c r="S329" i="38"/>
  <c r="U329" i="38"/>
  <c r="V329" i="38"/>
  <c r="W329" i="38"/>
  <c r="X329" i="38"/>
  <c r="Z329" i="38"/>
  <c r="AA329" i="38"/>
  <c r="AB329" i="38"/>
  <c r="AD329" i="38"/>
  <c r="AE329" i="38"/>
  <c r="AF329" i="38"/>
  <c r="AH329" i="38"/>
  <c r="AI329" i="38"/>
  <c r="AJ329" i="38"/>
  <c r="AK329" i="38"/>
  <c r="Q330" i="38"/>
  <c r="R330" i="38"/>
  <c r="S330" i="38"/>
  <c r="U330" i="38"/>
  <c r="V330" i="38"/>
  <c r="W330" i="38"/>
  <c r="X330" i="38"/>
  <c r="Z330" i="38"/>
  <c r="AA330" i="38"/>
  <c r="AB330" i="38"/>
  <c r="AD330" i="38"/>
  <c r="AE330" i="38"/>
  <c r="AF330" i="38"/>
  <c r="AH330" i="38"/>
  <c r="AI330" i="38"/>
  <c r="AJ330" i="38"/>
  <c r="AK330" i="38"/>
  <c r="Q331" i="38"/>
  <c r="R331" i="38"/>
  <c r="S331" i="38"/>
  <c r="U331" i="38"/>
  <c r="V331" i="38"/>
  <c r="W331" i="38"/>
  <c r="X331" i="38"/>
  <c r="Z331" i="38"/>
  <c r="AA331" i="38"/>
  <c r="AB331" i="38"/>
  <c r="AD331" i="38"/>
  <c r="AE331" i="38"/>
  <c r="AF331" i="38"/>
  <c r="AH331" i="38"/>
  <c r="AI331" i="38"/>
  <c r="AJ331" i="38"/>
  <c r="AK331" i="38"/>
  <c r="Q332" i="38"/>
  <c r="R332" i="38"/>
  <c r="S332" i="38"/>
  <c r="U332" i="38"/>
  <c r="V332" i="38"/>
  <c r="W332" i="38"/>
  <c r="X332" i="38"/>
  <c r="Z332" i="38"/>
  <c r="AA332" i="38"/>
  <c r="AB332" i="38"/>
  <c r="AD332" i="38"/>
  <c r="AE332" i="38"/>
  <c r="AF332" i="38"/>
  <c r="AH332" i="38"/>
  <c r="AI332" i="38"/>
  <c r="AJ332" i="38"/>
  <c r="AK332" i="38"/>
  <c r="Q333" i="38"/>
  <c r="R333" i="38"/>
  <c r="S333" i="38"/>
  <c r="U333" i="38"/>
  <c r="V333" i="38"/>
  <c r="W333" i="38"/>
  <c r="X333" i="38"/>
  <c r="Z333" i="38"/>
  <c r="AA333" i="38"/>
  <c r="AB333" i="38"/>
  <c r="AD333" i="38"/>
  <c r="AE333" i="38"/>
  <c r="AF333" i="38"/>
  <c r="AH333" i="38"/>
  <c r="AI333" i="38"/>
  <c r="AJ333" i="38"/>
  <c r="AK333" i="38"/>
  <c r="Q334" i="38"/>
  <c r="R334" i="38"/>
  <c r="S334" i="38"/>
  <c r="U334" i="38"/>
  <c r="V334" i="38"/>
  <c r="W334" i="38"/>
  <c r="X334" i="38"/>
  <c r="Z334" i="38"/>
  <c r="AA334" i="38"/>
  <c r="AB334" i="38"/>
  <c r="AD334" i="38"/>
  <c r="AE334" i="38"/>
  <c r="AF334" i="38"/>
  <c r="AH334" i="38"/>
  <c r="AI334" i="38"/>
  <c r="AJ334" i="38"/>
  <c r="AK334" i="38"/>
  <c r="Q335" i="38"/>
  <c r="R335" i="38"/>
  <c r="S335" i="38"/>
  <c r="U335" i="38"/>
  <c r="V335" i="38"/>
  <c r="W335" i="38"/>
  <c r="X335" i="38"/>
  <c r="Z335" i="38"/>
  <c r="AA335" i="38"/>
  <c r="AB335" i="38"/>
  <c r="AD335" i="38"/>
  <c r="AE335" i="38"/>
  <c r="AF335" i="38"/>
  <c r="AH335" i="38"/>
  <c r="AI335" i="38"/>
  <c r="AJ335" i="38"/>
  <c r="AK335" i="38"/>
  <c r="Q336" i="38"/>
  <c r="R336" i="38"/>
  <c r="S336" i="38"/>
  <c r="U336" i="38"/>
  <c r="V336" i="38"/>
  <c r="W336" i="38"/>
  <c r="X336" i="38"/>
  <c r="Z336" i="38"/>
  <c r="AA336" i="38"/>
  <c r="AB336" i="38"/>
  <c r="AD336" i="38"/>
  <c r="AE336" i="38"/>
  <c r="AF336" i="38"/>
  <c r="AH336" i="38"/>
  <c r="AI336" i="38"/>
  <c r="AJ336" i="38"/>
  <c r="AK336" i="38"/>
  <c r="Q337" i="38"/>
  <c r="R337" i="38"/>
  <c r="S337" i="38"/>
  <c r="U337" i="38"/>
  <c r="V337" i="38"/>
  <c r="W337" i="38"/>
  <c r="X337" i="38"/>
  <c r="Z337" i="38"/>
  <c r="AA337" i="38"/>
  <c r="AB337" i="38"/>
  <c r="AD337" i="38"/>
  <c r="AE337" i="38"/>
  <c r="AF337" i="38"/>
  <c r="AH337" i="38"/>
  <c r="AI337" i="38"/>
  <c r="AJ337" i="38"/>
  <c r="AK337" i="38"/>
  <c r="Q338" i="38"/>
  <c r="R338" i="38"/>
  <c r="S338" i="38"/>
  <c r="U338" i="38"/>
  <c r="V338" i="38"/>
  <c r="W338" i="38"/>
  <c r="X338" i="38"/>
  <c r="Z338" i="38"/>
  <c r="AA338" i="38"/>
  <c r="AB338" i="38"/>
  <c r="AD338" i="38"/>
  <c r="AE338" i="38"/>
  <c r="AF338" i="38"/>
  <c r="AH338" i="38"/>
  <c r="AI338" i="38"/>
  <c r="AJ338" i="38"/>
  <c r="AK338" i="38"/>
  <c r="Q339" i="38"/>
  <c r="R339" i="38"/>
  <c r="S339" i="38"/>
  <c r="U339" i="38"/>
  <c r="V339" i="38"/>
  <c r="W339" i="38"/>
  <c r="X339" i="38"/>
  <c r="Z339" i="38"/>
  <c r="AA339" i="38"/>
  <c r="AB339" i="38"/>
  <c r="AD339" i="38"/>
  <c r="AE339" i="38"/>
  <c r="AF339" i="38"/>
  <c r="AH339" i="38"/>
  <c r="AI339" i="38"/>
  <c r="AJ339" i="38"/>
  <c r="AK339" i="38"/>
  <c r="Q340" i="38"/>
  <c r="R340" i="38"/>
  <c r="S340" i="38"/>
  <c r="U340" i="38"/>
  <c r="V340" i="38"/>
  <c r="W340" i="38"/>
  <c r="X340" i="38"/>
  <c r="Z340" i="38"/>
  <c r="AA340" i="38"/>
  <c r="AB340" i="38"/>
  <c r="AD340" i="38"/>
  <c r="AE340" i="38"/>
  <c r="AF340" i="38"/>
  <c r="AH340" i="38"/>
  <c r="AI340" i="38"/>
  <c r="AJ340" i="38"/>
  <c r="AK340" i="38"/>
  <c r="Q341" i="38"/>
  <c r="R341" i="38"/>
  <c r="S341" i="38"/>
  <c r="U341" i="38"/>
  <c r="V341" i="38"/>
  <c r="W341" i="38"/>
  <c r="X341" i="38"/>
  <c r="Z341" i="38"/>
  <c r="AA341" i="38"/>
  <c r="AB341" i="38"/>
  <c r="AD341" i="38"/>
  <c r="AE341" i="38"/>
  <c r="AF341" i="38"/>
  <c r="AH341" i="38"/>
  <c r="AI341" i="38"/>
  <c r="AJ341" i="38"/>
  <c r="AK341" i="38"/>
  <c r="Q342" i="38"/>
  <c r="R342" i="38"/>
  <c r="S342" i="38"/>
  <c r="U342" i="38"/>
  <c r="V342" i="38"/>
  <c r="W342" i="38"/>
  <c r="X342" i="38"/>
  <c r="Z342" i="38"/>
  <c r="AA342" i="38"/>
  <c r="AB342" i="38"/>
  <c r="AD342" i="38"/>
  <c r="AE342" i="38"/>
  <c r="AF342" i="38"/>
  <c r="AH342" i="38"/>
  <c r="AI342" i="38"/>
  <c r="AJ342" i="38"/>
  <c r="AK342" i="38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F36" i="42"/>
  <c r="F37" i="42"/>
  <c r="F38" i="42"/>
  <c r="F39" i="42"/>
  <c r="F40" i="42"/>
  <c r="F41" i="42"/>
  <c r="F42" i="42"/>
  <c r="F43" i="42"/>
  <c r="F44" i="42"/>
  <c r="F45" i="42"/>
  <c r="F46" i="42"/>
  <c r="F47" i="42"/>
  <c r="F48" i="42"/>
  <c r="F49" i="42"/>
  <c r="F50" i="42"/>
  <c r="F51" i="42"/>
  <c r="F52" i="42"/>
  <c r="F53" i="42"/>
  <c r="F54" i="42"/>
  <c r="F55" i="42"/>
  <c r="F56" i="42"/>
  <c r="F57" i="42"/>
  <c r="F58" i="42"/>
  <c r="F59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I36" i="42"/>
  <c r="I37" i="42"/>
  <c r="I38" i="42"/>
  <c r="I39" i="42"/>
  <c r="I40" i="42"/>
  <c r="I41" i="42"/>
  <c r="I42" i="42"/>
  <c r="I43" i="42"/>
  <c r="I44" i="42"/>
  <c r="I45" i="42"/>
  <c r="I46" i="42"/>
  <c r="I47" i="42"/>
  <c r="I48" i="42"/>
  <c r="I49" i="42"/>
  <c r="I50" i="42"/>
  <c r="I51" i="42"/>
  <c r="I52" i="42"/>
  <c r="I53" i="42"/>
  <c r="I54" i="42"/>
  <c r="I55" i="42"/>
  <c r="I56" i="42"/>
  <c r="I57" i="42"/>
  <c r="I58" i="42"/>
  <c r="I59" i="42"/>
  <c r="Q7" i="16"/>
  <c r="R7" i="16"/>
  <c r="S7" i="16"/>
  <c r="U7" i="16"/>
  <c r="V7" i="16"/>
  <c r="W7" i="16"/>
  <c r="X7" i="16"/>
  <c r="Z7" i="16"/>
  <c r="AA7" i="16"/>
  <c r="AB7" i="16"/>
  <c r="AD7" i="16"/>
  <c r="AE7" i="16"/>
  <c r="AF7" i="16"/>
  <c r="AH7" i="16"/>
  <c r="C36" i="42" s="1"/>
  <c r="AI7" i="16"/>
  <c r="AJ7" i="16"/>
  <c r="AK7" i="16"/>
  <c r="AP7" i="16"/>
  <c r="Q8" i="16"/>
  <c r="R8" i="16"/>
  <c r="S8" i="16"/>
  <c r="U8" i="16"/>
  <c r="V8" i="16"/>
  <c r="W8" i="16"/>
  <c r="X8" i="16"/>
  <c r="Z8" i="16"/>
  <c r="AA8" i="16"/>
  <c r="AB8" i="16"/>
  <c r="AD8" i="16"/>
  <c r="AE8" i="16"/>
  <c r="AF8" i="16"/>
  <c r="AH8" i="16"/>
  <c r="C37" i="42" s="1"/>
  <c r="AI8" i="16"/>
  <c r="AJ8" i="16"/>
  <c r="AK8" i="16"/>
  <c r="AP8" i="16"/>
  <c r="Q9" i="16"/>
  <c r="R9" i="16"/>
  <c r="S9" i="16"/>
  <c r="U9" i="16"/>
  <c r="V9" i="16"/>
  <c r="W9" i="16"/>
  <c r="X9" i="16"/>
  <c r="Z9" i="16"/>
  <c r="AA9" i="16"/>
  <c r="AB9" i="16"/>
  <c r="AD9" i="16"/>
  <c r="AE9" i="16"/>
  <c r="AF9" i="16"/>
  <c r="AH9" i="16"/>
  <c r="C38" i="42" s="1"/>
  <c r="AI9" i="16"/>
  <c r="AJ9" i="16"/>
  <c r="AK9" i="16"/>
  <c r="AP9" i="16"/>
  <c r="Q10" i="16"/>
  <c r="R10" i="16"/>
  <c r="S10" i="16"/>
  <c r="U10" i="16"/>
  <c r="V10" i="16"/>
  <c r="W10" i="16"/>
  <c r="X10" i="16"/>
  <c r="Z10" i="16"/>
  <c r="AA10" i="16"/>
  <c r="AB10" i="16"/>
  <c r="AD10" i="16"/>
  <c r="AE10" i="16"/>
  <c r="AF10" i="16"/>
  <c r="AH10" i="16"/>
  <c r="C39" i="42" s="1"/>
  <c r="AI10" i="16"/>
  <c r="AJ10" i="16"/>
  <c r="AK10" i="16"/>
  <c r="AP10" i="16"/>
  <c r="Q11" i="16"/>
  <c r="R11" i="16"/>
  <c r="S11" i="16"/>
  <c r="U11" i="16"/>
  <c r="V11" i="16"/>
  <c r="W11" i="16"/>
  <c r="X11" i="16"/>
  <c r="Z11" i="16"/>
  <c r="AA11" i="16"/>
  <c r="AB11" i="16"/>
  <c r="AD11" i="16"/>
  <c r="AE11" i="16"/>
  <c r="AF11" i="16"/>
  <c r="AH11" i="16"/>
  <c r="C40" i="42" s="1"/>
  <c r="AI11" i="16"/>
  <c r="AJ11" i="16"/>
  <c r="AK11" i="16"/>
  <c r="AP11" i="16"/>
  <c r="Q12" i="16"/>
  <c r="R12" i="16"/>
  <c r="S12" i="16"/>
  <c r="U12" i="16"/>
  <c r="V12" i="16"/>
  <c r="W12" i="16"/>
  <c r="X12" i="16"/>
  <c r="Z12" i="16"/>
  <c r="AA12" i="16"/>
  <c r="AB12" i="16"/>
  <c r="AD12" i="16"/>
  <c r="AE12" i="16"/>
  <c r="AF12" i="16"/>
  <c r="AH12" i="16"/>
  <c r="C41" i="42" s="1"/>
  <c r="AI12" i="16"/>
  <c r="AJ12" i="16"/>
  <c r="AK12" i="16"/>
  <c r="AP12" i="16"/>
  <c r="Q13" i="16"/>
  <c r="R13" i="16"/>
  <c r="S13" i="16"/>
  <c r="U13" i="16"/>
  <c r="V13" i="16"/>
  <c r="W13" i="16"/>
  <c r="X13" i="16"/>
  <c r="Z13" i="16"/>
  <c r="AA13" i="16"/>
  <c r="AB13" i="16"/>
  <c r="AD13" i="16"/>
  <c r="AE13" i="16"/>
  <c r="AF13" i="16"/>
  <c r="AH13" i="16"/>
  <c r="C42" i="42" s="1"/>
  <c r="AI13" i="16"/>
  <c r="AJ13" i="16"/>
  <c r="AK13" i="16"/>
  <c r="AP13" i="16"/>
  <c r="Q14" i="16"/>
  <c r="R14" i="16"/>
  <c r="S14" i="16"/>
  <c r="U14" i="16"/>
  <c r="V14" i="16"/>
  <c r="W14" i="16"/>
  <c r="X14" i="16"/>
  <c r="Z14" i="16"/>
  <c r="AA14" i="16"/>
  <c r="AB14" i="16"/>
  <c r="AD14" i="16"/>
  <c r="AE14" i="16"/>
  <c r="AF14" i="16"/>
  <c r="AH14" i="16"/>
  <c r="C43" i="42" s="1"/>
  <c r="AI14" i="16"/>
  <c r="AJ14" i="16"/>
  <c r="AK14" i="16"/>
  <c r="AP14" i="16"/>
  <c r="Q15" i="16"/>
  <c r="R15" i="16"/>
  <c r="S15" i="16"/>
  <c r="U15" i="16"/>
  <c r="V15" i="16"/>
  <c r="W15" i="16"/>
  <c r="X15" i="16"/>
  <c r="Z15" i="16"/>
  <c r="AA15" i="16"/>
  <c r="AB15" i="16"/>
  <c r="AD15" i="16"/>
  <c r="AE15" i="16"/>
  <c r="AF15" i="16"/>
  <c r="AH15" i="16"/>
  <c r="C44" i="42" s="1"/>
  <c r="AI15" i="16"/>
  <c r="AJ15" i="16"/>
  <c r="AK15" i="16"/>
  <c r="AP15" i="16"/>
  <c r="Q16" i="16"/>
  <c r="R16" i="16"/>
  <c r="S16" i="16"/>
  <c r="U16" i="16"/>
  <c r="V16" i="16"/>
  <c r="W16" i="16"/>
  <c r="X16" i="16"/>
  <c r="Z16" i="16"/>
  <c r="AA16" i="16"/>
  <c r="AB16" i="16"/>
  <c r="AD16" i="16"/>
  <c r="AE16" i="16"/>
  <c r="AF16" i="16"/>
  <c r="AH16" i="16"/>
  <c r="C45" i="42" s="1"/>
  <c r="AI16" i="16"/>
  <c r="AJ16" i="16"/>
  <c r="AK16" i="16"/>
  <c r="AP16" i="16"/>
  <c r="Q17" i="16"/>
  <c r="R17" i="16"/>
  <c r="S17" i="16"/>
  <c r="U17" i="16"/>
  <c r="V17" i="16"/>
  <c r="W17" i="16"/>
  <c r="X17" i="16"/>
  <c r="Z17" i="16"/>
  <c r="AA17" i="16"/>
  <c r="AB17" i="16"/>
  <c r="AD17" i="16"/>
  <c r="AE17" i="16"/>
  <c r="AF17" i="16"/>
  <c r="AH17" i="16"/>
  <c r="C46" i="42" s="1"/>
  <c r="AI17" i="16"/>
  <c r="AJ17" i="16"/>
  <c r="AK17" i="16"/>
  <c r="AP17" i="16"/>
  <c r="Q18" i="16"/>
  <c r="R18" i="16"/>
  <c r="S18" i="16"/>
  <c r="U18" i="16"/>
  <c r="V18" i="16"/>
  <c r="W18" i="16"/>
  <c r="X18" i="16"/>
  <c r="Z18" i="16"/>
  <c r="AA18" i="16"/>
  <c r="AB18" i="16"/>
  <c r="AD18" i="16"/>
  <c r="AE18" i="16"/>
  <c r="AF18" i="16"/>
  <c r="AH18" i="16"/>
  <c r="C47" i="42" s="1"/>
  <c r="AI18" i="16"/>
  <c r="AJ18" i="16"/>
  <c r="AK18" i="16"/>
  <c r="AP18" i="16"/>
  <c r="Q19" i="16"/>
  <c r="R19" i="16"/>
  <c r="S19" i="16"/>
  <c r="U19" i="16"/>
  <c r="V19" i="16"/>
  <c r="W19" i="16"/>
  <c r="X19" i="16"/>
  <c r="Z19" i="16"/>
  <c r="AA19" i="16"/>
  <c r="AB19" i="16"/>
  <c r="AD19" i="16"/>
  <c r="AE19" i="16"/>
  <c r="AF19" i="16"/>
  <c r="AH19" i="16"/>
  <c r="C48" i="42" s="1"/>
  <c r="AI19" i="16"/>
  <c r="AJ19" i="16"/>
  <c r="AK19" i="16"/>
  <c r="AP19" i="16"/>
  <c r="Q20" i="16"/>
  <c r="R20" i="16"/>
  <c r="S20" i="16"/>
  <c r="U20" i="16"/>
  <c r="V20" i="16"/>
  <c r="W20" i="16"/>
  <c r="X20" i="16"/>
  <c r="Z20" i="16"/>
  <c r="AA20" i="16"/>
  <c r="AB20" i="16"/>
  <c r="AD20" i="16"/>
  <c r="AE20" i="16"/>
  <c r="AF20" i="16"/>
  <c r="AH20" i="16"/>
  <c r="C49" i="42" s="1"/>
  <c r="AI20" i="16"/>
  <c r="AJ20" i="16"/>
  <c r="AK20" i="16"/>
  <c r="AP20" i="16"/>
  <c r="C50" i="42"/>
  <c r="C51" i="42"/>
  <c r="C52" i="42"/>
  <c r="C53" i="42"/>
  <c r="C54" i="42"/>
  <c r="C55" i="42"/>
  <c r="C56" i="42"/>
  <c r="C57" i="42"/>
  <c r="C58" i="42"/>
  <c r="C59" i="42"/>
  <c r="AC172" i="15"/>
  <c r="AF172" i="15" s="1"/>
  <c r="AC171" i="15"/>
  <c r="AF171" i="15" s="1"/>
  <c r="AC170" i="15"/>
  <c r="AC169" i="15"/>
  <c r="AF169" i="15" s="1"/>
  <c r="AC168" i="15"/>
  <c r="AF168" i="15" s="1"/>
  <c r="AC167" i="15"/>
  <c r="AF167" i="15" s="1"/>
  <c r="AC166" i="15"/>
  <c r="AC165" i="15"/>
  <c r="AF165" i="15" s="1"/>
  <c r="AC164" i="15"/>
  <c r="AC163" i="15"/>
  <c r="AF163" i="15" s="1"/>
  <c r="AC162" i="15"/>
  <c r="AC161" i="15"/>
  <c r="AF161" i="15" s="1"/>
  <c r="I161" i="15"/>
  <c r="AC160" i="15"/>
  <c r="AF160" i="15" s="1"/>
  <c r="AC159" i="15"/>
  <c r="AC158" i="15"/>
  <c r="AF158" i="15" s="1"/>
  <c r="AC157" i="15"/>
  <c r="AC156" i="15"/>
  <c r="AF156" i="15" s="1"/>
  <c r="AC155" i="15"/>
  <c r="AC154" i="15"/>
  <c r="AF154" i="15" s="1"/>
  <c r="AC153" i="15"/>
  <c r="AC152" i="15"/>
  <c r="AF152" i="15" s="1"/>
  <c r="AC151" i="15"/>
  <c r="AC150" i="15"/>
  <c r="AF150" i="15" s="1"/>
  <c r="AC149" i="15"/>
  <c r="I149" i="15"/>
  <c r="Z202" i="15" l="1"/>
  <c r="U203" i="15"/>
  <c r="U192" i="15"/>
  <c r="Z191" i="15"/>
  <c r="F60" i="42"/>
  <c r="N54" i="42"/>
  <c r="N50" i="42"/>
  <c r="M41" i="42"/>
  <c r="L56" i="42"/>
  <c r="K47" i="42"/>
  <c r="K39" i="42"/>
  <c r="J54" i="42"/>
  <c r="J50" i="42"/>
  <c r="J46" i="42"/>
  <c r="J42" i="42"/>
  <c r="J38" i="42"/>
  <c r="I60" i="42"/>
  <c r="N42" i="42"/>
  <c r="M57" i="42"/>
  <c r="M45" i="42"/>
  <c r="L36" i="42"/>
  <c r="K59" i="42"/>
  <c r="K55" i="42"/>
  <c r="J58" i="42"/>
  <c r="N59" i="42"/>
  <c r="N55" i="42"/>
  <c r="M58" i="42"/>
  <c r="M54" i="42"/>
  <c r="M50" i="42"/>
  <c r="M46" i="42"/>
  <c r="M38" i="42"/>
  <c r="L41" i="42"/>
  <c r="K56" i="42"/>
  <c r="K48" i="42"/>
  <c r="K40" i="42"/>
  <c r="K36" i="42"/>
  <c r="J51" i="42"/>
  <c r="J47" i="42"/>
  <c r="J43" i="42"/>
  <c r="E60" i="42"/>
  <c r="N38" i="42"/>
  <c r="M49" i="42"/>
  <c r="M37" i="42"/>
  <c r="L52" i="42"/>
  <c r="L44" i="42"/>
  <c r="K51" i="42"/>
  <c r="N51" i="42"/>
  <c r="N39" i="42"/>
  <c r="M42" i="42"/>
  <c r="L57" i="42"/>
  <c r="L53" i="42"/>
  <c r="L49" i="42"/>
  <c r="L45" i="42"/>
  <c r="L37" i="42"/>
  <c r="K52" i="42"/>
  <c r="K44" i="42"/>
  <c r="J59" i="42"/>
  <c r="J55" i="42"/>
  <c r="J39" i="42"/>
  <c r="N56" i="42"/>
  <c r="N52" i="42"/>
  <c r="N48" i="42"/>
  <c r="N44" i="42"/>
  <c r="N40" i="42"/>
  <c r="N36" i="42"/>
  <c r="M59" i="42"/>
  <c r="M55" i="42"/>
  <c r="M51" i="42"/>
  <c r="M47" i="42"/>
  <c r="M43" i="42"/>
  <c r="M39" i="42"/>
  <c r="L58" i="42"/>
  <c r="L54" i="42"/>
  <c r="L50" i="42"/>
  <c r="L46" i="42"/>
  <c r="L42" i="42"/>
  <c r="L38" i="42"/>
  <c r="K57" i="42"/>
  <c r="K53" i="42"/>
  <c r="K49" i="42"/>
  <c r="K45" i="42"/>
  <c r="K41" i="42"/>
  <c r="K37" i="42"/>
  <c r="J56" i="42"/>
  <c r="J52" i="42"/>
  <c r="J48" i="42"/>
  <c r="J44" i="42"/>
  <c r="J40" i="42"/>
  <c r="J36" i="42"/>
  <c r="G60" i="42"/>
  <c r="N58" i="42"/>
  <c r="N46" i="42"/>
  <c r="M53" i="42"/>
  <c r="L48" i="42"/>
  <c r="L40" i="42"/>
  <c r="K43" i="42"/>
  <c r="N47" i="42"/>
  <c r="N43" i="42"/>
  <c r="N57" i="42"/>
  <c r="N53" i="42"/>
  <c r="N49" i="42"/>
  <c r="N45" i="42"/>
  <c r="N41" i="42"/>
  <c r="N37" i="42"/>
  <c r="M56" i="42"/>
  <c r="M52" i="42"/>
  <c r="M48" i="42"/>
  <c r="M44" i="42"/>
  <c r="M40" i="42"/>
  <c r="M36" i="42"/>
  <c r="L59" i="42"/>
  <c r="L55" i="42"/>
  <c r="L51" i="42"/>
  <c r="L47" i="42"/>
  <c r="L43" i="42"/>
  <c r="L39" i="42"/>
  <c r="K58" i="42"/>
  <c r="K54" i="42"/>
  <c r="K50" i="42"/>
  <c r="K46" i="42"/>
  <c r="K42" i="42"/>
  <c r="K38" i="42"/>
  <c r="J57" i="42"/>
  <c r="J53" i="42"/>
  <c r="J49" i="42"/>
  <c r="J45" i="42"/>
  <c r="J41" i="42"/>
  <c r="J37" i="42"/>
  <c r="H60" i="42"/>
  <c r="D60" i="42"/>
  <c r="AF149" i="15"/>
  <c r="AF153" i="15"/>
  <c r="AF151" i="15"/>
  <c r="AF155" i="15"/>
  <c r="AF159" i="15"/>
  <c r="AF164" i="15"/>
  <c r="AF157" i="15"/>
  <c r="AF162" i="15"/>
  <c r="AF166" i="15"/>
  <c r="AF170" i="15"/>
  <c r="U204" i="15" l="1"/>
  <c r="Z203" i="15"/>
  <c r="U193" i="15"/>
  <c r="Z192" i="15"/>
  <c r="O52" i="42"/>
  <c r="O51" i="42"/>
  <c r="O42" i="42"/>
  <c r="O39" i="42"/>
  <c r="O58" i="42"/>
  <c r="O41" i="42"/>
  <c r="O49" i="42"/>
  <c r="O57" i="42"/>
  <c r="O47" i="42"/>
  <c r="O55" i="42"/>
  <c r="O44" i="42"/>
  <c r="O37" i="42"/>
  <c r="O53" i="42"/>
  <c r="O46" i="42"/>
  <c r="O54" i="42"/>
  <c r="O43" i="42"/>
  <c r="O40" i="42"/>
  <c r="O48" i="42"/>
  <c r="O56" i="42"/>
  <c r="O59" i="42"/>
  <c r="O50" i="42"/>
  <c r="O36" i="42"/>
  <c r="O45" i="42"/>
  <c r="O38" i="42"/>
  <c r="N60" i="42"/>
  <c r="K60" i="42"/>
  <c r="J60" i="42"/>
  <c r="M60" i="42"/>
  <c r="L60" i="42"/>
  <c r="C94" i="42"/>
  <c r="U205" i="15" l="1"/>
  <c r="Z204" i="15"/>
  <c r="U194" i="15"/>
  <c r="Z193" i="15"/>
  <c r="G36" i="43"/>
  <c r="G35" i="43"/>
  <c r="G34" i="43"/>
  <c r="G16" i="43"/>
  <c r="G15" i="43"/>
  <c r="G14" i="43"/>
  <c r="G12" i="43"/>
  <c r="G11" i="43"/>
  <c r="G10" i="43"/>
  <c r="U206" i="15" l="1"/>
  <c r="Z205" i="15"/>
  <c r="U195" i="15"/>
  <c r="Z194" i="15"/>
  <c r="M40" i="43"/>
  <c r="N40" i="43" s="1"/>
  <c r="U207" i="15" l="1"/>
  <c r="Z206" i="15"/>
  <c r="U196" i="15"/>
  <c r="Z196" i="15" s="1"/>
  <c r="Z195" i="15"/>
  <c r="AJ313" i="38"/>
  <c r="AI313" i="38"/>
  <c r="AH313" i="38"/>
  <c r="AF313" i="38"/>
  <c r="AE313" i="38"/>
  <c r="AD313" i="38"/>
  <c r="AB313" i="38"/>
  <c r="AA313" i="38"/>
  <c r="Z313" i="38"/>
  <c r="X313" i="38"/>
  <c r="W313" i="38"/>
  <c r="V313" i="38"/>
  <c r="U313" i="38"/>
  <c r="S313" i="38"/>
  <c r="R313" i="38"/>
  <c r="Q313" i="38"/>
  <c r="AJ312" i="38"/>
  <c r="AI312" i="38"/>
  <c r="AH312" i="38"/>
  <c r="AF312" i="38"/>
  <c r="AE312" i="38"/>
  <c r="AD312" i="38"/>
  <c r="AB312" i="38"/>
  <c r="AA312" i="38"/>
  <c r="Z312" i="38"/>
  <c r="X312" i="38"/>
  <c r="W312" i="38"/>
  <c r="V312" i="38"/>
  <c r="U312" i="38"/>
  <c r="S312" i="38"/>
  <c r="R312" i="38"/>
  <c r="Q312" i="38"/>
  <c r="AJ311" i="38"/>
  <c r="AI311" i="38"/>
  <c r="AH311" i="38"/>
  <c r="AF311" i="38"/>
  <c r="AE311" i="38"/>
  <c r="AD311" i="38"/>
  <c r="AB311" i="38"/>
  <c r="AA311" i="38"/>
  <c r="Z311" i="38"/>
  <c r="X311" i="38"/>
  <c r="W311" i="38"/>
  <c r="V311" i="38"/>
  <c r="U311" i="38"/>
  <c r="S311" i="38"/>
  <c r="R311" i="38"/>
  <c r="Q311" i="38"/>
  <c r="AJ310" i="38"/>
  <c r="AI310" i="38"/>
  <c r="AH310" i="38"/>
  <c r="AF310" i="38"/>
  <c r="AE310" i="38"/>
  <c r="AD310" i="38"/>
  <c r="AB310" i="38"/>
  <c r="AA310" i="38"/>
  <c r="Z310" i="38"/>
  <c r="X310" i="38"/>
  <c r="W310" i="38"/>
  <c r="V310" i="38"/>
  <c r="U310" i="38"/>
  <c r="S310" i="38"/>
  <c r="R310" i="38"/>
  <c r="Q310" i="38"/>
  <c r="AJ309" i="38"/>
  <c r="AI309" i="38"/>
  <c r="AH309" i="38"/>
  <c r="AF309" i="38"/>
  <c r="AE309" i="38"/>
  <c r="AD309" i="38"/>
  <c r="AB309" i="38"/>
  <c r="AA309" i="38"/>
  <c r="Z309" i="38"/>
  <c r="X309" i="38"/>
  <c r="W309" i="38"/>
  <c r="V309" i="38"/>
  <c r="U309" i="38"/>
  <c r="S309" i="38"/>
  <c r="R309" i="38"/>
  <c r="Q309" i="38"/>
  <c r="AJ308" i="38"/>
  <c r="AI308" i="38"/>
  <c r="AH308" i="38"/>
  <c r="AF308" i="38"/>
  <c r="AE308" i="38"/>
  <c r="AD308" i="38"/>
  <c r="AB308" i="38"/>
  <c r="AA308" i="38"/>
  <c r="Z308" i="38"/>
  <c r="X308" i="38"/>
  <c r="W308" i="38"/>
  <c r="V308" i="38"/>
  <c r="U308" i="38"/>
  <c r="S308" i="38"/>
  <c r="R308" i="38"/>
  <c r="Q308" i="38"/>
  <c r="AJ307" i="38"/>
  <c r="AI307" i="38"/>
  <c r="AH307" i="38"/>
  <c r="AF307" i="38"/>
  <c r="AE307" i="38"/>
  <c r="AD307" i="38"/>
  <c r="AB307" i="38"/>
  <c r="AA307" i="38"/>
  <c r="Z307" i="38"/>
  <c r="X307" i="38"/>
  <c r="W307" i="38"/>
  <c r="V307" i="38"/>
  <c r="U307" i="38"/>
  <c r="S307" i="38"/>
  <c r="R307" i="38"/>
  <c r="Q307" i="38"/>
  <c r="AJ306" i="38"/>
  <c r="AI306" i="38"/>
  <c r="AH306" i="38"/>
  <c r="AF306" i="38"/>
  <c r="AE306" i="38"/>
  <c r="AD306" i="38"/>
  <c r="AB306" i="38"/>
  <c r="AA306" i="38"/>
  <c r="Z306" i="38"/>
  <c r="X306" i="38"/>
  <c r="W306" i="38"/>
  <c r="V306" i="38"/>
  <c r="U306" i="38"/>
  <c r="S306" i="38"/>
  <c r="R306" i="38"/>
  <c r="Q306" i="38"/>
  <c r="AJ305" i="38"/>
  <c r="AI305" i="38"/>
  <c r="AH305" i="38"/>
  <c r="AF305" i="38"/>
  <c r="AE305" i="38"/>
  <c r="AD305" i="38"/>
  <c r="AB305" i="38"/>
  <c r="AA305" i="38"/>
  <c r="Z305" i="38"/>
  <c r="X305" i="38"/>
  <c r="W305" i="38"/>
  <c r="V305" i="38"/>
  <c r="U305" i="38"/>
  <c r="S305" i="38"/>
  <c r="R305" i="38"/>
  <c r="Q305" i="38"/>
  <c r="AJ304" i="38"/>
  <c r="AI304" i="38"/>
  <c r="AH304" i="38"/>
  <c r="AF304" i="38"/>
  <c r="AE304" i="38"/>
  <c r="AD304" i="38"/>
  <c r="AB304" i="38"/>
  <c r="AA304" i="38"/>
  <c r="Z304" i="38"/>
  <c r="X304" i="38"/>
  <c r="W304" i="38"/>
  <c r="V304" i="38"/>
  <c r="U304" i="38"/>
  <c r="S304" i="38"/>
  <c r="R304" i="38"/>
  <c r="Q304" i="38"/>
  <c r="AJ303" i="38"/>
  <c r="AI303" i="38"/>
  <c r="AH303" i="38"/>
  <c r="AF303" i="38"/>
  <c r="AE303" i="38"/>
  <c r="AD303" i="38"/>
  <c r="AB303" i="38"/>
  <c r="AA303" i="38"/>
  <c r="Z303" i="38"/>
  <c r="X303" i="38"/>
  <c r="W303" i="38"/>
  <c r="V303" i="38"/>
  <c r="U303" i="38"/>
  <c r="S303" i="38"/>
  <c r="R303" i="38"/>
  <c r="Q303" i="38"/>
  <c r="AJ302" i="38"/>
  <c r="AI302" i="38"/>
  <c r="AH302" i="38"/>
  <c r="AF302" i="38"/>
  <c r="AE302" i="38"/>
  <c r="AD302" i="38"/>
  <c r="AB302" i="38"/>
  <c r="AA302" i="38"/>
  <c r="Z302" i="38"/>
  <c r="X302" i="38"/>
  <c r="W302" i="38"/>
  <c r="V302" i="38"/>
  <c r="U302" i="38"/>
  <c r="S302" i="38"/>
  <c r="R302" i="38"/>
  <c r="Q302" i="38"/>
  <c r="AJ301" i="38"/>
  <c r="AI301" i="38"/>
  <c r="AH301" i="38"/>
  <c r="AF301" i="38"/>
  <c r="AE301" i="38"/>
  <c r="AD301" i="38"/>
  <c r="AB301" i="38"/>
  <c r="AA301" i="38"/>
  <c r="Z301" i="38"/>
  <c r="X301" i="38"/>
  <c r="W301" i="38"/>
  <c r="V301" i="38"/>
  <c r="U301" i="38"/>
  <c r="S301" i="38"/>
  <c r="R301" i="38"/>
  <c r="Q301" i="38"/>
  <c r="AD330" i="15"/>
  <c r="AC100" i="15"/>
  <c r="AF100" i="15" s="1"/>
  <c r="AC99" i="15"/>
  <c r="AF99" i="15" s="1"/>
  <c r="AC98" i="15"/>
  <c r="AC97" i="15"/>
  <c r="AF97" i="15" s="1"/>
  <c r="AC96" i="15"/>
  <c r="AF96" i="15" s="1"/>
  <c r="AC95" i="15"/>
  <c r="AF95" i="15" s="1"/>
  <c r="AC94" i="15"/>
  <c r="AC93" i="15"/>
  <c r="AF93" i="15" s="1"/>
  <c r="AC92" i="15"/>
  <c r="AC91" i="15"/>
  <c r="AF91" i="15" s="1"/>
  <c r="AC90" i="15"/>
  <c r="AC89" i="15"/>
  <c r="AF89" i="15" s="1"/>
  <c r="I89" i="15"/>
  <c r="U208" i="15" l="1"/>
  <c r="Z208" i="15" s="1"/>
  <c r="Z207" i="15"/>
  <c r="AF90" i="15"/>
  <c r="AF94" i="15"/>
  <c r="AF92" i="15"/>
  <c r="AF98" i="15"/>
  <c r="G61" i="15" l="1"/>
  <c r="G60" i="15"/>
  <c r="G55" i="15"/>
  <c r="P55" i="15" s="1"/>
  <c r="G53" i="15"/>
  <c r="C5" i="49"/>
  <c r="D46" i="43"/>
  <c r="U233" i="15" s="1"/>
  <c r="U234" i="15" s="1"/>
  <c r="G62" i="15"/>
  <c r="P62" i="15" s="1"/>
  <c r="G59" i="15"/>
  <c r="G88" i="15"/>
  <c r="G82" i="15"/>
  <c r="S82" i="15" s="1"/>
  <c r="G58" i="15"/>
  <c r="G57" i="15"/>
  <c r="G56" i="15"/>
  <c r="S56" i="15" s="1"/>
  <c r="G54" i="15"/>
  <c r="P54" i="15" s="1"/>
  <c r="G64" i="15"/>
  <c r="E28" i="45"/>
  <c r="D17" i="43"/>
  <c r="B2" i="45"/>
  <c r="C29" i="49"/>
  <c r="C28" i="49"/>
  <c r="C27" i="49"/>
  <c r="C19" i="49"/>
  <c r="C24" i="49"/>
  <c r="C23" i="49"/>
  <c r="C22" i="49"/>
  <c r="C8" i="49"/>
  <c r="C10" i="49"/>
  <c r="C7" i="49"/>
  <c r="C6" i="49"/>
  <c r="C32" i="49"/>
  <c r="C31" i="49"/>
  <c r="C30" i="49"/>
  <c r="C26" i="49"/>
  <c r="C25" i="49"/>
  <c r="C21" i="49"/>
  <c r="C20" i="49"/>
  <c r="C18" i="49"/>
  <c r="C17" i="49"/>
  <c r="C16" i="49"/>
  <c r="C15" i="49"/>
  <c r="C14" i="49"/>
  <c r="C13" i="49"/>
  <c r="C12" i="49"/>
  <c r="C11" i="49"/>
  <c r="C9" i="49"/>
  <c r="D19" i="43"/>
  <c r="G19" i="43" s="1"/>
  <c r="D18" i="43"/>
  <c r="G18" i="43" s="1"/>
  <c r="D13" i="43"/>
  <c r="D20" i="43"/>
  <c r="G20" i="43" s="1"/>
  <c r="D37" i="45"/>
  <c r="D35" i="45"/>
  <c r="D106" i="45" s="1"/>
  <c r="E106" i="45" s="1"/>
  <c r="D34" i="45"/>
  <c r="D55" i="45" s="1"/>
  <c r="D26" i="45"/>
  <c r="E26" i="45" s="1"/>
  <c r="D24" i="45"/>
  <c r="D61" i="45"/>
  <c r="D54" i="45"/>
  <c r="D79" i="45" s="1"/>
  <c r="D52" i="45"/>
  <c r="D77" i="45" s="1"/>
  <c r="E77" i="45" s="1"/>
  <c r="D51" i="45"/>
  <c r="D76" i="45" s="1"/>
  <c r="E76" i="45" s="1"/>
  <c r="D49" i="45"/>
  <c r="D74" i="45" s="1"/>
  <c r="E74" i="45" s="1"/>
  <c r="D48" i="45"/>
  <c r="D73" i="45" s="1"/>
  <c r="E73" i="45" s="1"/>
  <c r="D91" i="45"/>
  <c r="D89" i="45"/>
  <c r="E89" i="45" s="1"/>
  <c r="D86" i="45"/>
  <c r="E86" i="45" s="1"/>
  <c r="D85" i="45"/>
  <c r="E85" i="45" s="1"/>
  <c r="D83" i="45"/>
  <c r="E83" i="45" s="1"/>
  <c r="D82" i="45"/>
  <c r="E82" i="45" s="1"/>
  <c r="D72" i="45"/>
  <c r="E72" i="45" s="1"/>
  <c r="D107" i="45"/>
  <c r="D104" i="45"/>
  <c r="D103" i="45"/>
  <c r="D102" i="45"/>
  <c r="D100" i="45"/>
  <c r="I281" i="15"/>
  <c r="I221" i="15"/>
  <c r="I317" i="15"/>
  <c r="I257" i="15"/>
  <c r="I305" i="15"/>
  <c r="I245" i="15"/>
  <c r="I293" i="15"/>
  <c r="I233" i="15"/>
  <c r="I269" i="15"/>
  <c r="E88" i="45"/>
  <c r="E87" i="45"/>
  <c r="AJ299" i="38"/>
  <c r="AI299" i="38"/>
  <c r="AH299" i="38"/>
  <c r="AF299" i="38"/>
  <c r="AE299" i="38"/>
  <c r="AD299" i="38"/>
  <c r="AB299" i="38"/>
  <c r="AA299" i="38"/>
  <c r="Z299" i="38"/>
  <c r="X299" i="38"/>
  <c r="W299" i="38"/>
  <c r="V299" i="38"/>
  <c r="U299" i="38"/>
  <c r="S299" i="38"/>
  <c r="R299" i="38"/>
  <c r="Q299" i="38"/>
  <c r="AK313" i="38"/>
  <c r="AK312" i="38"/>
  <c r="AK311" i="38"/>
  <c r="AK310" i="38"/>
  <c r="AK309" i="38"/>
  <c r="AK308" i="38"/>
  <c r="AK307" i="38"/>
  <c r="AK306" i="38"/>
  <c r="AK305" i="38"/>
  <c r="AK304" i="38"/>
  <c r="AK303" i="38"/>
  <c r="AK302" i="38"/>
  <c r="AK301" i="38"/>
  <c r="AK300" i="38"/>
  <c r="AK299" i="38"/>
  <c r="AK298" i="38"/>
  <c r="AK297" i="38"/>
  <c r="AK296" i="38"/>
  <c r="AK295" i="38"/>
  <c r="AK294" i="38"/>
  <c r="AK293" i="38"/>
  <c r="AK292" i="38"/>
  <c r="AK291" i="38"/>
  <c r="AK290" i="38"/>
  <c r="AK289" i="38"/>
  <c r="AK288" i="38"/>
  <c r="AK287" i="38"/>
  <c r="AK286" i="38"/>
  <c r="AK285" i="38"/>
  <c r="AK284" i="38"/>
  <c r="AK283" i="38"/>
  <c r="AK282" i="38"/>
  <c r="AK281" i="38"/>
  <c r="AK280" i="38"/>
  <c r="AK279" i="38"/>
  <c r="AK278" i="38"/>
  <c r="AK277" i="38"/>
  <c r="AK276" i="38"/>
  <c r="AK275" i="38"/>
  <c r="AK274" i="38"/>
  <c r="AK273" i="38"/>
  <c r="AK272" i="38"/>
  <c r="AK271" i="38"/>
  <c r="AK270" i="38"/>
  <c r="AK269" i="38"/>
  <c r="AK268" i="38"/>
  <c r="AK267" i="38"/>
  <c r="AK266" i="38"/>
  <c r="AK265" i="38"/>
  <c r="AK264" i="38"/>
  <c r="AK263" i="38"/>
  <c r="AK262" i="38"/>
  <c r="AK261" i="38"/>
  <c r="AK260" i="38"/>
  <c r="AK259" i="38"/>
  <c r="AK258" i="38"/>
  <c r="AK257" i="38"/>
  <c r="AK256" i="38"/>
  <c r="AK255" i="38"/>
  <c r="AK254" i="38"/>
  <c r="AK253" i="38"/>
  <c r="AK252" i="38"/>
  <c r="AK251" i="38"/>
  <c r="AK250" i="38"/>
  <c r="AK249" i="38"/>
  <c r="AK248" i="38"/>
  <c r="AK247" i="38"/>
  <c r="AK246" i="38"/>
  <c r="AK245" i="38"/>
  <c r="AK244" i="38"/>
  <c r="AK243" i="38"/>
  <c r="AK242" i="38"/>
  <c r="AK241" i="38"/>
  <c r="AK240" i="38"/>
  <c r="AK239" i="38"/>
  <c r="AK238" i="38"/>
  <c r="AK237" i="38"/>
  <c r="AK236" i="38"/>
  <c r="AK235" i="38"/>
  <c r="AK234" i="38"/>
  <c r="AK233" i="38"/>
  <c r="AK232" i="38"/>
  <c r="AK231" i="38"/>
  <c r="AK230" i="38"/>
  <c r="AK229" i="38"/>
  <c r="AK228" i="38"/>
  <c r="AK227" i="38"/>
  <c r="AK226" i="38"/>
  <c r="AK225" i="38"/>
  <c r="AK224" i="38"/>
  <c r="AK223" i="38"/>
  <c r="AK222" i="38"/>
  <c r="AK221" i="38"/>
  <c r="AK220" i="38"/>
  <c r="AK219" i="38"/>
  <c r="AK218" i="38"/>
  <c r="AK217" i="38"/>
  <c r="AK216" i="38"/>
  <c r="AK215" i="38"/>
  <c r="AK214" i="38"/>
  <c r="AK213" i="38"/>
  <c r="AK212" i="38"/>
  <c r="AK211" i="38"/>
  <c r="AK210" i="38"/>
  <c r="AK209" i="38"/>
  <c r="AK208" i="38"/>
  <c r="AK207" i="38"/>
  <c r="AK206" i="38"/>
  <c r="AK205" i="38"/>
  <c r="AK204" i="38"/>
  <c r="AK203" i="38"/>
  <c r="AK202" i="38"/>
  <c r="AK201" i="38"/>
  <c r="AK200" i="38"/>
  <c r="AK199" i="38"/>
  <c r="AK198" i="38"/>
  <c r="AK197" i="38"/>
  <c r="AK196" i="38"/>
  <c r="AK195" i="38"/>
  <c r="AK194" i="38"/>
  <c r="AK193" i="38"/>
  <c r="AK192" i="38"/>
  <c r="AK191" i="38"/>
  <c r="AK190" i="38"/>
  <c r="AK189" i="38"/>
  <c r="AK188" i="38"/>
  <c r="AK187" i="38"/>
  <c r="AK186" i="38"/>
  <c r="AK185" i="38"/>
  <c r="AK184" i="38"/>
  <c r="AK183" i="38"/>
  <c r="AK182" i="38"/>
  <c r="AK181" i="38"/>
  <c r="AK180" i="38"/>
  <c r="AK179" i="38"/>
  <c r="AK178" i="38"/>
  <c r="AK177" i="38"/>
  <c r="AK176" i="38"/>
  <c r="AK175" i="38"/>
  <c r="AK174" i="38"/>
  <c r="AK173" i="38"/>
  <c r="AK172" i="38"/>
  <c r="AK171" i="38"/>
  <c r="AK170" i="38"/>
  <c r="AK169" i="38"/>
  <c r="AK168" i="38"/>
  <c r="AK167" i="38"/>
  <c r="AK166" i="38"/>
  <c r="AK165" i="38"/>
  <c r="AK164" i="38"/>
  <c r="AK163" i="38"/>
  <c r="AK162" i="38"/>
  <c r="AK161" i="38"/>
  <c r="AK160" i="38"/>
  <c r="AK159" i="38"/>
  <c r="AK158" i="38"/>
  <c r="AK157" i="38"/>
  <c r="AK156" i="38"/>
  <c r="AK155" i="38"/>
  <c r="AK154" i="38"/>
  <c r="AK153" i="38"/>
  <c r="AK152" i="38"/>
  <c r="AK151" i="38"/>
  <c r="AK150" i="38"/>
  <c r="AK149" i="38"/>
  <c r="AK148" i="38"/>
  <c r="AK147" i="38"/>
  <c r="AK146" i="38"/>
  <c r="AK145" i="38"/>
  <c r="AK144" i="38"/>
  <c r="AK143" i="38"/>
  <c r="AK142" i="38"/>
  <c r="AK141" i="38"/>
  <c r="AK140" i="38"/>
  <c r="AK139" i="38"/>
  <c r="AK138" i="38"/>
  <c r="AK137" i="38"/>
  <c r="AK136" i="38"/>
  <c r="AK135" i="38"/>
  <c r="AK134" i="38"/>
  <c r="AK133" i="38"/>
  <c r="AK132" i="38"/>
  <c r="AK131" i="38"/>
  <c r="AK130" i="38"/>
  <c r="AK129" i="38"/>
  <c r="AK128" i="38"/>
  <c r="AK127" i="38"/>
  <c r="AK126" i="38"/>
  <c r="AK125" i="38"/>
  <c r="AK124" i="38"/>
  <c r="AK123" i="38"/>
  <c r="AK122" i="38"/>
  <c r="AK121" i="38"/>
  <c r="AK120" i="38"/>
  <c r="AK119" i="38"/>
  <c r="AK118" i="38"/>
  <c r="AK117" i="38"/>
  <c r="AK116" i="38"/>
  <c r="AK115" i="38"/>
  <c r="AK114" i="38"/>
  <c r="AK113" i="38"/>
  <c r="AK112" i="38"/>
  <c r="AK111" i="38"/>
  <c r="AK110" i="38"/>
  <c r="AK109" i="38"/>
  <c r="AK108" i="38"/>
  <c r="AK107" i="38"/>
  <c r="AK106" i="38"/>
  <c r="AK105" i="38"/>
  <c r="AK104" i="38"/>
  <c r="AK103" i="38"/>
  <c r="AK102" i="38"/>
  <c r="AK101" i="38"/>
  <c r="AK100" i="38"/>
  <c r="AK99" i="38"/>
  <c r="AK98" i="38"/>
  <c r="AK97" i="38"/>
  <c r="AK96" i="38"/>
  <c r="AK95" i="38"/>
  <c r="AK94" i="38"/>
  <c r="AK93" i="38"/>
  <c r="AK92" i="38"/>
  <c r="AK91" i="38"/>
  <c r="AK90" i="38"/>
  <c r="AK89" i="38"/>
  <c r="AK88" i="38"/>
  <c r="AK87" i="38"/>
  <c r="AK86" i="38"/>
  <c r="AK85" i="38"/>
  <c r="AK84" i="38"/>
  <c r="AK83" i="38"/>
  <c r="AK82" i="38"/>
  <c r="AK81" i="38"/>
  <c r="AK80" i="38"/>
  <c r="AK79" i="38"/>
  <c r="AK78" i="38"/>
  <c r="AK77" i="38"/>
  <c r="AK76" i="38"/>
  <c r="AK75" i="38"/>
  <c r="AK74" i="38"/>
  <c r="AK73" i="38"/>
  <c r="AK72" i="38"/>
  <c r="AK71" i="38"/>
  <c r="AK70" i="38"/>
  <c r="AK69" i="38"/>
  <c r="AK68" i="38"/>
  <c r="AK67" i="38"/>
  <c r="AK66" i="38"/>
  <c r="AK65" i="38"/>
  <c r="AK64" i="38"/>
  <c r="AK63" i="38"/>
  <c r="AK62" i="38"/>
  <c r="AK61" i="38"/>
  <c r="AK60" i="38"/>
  <c r="AK59" i="38"/>
  <c r="AK58" i="38"/>
  <c r="AK57" i="38"/>
  <c r="AK56" i="38"/>
  <c r="AK55" i="38"/>
  <c r="AK54" i="38"/>
  <c r="AK53" i="38"/>
  <c r="AK52" i="38"/>
  <c r="AK51" i="38"/>
  <c r="AK50" i="38"/>
  <c r="AK49" i="38"/>
  <c r="AK48" i="38"/>
  <c r="AK47" i="38"/>
  <c r="AK46" i="38"/>
  <c r="AK45" i="38"/>
  <c r="AK44" i="38"/>
  <c r="AK43" i="38"/>
  <c r="AK42" i="38"/>
  <c r="AK41" i="38"/>
  <c r="AK40" i="38"/>
  <c r="AK39" i="38"/>
  <c r="AK38" i="38"/>
  <c r="AK37" i="38"/>
  <c r="AK36" i="38"/>
  <c r="AK35" i="38"/>
  <c r="AK34" i="38"/>
  <c r="AK33" i="38"/>
  <c r="AK32" i="38"/>
  <c r="AK31" i="38"/>
  <c r="AK30" i="38"/>
  <c r="AK29" i="38"/>
  <c r="AK28" i="38"/>
  <c r="AK27" i="38"/>
  <c r="AK26" i="38"/>
  <c r="AK25" i="38"/>
  <c r="AK24" i="38"/>
  <c r="AK23" i="38"/>
  <c r="AK22" i="38"/>
  <c r="AK21" i="38"/>
  <c r="AK20" i="38"/>
  <c r="AK19" i="38"/>
  <c r="AK18" i="38"/>
  <c r="AK17" i="38"/>
  <c r="AK16" i="38"/>
  <c r="AK15" i="38"/>
  <c r="AK14" i="38"/>
  <c r="AK13" i="38"/>
  <c r="AK12" i="38"/>
  <c r="AK11" i="38"/>
  <c r="AK10" i="38"/>
  <c r="AK9" i="38"/>
  <c r="AK8" i="38"/>
  <c r="AK7" i="38"/>
  <c r="AK6" i="38"/>
  <c r="AJ300" i="38"/>
  <c r="AI300" i="38"/>
  <c r="AH300" i="38"/>
  <c r="AF300" i="38"/>
  <c r="AE300" i="38"/>
  <c r="AD300" i="38"/>
  <c r="AB300" i="38"/>
  <c r="AA300" i="38"/>
  <c r="Z300" i="38"/>
  <c r="X300" i="38"/>
  <c r="W300" i="38"/>
  <c r="V300" i="38"/>
  <c r="U300" i="38"/>
  <c r="S300" i="38"/>
  <c r="R300" i="38"/>
  <c r="Q300" i="38"/>
  <c r="AJ298" i="38"/>
  <c r="AI298" i="38"/>
  <c r="AH298" i="38"/>
  <c r="AF298" i="38"/>
  <c r="AE298" i="38"/>
  <c r="AD298" i="38"/>
  <c r="AB298" i="38"/>
  <c r="AA298" i="38"/>
  <c r="Z298" i="38"/>
  <c r="X298" i="38"/>
  <c r="W298" i="38"/>
  <c r="V298" i="38"/>
  <c r="U298" i="38"/>
  <c r="S298" i="38"/>
  <c r="R298" i="38"/>
  <c r="Q298" i="38"/>
  <c r="AJ297" i="38"/>
  <c r="AI297" i="38"/>
  <c r="AH297" i="38"/>
  <c r="AF297" i="38"/>
  <c r="AE297" i="38"/>
  <c r="AD297" i="38"/>
  <c r="AB297" i="38"/>
  <c r="AA297" i="38"/>
  <c r="Z297" i="38"/>
  <c r="X297" i="38"/>
  <c r="W297" i="38"/>
  <c r="V297" i="38"/>
  <c r="U297" i="38"/>
  <c r="S297" i="38"/>
  <c r="R297" i="38"/>
  <c r="Q297" i="38"/>
  <c r="AJ296" i="38"/>
  <c r="AI296" i="38"/>
  <c r="AH296" i="38"/>
  <c r="AF296" i="38"/>
  <c r="AE296" i="38"/>
  <c r="AD296" i="38"/>
  <c r="AB296" i="38"/>
  <c r="AA296" i="38"/>
  <c r="Z296" i="38"/>
  <c r="X296" i="38"/>
  <c r="W296" i="38"/>
  <c r="V296" i="38"/>
  <c r="U296" i="38"/>
  <c r="S296" i="38"/>
  <c r="R296" i="38"/>
  <c r="Q296" i="38"/>
  <c r="AJ295" i="38"/>
  <c r="AI295" i="38"/>
  <c r="AH295" i="38"/>
  <c r="AF295" i="38"/>
  <c r="AE295" i="38"/>
  <c r="AD295" i="38"/>
  <c r="AB295" i="38"/>
  <c r="AA295" i="38"/>
  <c r="Z295" i="38"/>
  <c r="X295" i="38"/>
  <c r="W295" i="38"/>
  <c r="V295" i="38"/>
  <c r="U295" i="38"/>
  <c r="S295" i="38"/>
  <c r="R295" i="38"/>
  <c r="Q295" i="38"/>
  <c r="AJ294" i="38"/>
  <c r="AI294" i="38"/>
  <c r="AH294" i="38"/>
  <c r="AF294" i="38"/>
  <c r="AE294" i="38"/>
  <c r="AD294" i="38"/>
  <c r="AB294" i="38"/>
  <c r="AA294" i="38"/>
  <c r="Z294" i="38"/>
  <c r="X294" i="38"/>
  <c r="W294" i="38"/>
  <c r="V294" i="38"/>
  <c r="U294" i="38"/>
  <c r="S294" i="38"/>
  <c r="R294" i="38"/>
  <c r="Q294" i="38"/>
  <c r="AJ293" i="38"/>
  <c r="AI293" i="38"/>
  <c r="AH293" i="38"/>
  <c r="AF293" i="38"/>
  <c r="AE293" i="38"/>
  <c r="AD293" i="38"/>
  <c r="AB293" i="38"/>
  <c r="AA293" i="38"/>
  <c r="Z293" i="38"/>
  <c r="X293" i="38"/>
  <c r="W293" i="38"/>
  <c r="V293" i="38"/>
  <c r="U293" i="38"/>
  <c r="S293" i="38"/>
  <c r="R293" i="38"/>
  <c r="Q293" i="38"/>
  <c r="AJ292" i="38"/>
  <c r="AI292" i="38"/>
  <c r="AH292" i="38"/>
  <c r="AF292" i="38"/>
  <c r="AE292" i="38"/>
  <c r="AD292" i="38"/>
  <c r="AB292" i="38"/>
  <c r="AA292" i="38"/>
  <c r="Z292" i="38"/>
  <c r="X292" i="38"/>
  <c r="W292" i="38"/>
  <c r="V292" i="38"/>
  <c r="U292" i="38"/>
  <c r="S292" i="38"/>
  <c r="R292" i="38"/>
  <c r="Q292" i="38"/>
  <c r="AJ291" i="38"/>
  <c r="AI291" i="38"/>
  <c r="AH291" i="38"/>
  <c r="AF291" i="38"/>
  <c r="AE291" i="38"/>
  <c r="AD291" i="38"/>
  <c r="AB291" i="38"/>
  <c r="AA291" i="38"/>
  <c r="Z291" i="38"/>
  <c r="X291" i="38"/>
  <c r="W291" i="38"/>
  <c r="V291" i="38"/>
  <c r="U291" i="38"/>
  <c r="S291" i="38"/>
  <c r="R291" i="38"/>
  <c r="Q291" i="38"/>
  <c r="AJ290" i="38"/>
  <c r="AI290" i="38"/>
  <c r="AH290" i="38"/>
  <c r="AF290" i="38"/>
  <c r="AE290" i="38"/>
  <c r="AD290" i="38"/>
  <c r="AB290" i="38"/>
  <c r="AA290" i="38"/>
  <c r="Z290" i="38"/>
  <c r="X290" i="38"/>
  <c r="W290" i="38"/>
  <c r="V290" i="38"/>
  <c r="U290" i="38"/>
  <c r="S290" i="38"/>
  <c r="R290" i="38"/>
  <c r="Q290" i="38"/>
  <c r="AJ289" i="38"/>
  <c r="AI289" i="38"/>
  <c r="AH289" i="38"/>
  <c r="AF289" i="38"/>
  <c r="AE289" i="38"/>
  <c r="AD289" i="38"/>
  <c r="AB289" i="38"/>
  <c r="AA289" i="38"/>
  <c r="Z289" i="38"/>
  <c r="X289" i="38"/>
  <c r="W289" i="38"/>
  <c r="V289" i="38"/>
  <c r="U289" i="38"/>
  <c r="S289" i="38"/>
  <c r="R289" i="38"/>
  <c r="Q289" i="38"/>
  <c r="AJ288" i="38"/>
  <c r="AI288" i="38"/>
  <c r="AH288" i="38"/>
  <c r="AF288" i="38"/>
  <c r="AE288" i="38"/>
  <c r="AD288" i="38"/>
  <c r="AB288" i="38"/>
  <c r="AA288" i="38"/>
  <c r="Z288" i="38"/>
  <c r="X288" i="38"/>
  <c r="W288" i="38"/>
  <c r="V288" i="38"/>
  <c r="U288" i="38"/>
  <c r="S288" i="38"/>
  <c r="R288" i="38"/>
  <c r="Q288" i="38"/>
  <c r="AJ287" i="38"/>
  <c r="AI287" i="38"/>
  <c r="AH287" i="38"/>
  <c r="AF287" i="38"/>
  <c r="AE287" i="38"/>
  <c r="AD287" i="38"/>
  <c r="AB287" i="38"/>
  <c r="AA287" i="38"/>
  <c r="Z287" i="38"/>
  <c r="X287" i="38"/>
  <c r="W287" i="38"/>
  <c r="V287" i="38"/>
  <c r="U287" i="38"/>
  <c r="S287" i="38"/>
  <c r="R287" i="38"/>
  <c r="Q287" i="38"/>
  <c r="AJ286" i="38"/>
  <c r="AI286" i="38"/>
  <c r="AH286" i="38"/>
  <c r="AF286" i="38"/>
  <c r="AE286" i="38"/>
  <c r="AD286" i="38"/>
  <c r="AB286" i="38"/>
  <c r="AA286" i="38"/>
  <c r="Z286" i="38"/>
  <c r="X286" i="38"/>
  <c r="W286" i="38"/>
  <c r="V286" i="38"/>
  <c r="U286" i="38"/>
  <c r="S286" i="38"/>
  <c r="R286" i="38"/>
  <c r="Q286" i="38"/>
  <c r="AJ285" i="38"/>
  <c r="AI285" i="38"/>
  <c r="AH285" i="38"/>
  <c r="AF285" i="38"/>
  <c r="AE285" i="38"/>
  <c r="AD285" i="38"/>
  <c r="AB285" i="38"/>
  <c r="AA285" i="38"/>
  <c r="Z285" i="38"/>
  <c r="X285" i="38"/>
  <c r="W285" i="38"/>
  <c r="V285" i="38"/>
  <c r="U285" i="38"/>
  <c r="S285" i="38"/>
  <c r="R285" i="38"/>
  <c r="Q285" i="38"/>
  <c r="AP6" i="16"/>
  <c r="G94" i="45"/>
  <c r="G95" i="45" s="1"/>
  <c r="B94" i="45"/>
  <c r="B95" i="45" s="1"/>
  <c r="E91" i="45"/>
  <c r="E99" i="45"/>
  <c r="E102" i="45"/>
  <c r="AC316" i="15"/>
  <c r="AF316" i="15" s="1"/>
  <c r="AC315" i="15"/>
  <c r="AF315" i="15" s="1"/>
  <c r="AC314" i="15"/>
  <c r="AF314" i="15" s="1"/>
  <c r="AC313" i="15"/>
  <c r="AF313" i="15" s="1"/>
  <c r="AC312" i="15"/>
  <c r="AF312" i="15" s="1"/>
  <c r="AC311" i="15"/>
  <c r="AF311" i="15" s="1"/>
  <c r="AC310" i="15"/>
  <c r="AF310" i="15" s="1"/>
  <c r="AC309" i="15"/>
  <c r="AF309" i="15" s="1"/>
  <c r="AC308" i="15"/>
  <c r="AF308" i="15" s="1"/>
  <c r="AC307" i="15"/>
  <c r="AC306" i="15"/>
  <c r="AF306" i="15" s="1"/>
  <c r="AC305" i="15"/>
  <c r="AF305" i="15" s="1"/>
  <c r="AC256" i="15"/>
  <c r="AF256" i="15" s="1"/>
  <c r="AC255" i="15"/>
  <c r="AF255" i="15" s="1"/>
  <c r="AC254" i="15"/>
  <c r="AF254" i="15" s="1"/>
  <c r="AC253" i="15"/>
  <c r="AF253" i="15" s="1"/>
  <c r="AC252" i="15"/>
  <c r="AF252" i="15" s="1"/>
  <c r="AC251" i="15"/>
  <c r="AF251" i="15" s="1"/>
  <c r="AC250" i="15"/>
  <c r="AF250" i="15" s="1"/>
  <c r="AC249" i="15"/>
  <c r="AF249" i="15" s="1"/>
  <c r="AC248" i="15"/>
  <c r="AF248" i="15" s="1"/>
  <c r="AC247" i="15"/>
  <c r="AC246" i="15"/>
  <c r="AF246" i="15" s="1"/>
  <c r="AC245" i="15"/>
  <c r="AF245" i="15" s="1"/>
  <c r="AK6" i="37"/>
  <c r="Q284" i="38"/>
  <c r="R284" i="38"/>
  <c r="S284" i="38"/>
  <c r="U284" i="38"/>
  <c r="V284" i="38"/>
  <c r="W284" i="38"/>
  <c r="X284" i="38"/>
  <c r="Z284" i="38"/>
  <c r="AA284" i="38"/>
  <c r="AB284" i="38"/>
  <c r="AD284" i="38"/>
  <c r="AE284" i="38"/>
  <c r="AF284" i="38"/>
  <c r="AH284" i="38"/>
  <c r="AI284" i="38"/>
  <c r="AJ284" i="38"/>
  <c r="Q22" i="38"/>
  <c r="R22" i="38"/>
  <c r="S22" i="38"/>
  <c r="U22" i="38"/>
  <c r="V22" i="38"/>
  <c r="W22" i="38"/>
  <c r="X22" i="38"/>
  <c r="Z22" i="38"/>
  <c r="AA22" i="38"/>
  <c r="AB22" i="38"/>
  <c r="AD22" i="38"/>
  <c r="AE22" i="38"/>
  <c r="AF22" i="38"/>
  <c r="AH22" i="38"/>
  <c r="AI22" i="38"/>
  <c r="AJ22" i="38"/>
  <c r="Q23" i="38"/>
  <c r="R23" i="38"/>
  <c r="S23" i="38"/>
  <c r="U23" i="38"/>
  <c r="V23" i="38"/>
  <c r="W23" i="38"/>
  <c r="X23" i="38"/>
  <c r="Z23" i="38"/>
  <c r="AA23" i="38"/>
  <c r="AB23" i="38"/>
  <c r="AD23" i="38"/>
  <c r="AE23" i="38"/>
  <c r="AF23" i="38"/>
  <c r="AH23" i="38"/>
  <c r="AI23" i="38"/>
  <c r="AJ23" i="38"/>
  <c r="Q24" i="38"/>
  <c r="R24" i="38"/>
  <c r="S24" i="38"/>
  <c r="U24" i="38"/>
  <c r="V24" i="38"/>
  <c r="W24" i="38"/>
  <c r="X24" i="38"/>
  <c r="Z24" i="38"/>
  <c r="AA24" i="38"/>
  <c r="AB24" i="38"/>
  <c r="AD24" i="38"/>
  <c r="AE24" i="38"/>
  <c r="AF24" i="38"/>
  <c r="AH24" i="38"/>
  <c r="AI24" i="38"/>
  <c r="AJ24" i="38"/>
  <c r="Q25" i="38"/>
  <c r="R25" i="38"/>
  <c r="S25" i="38"/>
  <c r="U25" i="38"/>
  <c r="V25" i="38"/>
  <c r="W25" i="38"/>
  <c r="X25" i="38"/>
  <c r="Z25" i="38"/>
  <c r="AA25" i="38"/>
  <c r="AB25" i="38"/>
  <c r="AD25" i="38"/>
  <c r="AE25" i="38"/>
  <c r="AF25" i="38"/>
  <c r="AH25" i="38"/>
  <c r="AI25" i="38"/>
  <c r="AJ25" i="38"/>
  <c r="Q26" i="38"/>
  <c r="R26" i="38"/>
  <c r="S26" i="38"/>
  <c r="U26" i="38"/>
  <c r="V26" i="38"/>
  <c r="W26" i="38"/>
  <c r="X26" i="38"/>
  <c r="Z26" i="38"/>
  <c r="AA26" i="38"/>
  <c r="AB26" i="38"/>
  <c r="AD26" i="38"/>
  <c r="AE26" i="38"/>
  <c r="AF26" i="38"/>
  <c r="AH26" i="38"/>
  <c r="AI26" i="38"/>
  <c r="AJ26" i="38"/>
  <c r="Q27" i="38"/>
  <c r="R27" i="38"/>
  <c r="S27" i="38"/>
  <c r="U27" i="38"/>
  <c r="V27" i="38"/>
  <c r="W27" i="38"/>
  <c r="X27" i="38"/>
  <c r="Z27" i="38"/>
  <c r="AA27" i="38"/>
  <c r="AB27" i="38"/>
  <c r="AD27" i="38"/>
  <c r="AE27" i="38"/>
  <c r="AF27" i="38"/>
  <c r="AH27" i="38"/>
  <c r="AI27" i="38"/>
  <c r="AJ27" i="38"/>
  <c r="Q28" i="38"/>
  <c r="R28" i="38"/>
  <c r="S28" i="38"/>
  <c r="U28" i="38"/>
  <c r="V28" i="38"/>
  <c r="W28" i="38"/>
  <c r="X28" i="38"/>
  <c r="Z28" i="38"/>
  <c r="AA28" i="38"/>
  <c r="AB28" i="38"/>
  <c r="AD28" i="38"/>
  <c r="AE28" i="38"/>
  <c r="AF28" i="38"/>
  <c r="AH28" i="38"/>
  <c r="AI28" i="38"/>
  <c r="AJ28" i="38"/>
  <c r="Q29" i="38"/>
  <c r="R29" i="38"/>
  <c r="S29" i="38"/>
  <c r="U29" i="38"/>
  <c r="V29" i="38"/>
  <c r="W29" i="38"/>
  <c r="X29" i="38"/>
  <c r="Z29" i="38"/>
  <c r="AA29" i="38"/>
  <c r="AB29" i="38"/>
  <c r="AD29" i="38"/>
  <c r="AE29" i="38"/>
  <c r="AF29" i="38"/>
  <c r="AH29" i="38"/>
  <c r="AI29" i="38"/>
  <c r="AJ29" i="38"/>
  <c r="Q30" i="38"/>
  <c r="R30" i="38"/>
  <c r="S30" i="38"/>
  <c r="U30" i="38"/>
  <c r="V30" i="38"/>
  <c r="W30" i="38"/>
  <c r="X30" i="38"/>
  <c r="Z30" i="38"/>
  <c r="AA30" i="38"/>
  <c r="AB30" i="38"/>
  <c r="AD30" i="38"/>
  <c r="AE30" i="38"/>
  <c r="AF30" i="38"/>
  <c r="AH30" i="38"/>
  <c r="AI30" i="38"/>
  <c r="AJ30" i="38"/>
  <c r="Q31" i="38"/>
  <c r="R31" i="38"/>
  <c r="S31" i="38"/>
  <c r="U31" i="38"/>
  <c r="V31" i="38"/>
  <c r="W31" i="38"/>
  <c r="X31" i="38"/>
  <c r="Z31" i="38"/>
  <c r="AA31" i="38"/>
  <c r="AB31" i="38"/>
  <c r="AD31" i="38"/>
  <c r="AE31" i="38"/>
  <c r="AF31" i="38"/>
  <c r="AH31" i="38"/>
  <c r="AI31" i="38"/>
  <c r="AJ31" i="38"/>
  <c r="Q32" i="38"/>
  <c r="R32" i="38"/>
  <c r="S32" i="38"/>
  <c r="U32" i="38"/>
  <c r="V32" i="38"/>
  <c r="W32" i="38"/>
  <c r="X32" i="38"/>
  <c r="Z32" i="38"/>
  <c r="AA32" i="38"/>
  <c r="AB32" i="38"/>
  <c r="AD32" i="38"/>
  <c r="AE32" i="38"/>
  <c r="AF32" i="38"/>
  <c r="AH32" i="38"/>
  <c r="AI32" i="38"/>
  <c r="AJ32" i="38"/>
  <c r="Q33" i="38"/>
  <c r="R33" i="38"/>
  <c r="S33" i="38"/>
  <c r="U33" i="38"/>
  <c r="V33" i="38"/>
  <c r="W33" i="38"/>
  <c r="X33" i="38"/>
  <c r="Z33" i="38"/>
  <c r="AA33" i="38"/>
  <c r="AB33" i="38"/>
  <c r="AD33" i="38"/>
  <c r="AE33" i="38"/>
  <c r="AF33" i="38"/>
  <c r="AH33" i="38"/>
  <c r="AI33" i="38"/>
  <c r="AJ33" i="38"/>
  <c r="Q34" i="38"/>
  <c r="R34" i="38"/>
  <c r="S34" i="38"/>
  <c r="U34" i="38"/>
  <c r="V34" i="38"/>
  <c r="W34" i="38"/>
  <c r="X34" i="38"/>
  <c r="Z34" i="38"/>
  <c r="AA34" i="38"/>
  <c r="AB34" i="38"/>
  <c r="AD34" i="38"/>
  <c r="AE34" i="38"/>
  <c r="AF34" i="38"/>
  <c r="AH34" i="38"/>
  <c r="AI34" i="38"/>
  <c r="AJ34" i="38"/>
  <c r="Q35" i="38"/>
  <c r="R35" i="38"/>
  <c r="S35" i="38"/>
  <c r="U35" i="38"/>
  <c r="V35" i="38"/>
  <c r="W35" i="38"/>
  <c r="X35" i="38"/>
  <c r="Z35" i="38"/>
  <c r="AA35" i="38"/>
  <c r="AB35" i="38"/>
  <c r="AD35" i="38"/>
  <c r="AE35" i="38"/>
  <c r="AF35" i="38"/>
  <c r="AH35" i="38"/>
  <c r="AI35" i="38"/>
  <c r="AJ35" i="38"/>
  <c r="Q36" i="38"/>
  <c r="R36" i="38"/>
  <c r="S36" i="38"/>
  <c r="U36" i="38"/>
  <c r="V36" i="38"/>
  <c r="W36" i="38"/>
  <c r="X36" i="38"/>
  <c r="Z36" i="38"/>
  <c r="AA36" i="38"/>
  <c r="AB36" i="38"/>
  <c r="AD36" i="38"/>
  <c r="AE36" i="38"/>
  <c r="AF36" i="38"/>
  <c r="AH36" i="38"/>
  <c r="AI36" i="38"/>
  <c r="AJ36" i="38"/>
  <c r="Q37" i="38"/>
  <c r="R37" i="38"/>
  <c r="S37" i="38"/>
  <c r="U37" i="38"/>
  <c r="V37" i="38"/>
  <c r="W37" i="38"/>
  <c r="X37" i="38"/>
  <c r="Z37" i="38"/>
  <c r="AA37" i="38"/>
  <c r="AB37" i="38"/>
  <c r="AD37" i="38"/>
  <c r="AE37" i="38"/>
  <c r="AF37" i="38"/>
  <c r="AH37" i="38"/>
  <c r="AI37" i="38"/>
  <c r="AJ37" i="38"/>
  <c r="Q38" i="38"/>
  <c r="R38" i="38"/>
  <c r="S38" i="38"/>
  <c r="U38" i="38"/>
  <c r="V38" i="38"/>
  <c r="W38" i="38"/>
  <c r="X38" i="38"/>
  <c r="Z38" i="38"/>
  <c r="AA38" i="38"/>
  <c r="AB38" i="38"/>
  <c r="AD38" i="38"/>
  <c r="AE38" i="38"/>
  <c r="AF38" i="38"/>
  <c r="AH38" i="38"/>
  <c r="AI38" i="38"/>
  <c r="AJ38" i="38"/>
  <c r="Q39" i="38"/>
  <c r="R39" i="38"/>
  <c r="S39" i="38"/>
  <c r="U39" i="38"/>
  <c r="V39" i="38"/>
  <c r="W39" i="38"/>
  <c r="X39" i="38"/>
  <c r="Z39" i="38"/>
  <c r="AA39" i="38"/>
  <c r="AB39" i="38"/>
  <c r="AD39" i="38"/>
  <c r="AE39" i="38"/>
  <c r="AF39" i="38"/>
  <c r="AH39" i="38"/>
  <c r="AI39" i="38"/>
  <c r="AJ39" i="38"/>
  <c r="Q40" i="38"/>
  <c r="R40" i="38"/>
  <c r="S40" i="38"/>
  <c r="U40" i="38"/>
  <c r="V40" i="38"/>
  <c r="W40" i="38"/>
  <c r="X40" i="38"/>
  <c r="Z40" i="38"/>
  <c r="AA40" i="38"/>
  <c r="AB40" i="38"/>
  <c r="AD40" i="38"/>
  <c r="AE40" i="38"/>
  <c r="AF40" i="38"/>
  <c r="AH40" i="38"/>
  <c r="AI40" i="38"/>
  <c r="AJ40" i="38"/>
  <c r="Q41" i="38"/>
  <c r="R41" i="38"/>
  <c r="S41" i="38"/>
  <c r="U41" i="38"/>
  <c r="V41" i="38"/>
  <c r="W41" i="38"/>
  <c r="X41" i="38"/>
  <c r="Z41" i="38"/>
  <c r="AA41" i="38"/>
  <c r="AB41" i="38"/>
  <c r="AD41" i="38"/>
  <c r="AE41" i="38"/>
  <c r="AF41" i="38"/>
  <c r="AH41" i="38"/>
  <c r="AI41" i="38"/>
  <c r="AJ41" i="38"/>
  <c r="Q42" i="38"/>
  <c r="R42" i="38"/>
  <c r="S42" i="38"/>
  <c r="U42" i="38"/>
  <c r="V42" i="38"/>
  <c r="W42" i="38"/>
  <c r="X42" i="38"/>
  <c r="Z42" i="38"/>
  <c r="AA42" i="38"/>
  <c r="AB42" i="38"/>
  <c r="AD42" i="38"/>
  <c r="AE42" i="38"/>
  <c r="AF42" i="38"/>
  <c r="AH42" i="38"/>
  <c r="AI42" i="38"/>
  <c r="AJ42" i="38"/>
  <c r="Q43" i="38"/>
  <c r="R43" i="38"/>
  <c r="S43" i="38"/>
  <c r="U43" i="38"/>
  <c r="V43" i="38"/>
  <c r="W43" i="38"/>
  <c r="X43" i="38"/>
  <c r="Z43" i="38"/>
  <c r="AA43" i="38"/>
  <c r="AB43" i="38"/>
  <c r="AD43" i="38"/>
  <c r="AE43" i="38"/>
  <c r="AF43" i="38"/>
  <c r="AH43" i="38"/>
  <c r="AI43" i="38"/>
  <c r="AJ43" i="38"/>
  <c r="Q44" i="38"/>
  <c r="R44" i="38"/>
  <c r="S44" i="38"/>
  <c r="U44" i="38"/>
  <c r="V44" i="38"/>
  <c r="W44" i="38"/>
  <c r="X44" i="38"/>
  <c r="Z44" i="38"/>
  <c r="AA44" i="38"/>
  <c r="AB44" i="38"/>
  <c r="AD44" i="38"/>
  <c r="AE44" i="38"/>
  <c r="AF44" i="38"/>
  <c r="AH44" i="38"/>
  <c r="AI44" i="38"/>
  <c r="AJ44" i="38"/>
  <c r="Q45" i="38"/>
  <c r="R45" i="38"/>
  <c r="S45" i="38"/>
  <c r="U45" i="38"/>
  <c r="V45" i="38"/>
  <c r="W45" i="38"/>
  <c r="X45" i="38"/>
  <c r="Z45" i="38"/>
  <c r="AA45" i="38"/>
  <c r="AB45" i="38"/>
  <c r="AD45" i="38"/>
  <c r="AE45" i="38"/>
  <c r="AF45" i="38"/>
  <c r="AH45" i="38"/>
  <c r="AI45" i="38"/>
  <c r="AJ45" i="38"/>
  <c r="Q46" i="38"/>
  <c r="R46" i="38"/>
  <c r="S46" i="38"/>
  <c r="U46" i="38"/>
  <c r="V46" i="38"/>
  <c r="W46" i="38"/>
  <c r="X46" i="38"/>
  <c r="Z46" i="38"/>
  <c r="AA46" i="38"/>
  <c r="AB46" i="38"/>
  <c r="AD46" i="38"/>
  <c r="AE46" i="38"/>
  <c r="AF46" i="38"/>
  <c r="AH46" i="38"/>
  <c r="AI46" i="38"/>
  <c r="AJ46" i="38"/>
  <c r="Q47" i="38"/>
  <c r="R47" i="38"/>
  <c r="S47" i="38"/>
  <c r="U47" i="38"/>
  <c r="V47" i="38"/>
  <c r="W47" i="38"/>
  <c r="X47" i="38"/>
  <c r="Z47" i="38"/>
  <c r="AA47" i="38"/>
  <c r="AB47" i="38"/>
  <c r="AD47" i="38"/>
  <c r="AE47" i="38"/>
  <c r="AF47" i="38"/>
  <c r="AH47" i="38"/>
  <c r="AI47" i="38"/>
  <c r="AJ47" i="38"/>
  <c r="Q48" i="38"/>
  <c r="R48" i="38"/>
  <c r="S48" i="38"/>
  <c r="U48" i="38"/>
  <c r="V48" i="38"/>
  <c r="W48" i="38"/>
  <c r="X48" i="38"/>
  <c r="Z48" i="38"/>
  <c r="AA48" i="38"/>
  <c r="AB48" i="38"/>
  <c r="AD48" i="38"/>
  <c r="AE48" i="38"/>
  <c r="AF48" i="38"/>
  <c r="AH48" i="38"/>
  <c r="AI48" i="38"/>
  <c r="AJ48" i="38"/>
  <c r="Q49" i="38"/>
  <c r="R49" i="38"/>
  <c r="S49" i="38"/>
  <c r="U49" i="38"/>
  <c r="V49" i="38"/>
  <c r="W49" i="38"/>
  <c r="X49" i="38"/>
  <c r="Z49" i="38"/>
  <c r="AA49" i="38"/>
  <c r="AB49" i="38"/>
  <c r="AD49" i="38"/>
  <c r="AE49" i="38"/>
  <c r="AF49" i="38"/>
  <c r="AH49" i="38"/>
  <c r="AI49" i="38"/>
  <c r="AJ49" i="38"/>
  <c r="Q50" i="38"/>
  <c r="R50" i="38"/>
  <c r="S50" i="38"/>
  <c r="U50" i="38"/>
  <c r="V50" i="38"/>
  <c r="W50" i="38"/>
  <c r="X50" i="38"/>
  <c r="Z50" i="38"/>
  <c r="AA50" i="38"/>
  <c r="AB50" i="38"/>
  <c r="AD50" i="38"/>
  <c r="AE50" i="38"/>
  <c r="AF50" i="38"/>
  <c r="AH50" i="38"/>
  <c r="AI50" i="38"/>
  <c r="AJ50" i="38"/>
  <c r="Q51" i="38"/>
  <c r="R51" i="38"/>
  <c r="S51" i="38"/>
  <c r="U51" i="38"/>
  <c r="V51" i="38"/>
  <c r="W51" i="38"/>
  <c r="X51" i="38"/>
  <c r="Z51" i="38"/>
  <c r="AA51" i="38"/>
  <c r="AB51" i="38"/>
  <c r="AD51" i="38"/>
  <c r="AE51" i="38"/>
  <c r="AF51" i="38"/>
  <c r="AH51" i="38"/>
  <c r="AI51" i="38"/>
  <c r="AJ51" i="38"/>
  <c r="Q52" i="38"/>
  <c r="R52" i="38"/>
  <c r="S52" i="38"/>
  <c r="U52" i="38"/>
  <c r="V52" i="38"/>
  <c r="W52" i="38"/>
  <c r="X52" i="38"/>
  <c r="Z52" i="38"/>
  <c r="AA52" i="38"/>
  <c r="AB52" i="38"/>
  <c r="AD52" i="38"/>
  <c r="AE52" i="38"/>
  <c r="AF52" i="38"/>
  <c r="AH52" i="38"/>
  <c r="AI52" i="38"/>
  <c r="AJ52" i="38"/>
  <c r="Q53" i="38"/>
  <c r="R53" i="38"/>
  <c r="S53" i="38"/>
  <c r="U53" i="38"/>
  <c r="V53" i="38"/>
  <c r="W53" i="38"/>
  <c r="X53" i="38"/>
  <c r="Z53" i="38"/>
  <c r="AA53" i="38"/>
  <c r="AB53" i="38"/>
  <c r="AD53" i="38"/>
  <c r="AE53" i="38"/>
  <c r="AF53" i="38"/>
  <c r="AH53" i="38"/>
  <c r="AI53" i="38"/>
  <c r="AJ53" i="38"/>
  <c r="Q54" i="38"/>
  <c r="R54" i="38"/>
  <c r="S54" i="38"/>
  <c r="U54" i="38"/>
  <c r="V54" i="38"/>
  <c r="W54" i="38"/>
  <c r="X54" i="38"/>
  <c r="Z54" i="38"/>
  <c r="AA54" i="38"/>
  <c r="AB54" i="38"/>
  <c r="AD54" i="38"/>
  <c r="AE54" i="38"/>
  <c r="AF54" i="38"/>
  <c r="AH54" i="38"/>
  <c r="AI54" i="38"/>
  <c r="AJ54" i="38"/>
  <c r="Q55" i="38"/>
  <c r="R55" i="38"/>
  <c r="S55" i="38"/>
  <c r="U55" i="38"/>
  <c r="V55" i="38"/>
  <c r="W55" i="38"/>
  <c r="X55" i="38"/>
  <c r="Z55" i="38"/>
  <c r="AA55" i="38"/>
  <c r="AB55" i="38"/>
  <c r="AD55" i="38"/>
  <c r="AE55" i="38"/>
  <c r="AF55" i="38"/>
  <c r="AH55" i="38"/>
  <c r="AI55" i="38"/>
  <c r="AJ55" i="38"/>
  <c r="Q56" i="38"/>
  <c r="R56" i="38"/>
  <c r="S56" i="38"/>
  <c r="U56" i="38"/>
  <c r="V56" i="38"/>
  <c r="W56" i="38"/>
  <c r="X56" i="38"/>
  <c r="Z56" i="38"/>
  <c r="AA56" i="38"/>
  <c r="AB56" i="38"/>
  <c r="AD56" i="38"/>
  <c r="AE56" i="38"/>
  <c r="AF56" i="38"/>
  <c r="AH56" i="38"/>
  <c r="AI56" i="38"/>
  <c r="AJ56" i="38"/>
  <c r="Q57" i="38"/>
  <c r="R57" i="38"/>
  <c r="S57" i="38"/>
  <c r="U57" i="38"/>
  <c r="V57" i="38"/>
  <c r="W57" i="38"/>
  <c r="X57" i="38"/>
  <c r="Z57" i="38"/>
  <c r="AA57" i="38"/>
  <c r="AB57" i="38"/>
  <c r="AD57" i="38"/>
  <c r="AE57" i="38"/>
  <c r="AF57" i="38"/>
  <c r="AH57" i="38"/>
  <c r="AI57" i="38"/>
  <c r="AJ57" i="38"/>
  <c r="Q58" i="38"/>
  <c r="R58" i="38"/>
  <c r="S58" i="38"/>
  <c r="U58" i="38"/>
  <c r="V58" i="38"/>
  <c r="W58" i="38"/>
  <c r="X58" i="38"/>
  <c r="Z58" i="38"/>
  <c r="AA58" i="38"/>
  <c r="AB58" i="38"/>
  <c r="AD58" i="38"/>
  <c r="AE58" i="38"/>
  <c r="AF58" i="38"/>
  <c r="AH58" i="38"/>
  <c r="AI58" i="38"/>
  <c r="AJ58" i="38"/>
  <c r="Q59" i="38"/>
  <c r="R59" i="38"/>
  <c r="S59" i="38"/>
  <c r="U59" i="38"/>
  <c r="V59" i="38"/>
  <c r="W59" i="38"/>
  <c r="X59" i="38"/>
  <c r="Z59" i="38"/>
  <c r="AA59" i="38"/>
  <c r="AB59" i="38"/>
  <c r="AD59" i="38"/>
  <c r="AE59" i="38"/>
  <c r="AF59" i="38"/>
  <c r="AH59" i="38"/>
  <c r="AI59" i="38"/>
  <c r="AJ59" i="38"/>
  <c r="Q60" i="38"/>
  <c r="R60" i="38"/>
  <c r="S60" i="38"/>
  <c r="U60" i="38"/>
  <c r="V60" i="38"/>
  <c r="W60" i="38"/>
  <c r="X60" i="38"/>
  <c r="Z60" i="38"/>
  <c r="AA60" i="38"/>
  <c r="AB60" i="38"/>
  <c r="AD60" i="38"/>
  <c r="AE60" i="38"/>
  <c r="AF60" i="38"/>
  <c r="AH60" i="38"/>
  <c r="AI60" i="38"/>
  <c r="AJ60" i="38"/>
  <c r="Q61" i="38"/>
  <c r="R61" i="38"/>
  <c r="S61" i="38"/>
  <c r="U61" i="38"/>
  <c r="V61" i="38"/>
  <c r="W61" i="38"/>
  <c r="X61" i="38"/>
  <c r="Z61" i="38"/>
  <c r="AA61" i="38"/>
  <c r="AB61" i="38"/>
  <c r="AD61" i="38"/>
  <c r="AE61" i="38"/>
  <c r="AF61" i="38"/>
  <c r="AH61" i="38"/>
  <c r="AI61" i="38"/>
  <c r="AJ61" i="38"/>
  <c r="Q62" i="38"/>
  <c r="R62" i="38"/>
  <c r="S62" i="38"/>
  <c r="U62" i="38"/>
  <c r="V62" i="38"/>
  <c r="W62" i="38"/>
  <c r="X62" i="38"/>
  <c r="Z62" i="38"/>
  <c r="AA62" i="38"/>
  <c r="AB62" i="38"/>
  <c r="AD62" i="38"/>
  <c r="AE62" i="38"/>
  <c r="AF62" i="38"/>
  <c r="AH62" i="38"/>
  <c r="AI62" i="38"/>
  <c r="AJ62" i="38"/>
  <c r="Q63" i="38"/>
  <c r="R63" i="38"/>
  <c r="S63" i="38"/>
  <c r="U63" i="38"/>
  <c r="V63" i="38"/>
  <c r="W63" i="38"/>
  <c r="X63" i="38"/>
  <c r="Z63" i="38"/>
  <c r="AA63" i="38"/>
  <c r="AB63" i="38"/>
  <c r="AD63" i="38"/>
  <c r="AE63" i="38"/>
  <c r="AF63" i="38"/>
  <c r="AH63" i="38"/>
  <c r="AI63" i="38"/>
  <c r="AJ63" i="38"/>
  <c r="Q64" i="38"/>
  <c r="R64" i="38"/>
  <c r="S64" i="38"/>
  <c r="U64" i="38"/>
  <c r="V64" i="38"/>
  <c r="W64" i="38"/>
  <c r="X64" i="38"/>
  <c r="Z64" i="38"/>
  <c r="AA64" i="38"/>
  <c r="AB64" i="38"/>
  <c r="AD64" i="38"/>
  <c r="AE64" i="38"/>
  <c r="AF64" i="38"/>
  <c r="AH64" i="38"/>
  <c r="AI64" i="38"/>
  <c r="AJ64" i="38"/>
  <c r="Q65" i="38"/>
  <c r="R65" i="38"/>
  <c r="S65" i="38"/>
  <c r="U65" i="38"/>
  <c r="V65" i="38"/>
  <c r="W65" i="38"/>
  <c r="X65" i="38"/>
  <c r="Z65" i="38"/>
  <c r="AA65" i="38"/>
  <c r="AB65" i="38"/>
  <c r="AD65" i="38"/>
  <c r="AE65" i="38"/>
  <c r="AF65" i="38"/>
  <c r="AH65" i="38"/>
  <c r="AI65" i="38"/>
  <c r="AJ65" i="38"/>
  <c r="Q66" i="38"/>
  <c r="R66" i="38"/>
  <c r="S66" i="38"/>
  <c r="U66" i="38"/>
  <c r="V66" i="38"/>
  <c r="W66" i="38"/>
  <c r="X66" i="38"/>
  <c r="Z66" i="38"/>
  <c r="AA66" i="38"/>
  <c r="AB66" i="38"/>
  <c r="AD66" i="38"/>
  <c r="AE66" i="38"/>
  <c r="AF66" i="38"/>
  <c r="AH66" i="38"/>
  <c r="AI66" i="38"/>
  <c r="AJ66" i="38"/>
  <c r="Q67" i="38"/>
  <c r="R67" i="38"/>
  <c r="S67" i="38"/>
  <c r="U67" i="38"/>
  <c r="V67" i="38"/>
  <c r="W67" i="38"/>
  <c r="X67" i="38"/>
  <c r="Z67" i="38"/>
  <c r="AA67" i="38"/>
  <c r="AB67" i="38"/>
  <c r="AD67" i="38"/>
  <c r="AE67" i="38"/>
  <c r="AF67" i="38"/>
  <c r="AH67" i="38"/>
  <c r="AI67" i="38"/>
  <c r="AJ67" i="38"/>
  <c r="Q68" i="38"/>
  <c r="R68" i="38"/>
  <c r="S68" i="38"/>
  <c r="U68" i="38"/>
  <c r="V68" i="38"/>
  <c r="W68" i="38"/>
  <c r="X68" i="38"/>
  <c r="Z68" i="38"/>
  <c r="AA68" i="38"/>
  <c r="AB68" i="38"/>
  <c r="AD68" i="38"/>
  <c r="AE68" i="38"/>
  <c r="AF68" i="38"/>
  <c r="AH68" i="38"/>
  <c r="AI68" i="38"/>
  <c r="AJ68" i="38"/>
  <c r="Q69" i="38"/>
  <c r="R69" i="38"/>
  <c r="S69" i="38"/>
  <c r="U69" i="38"/>
  <c r="V69" i="38"/>
  <c r="W69" i="38"/>
  <c r="X69" i="38"/>
  <c r="Z69" i="38"/>
  <c r="AA69" i="38"/>
  <c r="AB69" i="38"/>
  <c r="AD69" i="38"/>
  <c r="AE69" i="38"/>
  <c r="AF69" i="38"/>
  <c r="AH69" i="38"/>
  <c r="AI69" i="38"/>
  <c r="AJ69" i="38"/>
  <c r="Q70" i="38"/>
  <c r="R70" i="38"/>
  <c r="S70" i="38"/>
  <c r="U70" i="38"/>
  <c r="V70" i="38"/>
  <c r="W70" i="38"/>
  <c r="X70" i="38"/>
  <c r="Z70" i="38"/>
  <c r="AA70" i="38"/>
  <c r="AB70" i="38"/>
  <c r="AD70" i="38"/>
  <c r="AE70" i="38"/>
  <c r="AF70" i="38"/>
  <c r="AH70" i="38"/>
  <c r="AI70" i="38"/>
  <c r="AJ70" i="38"/>
  <c r="Q71" i="38"/>
  <c r="R71" i="38"/>
  <c r="S71" i="38"/>
  <c r="U71" i="38"/>
  <c r="V71" i="38"/>
  <c r="W71" i="38"/>
  <c r="X71" i="38"/>
  <c r="Z71" i="38"/>
  <c r="AA71" i="38"/>
  <c r="AB71" i="38"/>
  <c r="AD71" i="38"/>
  <c r="AE71" i="38"/>
  <c r="AF71" i="38"/>
  <c r="AH71" i="38"/>
  <c r="AI71" i="38"/>
  <c r="AJ71" i="38"/>
  <c r="Q72" i="38"/>
  <c r="R72" i="38"/>
  <c r="S72" i="38"/>
  <c r="U72" i="38"/>
  <c r="V72" i="38"/>
  <c r="W72" i="38"/>
  <c r="X72" i="38"/>
  <c r="Z72" i="38"/>
  <c r="AA72" i="38"/>
  <c r="AB72" i="38"/>
  <c r="AD72" i="38"/>
  <c r="AE72" i="38"/>
  <c r="AF72" i="38"/>
  <c r="AH72" i="38"/>
  <c r="AI72" i="38"/>
  <c r="AJ72" i="38"/>
  <c r="Q73" i="38"/>
  <c r="R73" i="38"/>
  <c r="S73" i="38"/>
  <c r="U73" i="38"/>
  <c r="V73" i="38"/>
  <c r="W73" i="38"/>
  <c r="X73" i="38"/>
  <c r="Z73" i="38"/>
  <c r="AA73" i="38"/>
  <c r="AB73" i="38"/>
  <c r="AD73" i="38"/>
  <c r="AE73" i="38"/>
  <c r="AF73" i="38"/>
  <c r="AH73" i="38"/>
  <c r="AI73" i="38"/>
  <c r="AJ73" i="38"/>
  <c r="Q74" i="38"/>
  <c r="R74" i="38"/>
  <c r="S74" i="38"/>
  <c r="U74" i="38"/>
  <c r="V74" i="38"/>
  <c r="W74" i="38"/>
  <c r="X74" i="38"/>
  <c r="Z74" i="38"/>
  <c r="AA74" i="38"/>
  <c r="AB74" i="38"/>
  <c r="AD74" i="38"/>
  <c r="AE74" i="38"/>
  <c r="AF74" i="38"/>
  <c r="AH74" i="38"/>
  <c r="AI74" i="38"/>
  <c r="AJ74" i="38"/>
  <c r="Q75" i="38"/>
  <c r="R75" i="38"/>
  <c r="S75" i="38"/>
  <c r="U75" i="38"/>
  <c r="V75" i="38"/>
  <c r="W75" i="38"/>
  <c r="X75" i="38"/>
  <c r="Z75" i="38"/>
  <c r="AA75" i="38"/>
  <c r="AB75" i="38"/>
  <c r="AD75" i="38"/>
  <c r="AE75" i="38"/>
  <c r="AF75" i="38"/>
  <c r="AH75" i="38"/>
  <c r="AI75" i="38"/>
  <c r="AJ75" i="38"/>
  <c r="Q76" i="38"/>
  <c r="R76" i="38"/>
  <c r="S76" i="38"/>
  <c r="U76" i="38"/>
  <c r="V76" i="38"/>
  <c r="W76" i="38"/>
  <c r="X76" i="38"/>
  <c r="Z76" i="38"/>
  <c r="AA76" i="38"/>
  <c r="AB76" i="38"/>
  <c r="AD76" i="38"/>
  <c r="AE76" i="38"/>
  <c r="AF76" i="38"/>
  <c r="AH76" i="38"/>
  <c r="AI76" i="38"/>
  <c r="AJ76" i="38"/>
  <c r="Q77" i="38"/>
  <c r="R77" i="38"/>
  <c r="S77" i="38"/>
  <c r="U77" i="38"/>
  <c r="V77" i="38"/>
  <c r="W77" i="38"/>
  <c r="X77" i="38"/>
  <c r="Z77" i="38"/>
  <c r="AA77" i="38"/>
  <c r="AB77" i="38"/>
  <c r="AD77" i="38"/>
  <c r="AE77" i="38"/>
  <c r="AF77" i="38"/>
  <c r="AH77" i="38"/>
  <c r="AI77" i="38"/>
  <c r="AJ77" i="38"/>
  <c r="Q78" i="38"/>
  <c r="R78" i="38"/>
  <c r="S78" i="38"/>
  <c r="U78" i="38"/>
  <c r="V78" i="38"/>
  <c r="W78" i="38"/>
  <c r="X78" i="38"/>
  <c r="Z78" i="38"/>
  <c r="AA78" i="38"/>
  <c r="AB78" i="38"/>
  <c r="AD78" i="38"/>
  <c r="AE78" i="38"/>
  <c r="AF78" i="38"/>
  <c r="AH78" i="38"/>
  <c r="AI78" i="38"/>
  <c r="AJ78" i="38"/>
  <c r="Q79" i="38"/>
  <c r="R79" i="38"/>
  <c r="S79" i="38"/>
  <c r="U79" i="38"/>
  <c r="V79" i="38"/>
  <c r="W79" i="38"/>
  <c r="X79" i="38"/>
  <c r="Z79" i="38"/>
  <c r="AA79" i="38"/>
  <c r="AB79" i="38"/>
  <c r="AD79" i="38"/>
  <c r="AE79" i="38"/>
  <c r="AF79" i="38"/>
  <c r="AH79" i="38"/>
  <c r="AI79" i="38"/>
  <c r="AJ79" i="38"/>
  <c r="Q80" i="38"/>
  <c r="R80" i="38"/>
  <c r="S80" i="38"/>
  <c r="U80" i="38"/>
  <c r="V80" i="38"/>
  <c r="W80" i="38"/>
  <c r="X80" i="38"/>
  <c r="Z80" i="38"/>
  <c r="AA80" i="38"/>
  <c r="AB80" i="38"/>
  <c r="AD80" i="38"/>
  <c r="AE80" i="38"/>
  <c r="AF80" i="38"/>
  <c r="AH80" i="38"/>
  <c r="AI80" i="38"/>
  <c r="AJ80" i="38"/>
  <c r="Q81" i="38"/>
  <c r="R81" i="38"/>
  <c r="S81" i="38"/>
  <c r="U81" i="38"/>
  <c r="V81" i="38"/>
  <c r="W81" i="38"/>
  <c r="X81" i="38"/>
  <c r="Z81" i="38"/>
  <c r="AA81" i="38"/>
  <c r="AB81" i="38"/>
  <c r="AD81" i="38"/>
  <c r="AE81" i="38"/>
  <c r="AF81" i="38"/>
  <c r="AH81" i="38"/>
  <c r="AI81" i="38"/>
  <c r="AJ81" i="38"/>
  <c r="Q82" i="38"/>
  <c r="R82" i="38"/>
  <c r="S82" i="38"/>
  <c r="U82" i="38"/>
  <c r="V82" i="38"/>
  <c r="W82" i="38"/>
  <c r="X82" i="38"/>
  <c r="Z82" i="38"/>
  <c r="AA82" i="38"/>
  <c r="AB82" i="38"/>
  <c r="AD82" i="38"/>
  <c r="AE82" i="38"/>
  <c r="AF82" i="38"/>
  <c r="AH82" i="38"/>
  <c r="AI82" i="38"/>
  <c r="AJ82" i="38"/>
  <c r="Q83" i="38"/>
  <c r="R83" i="38"/>
  <c r="S83" i="38"/>
  <c r="U83" i="38"/>
  <c r="V83" i="38"/>
  <c r="W83" i="38"/>
  <c r="X83" i="38"/>
  <c r="Z83" i="38"/>
  <c r="AA83" i="38"/>
  <c r="AB83" i="38"/>
  <c r="AD83" i="38"/>
  <c r="AE83" i="38"/>
  <c r="AF83" i="38"/>
  <c r="AH83" i="38"/>
  <c r="AI83" i="38"/>
  <c r="AJ83" i="38"/>
  <c r="Q84" i="38"/>
  <c r="R84" i="38"/>
  <c r="S84" i="38"/>
  <c r="U84" i="38"/>
  <c r="V84" i="38"/>
  <c r="W84" i="38"/>
  <c r="X84" i="38"/>
  <c r="Z84" i="38"/>
  <c r="AA84" i="38"/>
  <c r="AB84" i="38"/>
  <c r="AD84" i="38"/>
  <c r="AE84" i="38"/>
  <c r="AF84" i="38"/>
  <c r="AH84" i="38"/>
  <c r="AI84" i="38"/>
  <c r="AJ84" i="38"/>
  <c r="Q85" i="38"/>
  <c r="R85" i="38"/>
  <c r="S85" i="38"/>
  <c r="U85" i="38"/>
  <c r="V85" i="38"/>
  <c r="W85" i="38"/>
  <c r="X85" i="38"/>
  <c r="Z85" i="38"/>
  <c r="AA85" i="38"/>
  <c r="AB85" i="38"/>
  <c r="AD85" i="38"/>
  <c r="AE85" i="38"/>
  <c r="AF85" i="38"/>
  <c r="AH85" i="38"/>
  <c r="AI85" i="38"/>
  <c r="AJ85" i="38"/>
  <c r="Q86" i="38"/>
  <c r="R86" i="38"/>
  <c r="S86" i="38"/>
  <c r="U86" i="38"/>
  <c r="V86" i="38"/>
  <c r="W86" i="38"/>
  <c r="X86" i="38"/>
  <c r="Z86" i="38"/>
  <c r="AA86" i="38"/>
  <c r="AB86" i="38"/>
  <c r="AD86" i="38"/>
  <c r="AE86" i="38"/>
  <c r="AF86" i="38"/>
  <c r="AH86" i="38"/>
  <c r="AI86" i="38"/>
  <c r="AJ86" i="38"/>
  <c r="Q87" i="38"/>
  <c r="R87" i="38"/>
  <c r="S87" i="38"/>
  <c r="U87" i="38"/>
  <c r="V87" i="38"/>
  <c r="W87" i="38"/>
  <c r="X87" i="38"/>
  <c r="Z87" i="38"/>
  <c r="AA87" i="38"/>
  <c r="AB87" i="38"/>
  <c r="AD87" i="38"/>
  <c r="AE87" i="38"/>
  <c r="AF87" i="38"/>
  <c r="AH87" i="38"/>
  <c r="AI87" i="38"/>
  <c r="AJ87" i="38"/>
  <c r="Q88" i="38"/>
  <c r="R88" i="38"/>
  <c r="S88" i="38"/>
  <c r="U88" i="38"/>
  <c r="V88" i="38"/>
  <c r="W88" i="38"/>
  <c r="X88" i="38"/>
  <c r="Z88" i="38"/>
  <c r="AA88" i="38"/>
  <c r="AB88" i="38"/>
  <c r="AD88" i="38"/>
  <c r="AE88" i="38"/>
  <c r="AF88" i="38"/>
  <c r="AH88" i="38"/>
  <c r="AI88" i="38"/>
  <c r="AJ88" i="38"/>
  <c r="Q89" i="38"/>
  <c r="R89" i="38"/>
  <c r="S89" i="38"/>
  <c r="U89" i="38"/>
  <c r="V89" i="38"/>
  <c r="W89" i="38"/>
  <c r="X89" i="38"/>
  <c r="Z89" i="38"/>
  <c r="AA89" i="38"/>
  <c r="AB89" i="38"/>
  <c r="AD89" i="38"/>
  <c r="AE89" i="38"/>
  <c r="AF89" i="38"/>
  <c r="AH89" i="38"/>
  <c r="AI89" i="38"/>
  <c r="AJ89" i="38"/>
  <c r="Q90" i="38"/>
  <c r="R90" i="38"/>
  <c r="S90" i="38"/>
  <c r="U90" i="38"/>
  <c r="V90" i="38"/>
  <c r="W90" i="38"/>
  <c r="X90" i="38"/>
  <c r="Z90" i="38"/>
  <c r="AA90" i="38"/>
  <c r="AB90" i="38"/>
  <c r="AD90" i="38"/>
  <c r="AE90" i="38"/>
  <c r="AF90" i="38"/>
  <c r="AH90" i="38"/>
  <c r="AI90" i="38"/>
  <c r="AJ90" i="38"/>
  <c r="Q91" i="38"/>
  <c r="R91" i="38"/>
  <c r="S91" i="38"/>
  <c r="U91" i="38"/>
  <c r="V91" i="38"/>
  <c r="W91" i="38"/>
  <c r="X91" i="38"/>
  <c r="Z91" i="38"/>
  <c r="AA91" i="38"/>
  <c r="AB91" i="38"/>
  <c r="AD91" i="38"/>
  <c r="AE91" i="38"/>
  <c r="AF91" i="38"/>
  <c r="AH91" i="38"/>
  <c r="AI91" i="38"/>
  <c r="AJ91" i="38"/>
  <c r="Q92" i="38"/>
  <c r="R92" i="38"/>
  <c r="S92" i="38"/>
  <c r="U92" i="38"/>
  <c r="V92" i="38"/>
  <c r="W92" i="38"/>
  <c r="X92" i="38"/>
  <c r="Z92" i="38"/>
  <c r="AA92" i="38"/>
  <c r="AB92" i="38"/>
  <c r="AD92" i="38"/>
  <c r="AE92" i="38"/>
  <c r="AF92" i="38"/>
  <c r="AH92" i="38"/>
  <c r="AI92" i="38"/>
  <c r="AJ92" i="38"/>
  <c r="Q93" i="38"/>
  <c r="R93" i="38"/>
  <c r="S93" i="38"/>
  <c r="U93" i="38"/>
  <c r="V93" i="38"/>
  <c r="W93" i="38"/>
  <c r="X93" i="38"/>
  <c r="Z93" i="38"/>
  <c r="AA93" i="38"/>
  <c r="AB93" i="38"/>
  <c r="AD93" i="38"/>
  <c r="AE93" i="38"/>
  <c r="AF93" i="38"/>
  <c r="AH93" i="38"/>
  <c r="AI93" i="38"/>
  <c r="AJ93" i="38"/>
  <c r="Q94" i="38"/>
  <c r="R94" i="38"/>
  <c r="S94" i="38"/>
  <c r="U94" i="38"/>
  <c r="V94" i="38"/>
  <c r="W94" i="38"/>
  <c r="X94" i="38"/>
  <c r="Z94" i="38"/>
  <c r="AA94" i="38"/>
  <c r="AB94" i="38"/>
  <c r="AD94" i="38"/>
  <c r="AE94" i="38"/>
  <c r="AF94" i="38"/>
  <c r="AH94" i="38"/>
  <c r="AI94" i="38"/>
  <c r="AJ94" i="38"/>
  <c r="Q95" i="38"/>
  <c r="R95" i="38"/>
  <c r="S95" i="38"/>
  <c r="U95" i="38"/>
  <c r="V95" i="38"/>
  <c r="W95" i="38"/>
  <c r="X95" i="38"/>
  <c r="Z95" i="38"/>
  <c r="AA95" i="38"/>
  <c r="AB95" i="38"/>
  <c r="AD95" i="38"/>
  <c r="AE95" i="38"/>
  <c r="AF95" i="38"/>
  <c r="AH95" i="38"/>
  <c r="AI95" i="38"/>
  <c r="AJ95" i="38"/>
  <c r="Q96" i="38"/>
  <c r="R96" i="38"/>
  <c r="S96" i="38"/>
  <c r="U96" i="38"/>
  <c r="V96" i="38"/>
  <c r="W96" i="38"/>
  <c r="X96" i="38"/>
  <c r="Z96" i="38"/>
  <c r="AA96" i="38"/>
  <c r="AB96" i="38"/>
  <c r="AD96" i="38"/>
  <c r="AE96" i="38"/>
  <c r="AF96" i="38"/>
  <c r="AH96" i="38"/>
  <c r="AI96" i="38"/>
  <c r="AJ96" i="38"/>
  <c r="Q97" i="38"/>
  <c r="R97" i="38"/>
  <c r="S97" i="38"/>
  <c r="U97" i="38"/>
  <c r="V97" i="38"/>
  <c r="W97" i="38"/>
  <c r="X97" i="38"/>
  <c r="Z97" i="38"/>
  <c r="AA97" i="38"/>
  <c r="AB97" i="38"/>
  <c r="AD97" i="38"/>
  <c r="AE97" i="38"/>
  <c r="AF97" i="38"/>
  <c r="AH97" i="38"/>
  <c r="AI97" i="38"/>
  <c r="AJ97" i="38"/>
  <c r="Q98" i="38"/>
  <c r="R98" i="38"/>
  <c r="S98" i="38"/>
  <c r="U98" i="38"/>
  <c r="V98" i="38"/>
  <c r="W98" i="38"/>
  <c r="X98" i="38"/>
  <c r="Z98" i="38"/>
  <c r="AA98" i="38"/>
  <c r="AB98" i="38"/>
  <c r="AD98" i="38"/>
  <c r="AE98" i="38"/>
  <c r="AF98" i="38"/>
  <c r="AH98" i="38"/>
  <c r="AI98" i="38"/>
  <c r="AJ98" i="38"/>
  <c r="Q99" i="38"/>
  <c r="R99" i="38"/>
  <c r="S99" i="38"/>
  <c r="U99" i="38"/>
  <c r="V99" i="38"/>
  <c r="W99" i="38"/>
  <c r="X99" i="38"/>
  <c r="Z99" i="38"/>
  <c r="AA99" i="38"/>
  <c r="AB99" i="38"/>
  <c r="AD99" i="38"/>
  <c r="AE99" i="38"/>
  <c r="AF99" i="38"/>
  <c r="AH99" i="38"/>
  <c r="AI99" i="38"/>
  <c r="AJ99" i="38"/>
  <c r="Q100" i="38"/>
  <c r="R100" i="38"/>
  <c r="S100" i="38"/>
  <c r="U100" i="38"/>
  <c r="V100" i="38"/>
  <c r="W100" i="38"/>
  <c r="X100" i="38"/>
  <c r="Z100" i="38"/>
  <c r="AA100" i="38"/>
  <c r="AB100" i="38"/>
  <c r="AD100" i="38"/>
  <c r="AE100" i="38"/>
  <c r="AF100" i="38"/>
  <c r="AH100" i="38"/>
  <c r="AI100" i="38"/>
  <c r="AJ100" i="38"/>
  <c r="Q101" i="38"/>
  <c r="R101" i="38"/>
  <c r="S101" i="38"/>
  <c r="U101" i="38"/>
  <c r="V101" i="38"/>
  <c r="W101" i="38"/>
  <c r="X101" i="38"/>
  <c r="Z101" i="38"/>
  <c r="AA101" i="38"/>
  <c r="AB101" i="38"/>
  <c r="AD101" i="38"/>
  <c r="AE101" i="38"/>
  <c r="AF101" i="38"/>
  <c r="AH101" i="38"/>
  <c r="AI101" i="38"/>
  <c r="AJ101" i="38"/>
  <c r="Q102" i="38"/>
  <c r="R102" i="38"/>
  <c r="S102" i="38"/>
  <c r="U102" i="38"/>
  <c r="V102" i="38"/>
  <c r="W102" i="38"/>
  <c r="X102" i="38"/>
  <c r="Z102" i="38"/>
  <c r="AA102" i="38"/>
  <c r="AB102" i="38"/>
  <c r="AD102" i="38"/>
  <c r="AE102" i="38"/>
  <c r="AF102" i="38"/>
  <c r="AH102" i="38"/>
  <c r="AI102" i="38"/>
  <c r="AJ102" i="38"/>
  <c r="Q103" i="38"/>
  <c r="R103" i="38"/>
  <c r="S103" i="38"/>
  <c r="U103" i="38"/>
  <c r="V103" i="38"/>
  <c r="W103" i="38"/>
  <c r="X103" i="38"/>
  <c r="Z103" i="38"/>
  <c r="AA103" i="38"/>
  <c r="AB103" i="38"/>
  <c r="AD103" i="38"/>
  <c r="AE103" i="38"/>
  <c r="AF103" i="38"/>
  <c r="AH103" i="38"/>
  <c r="AI103" i="38"/>
  <c r="AJ103" i="38"/>
  <c r="Q104" i="38"/>
  <c r="R104" i="38"/>
  <c r="S104" i="38"/>
  <c r="U104" i="38"/>
  <c r="V104" i="38"/>
  <c r="W104" i="38"/>
  <c r="X104" i="38"/>
  <c r="Z104" i="38"/>
  <c r="AA104" i="38"/>
  <c r="AB104" i="38"/>
  <c r="AD104" i="38"/>
  <c r="AE104" i="38"/>
  <c r="AF104" i="38"/>
  <c r="AH104" i="38"/>
  <c r="AI104" i="38"/>
  <c r="AJ104" i="38"/>
  <c r="Q105" i="38"/>
  <c r="R105" i="38"/>
  <c r="S105" i="38"/>
  <c r="U105" i="38"/>
  <c r="V105" i="38"/>
  <c r="W105" i="38"/>
  <c r="X105" i="38"/>
  <c r="Z105" i="38"/>
  <c r="AA105" i="38"/>
  <c r="AB105" i="38"/>
  <c r="AD105" i="38"/>
  <c r="AE105" i="38"/>
  <c r="AF105" i="38"/>
  <c r="AH105" i="38"/>
  <c r="AI105" i="38"/>
  <c r="AJ105" i="38"/>
  <c r="Q106" i="38"/>
  <c r="R106" i="38"/>
  <c r="S106" i="38"/>
  <c r="U106" i="38"/>
  <c r="V106" i="38"/>
  <c r="W106" i="38"/>
  <c r="X106" i="38"/>
  <c r="Z106" i="38"/>
  <c r="AA106" i="38"/>
  <c r="AB106" i="38"/>
  <c r="AD106" i="38"/>
  <c r="AE106" i="38"/>
  <c r="AF106" i="38"/>
  <c r="AH106" i="38"/>
  <c r="AI106" i="38"/>
  <c r="AJ106" i="38"/>
  <c r="Q107" i="38"/>
  <c r="R107" i="38"/>
  <c r="S107" i="38"/>
  <c r="U107" i="38"/>
  <c r="V107" i="38"/>
  <c r="W107" i="38"/>
  <c r="X107" i="38"/>
  <c r="Z107" i="38"/>
  <c r="AA107" i="38"/>
  <c r="AB107" i="38"/>
  <c r="AD107" i="38"/>
  <c r="AE107" i="38"/>
  <c r="AF107" i="38"/>
  <c r="AH107" i="38"/>
  <c r="AI107" i="38"/>
  <c r="AJ107" i="38"/>
  <c r="Q108" i="38"/>
  <c r="R108" i="38"/>
  <c r="S108" i="38"/>
  <c r="U108" i="38"/>
  <c r="V108" i="38"/>
  <c r="W108" i="38"/>
  <c r="X108" i="38"/>
  <c r="Z108" i="38"/>
  <c r="AA108" i="38"/>
  <c r="AB108" i="38"/>
  <c r="AD108" i="38"/>
  <c r="AE108" i="38"/>
  <c r="AF108" i="38"/>
  <c r="AH108" i="38"/>
  <c r="AI108" i="38"/>
  <c r="AJ108" i="38"/>
  <c r="Q109" i="38"/>
  <c r="R109" i="38"/>
  <c r="S109" i="38"/>
  <c r="U109" i="38"/>
  <c r="V109" i="38"/>
  <c r="W109" i="38"/>
  <c r="X109" i="38"/>
  <c r="Z109" i="38"/>
  <c r="AA109" i="38"/>
  <c r="AB109" i="38"/>
  <c r="AD109" i="38"/>
  <c r="AE109" i="38"/>
  <c r="AF109" i="38"/>
  <c r="AH109" i="38"/>
  <c r="AI109" i="38"/>
  <c r="AJ109" i="38"/>
  <c r="Q110" i="38"/>
  <c r="R110" i="38"/>
  <c r="S110" i="38"/>
  <c r="U110" i="38"/>
  <c r="V110" i="38"/>
  <c r="W110" i="38"/>
  <c r="X110" i="38"/>
  <c r="Z110" i="38"/>
  <c r="AA110" i="38"/>
  <c r="AB110" i="38"/>
  <c r="AD110" i="38"/>
  <c r="AE110" i="38"/>
  <c r="AF110" i="38"/>
  <c r="AH110" i="38"/>
  <c r="AI110" i="38"/>
  <c r="AJ110" i="38"/>
  <c r="Q111" i="38"/>
  <c r="R111" i="38"/>
  <c r="S111" i="38"/>
  <c r="U111" i="38"/>
  <c r="V111" i="38"/>
  <c r="W111" i="38"/>
  <c r="X111" i="38"/>
  <c r="Z111" i="38"/>
  <c r="AA111" i="38"/>
  <c r="AB111" i="38"/>
  <c r="AD111" i="38"/>
  <c r="AE111" i="38"/>
  <c r="AF111" i="38"/>
  <c r="AH111" i="38"/>
  <c r="AI111" i="38"/>
  <c r="AJ111" i="38"/>
  <c r="Q112" i="38"/>
  <c r="R112" i="38"/>
  <c r="S112" i="38"/>
  <c r="U112" i="38"/>
  <c r="V112" i="38"/>
  <c r="W112" i="38"/>
  <c r="X112" i="38"/>
  <c r="Z112" i="38"/>
  <c r="AA112" i="38"/>
  <c r="AB112" i="38"/>
  <c r="AD112" i="38"/>
  <c r="AE112" i="38"/>
  <c r="AF112" i="38"/>
  <c r="AH112" i="38"/>
  <c r="AI112" i="38"/>
  <c r="AJ112" i="38"/>
  <c r="Q113" i="38"/>
  <c r="R113" i="38"/>
  <c r="S113" i="38"/>
  <c r="U113" i="38"/>
  <c r="V113" i="38"/>
  <c r="W113" i="38"/>
  <c r="X113" i="38"/>
  <c r="Z113" i="38"/>
  <c r="AA113" i="38"/>
  <c r="AB113" i="38"/>
  <c r="AD113" i="38"/>
  <c r="AE113" i="38"/>
  <c r="AF113" i="38"/>
  <c r="AH113" i="38"/>
  <c r="AI113" i="38"/>
  <c r="AJ113" i="38"/>
  <c r="Q114" i="38"/>
  <c r="R114" i="38"/>
  <c r="S114" i="38"/>
  <c r="U114" i="38"/>
  <c r="V114" i="38"/>
  <c r="W114" i="38"/>
  <c r="X114" i="38"/>
  <c r="Z114" i="38"/>
  <c r="AA114" i="38"/>
  <c r="AB114" i="38"/>
  <c r="AD114" i="38"/>
  <c r="AE114" i="38"/>
  <c r="AF114" i="38"/>
  <c r="AH114" i="38"/>
  <c r="AI114" i="38"/>
  <c r="AJ114" i="38"/>
  <c r="Q115" i="38"/>
  <c r="R115" i="38"/>
  <c r="S115" i="38"/>
  <c r="U115" i="38"/>
  <c r="V115" i="38"/>
  <c r="W115" i="38"/>
  <c r="X115" i="38"/>
  <c r="Z115" i="38"/>
  <c r="AA115" i="38"/>
  <c r="AB115" i="38"/>
  <c r="AD115" i="38"/>
  <c r="AE115" i="38"/>
  <c r="AF115" i="38"/>
  <c r="AH115" i="38"/>
  <c r="AI115" i="38"/>
  <c r="AJ115" i="38"/>
  <c r="Q116" i="38"/>
  <c r="R116" i="38"/>
  <c r="S116" i="38"/>
  <c r="U116" i="38"/>
  <c r="V116" i="38"/>
  <c r="W116" i="38"/>
  <c r="X116" i="38"/>
  <c r="Z116" i="38"/>
  <c r="AA116" i="38"/>
  <c r="AB116" i="38"/>
  <c r="AD116" i="38"/>
  <c r="AE116" i="38"/>
  <c r="AF116" i="38"/>
  <c r="AH116" i="38"/>
  <c r="AI116" i="38"/>
  <c r="AJ116" i="38"/>
  <c r="Q117" i="38"/>
  <c r="R117" i="38"/>
  <c r="S117" i="38"/>
  <c r="U117" i="38"/>
  <c r="V117" i="38"/>
  <c r="W117" i="38"/>
  <c r="X117" i="38"/>
  <c r="Z117" i="38"/>
  <c r="AA117" i="38"/>
  <c r="AB117" i="38"/>
  <c r="AD117" i="38"/>
  <c r="AE117" i="38"/>
  <c r="AF117" i="38"/>
  <c r="AH117" i="38"/>
  <c r="AI117" i="38"/>
  <c r="AJ117" i="38"/>
  <c r="Q118" i="38"/>
  <c r="R118" i="38"/>
  <c r="S118" i="38"/>
  <c r="U118" i="38"/>
  <c r="V118" i="38"/>
  <c r="W118" i="38"/>
  <c r="X118" i="38"/>
  <c r="Z118" i="38"/>
  <c r="AA118" i="38"/>
  <c r="AB118" i="38"/>
  <c r="AD118" i="38"/>
  <c r="AE118" i="38"/>
  <c r="AF118" i="38"/>
  <c r="AH118" i="38"/>
  <c r="AI118" i="38"/>
  <c r="AJ118" i="38"/>
  <c r="Q119" i="38"/>
  <c r="R119" i="38"/>
  <c r="S119" i="38"/>
  <c r="U119" i="38"/>
  <c r="V119" i="38"/>
  <c r="W119" i="38"/>
  <c r="X119" i="38"/>
  <c r="Z119" i="38"/>
  <c r="AA119" i="38"/>
  <c r="AB119" i="38"/>
  <c r="AD119" i="38"/>
  <c r="AE119" i="38"/>
  <c r="AF119" i="38"/>
  <c r="AH119" i="38"/>
  <c r="AI119" i="38"/>
  <c r="AJ119" i="38"/>
  <c r="Q120" i="38"/>
  <c r="R120" i="38"/>
  <c r="S120" i="38"/>
  <c r="U120" i="38"/>
  <c r="V120" i="38"/>
  <c r="W120" i="38"/>
  <c r="X120" i="38"/>
  <c r="Z120" i="38"/>
  <c r="AA120" i="38"/>
  <c r="AB120" i="38"/>
  <c r="AD120" i="38"/>
  <c r="AE120" i="38"/>
  <c r="AF120" i="38"/>
  <c r="AH120" i="38"/>
  <c r="AI120" i="38"/>
  <c r="AJ120" i="38"/>
  <c r="Q121" i="38"/>
  <c r="R121" i="38"/>
  <c r="S121" i="38"/>
  <c r="U121" i="38"/>
  <c r="V121" i="38"/>
  <c r="W121" i="38"/>
  <c r="X121" i="38"/>
  <c r="Z121" i="38"/>
  <c r="AA121" i="38"/>
  <c r="AB121" i="38"/>
  <c r="AD121" i="38"/>
  <c r="AE121" i="38"/>
  <c r="AF121" i="38"/>
  <c r="AH121" i="38"/>
  <c r="AI121" i="38"/>
  <c r="AJ121" i="38"/>
  <c r="Q122" i="38"/>
  <c r="R122" i="38"/>
  <c r="S122" i="38"/>
  <c r="U122" i="38"/>
  <c r="V122" i="38"/>
  <c r="W122" i="38"/>
  <c r="X122" i="38"/>
  <c r="Z122" i="38"/>
  <c r="AA122" i="38"/>
  <c r="AB122" i="38"/>
  <c r="AD122" i="38"/>
  <c r="AE122" i="38"/>
  <c r="AF122" i="38"/>
  <c r="AH122" i="38"/>
  <c r="AI122" i="38"/>
  <c r="AJ122" i="38"/>
  <c r="Q123" i="38"/>
  <c r="R123" i="38"/>
  <c r="S123" i="38"/>
  <c r="U123" i="38"/>
  <c r="V123" i="38"/>
  <c r="W123" i="38"/>
  <c r="X123" i="38"/>
  <c r="Z123" i="38"/>
  <c r="AA123" i="38"/>
  <c r="AB123" i="38"/>
  <c r="AD123" i="38"/>
  <c r="AE123" i="38"/>
  <c r="AF123" i="38"/>
  <c r="AH123" i="38"/>
  <c r="AI123" i="38"/>
  <c r="AJ123" i="38"/>
  <c r="Q124" i="38"/>
  <c r="R124" i="38"/>
  <c r="S124" i="38"/>
  <c r="U124" i="38"/>
  <c r="V124" i="38"/>
  <c r="W124" i="38"/>
  <c r="X124" i="38"/>
  <c r="Z124" i="38"/>
  <c r="AA124" i="38"/>
  <c r="AB124" i="38"/>
  <c r="AD124" i="38"/>
  <c r="AE124" i="38"/>
  <c r="AF124" i="38"/>
  <c r="AH124" i="38"/>
  <c r="AI124" i="38"/>
  <c r="AJ124" i="38"/>
  <c r="Q125" i="38"/>
  <c r="R125" i="38"/>
  <c r="S125" i="38"/>
  <c r="U125" i="38"/>
  <c r="V125" i="38"/>
  <c r="W125" i="38"/>
  <c r="X125" i="38"/>
  <c r="Z125" i="38"/>
  <c r="AA125" i="38"/>
  <c r="AB125" i="38"/>
  <c r="AD125" i="38"/>
  <c r="AE125" i="38"/>
  <c r="AF125" i="38"/>
  <c r="AH125" i="38"/>
  <c r="AI125" i="38"/>
  <c r="AJ125" i="38"/>
  <c r="Q126" i="38"/>
  <c r="R126" i="38"/>
  <c r="S126" i="38"/>
  <c r="U126" i="38"/>
  <c r="V126" i="38"/>
  <c r="W126" i="38"/>
  <c r="X126" i="38"/>
  <c r="Z126" i="38"/>
  <c r="AA126" i="38"/>
  <c r="AB126" i="38"/>
  <c r="AD126" i="38"/>
  <c r="AE126" i="38"/>
  <c r="AF126" i="38"/>
  <c r="AH126" i="38"/>
  <c r="AI126" i="38"/>
  <c r="AJ126" i="38"/>
  <c r="Q127" i="38"/>
  <c r="R127" i="38"/>
  <c r="S127" i="38"/>
  <c r="U127" i="38"/>
  <c r="V127" i="38"/>
  <c r="W127" i="38"/>
  <c r="X127" i="38"/>
  <c r="Z127" i="38"/>
  <c r="AA127" i="38"/>
  <c r="AB127" i="38"/>
  <c r="AD127" i="38"/>
  <c r="AE127" i="38"/>
  <c r="AF127" i="38"/>
  <c r="AH127" i="38"/>
  <c r="AI127" i="38"/>
  <c r="AJ127" i="38"/>
  <c r="Q128" i="38"/>
  <c r="R128" i="38"/>
  <c r="S128" i="38"/>
  <c r="U128" i="38"/>
  <c r="V128" i="38"/>
  <c r="W128" i="38"/>
  <c r="X128" i="38"/>
  <c r="Z128" i="38"/>
  <c r="AA128" i="38"/>
  <c r="AB128" i="38"/>
  <c r="AD128" i="38"/>
  <c r="AE128" i="38"/>
  <c r="AF128" i="38"/>
  <c r="AH128" i="38"/>
  <c r="AI128" i="38"/>
  <c r="AJ128" i="38"/>
  <c r="Q129" i="38"/>
  <c r="R129" i="38"/>
  <c r="S129" i="38"/>
  <c r="U129" i="38"/>
  <c r="V129" i="38"/>
  <c r="W129" i="38"/>
  <c r="X129" i="38"/>
  <c r="Z129" i="38"/>
  <c r="AA129" i="38"/>
  <c r="AB129" i="38"/>
  <c r="AD129" i="38"/>
  <c r="AE129" i="38"/>
  <c r="AF129" i="38"/>
  <c r="AH129" i="38"/>
  <c r="AI129" i="38"/>
  <c r="AJ129" i="38"/>
  <c r="Q130" i="38"/>
  <c r="R130" i="38"/>
  <c r="S130" i="38"/>
  <c r="U130" i="38"/>
  <c r="V130" i="38"/>
  <c r="W130" i="38"/>
  <c r="X130" i="38"/>
  <c r="Z130" i="38"/>
  <c r="AA130" i="38"/>
  <c r="AB130" i="38"/>
  <c r="AD130" i="38"/>
  <c r="AE130" i="38"/>
  <c r="AF130" i="38"/>
  <c r="AH130" i="38"/>
  <c r="AI130" i="38"/>
  <c r="AJ130" i="38"/>
  <c r="Q131" i="38"/>
  <c r="R131" i="38"/>
  <c r="S131" i="38"/>
  <c r="U131" i="38"/>
  <c r="V131" i="38"/>
  <c r="W131" i="38"/>
  <c r="X131" i="38"/>
  <c r="Z131" i="38"/>
  <c r="AA131" i="38"/>
  <c r="AB131" i="38"/>
  <c r="AD131" i="38"/>
  <c r="AE131" i="38"/>
  <c r="AF131" i="38"/>
  <c r="AH131" i="38"/>
  <c r="AI131" i="38"/>
  <c r="AJ131" i="38"/>
  <c r="Q132" i="38"/>
  <c r="R132" i="38"/>
  <c r="S132" i="38"/>
  <c r="U132" i="38"/>
  <c r="V132" i="38"/>
  <c r="W132" i="38"/>
  <c r="X132" i="38"/>
  <c r="Z132" i="38"/>
  <c r="AA132" i="38"/>
  <c r="AB132" i="38"/>
  <c r="AD132" i="38"/>
  <c r="AE132" i="38"/>
  <c r="AF132" i="38"/>
  <c r="AH132" i="38"/>
  <c r="AI132" i="38"/>
  <c r="AJ132" i="38"/>
  <c r="Q133" i="38"/>
  <c r="R133" i="38"/>
  <c r="S133" i="38"/>
  <c r="U133" i="38"/>
  <c r="V133" i="38"/>
  <c r="W133" i="38"/>
  <c r="X133" i="38"/>
  <c r="Z133" i="38"/>
  <c r="AA133" i="38"/>
  <c r="AB133" i="38"/>
  <c r="AD133" i="38"/>
  <c r="AE133" i="38"/>
  <c r="AF133" i="38"/>
  <c r="AH133" i="38"/>
  <c r="AI133" i="38"/>
  <c r="AJ133" i="38"/>
  <c r="Q134" i="38"/>
  <c r="R134" i="38"/>
  <c r="S134" i="38"/>
  <c r="U134" i="38"/>
  <c r="V134" i="38"/>
  <c r="W134" i="38"/>
  <c r="X134" i="38"/>
  <c r="Z134" i="38"/>
  <c r="AA134" i="38"/>
  <c r="AB134" i="38"/>
  <c r="AD134" i="38"/>
  <c r="AE134" i="38"/>
  <c r="AF134" i="38"/>
  <c r="AH134" i="38"/>
  <c r="AI134" i="38"/>
  <c r="AJ134" i="38"/>
  <c r="Q135" i="38"/>
  <c r="R135" i="38"/>
  <c r="S135" i="38"/>
  <c r="U135" i="38"/>
  <c r="V135" i="38"/>
  <c r="W135" i="38"/>
  <c r="X135" i="38"/>
  <c r="Z135" i="38"/>
  <c r="AA135" i="38"/>
  <c r="AB135" i="38"/>
  <c r="AD135" i="38"/>
  <c r="AE135" i="38"/>
  <c r="AF135" i="38"/>
  <c r="AH135" i="38"/>
  <c r="AI135" i="38"/>
  <c r="AJ135" i="38"/>
  <c r="Q136" i="38"/>
  <c r="R136" i="38"/>
  <c r="S136" i="38"/>
  <c r="U136" i="38"/>
  <c r="V136" i="38"/>
  <c r="W136" i="38"/>
  <c r="X136" i="38"/>
  <c r="Z136" i="38"/>
  <c r="AA136" i="38"/>
  <c r="AB136" i="38"/>
  <c r="AD136" i="38"/>
  <c r="AE136" i="38"/>
  <c r="AF136" i="38"/>
  <c r="AH136" i="38"/>
  <c r="AI136" i="38"/>
  <c r="AJ136" i="38"/>
  <c r="Q137" i="38"/>
  <c r="R137" i="38"/>
  <c r="S137" i="38"/>
  <c r="U137" i="38"/>
  <c r="V137" i="38"/>
  <c r="W137" i="38"/>
  <c r="X137" i="38"/>
  <c r="Z137" i="38"/>
  <c r="AA137" i="38"/>
  <c r="AB137" i="38"/>
  <c r="AD137" i="38"/>
  <c r="AE137" i="38"/>
  <c r="AF137" i="38"/>
  <c r="AH137" i="38"/>
  <c r="AI137" i="38"/>
  <c r="AJ137" i="38"/>
  <c r="Q138" i="38"/>
  <c r="R138" i="38"/>
  <c r="S138" i="38"/>
  <c r="U138" i="38"/>
  <c r="V138" i="38"/>
  <c r="W138" i="38"/>
  <c r="X138" i="38"/>
  <c r="Z138" i="38"/>
  <c r="AA138" i="38"/>
  <c r="AB138" i="38"/>
  <c r="AD138" i="38"/>
  <c r="AE138" i="38"/>
  <c r="AF138" i="38"/>
  <c r="AH138" i="38"/>
  <c r="AI138" i="38"/>
  <c r="AJ138" i="38"/>
  <c r="Q139" i="38"/>
  <c r="R139" i="38"/>
  <c r="S139" i="38"/>
  <c r="U139" i="38"/>
  <c r="V139" i="38"/>
  <c r="W139" i="38"/>
  <c r="X139" i="38"/>
  <c r="Z139" i="38"/>
  <c r="AA139" i="38"/>
  <c r="AB139" i="38"/>
  <c r="AD139" i="38"/>
  <c r="AE139" i="38"/>
  <c r="AF139" i="38"/>
  <c r="AH139" i="38"/>
  <c r="AI139" i="38"/>
  <c r="AJ139" i="38"/>
  <c r="Q140" i="38"/>
  <c r="R140" i="38"/>
  <c r="S140" i="38"/>
  <c r="U140" i="38"/>
  <c r="V140" i="38"/>
  <c r="W140" i="38"/>
  <c r="X140" i="38"/>
  <c r="Z140" i="38"/>
  <c r="AA140" i="38"/>
  <c r="AB140" i="38"/>
  <c r="AD140" i="38"/>
  <c r="AE140" i="38"/>
  <c r="AF140" i="38"/>
  <c r="AH140" i="38"/>
  <c r="AI140" i="38"/>
  <c r="AJ140" i="38"/>
  <c r="Q141" i="38"/>
  <c r="R141" i="38"/>
  <c r="S141" i="38"/>
  <c r="U141" i="38"/>
  <c r="V141" i="38"/>
  <c r="W141" i="38"/>
  <c r="X141" i="38"/>
  <c r="Z141" i="38"/>
  <c r="AA141" i="38"/>
  <c r="AB141" i="38"/>
  <c r="AD141" i="38"/>
  <c r="AE141" i="38"/>
  <c r="AF141" i="38"/>
  <c r="AH141" i="38"/>
  <c r="AI141" i="38"/>
  <c r="AJ141" i="38"/>
  <c r="Q142" i="38"/>
  <c r="R142" i="38"/>
  <c r="S142" i="38"/>
  <c r="U142" i="38"/>
  <c r="V142" i="38"/>
  <c r="W142" i="38"/>
  <c r="X142" i="38"/>
  <c r="Z142" i="38"/>
  <c r="AA142" i="38"/>
  <c r="AB142" i="38"/>
  <c r="AD142" i="38"/>
  <c r="AE142" i="38"/>
  <c r="AF142" i="38"/>
  <c r="AH142" i="38"/>
  <c r="AI142" i="38"/>
  <c r="AJ142" i="38"/>
  <c r="Q143" i="38"/>
  <c r="R143" i="38"/>
  <c r="S143" i="38"/>
  <c r="U143" i="38"/>
  <c r="V143" i="38"/>
  <c r="W143" i="38"/>
  <c r="X143" i="38"/>
  <c r="Z143" i="38"/>
  <c r="AA143" i="38"/>
  <c r="AB143" i="38"/>
  <c r="AD143" i="38"/>
  <c r="AE143" i="38"/>
  <c r="AF143" i="38"/>
  <c r="AH143" i="38"/>
  <c r="AI143" i="38"/>
  <c r="AJ143" i="38"/>
  <c r="Q144" i="38"/>
  <c r="R144" i="38"/>
  <c r="S144" i="38"/>
  <c r="U144" i="38"/>
  <c r="V144" i="38"/>
  <c r="W144" i="38"/>
  <c r="X144" i="38"/>
  <c r="Z144" i="38"/>
  <c r="AA144" i="38"/>
  <c r="AB144" i="38"/>
  <c r="AD144" i="38"/>
  <c r="AE144" i="38"/>
  <c r="AF144" i="38"/>
  <c r="AH144" i="38"/>
  <c r="AI144" i="38"/>
  <c r="AJ144" i="38"/>
  <c r="Q145" i="38"/>
  <c r="R145" i="38"/>
  <c r="S145" i="38"/>
  <c r="U145" i="38"/>
  <c r="V145" i="38"/>
  <c r="W145" i="38"/>
  <c r="X145" i="38"/>
  <c r="Z145" i="38"/>
  <c r="AA145" i="38"/>
  <c r="AB145" i="38"/>
  <c r="AD145" i="38"/>
  <c r="AE145" i="38"/>
  <c r="AF145" i="38"/>
  <c r="AH145" i="38"/>
  <c r="AI145" i="38"/>
  <c r="AJ145" i="38"/>
  <c r="Q146" i="38"/>
  <c r="R146" i="38"/>
  <c r="S146" i="38"/>
  <c r="U146" i="38"/>
  <c r="V146" i="38"/>
  <c r="W146" i="38"/>
  <c r="X146" i="38"/>
  <c r="Z146" i="38"/>
  <c r="AA146" i="38"/>
  <c r="AB146" i="38"/>
  <c r="AD146" i="38"/>
  <c r="AE146" i="38"/>
  <c r="AF146" i="38"/>
  <c r="AH146" i="38"/>
  <c r="AI146" i="38"/>
  <c r="AJ146" i="38"/>
  <c r="Q147" i="38"/>
  <c r="R147" i="38"/>
  <c r="S147" i="38"/>
  <c r="U147" i="38"/>
  <c r="V147" i="38"/>
  <c r="W147" i="38"/>
  <c r="X147" i="38"/>
  <c r="Z147" i="38"/>
  <c r="AA147" i="38"/>
  <c r="AB147" i="38"/>
  <c r="AD147" i="38"/>
  <c r="AE147" i="38"/>
  <c r="AF147" i="38"/>
  <c r="AH147" i="38"/>
  <c r="AI147" i="38"/>
  <c r="AJ147" i="38"/>
  <c r="Q148" i="38"/>
  <c r="R148" i="38"/>
  <c r="S148" i="38"/>
  <c r="U148" i="38"/>
  <c r="V148" i="38"/>
  <c r="W148" i="38"/>
  <c r="X148" i="38"/>
  <c r="Z148" i="38"/>
  <c r="AA148" i="38"/>
  <c r="AB148" i="38"/>
  <c r="AD148" i="38"/>
  <c r="AE148" i="38"/>
  <c r="AF148" i="38"/>
  <c r="AH148" i="38"/>
  <c r="AI148" i="38"/>
  <c r="AJ148" i="38"/>
  <c r="Q149" i="38"/>
  <c r="R149" i="38"/>
  <c r="S149" i="38"/>
  <c r="U149" i="38"/>
  <c r="V149" i="38"/>
  <c r="W149" i="38"/>
  <c r="X149" i="38"/>
  <c r="Z149" i="38"/>
  <c r="AA149" i="38"/>
  <c r="AB149" i="38"/>
  <c r="AD149" i="38"/>
  <c r="AE149" i="38"/>
  <c r="AF149" i="38"/>
  <c r="AH149" i="38"/>
  <c r="AI149" i="38"/>
  <c r="AJ149" i="38"/>
  <c r="Q150" i="38"/>
  <c r="R150" i="38"/>
  <c r="S150" i="38"/>
  <c r="U150" i="38"/>
  <c r="V150" i="38"/>
  <c r="W150" i="38"/>
  <c r="X150" i="38"/>
  <c r="Z150" i="38"/>
  <c r="AA150" i="38"/>
  <c r="AB150" i="38"/>
  <c r="AD150" i="38"/>
  <c r="AE150" i="38"/>
  <c r="AF150" i="38"/>
  <c r="AH150" i="38"/>
  <c r="AI150" i="38"/>
  <c r="AJ150" i="38"/>
  <c r="Q151" i="38"/>
  <c r="R151" i="38"/>
  <c r="S151" i="38"/>
  <c r="U151" i="38"/>
  <c r="V151" i="38"/>
  <c r="W151" i="38"/>
  <c r="X151" i="38"/>
  <c r="Z151" i="38"/>
  <c r="AA151" i="38"/>
  <c r="AB151" i="38"/>
  <c r="AD151" i="38"/>
  <c r="AE151" i="38"/>
  <c r="AF151" i="38"/>
  <c r="AH151" i="38"/>
  <c r="AI151" i="38"/>
  <c r="AJ151" i="38"/>
  <c r="Q152" i="38"/>
  <c r="R152" i="38"/>
  <c r="S152" i="38"/>
  <c r="U152" i="38"/>
  <c r="V152" i="38"/>
  <c r="W152" i="38"/>
  <c r="X152" i="38"/>
  <c r="Z152" i="38"/>
  <c r="AA152" i="38"/>
  <c r="AB152" i="38"/>
  <c r="AD152" i="38"/>
  <c r="AE152" i="38"/>
  <c r="AF152" i="38"/>
  <c r="AH152" i="38"/>
  <c r="AI152" i="38"/>
  <c r="AJ152" i="38"/>
  <c r="Q153" i="38"/>
  <c r="R153" i="38"/>
  <c r="S153" i="38"/>
  <c r="U153" i="38"/>
  <c r="V153" i="38"/>
  <c r="W153" i="38"/>
  <c r="X153" i="38"/>
  <c r="Z153" i="38"/>
  <c r="AA153" i="38"/>
  <c r="AB153" i="38"/>
  <c r="AD153" i="38"/>
  <c r="AE153" i="38"/>
  <c r="AF153" i="38"/>
  <c r="AH153" i="38"/>
  <c r="AI153" i="38"/>
  <c r="AJ153" i="38"/>
  <c r="Q154" i="38"/>
  <c r="R154" i="38"/>
  <c r="S154" i="38"/>
  <c r="U154" i="38"/>
  <c r="V154" i="38"/>
  <c r="W154" i="38"/>
  <c r="X154" i="38"/>
  <c r="Z154" i="38"/>
  <c r="AA154" i="38"/>
  <c r="AB154" i="38"/>
  <c r="AD154" i="38"/>
  <c r="AE154" i="38"/>
  <c r="AF154" i="38"/>
  <c r="AH154" i="38"/>
  <c r="AI154" i="38"/>
  <c r="AJ154" i="38"/>
  <c r="Q155" i="38"/>
  <c r="R155" i="38"/>
  <c r="S155" i="38"/>
  <c r="U155" i="38"/>
  <c r="V155" i="38"/>
  <c r="W155" i="38"/>
  <c r="X155" i="38"/>
  <c r="Z155" i="38"/>
  <c r="AA155" i="38"/>
  <c r="AB155" i="38"/>
  <c r="AD155" i="38"/>
  <c r="AE155" i="38"/>
  <c r="AF155" i="38"/>
  <c r="AH155" i="38"/>
  <c r="AI155" i="38"/>
  <c r="AJ155" i="38"/>
  <c r="Q156" i="38"/>
  <c r="R156" i="38"/>
  <c r="S156" i="38"/>
  <c r="U156" i="38"/>
  <c r="V156" i="38"/>
  <c r="W156" i="38"/>
  <c r="X156" i="38"/>
  <c r="Z156" i="38"/>
  <c r="AA156" i="38"/>
  <c r="AB156" i="38"/>
  <c r="AD156" i="38"/>
  <c r="AE156" i="38"/>
  <c r="AF156" i="38"/>
  <c r="AH156" i="38"/>
  <c r="AI156" i="38"/>
  <c r="AJ156" i="38"/>
  <c r="Q157" i="38"/>
  <c r="R157" i="38"/>
  <c r="S157" i="38"/>
  <c r="U157" i="38"/>
  <c r="V157" i="38"/>
  <c r="W157" i="38"/>
  <c r="X157" i="38"/>
  <c r="Z157" i="38"/>
  <c r="AA157" i="38"/>
  <c r="AB157" i="38"/>
  <c r="AD157" i="38"/>
  <c r="AE157" i="38"/>
  <c r="AF157" i="38"/>
  <c r="AH157" i="38"/>
  <c r="AI157" i="38"/>
  <c r="AJ157" i="38"/>
  <c r="Q158" i="38"/>
  <c r="R158" i="38"/>
  <c r="S158" i="38"/>
  <c r="U158" i="38"/>
  <c r="V158" i="38"/>
  <c r="W158" i="38"/>
  <c r="X158" i="38"/>
  <c r="Z158" i="38"/>
  <c r="AA158" i="38"/>
  <c r="AB158" i="38"/>
  <c r="AD158" i="38"/>
  <c r="AE158" i="38"/>
  <c r="AF158" i="38"/>
  <c r="AH158" i="38"/>
  <c r="AI158" i="38"/>
  <c r="AJ158" i="38"/>
  <c r="Q159" i="38"/>
  <c r="R159" i="38"/>
  <c r="S159" i="38"/>
  <c r="U159" i="38"/>
  <c r="V159" i="38"/>
  <c r="W159" i="38"/>
  <c r="X159" i="38"/>
  <c r="Z159" i="38"/>
  <c r="AA159" i="38"/>
  <c r="AB159" i="38"/>
  <c r="AD159" i="38"/>
  <c r="AE159" i="38"/>
  <c r="AF159" i="38"/>
  <c r="AH159" i="38"/>
  <c r="AI159" i="38"/>
  <c r="AJ159" i="38"/>
  <c r="Q160" i="38"/>
  <c r="R160" i="38"/>
  <c r="S160" i="38"/>
  <c r="U160" i="38"/>
  <c r="V160" i="38"/>
  <c r="W160" i="38"/>
  <c r="X160" i="38"/>
  <c r="Z160" i="38"/>
  <c r="AA160" i="38"/>
  <c r="AB160" i="38"/>
  <c r="AD160" i="38"/>
  <c r="AE160" i="38"/>
  <c r="AF160" i="38"/>
  <c r="AH160" i="38"/>
  <c r="AI160" i="38"/>
  <c r="AJ160" i="38"/>
  <c r="Q161" i="38"/>
  <c r="R161" i="38"/>
  <c r="S161" i="38"/>
  <c r="U161" i="38"/>
  <c r="V161" i="38"/>
  <c r="W161" i="38"/>
  <c r="X161" i="38"/>
  <c r="Z161" i="38"/>
  <c r="AA161" i="38"/>
  <c r="AB161" i="38"/>
  <c r="AD161" i="38"/>
  <c r="AE161" i="38"/>
  <c r="AF161" i="38"/>
  <c r="AH161" i="38"/>
  <c r="AI161" i="38"/>
  <c r="AJ161" i="38"/>
  <c r="Q162" i="38"/>
  <c r="R162" i="38"/>
  <c r="S162" i="38"/>
  <c r="U162" i="38"/>
  <c r="V162" i="38"/>
  <c r="W162" i="38"/>
  <c r="X162" i="38"/>
  <c r="Z162" i="38"/>
  <c r="AA162" i="38"/>
  <c r="AB162" i="38"/>
  <c r="AD162" i="38"/>
  <c r="AE162" i="38"/>
  <c r="AF162" i="38"/>
  <c r="AH162" i="38"/>
  <c r="AI162" i="38"/>
  <c r="AJ162" i="38"/>
  <c r="Q163" i="38"/>
  <c r="R163" i="38"/>
  <c r="S163" i="38"/>
  <c r="U163" i="38"/>
  <c r="V163" i="38"/>
  <c r="W163" i="38"/>
  <c r="X163" i="38"/>
  <c r="Z163" i="38"/>
  <c r="AA163" i="38"/>
  <c r="AB163" i="38"/>
  <c r="AD163" i="38"/>
  <c r="AE163" i="38"/>
  <c r="AF163" i="38"/>
  <c r="AH163" i="38"/>
  <c r="AI163" i="38"/>
  <c r="AJ163" i="38"/>
  <c r="Q164" i="38"/>
  <c r="R164" i="38"/>
  <c r="S164" i="38"/>
  <c r="U164" i="38"/>
  <c r="V164" i="38"/>
  <c r="W164" i="38"/>
  <c r="X164" i="38"/>
  <c r="Z164" i="38"/>
  <c r="AA164" i="38"/>
  <c r="AB164" i="38"/>
  <c r="AD164" i="38"/>
  <c r="AE164" i="38"/>
  <c r="AF164" i="38"/>
  <c r="AH164" i="38"/>
  <c r="AI164" i="38"/>
  <c r="AJ164" i="38"/>
  <c r="Q165" i="38"/>
  <c r="R165" i="38"/>
  <c r="S165" i="38"/>
  <c r="U165" i="38"/>
  <c r="V165" i="38"/>
  <c r="W165" i="38"/>
  <c r="X165" i="38"/>
  <c r="Z165" i="38"/>
  <c r="AA165" i="38"/>
  <c r="AB165" i="38"/>
  <c r="AD165" i="38"/>
  <c r="AE165" i="38"/>
  <c r="AF165" i="38"/>
  <c r="AH165" i="38"/>
  <c r="AI165" i="38"/>
  <c r="AJ165" i="38"/>
  <c r="Q166" i="38"/>
  <c r="R166" i="38"/>
  <c r="S166" i="38"/>
  <c r="U166" i="38"/>
  <c r="V166" i="38"/>
  <c r="W166" i="38"/>
  <c r="X166" i="38"/>
  <c r="Z166" i="38"/>
  <c r="AA166" i="38"/>
  <c r="AB166" i="38"/>
  <c r="AD166" i="38"/>
  <c r="AE166" i="38"/>
  <c r="AF166" i="38"/>
  <c r="AH166" i="38"/>
  <c r="AI166" i="38"/>
  <c r="AJ166" i="38"/>
  <c r="Q167" i="38"/>
  <c r="R167" i="38"/>
  <c r="S167" i="38"/>
  <c r="U167" i="38"/>
  <c r="V167" i="38"/>
  <c r="W167" i="38"/>
  <c r="X167" i="38"/>
  <c r="Z167" i="38"/>
  <c r="AA167" i="38"/>
  <c r="AB167" i="38"/>
  <c r="AD167" i="38"/>
  <c r="AE167" i="38"/>
  <c r="AF167" i="38"/>
  <c r="AH167" i="38"/>
  <c r="AI167" i="38"/>
  <c r="AJ167" i="38"/>
  <c r="Q168" i="38"/>
  <c r="R168" i="38"/>
  <c r="S168" i="38"/>
  <c r="U168" i="38"/>
  <c r="V168" i="38"/>
  <c r="W168" i="38"/>
  <c r="X168" i="38"/>
  <c r="Z168" i="38"/>
  <c r="AA168" i="38"/>
  <c r="AB168" i="38"/>
  <c r="AD168" i="38"/>
  <c r="AE168" i="38"/>
  <c r="AF168" i="38"/>
  <c r="AH168" i="38"/>
  <c r="AI168" i="38"/>
  <c r="AJ168" i="38"/>
  <c r="Q169" i="38"/>
  <c r="R169" i="38"/>
  <c r="S169" i="38"/>
  <c r="U169" i="38"/>
  <c r="V169" i="38"/>
  <c r="W169" i="38"/>
  <c r="X169" i="38"/>
  <c r="Z169" i="38"/>
  <c r="AA169" i="38"/>
  <c r="AB169" i="38"/>
  <c r="AD169" i="38"/>
  <c r="AE169" i="38"/>
  <c r="AF169" i="38"/>
  <c r="AH169" i="38"/>
  <c r="AI169" i="38"/>
  <c r="AJ169" i="38"/>
  <c r="Q170" i="38"/>
  <c r="R170" i="38"/>
  <c r="S170" i="38"/>
  <c r="U170" i="38"/>
  <c r="V170" i="38"/>
  <c r="W170" i="38"/>
  <c r="X170" i="38"/>
  <c r="Z170" i="38"/>
  <c r="AA170" i="38"/>
  <c r="AB170" i="38"/>
  <c r="AD170" i="38"/>
  <c r="AE170" i="38"/>
  <c r="AF170" i="38"/>
  <c r="AH170" i="38"/>
  <c r="AI170" i="38"/>
  <c r="AJ170" i="38"/>
  <c r="Q171" i="38"/>
  <c r="R171" i="38"/>
  <c r="S171" i="38"/>
  <c r="U171" i="38"/>
  <c r="V171" i="38"/>
  <c r="W171" i="38"/>
  <c r="X171" i="38"/>
  <c r="Z171" i="38"/>
  <c r="AA171" i="38"/>
  <c r="AB171" i="38"/>
  <c r="AD171" i="38"/>
  <c r="AE171" i="38"/>
  <c r="AF171" i="38"/>
  <c r="AH171" i="38"/>
  <c r="AI171" i="38"/>
  <c r="AJ171" i="38"/>
  <c r="Q172" i="38"/>
  <c r="R172" i="38"/>
  <c r="S172" i="38"/>
  <c r="U172" i="38"/>
  <c r="V172" i="38"/>
  <c r="W172" i="38"/>
  <c r="X172" i="38"/>
  <c r="Z172" i="38"/>
  <c r="AA172" i="38"/>
  <c r="AB172" i="38"/>
  <c r="AD172" i="38"/>
  <c r="AE172" i="38"/>
  <c r="AF172" i="38"/>
  <c r="AH172" i="38"/>
  <c r="AI172" i="38"/>
  <c r="AJ172" i="38"/>
  <c r="Q173" i="38"/>
  <c r="R173" i="38"/>
  <c r="S173" i="38"/>
  <c r="U173" i="38"/>
  <c r="V173" i="38"/>
  <c r="W173" i="38"/>
  <c r="X173" i="38"/>
  <c r="Z173" i="38"/>
  <c r="AA173" i="38"/>
  <c r="AB173" i="38"/>
  <c r="AD173" i="38"/>
  <c r="AE173" i="38"/>
  <c r="AF173" i="38"/>
  <c r="AH173" i="38"/>
  <c r="AI173" i="38"/>
  <c r="AJ173" i="38"/>
  <c r="Q174" i="38"/>
  <c r="R174" i="38"/>
  <c r="S174" i="38"/>
  <c r="U174" i="38"/>
  <c r="V174" i="38"/>
  <c r="W174" i="38"/>
  <c r="X174" i="38"/>
  <c r="Z174" i="38"/>
  <c r="AA174" i="38"/>
  <c r="AB174" i="38"/>
  <c r="AD174" i="38"/>
  <c r="AE174" i="38"/>
  <c r="AF174" i="38"/>
  <c r="AH174" i="38"/>
  <c r="AI174" i="38"/>
  <c r="AJ174" i="38"/>
  <c r="Q175" i="38"/>
  <c r="R175" i="38"/>
  <c r="S175" i="38"/>
  <c r="U175" i="38"/>
  <c r="V175" i="38"/>
  <c r="W175" i="38"/>
  <c r="X175" i="38"/>
  <c r="Z175" i="38"/>
  <c r="AA175" i="38"/>
  <c r="AB175" i="38"/>
  <c r="AD175" i="38"/>
  <c r="AE175" i="38"/>
  <c r="AF175" i="38"/>
  <c r="AH175" i="38"/>
  <c r="AI175" i="38"/>
  <c r="AJ175" i="38"/>
  <c r="Q176" i="38"/>
  <c r="R176" i="38"/>
  <c r="S176" i="38"/>
  <c r="U176" i="38"/>
  <c r="V176" i="38"/>
  <c r="W176" i="38"/>
  <c r="X176" i="38"/>
  <c r="Z176" i="38"/>
  <c r="AA176" i="38"/>
  <c r="AB176" i="38"/>
  <c r="AD176" i="38"/>
  <c r="AE176" i="38"/>
  <c r="AF176" i="38"/>
  <c r="AH176" i="38"/>
  <c r="AI176" i="38"/>
  <c r="AJ176" i="38"/>
  <c r="Q177" i="38"/>
  <c r="R177" i="38"/>
  <c r="S177" i="38"/>
  <c r="U177" i="38"/>
  <c r="V177" i="38"/>
  <c r="W177" i="38"/>
  <c r="X177" i="38"/>
  <c r="Z177" i="38"/>
  <c r="AA177" i="38"/>
  <c r="AB177" i="38"/>
  <c r="AD177" i="38"/>
  <c r="AE177" i="38"/>
  <c r="AF177" i="38"/>
  <c r="AH177" i="38"/>
  <c r="AI177" i="38"/>
  <c r="AJ177" i="38"/>
  <c r="Q178" i="38"/>
  <c r="R178" i="38"/>
  <c r="S178" i="38"/>
  <c r="U178" i="38"/>
  <c r="V178" i="38"/>
  <c r="W178" i="38"/>
  <c r="X178" i="38"/>
  <c r="Z178" i="38"/>
  <c r="AA178" i="38"/>
  <c r="AB178" i="38"/>
  <c r="AD178" i="38"/>
  <c r="AE178" i="38"/>
  <c r="AF178" i="38"/>
  <c r="AH178" i="38"/>
  <c r="AI178" i="38"/>
  <c r="AJ178" i="38"/>
  <c r="Q179" i="38"/>
  <c r="R179" i="38"/>
  <c r="S179" i="38"/>
  <c r="U179" i="38"/>
  <c r="V179" i="38"/>
  <c r="W179" i="38"/>
  <c r="X179" i="38"/>
  <c r="Z179" i="38"/>
  <c r="AA179" i="38"/>
  <c r="AB179" i="38"/>
  <c r="AD179" i="38"/>
  <c r="AE179" i="38"/>
  <c r="AF179" i="38"/>
  <c r="AH179" i="38"/>
  <c r="AI179" i="38"/>
  <c r="AJ179" i="38"/>
  <c r="Q180" i="38"/>
  <c r="R180" i="38"/>
  <c r="S180" i="38"/>
  <c r="U180" i="38"/>
  <c r="V180" i="38"/>
  <c r="W180" i="38"/>
  <c r="X180" i="38"/>
  <c r="Z180" i="38"/>
  <c r="AA180" i="38"/>
  <c r="AB180" i="38"/>
  <c r="AD180" i="38"/>
  <c r="AE180" i="38"/>
  <c r="AF180" i="38"/>
  <c r="AH180" i="38"/>
  <c r="AI180" i="38"/>
  <c r="AJ180" i="38"/>
  <c r="Q181" i="38"/>
  <c r="R181" i="38"/>
  <c r="S181" i="38"/>
  <c r="U181" i="38"/>
  <c r="V181" i="38"/>
  <c r="W181" i="38"/>
  <c r="X181" i="38"/>
  <c r="Z181" i="38"/>
  <c r="AA181" i="38"/>
  <c r="AB181" i="38"/>
  <c r="AD181" i="38"/>
  <c r="AE181" i="38"/>
  <c r="AF181" i="38"/>
  <c r="AH181" i="38"/>
  <c r="AI181" i="38"/>
  <c r="AJ181" i="38"/>
  <c r="Q182" i="38"/>
  <c r="R182" i="38"/>
  <c r="S182" i="38"/>
  <c r="U182" i="38"/>
  <c r="V182" i="38"/>
  <c r="W182" i="38"/>
  <c r="X182" i="38"/>
  <c r="Z182" i="38"/>
  <c r="AA182" i="38"/>
  <c r="AB182" i="38"/>
  <c r="AD182" i="38"/>
  <c r="AE182" i="38"/>
  <c r="AF182" i="38"/>
  <c r="AH182" i="38"/>
  <c r="AI182" i="38"/>
  <c r="AJ182" i="38"/>
  <c r="Q183" i="38"/>
  <c r="R183" i="38"/>
  <c r="S183" i="38"/>
  <c r="U183" i="38"/>
  <c r="V183" i="38"/>
  <c r="W183" i="38"/>
  <c r="X183" i="38"/>
  <c r="Z183" i="38"/>
  <c r="AA183" i="38"/>
  <c r="AB183" i="38"/>
  <c r="AD183" i="38"/>
  <c r="AE183" i="38"/>
  <c r="AF183" i="38"/>
  <c r="AH183" i="38"/>
  <c r="AI183" i="38"/>
  <c r="AJ183" i="38"/>
  <c r="Q184" i="38"/>
  <c r="R184" i="38"/>
  <c r="S184" i="38"/>
  <c r="U184" i="38"/>
  <c r="V184" i="38"/>
  <c r="W184" i="38"/>
  <c r="X184" i="38"/>
  <c r="Z184" i="38"/>
  <c r="AA184" i="38"/>
  <c r="AB184" i="38"/>
  <c r="AD184" i="38"/>
  <c r="AE184" i="38"/>
  <c r="AF184" i="38"/>
  <c r="AH184" i="38"/>
  <c r="AI184" i="38"/>
  <c r="AJ184" i="38"/>
  <c r="Q185" i="38"/>
  <c r="R185" i="38"/>
  <c r="S185" i="38"/>
  <c r="U185" i="38"/>
  <c r="V185" i="38"/>
  <c r="W185" i="38"/>
  <c r="X185" i="38"/>
  <c r="Z185" i="38"/>
  <c r="AA185" i="38"/>
  <c r="AB185" i="38"/>
  <c r="AD185" i="38"/>
  <c r="AE185" i="38"/>
  <c r="AF185" i="38"/>
  <c r="AH185" i="38"/>
  <c r="AI185" i="38"/>
  <c r="AJ185" i="38"/>
  <c r="Q186" i="38"/>
  <c r="R186" i="38"/>
  <c r="S186" i="38"/>
  <c r="U186" i="38"/>
  <c r="V186" i="38"/>
  <c r="W186" i="38"/>
  <c r="X186" i="38"/>
  <c r="Z186" i="38"/>
  <c r="AA186" i="38"/>
  <c r="AB186" i="38"/>
  <c r="AD186" i="38"/>
  <c r="AE186" i="38"/>
  <c r="AF186" i="38"/>
  <c r="AH186" i="38"/>
  <c r="AI186" i="38"/>
  <c r="AJ186" i="38"/>
  <c r="Q187" i="38"/>
  <c r="R187" i="38"/>
  <c r="S187" i="38"/>
  <c r="U187" i="38"/>
  <c r="V187" i="38"/>
  <c r="W187" i="38"/>
  <c r="X187" i="38"/>
  <c r="Z187" i="38"/>
  <c r="AA187" i="38"/>
  <c r="AB187" i="38"/>
  <c r="AD187" i="38"/>
  <c r="AE187" i="38"/>
  <c r="AF187" i="38"/>
  <c r="AH187" i="38"/>
  <c r="AI187" i="38"/>
  <c r="AJ187" i="38"/>
  <c r="Q188" i="38"/>
  <c r="R188" i="38"/>
  <c r="S188" i="38"/>
  <c r="U188" i="38"/>
  <c r="V188" i="38"/>
  <c r="W188" i="38"/>
  <c r="X188" i="38"/>
  <c r="Z188" i="38"/>
  <c r="AA188" i="38"/>
  <c r="AB188" i="38"/>
  <c r="AD188" i="38"/>
  <c r="AE188" i="38"/>
  <c r="AF188" i="38"/>
  <c r="AH188" i="38"/>
  <c r="AI188" i="38"/>
  <c r="AJ188" i="38"/>
  <c r="Q189" i="38"/>
  <c r="R189" i="38"/>
  <c r="S189" i="38"/>
  <c r="U189" i="38"/>
  <c r="V189" i="38"/>
  <c r="W189" i="38"/>
  <c r="X189" i="38"/>
  <c r="Z189" i="38"/>
  <c r="AA189" i="38"/>
  <c r="AB189" i="38"/>
  <c r="AD189" i="38"/>
  <c r="AE189" i="38"/>
  <c r="AF189" i="38"/>
  <c r="AH189" i="38"/>
  <c r="AI189" i="38"/>
  <c r="AJ189" i="38"/>
  <c r="Q190" i="38"/>
  <c r="R190" i="38"/>
  <c r="S190" i="38"/>
  <c r="U190" i="38"/>
  <c r="V190" i="38"/>
  <c r="W190" i="38"/>
  <c r="X190" i="38"/>
  <c r="Z190" i="38"/>
  <c r="AA190" i="38"/>
  <c r="AB190" i="38"/>
  <c r="AD190" i="38"/>
  <c r="AE190" i="38"/>
  <c r="AF190" i="38"/>
  <c r="AH190" i="38"/>
  <c r="AI190" i="38"/>
  <c r="AJ190" i="38"/>
  <c r="Q191" i="38"/>
  <c r="R191" i="38"/>
  <c r="S191" i="38"/>
  <c r="U191" i="38"/>
  <c r="V191" i="38"/>
  <c r="W191" i="38"/>
  <c r="X191" i="38"/>
  <c r="Z191" i="38"/>
  <c r="AA191" i="38"/>
  <c r="AB191" i="38"/>
  <c r="AD191" i="38"/>
  <c r="AE191" i="38"/>
  <c r="AF191" i="38"/>
  <c r="AH191" i="38"/>
  <c r="AI191" i="38"/>
  <c r="AJ191" i="38"/>
  <c r="Q192" i="38"/>
  <c r="R192" i="38"/>
  <c r="S192" i="38"/>
  <c r="U192" i="38"/>
  <c r="V192" i="38"/>
  <c r="W192" i="38"/>
  <c r="X192" i="38"/>
  <c r="Z192" i="38"/>
  <c r="AA192" i="38"/>
  <c r="AB192" i="38"/>
  <c r="AD192" i="38"/>
  <c r="AE192" i="38"/>
  <c r="AF192" i="38"/>
  <c r="AH192" i="38"/>
  <c r="AI192" i="38"/>
  <c r="AJ192" i="38"/>
  <c r="Q193" i="38"/>
  <c r="R193" i="38"/>
  <c r="S193" i="38"/>
  <c r="U193" i="38"/>
  <c r="V193" i="38"/>
  <c r="W193" i="38"/>
  <c r="X193" i="38"/>
  <c r="Z193" i="38"/>
  <c r="AA193" i="38"/>
  <c r="AB193" i="38"/>
  <c r="AD193" i="38"/>
  <c r="AE193" i="38"/>
  <c r="AF193" i="38"/>
  <c r="AH193" i="38"/>
  <c r="AI193" i="38"/>
  <c r="AJ193" i="38"/>
  <c r="Q194" i="38"/>
  <c r="R194" i="38"/>
  <c r="S194" i="38"/>
  <c r="U194" i="38"/>
  <c r="V194" i="38"/>
  <c r="W194" i="38"/>
  <c r="X194" i="38"/>
  <c r="Z194" i="38"/>
  <c r="AA194" i="38"/>
  <c r="AB194" i="38"/>
  <c r="AD194" i="38"/>
  <c r="AE194" i="38"/>
  <c r="AF194" i="38"/>
  <c r="AH194" i="38"/>
  <c r="AI194" i="38"/>
  <c r="AJ194" i="38"/>
  <c r="Q195" i="38"/>
  <c r="R195" i="38"/>
  <c r="S195" i="38"/>
  <c r="U195" i="38"/>
  <c r="V195" i="38"/>
  <c r="W195" i="38"/>
  <c r="X195" i="38"/>
  <c r="Z195" i="38"/>
  <c r="AA195" i="38"/>
  <c r="AB195" i="38"/>
  <c r="AD195" i="38"/>
  <c r="AE195" i="38"/>
  <c r="AF195" i="38"/>
  <c r="AH195" i="38"/>
  <c r="AI195" i="38"/>
  <c r="AJ195" i="38"/>
  <c r="Q196" i="38"/>
  <c r="R196" i="38"/>
  <c r="S196" i="38"/>
  <c r="U196" i="38"/>
  <c r="V196" i="38"/>
  <c r="W196" i="38"/>
  <c r="X196" i="38"/>
  <c r="Z196" i="38"/>
  <c r="AA196" i="38"/>
  <c r="AB196" i="38"/>
  <c r="AD196" i="38"/>
  <c r="AE196" i="38"/>
  <c r="AF196" i="38"/>
  <c r="AH196" i="38"/>
  <c r="AI196" i="38"/>
  <c r="AJ196" i="38"/>
  <c r="Q197" i="38"/>
  <c r="R197" i="38"/>
  <c r="S197" i="38"/>
  <c r="U197" i="38"/>
  <c r="V197" i="38"/>
  <c r="W197" i="38"/>
  <c r="X197" i="38"/>
  <c r="Z197" i="38"/>
  <c r="AA197" i="38"/>
  <c r="AB197" i="38"/>
  <c r="AD197" i="38"/>
  <c r="AE197" i="38"/>
  <c r="AF197" i="38"/>
  <c r="AH197" i="38"/>
  <c r="AI197" i="38"/>
  <c r="AJ197" i="38"/>
  <c r="Q198" i="38"/>
  <c r="R198" i="38"/>
  <c r="S198" i="38"/>
  <c r="U198" i="38"/>
  <c r="V198" i="38"/>
  <c r="W198" i="38"/>
  <c r="X198" i="38"/>
  <c r="Z198" i="38"/>
  <c r="AA198" i="38"/>
  <c r="AB198" i="38"/>
  <c r="AD198" i="38"/>
  <c r="AE198" i="38"/>
  <c r="AF198" i="38"/>
  <c r="AH198" i="38"/>
  <c r="AI198" i="38"/>
  <c r="AJ198" i="38"/>
  <c r="Q199" i="38"/>
  <c r="R199" i="38"/>
  <c r="S199" i="38"/>
  <c r="U199" i="38"/>
  <c r="V199" i="38"/>
  <c r="W199" i="38"/>
  <c r="X199" i="38"/>
  <c r="Z199" i="38"/>
  <c r="AA199" i="38"/>
  <c r="AB199" i="38"/>
  <c r="AD199" i="38"/>
  <c r="AE199" i="38"/>
  <c r="AF199" i="38"/>
  <c r="AH199" i="38"/>
  <c r="AI199" i="38"/>
  <c r="AJ199" i="38"/>
  <c r="Q200" i="38"/>
  <c r="R200" i="38"/>
  <c r="S200" i="38"/>
  <c r="U200" i="38"/>
  <c r="V200" i="38"/>
  <c r="W200" i="38"/>
  <c r="X200" i="38"/>
  <c r="Z200" i="38"/>
  <c r="AA200" i="38"/>
  <c r="AB200" i="38"/>
  <c r="AD200" i="38"/>
  <c r="AE200" i="38"/>
  <c r="AF200" i="38"/>
  <c r="AH200" i="38"/>
  <c r="AI200" i="38"/>
  <c r="AJ200" i="38"/>
  <c r="Q201" i="38"/>
  <c r="R201" i="38"/>
  <c r="S201" i="38"/>
  <c r="U201" i="38"/>
  <c r="V201" i="38"/>
  <c r="W201" i="38"/>
  <c r="X201" i="38"/>
  <c r="Z201" i="38"/>
  <c r="AA201" i="38"/>
  <c r="AB201" i="38"/>
  <c r="AD201" i="38"/>
  <c r="AE201" i="38"/>
  <c r="AF201" i="38"/>
  <c r="AH201" i="38"/>
  <c r="AI201" i="38"/>
  <c r="AJ201" i="38"/>
  <c r="Q202" i="38"/>
  <c r="R202" i="38"/>
  <c r="S202" i="38"/>
  <c r="U202" i="38"/>
  <c r="V202" i="38"/>
  <c r="W202" i="38"/>
  <c r="X202" i="38"/>
  <c r="Z202" i="38"/>
  <c r="AA202" i="38"/>
  <c r="AB202" i="38"/>
  <c r="AD202" i="38"/>
  <c r="AE202" i="38"/>
  <c r="AF202" i="38"/>
  <c r="AH202" i="38"/>
  <c r="AI202" i="38"/>
  <c r="AJ202" i="38"/>
  <c r="Q203" i="38"/>
  <c r="R203" i="38"/>
  <c r="S203" i="38"/>
  <c r="U203" i="38"/>
  <c r="V203" i="38"/>
  <c r="W203" i="38"/>
  <c r="X203" i="38"/>
  <c r="Z203" i="38"/>
  <c r="AA203" i="38"/>
  <c r="AB203" i="38"/>
  <c r="AD203" i="38"/>
  <c r="AE203" i="38"/>
  <c r="AF203" i="38"/>
  <c r="AH203" i="38"/>
  <c r="AI203" i="38"/>
  <c r="AJ203" i="38"/>
  <c r="Q204" i="38"/>
  <c r="R204" i="38"/>
  <c r="S204" i="38"/>
  <c r="U204" i="38"/>
  <c r="V204" i="38"/>
  <c r="W204" i="38"/>
  <c r="X204" i="38"/>
  <c r="Z204" i="38"/>
  <c r="AA204" i="38"/>
  <c r="AB204" i="38"/>
  <c r="AD204" i="38"/>
  <c r="AE204" i="38"/>
  <c r="AF204" i="38"/>
  <c r="AH204" i="38"/>
  <c r="AI204" i="38"/>
  <c r="AJ204" i="38"/>
  <c r="Q205" i="38"/>
  <c r="R205" i="38"/>
  <c r="S205" i="38"/>
  <c r="U205" i="38"/>
  <c r="V205" i="38"/>
  <c r="W205" i="38"/>
  <c r="X205" i="38"/>
  <c r="Z205" i="38"/>
  <c r="AA205" i="38"/>
  <c r="AB205" i="38"/>
  <c r="AD205" i="38"/>
  <c r="AE205" i="38"/>
  <c r="AF205" i="38"/>
  <c r="AH205" i="38"/>
  <c r="AI205" i="38"/>
  <c r="AJ205" i="38"/>
  <c r="Q206" i="38"/>
  <c r="R206" i="38"/>
  <c r="S206" i="38"/>
  <c r="U206" i="38"/>
  <c r="V206" i="38"/>
  <c r="W206" i="38"/>
  <c r="X206" i="38"/>
  <c r="Z206" i="38"/>
  <c r="AA206" i="38"/>
  <c r="AB206" i="38"/>
  <c r="AD206" i="38"/>
  <c r="AE206" i="38"/>
  <c r="AF206" i="38"/>
  <c r="AH206" i="38"/>
  <c r="AI206" i="38"/>
  <c r="AJ206" i="38"/>
  <c r="Q207" i="38"/>
  <c r="R207" i="38"/>
  <c r="S207" i="38"/>
  <c r="U207" i="38"/>
  <c r="V207" i="38"/>
  <c r="W207" i="38"/>
  <c r="X207" i="38"/>
  <c r="Z207" i="38"/>
  <c r="AA207" i="38"/>
  <c r="AB207" i="38"/>
  <c r="AD207" i="38"/>
  <c r="AE207" i="38"/>
  <c r="AF207" i="38"/>
  <c r="AH207" i="38"/>
  <c r="AI207" i="38"/>
  <c r="AJ207" i="38"/>
  <c r="Q208" i="38"/>
  <c r="R208" i="38"/>
  <c r="S208" i="38"/>
  <c r="U208" i="38"/>
  <c r="V208" i="38"/>
  <c r="W208" i="38"/>
  <c r="X208" i="38"/>
  <c r="Z208" i="38"/>
  <c r="AA208" i="38"/>
  <c r="AB208" i="38"/>
  <c r="AD208" i="38"/>
  <c r="AE208" i="38"/>
  <c r="AF208" i="38"/>
  <c r="AH208" i="38"/>
  <c r="AI208" i="38"/>
  <c r="AJ208" i="38"/>
  <c r="Q209" i="38"/>
  <c r="R209" i="38"/>
  <c r="S209" i="38"/>
  <c r="U209" i="38"/>
  <c r="V209" i="38"/>
  <c r="W209" i="38"/>
  <c r="X209" i="38"/>
  <c r="Z209" i="38"/>
  <c r="AA209" i="38"/>
  <c r="AB209" i="38"/>
  <c r="AD209" i="38"/>
  <c r="AE209" i="38"/>
  <c r="AF209" i="38"/>
  <c r="AH209" i="38"/>
  <c r="AI209" i="38"/>
  <c r="AJ209" i="38"/>
  <c r="Q210" i="38"/>
  <c r="R210" i="38"/>
  <c r="S210" i="38"/>
  <c r="U210" i="38"/>
  <c r="V210" i="38"/>
  <c r="W210" i="38"/>
  <c r="X210" i="38"/>
  <c r="Z210" i="38"/>
  <c r="AA210" i="38"/>
  <c r="AB210" i="38"/>
  <c r="AD210" i="38"/>
  <c r="AE210" i="38"/>
  <c r="AF210" i="38"/>
  <c r="AH210" i="38"/>
  <c r="AI210" i="38"/>
  <c r="AJ210" i="38"/>
  <c r="Q211" i="38"/>
  <c r="R211" i="38"/>
  <c r="S211" i="38"/>
  <c r="U211" i="38"/>
  <c r="V211" i="38"/>
  <c r="W211" i="38"/>
  <c r="X211" i="38"/>
  <c r="Z211" i="38"/>
  <c r="AA211" i="38"/>
  <c r="AB211" i="38"/>
  <c r="AD211" i="38"/>
  <c r="AE211" i="38"/>
  <c r="AF211" i="38"/>
  <c r="AH211" i="38"/>
  <c r="AI211" i="38"/>
  <c r="AJ211" i="38"/>
  <c r="Q212" i="38"/>
  <c r="R212" i="38"/>
  <c r="S212" i="38"/>
  <c r="U212" i="38"/>
  <c r="V212" i="38"/>
  <c r="W212" i="38"/>
  <c r="X212" i="38"/>
  <c r="Z212" i="38"/>
  <c r="AA212" i="38"/>
  <c r="AB212" i="38"/>
  <c r="AD212" i="38"/>
  <c r="AE212" i="38"/>
  <c r="AF212" i="38"/>
  <c r="AH212" i="38"/>
  <c r="AI212" i="38"/>
  <c r="AJ212" i="38"/>
  <c r="Q213" i="38"/>
  <c r="R213" i="38"/>
  <c r="S213" i="38"/>
  <c r="U213" i="38"/>
  <c r="V213" i="38"/>
  <c r="W213" i="38"/>
  <c r="X213" i="38"/>
  <c r="Z213" i="38"/>
  <c r="AA213" i="38"/>
  <c r="AB213" i="38"/>
  <c r="AD213" i="38"/>
  <c r="AE213" i="38"/>
  <c r="AF213" i="38"/>
  <c r="AH213" i="38"/>
  <c r="AI213" i="38"/>
  <c r="AJ213" i="38"/>
  <c r="Q214" i="38"/>
  <c r="R214" i="38"/>
  <c r="S214" i="38"/>
  <c r="U214" i="38"/>
  <c r="V214" i="38"/>
  <c r="W214" i="38"/>
  <c r="X214" i="38"/>
  <c r="Z214" i="38"/>
  <c r="AA214" i="38"/>
  <c r="AB214" i="38"/>
  <c r="AD214" i="38"/>
  <c r="AE214" i="38"/>
  <c r="AF214" i="38"/>
  <c r="AH214" i="38"/>
  <c r="AI214" i="38"/>
  <c r="AJ214" i="38"/>
  <c r="Q215" i="38"/>
  <c r="R215" i="38"/>
  <c r="S215" i="38"/>
  <c r="U215" i="38"/>
  <c r="V215" i="38"/>
  <c r="W215" i="38"/>
  <c r="X215" i="38"/>
  <c r="Z215" i="38"/>
  <c r="AA215" i="38"/>
  <c r="AB215" i="38"/>
  <c r="AD215" i="38"/>
  <c r="AE215" i="38"/>
  <c r="AF215" i="38"/>
  <c r="AH215" i="38"/>
  <c r="AI215" i="38"/>
  <c r="AJ215" i="38"/>
  <c r="Q216" i="38"/>
  <c r="R216" i="38"/>
  <c r="S216" i="38"/>
  <c r="U216" i="38"/>
  <c r="V216" i="38"/>
  <c r="W216" i="38"/>
  <c r="X216" i="38"/>
  <c r="Z216" i="38"/>
  <c r="AA216" i="38"/>
  <c r="AB216" i="38"/>
  <c r="AD216" i="38"/>
  <c r="AE216" i="38"/>
  <c r="AF216" i="38"/>
  <c r="AH216" i="38"/>
  <c r="AI216" i="38"/>
  <c r="AJ216" i="38"/>
  <c r="Q217" i="38"/>
  <c r="R217" i="38"/>
  <c r="S217" i="38"/>
  <c r="U217" i="38"/>
  <c r="V217" i="38"/>
  <c r="W217" i="38"/>
  <c r="X217" i="38"/>
  <c r="Z217" i="38"/>
  <c r="AA217" i="38"/>
  <c r="AB217" i="38"/>
  <c r="AD217" i="38"/>
  <c r="AE217" i="38"/>
  <c r="AF217" i="38"/>
  <c r="AH217" i="38"/>
  <c r="AI217" i="38"/>
  <c r="AJ217" i="38"/>
  <c r="Q218" i="38"/>
  <c r="R218" i="38"/>
  <c r="S218" i="38"/>
  <c r="U218" i="38"/>
  <c r="V218" i="38"/>
  <c r="W218" i="38"/>
  <c r="X218" i="38"/>
  <c r="Z218" i="38"/>
  <c r="AA218" i="38"/>
  <c r="AB218" i="38"/>
  <c r="AD218" i="38"/>
  <c r="AE218" i="38"/>
  <c r="AF218" i="38"/>
  <c r="AH218" i="38"/>
  <c r="AI218" i="38"/>
  <c r="AJ218" i="38"/>
  <c r="Q219" i="38"/>
  <c r="R219" i="38"/>
  <c r="S219" i="38"/>
  <c r="U219" i="38"/>
  <c r="V219" i="38"/>
  <c r="W219" i="38"/>
  <c r="X219" i="38"/>
  <c r="Z219" i="38"/>
  <c r="AA219" i="38"/>
  <c r="AB219" i="38"/>
  <c r="AD219" i="38"/>
  <c r="AE219" i="38"/>
  <c r="AF219" i="38"/>
  <c r="AH219" i="38"/>
  <c r="AI219" i="38"/>
  <c r="AJ219" i="38"/>
  <c r="Q220" i="38"/>
  <c r="R220" i="38"/>
  <c r="S220" i="38"/>
  <c r="U220" i="38"/>
  <c r="V220" i="38"/>
  <c r="W220" i="38"/>
  <c r="X220" i="38"/>
  <c r="Z220" i="38"/>
  <c r="AA220" i="38"/>
  <c r="AB220" i="38"/>
  <c r="AD220" i="38"/>
  <c r="AE220" i="38"/>
  <c r="AF220" i="38"/>
  <c r="AH220" i="38"/>
  <c r="AI220" i="38"/>
  <c r="AJ220" i="38"/>
  <c r="Q221" i="38"/>
  <c r="R221" i="38"/>
  <c r="S221" i="38"/>
  <c r="U221" i="38"/>
  <c r="V221" i="38"/>
  <c r="W221" i="38"/>
  <c r="X221" i="38"/>
  <c r="Z221" i="38"/>
  <c r="AA221" i="38"/>
  <c r="AB221" i="38"/>
  <c r="AD221" i="38"/>
  <c r="AE221" i="38"/>
  <c r="AF221" i="38"/>
  <c r="AH221" i="38"/>
  <c r="AI221" i="38"/>
  <c r="AJ221" i="38"/>
  <c r="Q222" i="38"/>
  <c r="R222" i="38"/>
  <c r="S222" i="38"/>
  <c r="U222" i="38"/>
  <c r="V222" i="38"/>
  <c r="W222" i="38"/>
  <c r="X222" i="38"/>
  <c r="Z222" i="38"/>
  <c r="AA222" i="38"/>
  <c r="AB222" i="38"/>
  <c r="AD222" i="38"/>
  <c r="AE222" i="38"/>
  <c r="AF222" i="38"/>
  <c r="AH222" i="38"/>
  <c r="AI222" i="38"/>
  <c r="AJ222" i="38"/>
  <c r="Q223" i="38"/>
  <c r="R223" i="38"/>
  <c r="S223" i="38"/>
  <c r="U223" i="38"/>
  <c r="V223" i="38"/>
  <c r="W223" i="38"/>
  <c r="X223" i="38"/>
  <c r="Z223" i="38"/>
  <c r="AA223" i="38"/>
  <c r="AB223" i="38"/>
  <c r="AD223" i="38"/>
  <c r="AE223" i="38"/>
  <c r="AF223" i="38"/>
  <c r="AH223" i="38"/>
  <c r="AI223" i="38"/>
  <c r="AJ223" i="38"/>
  <c r="Q224" i="38"/>
  <c r="R224" i="38"/>
  <c r="S224" i="38"/>
  <c r="U224" i="38"/>
  <c r="V224" i="38"/>
  <c r="W224" i="38"/>
  <c r="X224" i="38"/>
  <c r="Z224" i="38"/>
  <c r="AA224" i="38"/>
  <c r="AB224" i="38"/>
  <c r="AD224" i="38"/>
  <c r="AE224" i="38"/>
  <c r="AF224" i="38"/>
  <c r="AH224" i="38"/>
  <c r="AI224" i="38"/>
  <c r="AJ224" i="38"/>
  <c r="Q225" i="38"/>
  <c r="R225" i="38"/>
  <c r="S225" i="38"/>
  <c r="U225" i="38"/>
  <c r="V225" i="38"/>
  <c r="W225" i="38"/>
  <c r="X225" i="38"/>
  <c r="Z225" i="38"/>
  <c r="AA225" i="38"/>
  <c r="AB225" i="38"/>
  <c r="AD225" i="38"/>
  <c r="AE225" i="38"/>
  <c r="AF225" i="38"/>
  <c r="AH225" i="38"/>
  <c r="AI225" i="38"/>
  <c r="AJ225" i="38"/>
  <c r="Q226" i="38"/>
  <c r="R226" i="38"/>
  <c r="S226" i="38"/>
  <c r="U226" i="38"/>
  <c r="V226" i="38"/>
  <c r="W226" i="38"/>
  <c r="X226" i="38"/>
  <c r="Z226" i="38"/>
  <c r="AA226" i="38"/>
  <c r="AB226" i="38"/>
  <c r="AD226" i="38"/>
  <c r="AE226" i="38"/>
  <c r="AF226" i="38"/>
  <c r="AH226" i="38"/>
  <c r="AI226" i="38"/>
  <c r="AJ226" i="38"/>
  <c r="Q227" i="38"/>
  <c r="R227" i="38"/>
  <c r="S227" i="38"/>
  <c r="U227" i="38"/>
  <c r="V227" i="38"/>
  <c r="W227" i="38"/>
  <c r="X227" i="38"/>
  <c r="Z227" i="38"/>
  <c r="AA227" i="38"/>
  <c r="AB227" i="38"/>
  <c r="AD227" i="38"/>
  <c r="AE227" i="38"/>
  <c r="AF227" i="38"/>
  <c r="AH227" i="38"/>
  <c r="AI227" i="38"/>
  <c r="AJ227" i="38"/>
  <c r="Q228" i="38"/>
  <c r="R228" i="38"/>
  <c r="S228" i="38"/>
  <c r="U228" i="38"/>
  <c r="V228" i="38"/>
  <c r="W228" i="38"/>
  <c r="X228" i="38"/>
  <c r="Z228" i="38"/>
  <c r="AA228" i="38"/>
  <c r="AB228" i="38"/>
  <c r="AD228" i="38"/>
  <c r="AE228" i="38"/>
  <c r="AF228" i="38"/>
  <c r="AH228" i="38"/>
  <c r="AI228" i="38"/>
  <c r="AJ228" i="38"/>
  <c r="Q229" i="38"/>
  <c r="R229" i="38"/>
  <c r="S229" i="38"/>
  <c r="U229" i="38"/>
  <c r="V229" i="38"/>
  <c r="W229" i="38"/>
  <c r="X229" i="38"/>
  <c r="Z229" i="38"/>
  <c r="AA229" i="38"/>
  <c r="AB229" i="38"/>
  <c r="AD229" i="38"/>
  <c r="AE229" i="38"/>
  <c r="AF229" i="38"/>
  <c r="AH229" i="38"/>
  <c r="AI229" i="38"/>
  <c r="AJ229" i="38"/>
  <c r="Q230" i="38"/>
  <c r="R230" i="38"/>
  <c r="S230" i="38"/>
  <c r="U230" i="38"/>
  <c r="V230" i="38"/>
  <c r="W230" i="38"/>
  <c r="X230" i="38"/>
  <c r="Z230" i="38"/>
  <c r="AA230" i="38"/>
  <c r="AB230" i="38"/>
  <c r="AD230" i="38"/>
  <c r="AE230" i="38"/>
  <c r="AF230" i="38"/>
  <c r="AH230" i="38"/>
  <c r="AI230" i="38"/>
  <c r="AJ230" i="38"/>
  <c r="Q231" i="38"/>
  <c r="R231" i="38"/>
  <c r="S231" i="38"/>
  <c r="U231" i="38"/>
  <c r="V231" i="38"/>
  <c r="W231" i="38"/>
  <c r="X231" i="38"/>
  <c r="Z231" i="38"/>
  <c r="AA231" i="38"/>
  <c r="AB231" i="38"/>
  <c r="AD231" i="38"/>
  <c r="AE231" i="38"/>
  <c r="AF231" i="38"/>
  <c r="AH231" i="38"/>
  <c r="AI231" i="38"/>
  <c r="AJ231" i="38"/>
  <c r="Q232" i="38"/>
  <c r="R232" i="38"/>
  <c r="S232" i="38"/>
  <c r="U232" i="38"/>
  <c r="V232" i="38"/>
  <c r="W232" i="38"/>
  <c r="X232" i="38"/>
  <c r="Z232" i="38"/>
  <c r="AA232" i="38"/>
  <c r="AB232" i="38"/>
  <c r="AD232" i="38"/>
  <c r="AE232" i="38"/>
  <c r="AF232" i="38"/>
  <c r="AH232" i="38"/>
  <c r="AI232" i="38"/>
  <c r="AJ232" i="38"/>
  <c r="Q233" i="38"/>
  <c r="R233" i="38"/>
  <c r="S233" i="38"/>
  <c r="U233" i="38"/>
  <c r="V233" i="38"/>
  <c r="W233" i="38"/>
  <c r="X233" i="38"/>
  <c r="Z233" i="38"/>
  <c r="AA233" i="38"/>
  <c r="AB233" i="38"/>
  <c r="AD233" i="38"/>
  <c r="AE233" i="38"/>
  <c r="AF233" i="38"/>
  <c r="AH233" i="38"/>
  <c r="AI233" i="38"/>
  <c r="AJ233" i="38"/>
  <c r="Q234" i="38"/>
  <c r="R234" i="38"/>
  <c r="S234" i="38"/>
  <c r="U234" i="38"/>
  <c r="V234" i="38"/>
  <c r="W234" i="38"/>
  <c r="X234" i="38"/>
  <c r="Z234" i="38"/>
  <c r="AA234" i="38"/>
  <c r="AB234" i="38"/>
  <c r="AD234" i="38"/>
  <c r="AE234" i="38"/>
  <c r="AF234" i="38"/>
  <c r="AH234" i="38"/>
  <c r="AI234" i="38"/>
  <c r="AJ234" i="38"/>
  <c r="Q235" i="38"/>
  <c r="R235" i="38"/>
  <c r="S235" i="38"/>
  <c r="U235" i="38"/>
  <c r="V235" i="38"/>
  <c r="W235" i="38"/>
  <c r="X235" i="38"/>
  <c r="Z235" i="38"/>
  <c r="AA235" i="38"/>
  <c r="AB235" i="38"/>
  <c r="AD235" i="38"/>
  <c r="AE235" i="38"/>
  <c r="AF235" i="38"/>
  <c r="AH235" i="38"/>
  <c r="AI235" i="38"/>
  <c r="AJ235" i="38"/>
  <c r="Q236" i="38"/>
  <c r="R236" i="38"/>
  <c r="S236" i="38"/>
  <c r="U236" i="38"/>
  <c r="V236" i="38"/>
  <c r="W236" i="38"/>
  <c r="X236" i="38"/>
  <c r="Z236" i="38"/>
  <c r="AA236" i="38"/>
  <c r="AB236" i="38"/>
  <c r="AD236" i="38"/>
  <c r="AE236" i="38"/>
  <c r="AF236" i="38"/>
  <c r="AH236" i="38"/>
  <c r="AI236" i="38"/>
  <c r="AJ236" i="38"/>
  <c r="Q237" i="38"/>
  <c r="R237" i="38"/>
  <c r="S237" i="38"/>
  <c r="U237" i="38"/>
  <c r="V237" i="38"/>
  <c r="W237" i="38"/>
  <c r="X237" i="38"/>
  <c r="Z237" i="38"/>
  <c r="AA237" i="38"/>
  <c r="AB237" i="38"/>
  <c r="AD237" i="38"/>
  <c r="AE237" i="38"/>
  <c r="AF237" i="38"/>
  <c r="AH237" i="38"/>
  <c r="AI237" i="38"/>
  <c r="AJ237" i="38"/>
  <c r="Q238" i="38"/>
  <c r="R238" i="38"/>
  <c r="S238" i="38"/>
  <c r="U238" i="38"/>
  <c r="V238" i="38"/>
  <c r="W238" i="38"/>
  <c r="X238" i="38"/>
  <c r="Z238" i="38"/>
  <c r="AA238" i="38"/>
  <c r="AB238" i="38"/>
  <c r="AD238" i="38"/>
  <c r="AE238" i="38"/>
  <c r="AF238" i="38"/>
  <c r="AH238" i="38"/>
  <c r="AI238" i="38"/>
  <c r="AJ238" i="38"/>
  <c r="Q239" i="38"/>
  <c r="R239" i="38"/>
  <c r="S239" i="38"/>
  <c r="U239" i="38"/>
  <c r="V239" i="38"/>
  <c r="W239" i="38"/>
  <c r="X239" i="38"/>
  <c r="Z239" i="38"/>
  <c r="AA239" i="38"/>
  <c r="AB239" i="38"/>
  <c r="AD239" i="38"/>
  <c r="AE239" i="38"/>
  <c r="AF239" i="38"/>
  <c r="AH239" i="38"/>
  <c r="AI239" i="38"/>
  <c r="AJ239" i="38"/>
  <c r="Q240" i="38"/>
  <c r="R240" i="38"/>
  <c r="S240" i="38"/>
  <c r="U240" i="38"/>
  <c r="V240" i="38"/>
  <c r="W240" i="38"/>
  <c r="X240" i="38"/>
  <c r="Z240" i="38"/>
  <c r="AA240" i="38"/>
  <c r="AB240" i="38"/>
  <c r="AD240" i="38"/>
  <c r="AE240" i="38"/>
  <c r="AF240" i="38"/>
  <c r="AH240" i="38"/>
  <c r="AI240" i="38"/>
  <c r="AJ240" i="38"/>
  <c r="Q241" i="38"/>
  <c r="R241" i="38"/>
  <c r="S241" i="38"/>
  <c r="U241" i="38"/>
  <c r="V241" i="38"/>
  <c r="W241" i="38"/>
  <c r="X241" i="38"/>
  <c r="Z241" i="38"/>
  <c r="AA241" i="38"/>
  <c r="AB241" i="38"/>
  <c r="AD241" i="38"/>
  <c r="AE241" i="38"/>
  <c r="AF241" i="38"/>
  <c r="AH241" i="38"/>
  <c r="AI241" i="38"/>
  <c r="AJ241" i="38"/>
  <c r="Q242" i="38"/>
  <c r="R242" i="38"/>
  <c r="S242" i="38"/>
  <c r="U242" i="38"/>
  <c r="V242" i="38"/>
  <c r="W242" i="38"/>
  <c r="X242" i="38"/>
  <c r="Z242" i="38"/>
  <c r="AA242" i="38"/>
  <c r="AB242" i="38"/>
  <c r="AD242" i="38"/>
  <c r="AE242" i="38"/>
  <c r="AF242" i="38"/>
  <c r="AH242" i="38"/>
  <c r="AI242" i="38"/>
  <c r="AJ242" i="38"/>
  <c r="Q243" i="38"/>
  <c r="R243" i="38"/>
  <c r="S243" i="38"/>
  <c r="U243" i="38"/>
  <c r="V243" i="38"/>
  <c r="W243" i="38"/>
  <c r="X243" i="38"/>
  <c r="Z243" i="38"/>
  <c r="AA243" i="38"/>
  <c r="AB243" i="38"/>
  <c r="AD243" i="38"/>
  <c r="AE243" i="38"/>
  <c r="AF243" i="38"/>
  <c r="AH243" i="38"/>
  <c r="AI243" i="38"/>
  <c r="AJ243" i="38"/>
  <c r="Q244" i="38"/>
  <c r="R244" i="38"/>
  <c r="S244" i="38"/>
  <c r="U244" i="38"/>
  <c r="V244" i="38"/>
  <c r="W244" i="38"/>
  <c r="X244" i="38"/>
  <c r="Z244" i="38"/>
  <c r="AA244" i="38"/>
  <c r="AB244" i="38"/>
  <c r="AD244" i="38"/>
  <c r="AE244" i="38"/>
  <c r="AF244" i="38"/>
  <c r="AH244" i="38"/>
  <c r="AI244" i="38"/>
  <c r="AJ244" i="38"/>
  <c r="Q245" i="38"/>
  <c r="R245" i="38"/>
  <c r="S245" i="38"/>
  <c r="U245" i="38"/>
  <c r="V245" i="38"/>
  <c r="W245" i="38"/>
  <c r="X245" i="38"/>
  <c r="Z245" i="38"/>
  <c r="AA245" i="38"/>
  <c r="AB245" i="38"/>
  <c r="AD245" i="38"/>
  <c r="AE245" i="38"/>
  <c r="AF245" i="38"/>
  <c r="AH245" i="38"/>
  <c r="AI245" i="38"/>
  <c r="AJ245" i="38"/>
  <c r="Q246" i="38"/>
  <c r="R246" i="38"/>
  <c r="S246" i="38"/>
  <c r="U246" i="38"/>
  <c r="V246" i="38"/>
  <c r="W246" i="38"/>
  <c r="X246" i="38"/>
  <c r="Z246" i="38"/>
  <c r="AA246" i="38"/>
  <c r="AB246" i="38"/>
  <c r="AD246" i="38"/>
  <c r="AE246" i="38"/>
  <c r="AF246" i="38"/>
  <c r="AH246" i="38"/>
  <c r="AI246" i="38"/>
  <c r="AJ246" i="38"/>
  <c r="Q247" i="38"/>
  <c r="R247" i="38"/>
  <c r="S247" i="38"/>
  <c r="U247" i="38"/>
  <c r="V247" i="38"/>
  <c r="W247" i="38"/>
  <c r="X247" i="38"/>
  <c r="Z247" i="38"/>
  <c r="AA247" i="38"/>
  <c r="AB247" i="38"/>
  <c r="AD247" i="38"/>
  <c r="AE247" i="38"/>
  <c r="AF247" i="38"/>
  <c r="AH247" i="38"/>
  <c r="AI247" i="38"/>
  <c r="AJ247" i="38"/>
  <c r="Q248" i="38"/>
  <c r="R248" i="38"/>
  <c r="S248" i="38"/>
  <c r="U248" i="38"/>
  <c r="V248" i="38"/>
  <c r="W248" i="38"/>
  <c r="X248" i="38"/>
  <c r="Z248" i="38"/>
  <c r="AA248" i="38"/>
  <c r="AB248" i="38"/>
  <c r="AD248" i="38"/>
  <c r="AE248" i="38"/>
  <c r="AF248" i="38"/>
  <c r="AH248" i="38"/>
  <c r="AI248" i="38"/>
  <c r="AJ248" i="38"/>
  <c r="Q249" i="38"/>
  <c r="R249" i="38"/>
  <c r="S249" i="38"/>
  <c r="U249" i="38"/>
  <c r="V249" i="38"/>
  <c r="W249" i="38"/>
  <c r="X249" i="38"/>
  <c r="Z249" i="38"/>
  <c r="AA249" i="38"/>
  <c r="AB249" i="38"/>
  <c r="AD249" i="38"/>
  <c r="AE249" i="38"/>
  <c r="AF249" i="38"/>
  <c r="AH249" i="38"/>
  <c r="AI249" i="38"/>
  <c r="AJ249" i="38"/>
  <c r="Q250" i="38"/>
  <c r="R250" i="38"/>
  <c r="S250" i="38"/>
  <c r="U250" i="38"/>
  <c r="V250" i="38"/>
  <c r="W250" i="38"/>
  <c r="X250" i="38"/>
  <c r="Z250" i="38"/>
  <c r="AA250" i="38"/>
  <c r="AB250" i="38"/>
  <c r="AD250" i="38"/>
  <c r="AE250" i="38"/>
  <c r="AF250" i="38"/>
  <c r="AH250" i="38"/>
  <c r="AI250" i="38"/>
  <c r="AJ250" i="38"/>
  <c r="Q251" i="38"/>
  <c r="R251" i="38"/>
  <c r="S251" i="38"/>
  <c r="U251" i="38"/>
  <c r="V251" i="38"/>
  <c r="W251" i="38"/>
  <c r="X251" i="38"/>
  <c r="Z251" i="38"/>
  <c r="AA251" i="38"/>
  <c r="AB251" i="38"/>
  <c r="AD251" i="38"/>
  <c r="AE251" i="38"/>
  <c r="AF251" i="38"/>
  <c r="AH251" i="38"/>
  <c r="AI251" i="38"/>
  <c r="AJ251" i="38"/>
  <c r="Q252" i="38"/>
  <c r="R252" i="38"/>
  <c r="S252" i="38"/>
  <c r="U252" i="38"/>
  <c r="V252" i="38"/>
  <c r="W252" i="38"/>
  <c r="X252" i="38"/>
  <c r="Z252" i="38"/>
  <c r="AA252" i="38"/>
  <c r="AB252" i="38"/>
  <c r="AD252" i="38"/>
  <c r="AE252" i="38"/>
  <c r="AF252" i="38"/>
  <c r="AH252" i="38"/>
  <c r="AI252" i="38"/>
  <c r="AJ252" i="38"/>
  <c r="Q253" i="38"/>
  <c r="R253" i="38"/>
  <c r="S253" i="38"/>
  <c r="U253" i="38"/>
  <c r="V253" i="38"/>
  <c r="W253" i="38"/>
  <c r="X253" i="38"/>
  <c r="Z253" i="38"/>
  <c r="AA253" i="38"/>
  <c r="AB253" i="38"/>
  <c r="AD253" i="38"/>
  <c r="AE253" i="38"/>
  <c r="AF253" i="38"/>
  <c r="AH253" i="38"/>
  <c r="AI253" i="38"/>
  <c r="AJ253" i="38"/>
  <c r="Q254" i="38"/>
  <c r="R254" i="38"/>
  <c r="S254" i="38"/>
  <c r="U254" i="38"/>
  <c r="V254" i="38"/>
  <c r="W254" i="38"/>
  <c r="X254" i="38"/>
  <c r="Z254" i="38"/>
  <c r="AA254" i="38"/>
  <c r="AB254" i="38"/>
  <c r="AD254" i="38"/>
  <c r="AE254" i="38"/>
  <c r="AF254" i="38"/>
  <c r="AH254" i="38"/>
  <c r="AI254" i="38"/>
  <c r="AJ254" i="38"/>
  <c r="Q255" i="38"/>
  <c r="R255" i="38"/>
  <c r="S255" i="38"/>
  <c r="U255" i="38"/>
  <c r="V255" i="38"/>
  <c r="W255" i="38"/>
  <c r="X255" i="38"/>
  <c r="Z255" i="38"/>
  <c r="AA255" i="38"/>
  <c r="AB255" i="38"/>
  <c r="AD255" i="38"/>
  <c r="AE255" i="38"/>
  <c r="AF255" i="38"/>
  <c r="AH255" i="38"/>
  <c r="AI255" i="38"/>
  <c r="AJ255" i="38"/>
  <c r="Q256" i="38"/>
  <c r="R256" i="38"/>
  <c r="S256" i="38"/>
  <c r="U256" i="38"/>
  <c r="V256" i="38"/>
  <c r="W256" i="38"/>
  <c r="X256" i="38"/>
  <c r="Z256" i="38"/>
  <c r="AA256" i="38"/>
  <c r="AB256" i="38"/>
  <c r="AD256" i="38"/>
  <c r="AE256" i="38"/>
  <c r="AF256" i="38"/>
  <c r="AH256" i="38"/>
  <c r="AI256" i="38"/>
  <c r="AJ256" i="38"/>
  <c r="Q257" i="38"/>
  <c r="R257" i="38"/>
  <c r="S257" i="38"/>
  <c r="U257" i="38"/>
  <c r="V257" i="38"/>
  <c r="W257" i="38"/>
  <c r="X257" i="38"/>
  <c r="Z257" i="38"/>
  <c r="AA257" i="38"/>
  <c r="AB257" i="38"/>
  <c r="AD257" i="38"/>
  <c r="AE257" i="38"/>
  <c r="AF257" i="38"/>
  <c r="AH257" i="38"/>
  <c r="AI257" i="38"/>
  <c r="AJ257" i="38"/>
  <c r="Q258" i="38"/>
  <c r="R258" i="38"/>
  <c r="S258" i="38"/>
  <c r="U258" i="38"/>
  <c r="V258" i="38"/>
  <c r="W258" i="38"/>
  <c r="X258" i="38"/>
  <c r="Z258" i="38"/>
  <c r="AA258" i="38"/>
  <c r="AB258" i="38"/>
  <c r="AD258" i="38"/>
  <c r="AE258" i="38"/>
  <c r="AF258" i="38"/>
  <c r="AH258" i="38"/>
  <c r="AI258" i="38"/>
  <c r="AJ258" i="38"/>
  <c r="Q259" i="38"/>
  <c r="R259" i="38"/>
  <c r="S259" i="38"/>
  <c r="U259" i="38"/>
  <c r="V259" i="38"/>
  <c r="W259" i="38"/>
  <c r="X259" i="38"/>
  <c r="Z259" i="38"/>
  <c r="AA259" i="38"/>
  <c r="AB259" i="38"/>
  <c r="AD259" i="38"/>
  <c r="AE259" i="38"/>
  <c r="AF259" i="38"/>
  <c r="AH259" i="38"/>
  <c r="AI259" i="38"/>
  <c r="AJ259" i="38"/>
  <c r="Q260" i="38"/>
  <c r="R260" i="38"/>
  <c r="S260" i="38"/>
  <c r="U260" i="38"/>
  <c r="V260" i="38"/>
  <c r="W260" i="38"/>
  <c r="X260" i="38"/>
  <c r="Z260" i="38"/>
  <c r="AA260" i="38"/>
  <c r="AB260" i="38"/>
  <c r="AD260" i="38"/>
  <c r="AE260" i="38"/>
  <c r="AF260" i="38"/>
  <c r="AH260" i="38"/>
  <c r="AI260" i="38"/>
  <c r="AJ260" i="38"/>
  <c r="Q261" i="38"/>
  <c r="R261" i="38"/>
  <c r="S261" i="38"/>
  <c r="U261" i="38"/>
  <c r="V261" i="38"/>
  <c r="W261" i="38"/>
  <c r="X261" i="38"/>
  <c r="Z261" i="38"/>
  <c r="AA261" i="38"/>
  <c r="AB261" i="38"/>
  <c r="AD261" i="38"/>
  <c r="AE261" i="38"/>
  <c r="AF261" i="38"/>
  <c r="AH261" i="38"/>
  <c r="AI261" i="38"/>
  <c r="AJ261" i="38"/>
  <c r="Q262" i="38"/>
  <c r="R262" i="38"/>
  <c r="S262" i="38"/>
  <c r="U262" i="38"/>
  <c r="V262" i="38"/>
  <c r="W262" i="38"/>
  <c r="X262" i="38"/>
  <c r="Z262" i="38"/>
  <c r="AA262" i="38"/>
  <c r="AB262" i="38"/>
  <c r="AD262" i="38"/>
  <c r="AE262" i="38"/>
  <c r="AF262" i="38"/>
  <c r="AH262" i="38"/>
  <c r="AI262" i="38"/>
  <c r="AJ262" i="38"/>
  <c r="Q263" i="38"/>
  <c r="R263" i="38"/>
  <c r="S263" i="38"/>
  <c r="U263" i="38"/>
  <c r="V263" i="38"/>
  <c r="W263" i="38"/>
  <c r="X263" i="38"/>
  <c r="Z263" i="38"/>
  <c r="AA263" i="38"/>
  <c r="AB263" i="38"/>
  <c r="AD263" i="38"/>
  <c r="AE263" i="38"/>
  <c r="AF263" i="38"/>
  <c r="AH263" i="38"/>
  <c r="AI263" i="38"/>
  <c r="AJ263" i="38"/>
  <c r="Q264" i="38"/>
  <c r="R264" i="38"/>
  <c r="S264" i="38"/>
  <c r="U264" i="38"/>
  <c r="V264" i="38"/>
  <c r="W264" i="38"/>
  <c r="X264" i="38"/>
  <c r="Z264" i="38"/>
  <c r="AA264" i="38"/>
  <c r="AB264" i="38"/>
  <c r="AD264" i="38"/>
  <c r="AE264" i="38"/>
  <c r="AF264" i="38"/>
  <c r="AH264" i="38"/>
  <c r="AI264" i="38"/>
  <c r="AJ264" i="38"/>
  <c r="Q265" i="38"/>
  <c r="R265" i="38"/>
  <c r="S265" i="38"/>
  <c r="U265" i="38"/>
  <c r="V265" i="38"/>
  <c r="W265" i="38"/>
  <c r="X265" i="38"/>
  <c r="Z265" i="38"/>
  <c r="AA265" i="38"/>
  <c r="AB265" i="38"/>
  <c r="AD265" i="38"/>
  <c r="AE265" i="38"/>
  <c r="AF265" i="38"/>
  <c r="AH265" i="38"/>
  <c r="AI265" i="38"/>
  <c r="AJ265" i="38"/>
  <c r="Q266" i="38"/>
  <c r="R266" i="38"/>
  <c r="S266" i="38"/>
  <c r="U266" i="38"/>
  <c r="V266" i="38"/>
  <c r="W266" i="38"/>
  <c r="X266" i="38"/>
  <c r="Z266" i="38"/>
  <c r="AA266" i="38"/>
  <c r="AB266" i="38"/>
  <c r="AD266" i="38"/>
  <c r="AE266" i="38"/>
  <c r="AF266" i="38"/>
  <c r="AH266" i="38"/>
  <c r="AI266" i="38"/>
  <c r="AJ266" i="38"/>
  <c r="Q267" i="38"/>
  <c r="R267" i="38"/>
  <c r="S267" i="38"/>
  <c r="U267" i="38"/>
  <c r="V267" i="38"/>
  <c r="W267" i="38"/>
  <c r="X267" i="38"/>
  <c r="Z267" i="38"/>
  <c r="AA267" i="38"/>
  <c r="AB267" i="38"/>
  <c r="AD267" i="38"/>
  <c r="AE267" i="38"/>
  <c r="AF267" i="38"/>
  <c r="AH267" i="38"/>
  <c r="AI267" i="38"/>
  <c r="AJ267" i="38"/>
  <c r="Q268" i="38"/>
  <c r="R268" i="38"/>
  <c r="S268" i="38"/>
  <c r="U268" i="38"/>
  <c r="V268" i="38"/>
  <c r="W268" i="38"/>
  <c r="X268" i="38"/>
  <c r="Z268" i="38"/>
  <c r="AA268" i="38"/>
  <c r="AB268" i="38"/>
  <c r="AD268" i="38"/>
  <c r="AE268" i="38"/>
  <c r="AF268" i="38"/>
  <c r="AH268" i="38"/>
  <c r="AI268" i="38"/>
  <c r="AJ268" i="38"/>
  <c r="Q269" i="38"/>
  <c r="R269" i="38"/>
  <c r="S269" i="38"/>
  <c r="U269" i="38"/>
  <c r="V269" i="38"/>
  <c r="W269" i="38"/>
  <c r="X269" i="38"/>
  <c r="Z269" i="38"/>
  <c r="AA269" i="38"/>
  <c r="AB269" i="38"/>
  <c r="AD269" i="38"/>
  <c r="AE269" i="38"/>
  <c r="AF269" i="38"/>
  <c r="AH269" i="38"/>
  <c r="AI269" i="38"/>
  <c r="AJ269" i="38"/>
  <c r="Q270" i="38"/>
  <c r="R270" i="38"/>
  <c r="S270" i="38"/>
  <c r="U270" i="38"/>
  <c r="V270" i="38"/>
  <c r="W270" i="38"/>
  <c r="X270" i="38"/>
  <c r="Z270" i="38"/>
  <c r="AA270" i="38"/>
  <c r="AB270" i="38"/>
  <c r="AD270" i="38"/>
  <c r="AE270" i="38"/>
  <c r="AF270" i="38"/>
  <c r="AH270" i="38"/>
  <c r="AI270" i="38"/>
  <c r="AJ270" i="38"/>
  <c r="Q271" i="38"/>
  <c r="R271" i="38"/>
  <c r="S271" i="38"/>
  <c r="U271" i="38"/>
  <c r="V271" i="38"/>
  <c r="W271" i="38"/>
  <c r="X271" i="38"/>
  <c r="Z271" i="38"/>
  <c r="AA271" i="38"/>
  <c r="AB271" i="38"/>
  <c r="AD271" i="38"/>
  <c r="AE271" i="38"/>
  <c r="AF271" i="38"/>
  <c r="AH271" i="38"/>
  <c r="AI271" i="38"/>
  <c r="AJ271" i="38"/>
  <c r="Q272" i="38"/>
  <c r="R272" i="38"/>
  <c r="S272" i="38"/>
  <c r="U272" i="38"/>
  <c r="V272" i="38"/>
  <c r="W272" i="38"/>
  <c r="X272" i="38"/>
  <c r="Z272" i="38"/>
  <c r="AA272" i="38"/>
  <c r="AB272" i="38"/>
  <c r="AD272" i="38"/>
  <c r="AE272" i="38"/>
  <c r="AF272" i="38"/>
  <c r="AH272" i="38"/>
  <c r="AI272" i="38"/>
  <c r="AJ272" i="38"/>
  <c r="Q273" i="38"/>
  <c r="R273" i="38"/>
  <c r="S273" i="38"/>
  <c r="U273" i="38"/>
  <c r="V273" i="38"/>
  <c r="W273" i="38"/>
  <c r="X273" i="38"/>
  <c r="Z273" i="38"/>
  <c r="AA273" i="38"/>
  <c r="AB273" i="38"/>
  <c r="AD273" i="38"/>
  <c r="AE273" i="38"/>
  <c r="AF273" i="38"/>
  <c r="AH273" i="38"/>
  <c r="AI273" i="38"/>
  <c r="AJ273" i="38"/>
  <c r="Q274" i="38"/>
  <c r="R274" i="38"/>
  <c r="S274" i="38"/>
  <c r="U274" i="38"/>
  <c r="V274" i="38"/>
  <c r="W274" i="38"/>
  <c r="X274" i="38"/>
  <c r="Z274" i="38"/>
  <c r="AA274" i="38"/>
  <c r="AB274" i="38"/>
  <c r="AD274" i="38"/>
  <c r="AE274" i="38"/>
  <c r="AF274" i="38"/>
  <c r="AH274" i="38"/>
  <c r="AI274" i="38"/>
  <c r="AJ274" i="38"/>
  <c r="Q275" i="38"/>
  <c r="R275" i="38"/>
  <c r="S275" i="38"/>
  <c r="U275" i="38"/>
  <c r="V275" i="38"/>
  <c r="W275" i="38"/>
  <c r="X275" i="38"/>
  <c r="Z275" i="38"/>
  <c r="AA275" i="38"/>
  <c r="AB275" i="38"/>
  <c r="AD275" i="38"/>
  <c r="AE275" i="38"/>
  <c r="AF275" i="38"/>
  <c r="AH275" i="38"/>
  <c r="AI275" i="38"/>
  <c r="AJ275" i="38"/>
  <c r="Q276" i="38"/>
  <c r="R276" i="38"/>
  <c r="S276" i="38"/>
  <c r="U276" i="38"/>
  <c r="V276" i="38"/>
  <c r="W276" i="38"/>
  <c r="X276" i="38"/>
  <c r="Z276" i="38"/>
  <c r="AA276" i="38"/>
  <c r="AB276" i="38"/>
  <c r="AD276" i="38"/>
  <c r="AE276" i="38"/>
  <c r="AF276" i="38"/>
  <c r="AH276" i="38"/>
  <c r="AI276" i="38"/>
  <c r="AJ276" i="38"/>
  <c r="Q277" i="38"/>
  <c r="R277" i="38"/>
  <c r="S277" i="38"/>
  <c r="U277" i="38"/>
  <c r="V277" i="38"/>
  <c r="W277" i="38"/>
  <c r="X277" i="38"/>
  <c r="Z277" i="38"/>
  <c r="AA277" i="38"/>
  <c r="AB277" i="38"/>
  <c r="AD277" i="38"/>
  <c r="AE277" i="38"/>
  <c r="AF277" i="38"/>
  <c r="AH277" i="38"/>
  <c r="AI277" i="38"/>
  <c r="AJ277" i="38"/>
  <c r="Q278" i="38"/>
  <c r="R278" i="38"/>
  <c r="S278" i="38"/>
  <c r="U278" i="38"/>
  <c r="V278" i="38"/>
  <c r="W278" i="38"/>
  <c r="X278" i="38"/>
  <c r="Z278" i="38"/>
  <c r="AA278" i="38"/>
  <c r="AB278" i="38"/>
  <c r="AD278" i="38"/>
  <c r="AE278" i="38"/>
  <c r="AF278" i="38"/>
  <c r="AH278" i="38"/>
  <c r="AI278" i="38"/>
  <c r="AJ278" i="38"/>
  <c r="Q279" i="38"/>
  <c r="R279" i="38"/>
  <c r="S279" i="38"/>
  <c r="U279" i="38"/>
  <c r="V279" i="38"/>
  <c r="W279" i="38"/>
  <c r="X279" i="38"/>
  <c r="Z279" i="38"/>
  <c r="AA279" i="38"/>
  <c r="AB279" i="38"/>
  <c r="AD279" i="38"/>
  <c r="AE279" i="38"/>
  <c r="AF279" i="38"/>
  <c r="AH279" i="38"/>
  <c r="AI279" i="38"/>
  <c r="AJ279" i="38"/>
  <c r="Q280" i="38"/>
  <c r="R280" i="38"/>
  <c r="S280" i="38"/>
  <c r="U280" i="38"/>
  <c r="V280" i="38"/>
  <c r="W280" i="38"/>
  <c r="X280" i="38"/>
  <c r="Z280" i="38"/>
  <c r="AA280" i="38"/>
  <c r="AB280" i="38"/>
  <c r="AD280" i="38"/>
  <c r="AE280" i="38"/>
  <c r="AF280" i="38"/>
  <c r="AH280" i="38"/>
  <c r="AI280" i="38"/>
  <c r="AJ280" i="38"/>
  <c r="Q281" i="38"/>
  <c r="R281" i="38"/>
  <c r="S281" i="38"/>
  <c r="U281" i="38"/>
  <c r="V281" i="38"/>
  <c r="W281" i="38"/>
  <c r="X281" i="38"/>
  <c r="Z281" i="38"/>
  <c r="AA281" i="38"/>
  <c r="AB281" i="38"/>
  <c r="AD281" i="38"/>
  <c r="AE281" i="38"/>
  <c r="AF281" i="38"/>
  <c r="AH281" i="38"/>
  <c r="AI281" i="38"/>
  <c r="AJ281" i="38"/>
  <c r="Q282" i="38"/>
  <c r="R282" i="38"/>
  <c r="S282" i="38"/>
  <c r="U282" i="38"/>
  <c r="V282" i="38"/>
  <c r="W282" i="38"/>
  <c r="X282" i="38"/>
  <c r="Z282" i="38"/>
  <c r="AA282" i="38"/>
  <c r="AB282" i="38"/>
  <c r="AD282" i="38"/>
  <c r="AE282" i="38"/>
  <c r="AF282" i="38"/>
  <c r="AH282" i="38"/>
  <c r="AI282" i="38"/>
  <c r="AJ282" i="38"/>
  <c r="Q283" i="38"/>
  <c r="R283" i="38"/>
  <c r="S283" i="38"/>
  <c r="U283" i="38"/>
  <c r="V283" i="38"/>
  <c r="W283" i="38"/>
  <c r="X283" i="38"/>
  <c r="Z283" i="38"/>
  <c r="AA283" i="38"/>
  <c r="AB283" i="38"/>
  <c r="AD283" i="38"/>
  <c r="AE283" i="38"/>
  <c r="AF283" i="38"/>
  <c r="AH283" i="38"/>
  <c r="AI283" i="38"/>
  <c r="AJ283" i="38"/>
  <c r="Q19" i="38"/>
  <c r="R19" i="38"/>
  <c r="S19" i="38"/>
  <c r="U19" i="38"/>
  <c r="V19" i="38"/>
  <c r="W19" i="38"/>
  <c r="X19" i="38"/>
  <c r="Z19" i="38"/>
  <c r="AA19" i="38"/>
  <c r="AB19" i="38"/>
  <c r="AD19" i="38"/>
  <c r="AE19" i="38"/>
  <c r="AF19" i="38"/>
  <c r="AH19" i="38"/>
  <c r="AI19" i="38"/>
  <c r="AJ19" i="38"/>
  <c r="Q20" i="38"/>
  <c r="R20" i="38"/>
  <c r="S20" i="38"/>
  <c r="U20" i="38"/>
  <c r="V20" i="38"/>
  <c r="W20" i="38"/>
  <c r="X20" i="38"/>
  <c r="Z20" i="38"/>
  <c r="AA20" i="38"/>
  <c r="AB20" i="38"/>
  <c r="AD20" i="38"/>
  <c r="AE20" i="38"/>
  <c r="AF20" i="38"/>
  <c r="AH20" i="38"/>
  <c r="AI20" i="38"/>
  <c r="AJ20" i="38"/>
  <c r="Q21" i="38"/>
  <c r="R21" i="38"/>
  <c r="S21" i="38"/>
  <c r="U21" i="38"/>
  <c r="V21" i="38"/>
  <c r="W21" i="38"/>
  <c r="X21" i="38"/>
  <c r="Z21" i="38"/>
  <c r="AA21" i="38"/>
  <c r="AB21" i="38"/>
  <c r="AD21" i="38"/>
  <c r="AE21" i="38"/>
  <c r="AF21" i="38"/>
  <c r="AH21" i="38"/>
  <c r="AI21" i="38"/>
  <c r="AJ21" i="38"/>
  <c r="AJ18" i="38"/>
  <c r="AI18" i="38"/>
  <c r="AH18" i="38"/>
  <c r="AF18" i="38"/>
  <c r="AE18" i="38"/>
  <c r="AD18" i="38"/>
  <c r="AB18" i="38"/>
  <c r="AA18" i="38"/>
  <c r="Z18" i="38"/>
  <c r="X18" i="38"/>
  <c r="W18" i="38"/>
  <c r="V18" i="38"/>
  <c r="U18" i="38"/>
  <c r="S18" i="38"/>
  <c r="R18" i="38"/>
  <c r="Q18" i="38"/>
  <c r="AJ17" i="38"/>
  <c r="AI17" i="38"/>
  <c r="AH17" i="38"/>
  <c r="AF17" i="38"/>
  <c r="AE17" i="38"/>
  <c r="AD17" i="38"/>
  <c r="AB17" i="38"/>
  <c r="AA17" i="38"/>
  <c r="Z17" i="38"/>
  <c r="X17" i="38"/>
  <c r="W17" i="38"/>
  <c r="V17" i="38"/>
  <c r="U17" i="38"/>
  <c r="S17" i="38"/>
  <c r="R17" i="38"/>
  <c r="Q17" i="38"/>
  <c r="AJ16" i="38"/>
  <c r="AI16" i="38"/>
  <c r="AH16" i="38"/>
  <c r="AF16" i="38"/>
  <c r="AE16" i="38"/>
  <c r="AD16" i="38"/>
  <c r="AB16" i="38"/>
  <c r="AA16" i="38"/>
  <c r="Z16" i="38"/>
  <c r="X16" i="38"/>
  <c r="W16" i="38"/>
  <c r="V16" i="38"/>
  <c r="U16" i="38"/>
  <c r="S16" i="38"/>
  <c r="R16" i="38"/>
  <c r="Q16" i="38"/>
  <c r="AJ15" i="38"/>
  <c r="AI15" i="38"/>
  <c r="AH15" i="38"/>
  <c r="AF15" i="38"/>
  <c r="AE15" i="38"/>
  <c r="AD15" i="38"/>
  <c r="AB15" i="38"/>
  <c r="AA15" i="38"/>
  <c r="Z15" i="38"/>
  <c r="X15" i="38"/>
  <c r="W15" i="38"/>
  <c r="V15" i="38"/>
  <c r="U15" i="38"/>
  <c r="S15" i="38"/>
  <c r="R15" i="38"/>
  <c r="Q15" i="38"/>
  <c r="AJ14" i="38"/>
  <c r="AI14" i="38"/>
  <c r="AH14" i="38"/>
  <c r="AF14" i="38"/>
  <c r="AE14" i="38"/>
  <c r="AD14" i="38"/>
  <c r="AB14" i="38"/>
  <c r="AA14" i="38"/>
  <c r="Z14" i="38"/>
  <c r="X14" i="38"/>
  <c r="W14" i="38"/>
  <c r="V14" i="38"/>
  <c r="U14" i="38"/>
  <c r="S14" i="38"/>
  <c r="R14" i="38"/>
  <c r="Q14" i="38"/>
  <c r="AJ13" i="38"/>
  <c r="AI13" i="38"/>
  <c r="AH13" i="38"/>
  <c r="AF13" i="38"/>
  <c r="AE13" i="38"/>
  <c r="AD13" i="38"/>
  <c r="AB13" i="38"/>
  <c r="AA13" i="38"/>
  <c r="Z13" i="38"/>
  <c r="X13" i="38"/>
  <c r="W13" i="38"/>
  <c r="V13" i="38"/>
  <c r="U13" i="38"/>
  <c r="S13" i="38"/>
  <c r="R13" i="38"/>
  <c r="Q13" i="38"/>
  <c r="AJ12" i="38"/>
  <c r="AI12" i="38"/>
  <c r="AH12" i="38"/>
  <c r="AF12" i="38"/>
  <c r="AE12" i="38"/>
  <c r="AD12" i="38"/>
  <c r="AB12" i="38"/>
  <c r="AA12" i="38"/>
  <c r="Z12" i="38"/>
  <c r="X12" i="38"/>
  <c r="W12" i="38"/>
  <c r="V12" i="38"/>
  <c r="U12" i="38"/>
  <c r="S12" i="38"/>
  <c r="R12" i="38"/>
  <c r="Q12" i="38"/>
  <c r="AJ11" i="38"/>
  <c r="AI11" i="38"/>
  <c r="AH11" i="38"/>
  <c r="AF11" i="38"/>
  <c r="AE11" i="38"/>
  <c r="AD11" i="38"/>
  <c r="AB11" i="38"/>
  <c r="AA11" i="38"/>
  <c r="Z11" i="38"/>
  <c r="X11" i="38"/>
  <c r="W11" i="38"/>
  <c r="V11" i="38"/>
  <c r="U11" i="38"/>
  <c r="S11" i="38"/>
  <c r="R11" i="38"/>
  <c r="Q11" i="38"/>
  <c r="AJ10" i="38"/>
  <c r="AI10" i="38"/>
  <c r="AH10" i="38"/>
  <c r="AF10" i="38"/>
  <c r="AE10" i="38"/>
  <c r="AD10" i="38"/>
  <c r="AB10" i="38"/>
  <c r="AA10" i="38"/>
  <c r="Z10" i="38"/>
  <c r="X10" i="38"/>
  <c r="W10" i="38"/>
  <c r="V10" i="38"/>
  <c r="U10" i="38"/>
  <c r="S10" i="38"/>
  <c r="R10" i="38"/>
  <c r="Q10" i="38"/>
  <c r="AJ9" i="38"/>
  <c r="AI9" i="38"/>
  <c r="AH9" i="38"/>
  <c r="AF9" i="38"/>
  <c r="AE9" i="38"/>
  <c r="AD9" i="38"/>
  <c r="AB9" i="38"/>
  <c r="AA9" i="38"/>
  <c r="Z9" i="38"/>
  <c r="X9" i="38"/>
  <c r="W9" i="38"/>
  <c r="V9" i="38"/>
  <c r="U9" i="38"/>
  <c r="S9" i="38"/>
  <c r="R9" i="38"/>
  <c r="Q9" i="38"/>
  <c r="AJ8" i="38"/>
  <c r="AI8" i="38"/>
  <c r="AH8" i="38"/>
  <c r="AF8" i="38"/>
  <c r="AE8" i="38"/>
  <c r="AD8" i="38"/>
  <c r="AB8" i="38"/>
  <c r="AA8" i="38"/>
  <c r="Z8" i="38"/>
  <c r="X8" i="38"/>
  <c r="W8" i="38"/>
  <c r="V8" i="38"/>
  <c r="U8" i="38"/>
  <c r="S8" i="38"/>
  <c r="R8" i="38"/>
  <c r="Q8" i="38"/>
  <c r="AJ7" i="38"/>
  <c r="AI7" i="38"/>
  <c r="AH7" i="38"/>
  <c r="AF7" i="38"/>
  <c r="AE7" i="38"/>
  <c r="AD7" i="38"/>
  <c r="AB7" i="38"/>
  <c r="AA7" i="38"/>
  <c r="Z7" i="38"/>
  <c r="X7" i="38"/>
  <c r="W7" i="38"/>
  <c r="V7" i="38"/>
  <c r="U7" i="38"/>
  <c r="S7" i="38"/>
  <c r="R7" i="38"/>
  <c r="Q7" i="38"/>
  <c r="V6" i="38"/>
  <c r="V6" i="16"/>
  <c r="W6" i="16"/>
  <c r="X6" i="16"/>
  <c r="Z6" i="16"/>
  <c r="AA6" i="16"/>
  <c r="AB6" i="16"/>
  <c r="AD6" i="16"/>
  <c r="AE6" i="16"/>
  <c r="AF6" i="16"/>
  <c r="AJ6" i="16"/>
  <c r="AI6" i="16"/>
  <c r="AH6" i="16"/>
  <c r="AJ6" i="38"/>
  <c r="AI6" i="38"/>
  <c r="AH6" i="38"/>
  <c r="AF6" i="38"/>
  <c r="AE6" i="38"/>
  <c r="AD6" i="38"/>
  <c r="AB6" i="38"/>
  <c r="AA6" i="38"/>
  <c r="Z6" i="38"/>
  <c r="X6" i="38"/>
  <c r="W6" i="38"/>
  <c r="AI6" i="37"/>
  <c r="AH6" i="37"/>
  <c r="AG6" i="37"/>
  <c r="AE6" i="37"/>
  <c r="AD6" i="37"/>
  <c r="AC6" i="37"/>
  <c r="AA6" i="37"/>
  <c r="Z6" i="37"/>
  <c r="Y6" i="37"/>
  <c r="W6" i="37"/>
  <c r="V6" i="37"/>
  <c r="U6" i="37"/>
  <c r="T6" i="37"/>
  <c r="R6" i="37"/>
  <c r="Q6" i="37"/>
  <c r="P6" i="37"/>
  <c r="I209" i="15"/>
  <c r="I173" i="15"/>
  <c r="I137" i="15"/>
  <c r="I125" i="15"/>
  <c r="I113" i="15"/>
  <c r="I101" i="15"/>
  <c r="I77" i="15"/>
  <c r="I65" i="15"/>
  <c r="I53" i="15"/>
  <c r="I17" i="15"/>
  <c r="I41" i="15"/>
  <c r="I29" i="15"/>
  <c r="I5" i="15"/>
  <c r="E100" i="45"/>
  <c r="U77" i="15"/>
  <c r="U78" i="15" s="1"/>
  <c r="U79" i="15" s="1"/>
  <c r="U80" i="15" s="1"/>
  <c r="U81" i="15" s="1"/>
  <c r="E63" i="45"/>
  <c r="E60" i="45"/>
  <c r="E58" i="45"/>
  <c r="E57" i="45"/>
  <c r="E47" i="45"/>
  <c r="E16" i="45"/>
  <c r="E38" i="45"/>
  <c r="E33" i="45"/>
  <c r="E32" i="45"/>
  <c r="E31" i="45"/>
  <c r="E27" i="45"/>
  <c r="E25" i="45"/>
  <c r="E23" i="45"/>
  <c r="E15" i="45"/>
  <c r="E13" i="45"/>
  <c r="E12" i="45"/>
  <c r="E11" i="45"/>
  <c r="E10" i="45"/>
  <c r="E9" i="45"/>
  <c r="E8" i="45"/>
  <c r="E6" i="45"/>
  <c r="G18" i="45"/>
  <c r="G19" i="45" s="1"/>
  <c r="G41" i="45"/>
  <c r="G42" i="45" s="1"/>
  <c r="G66" i="45"/>
  <c r="G67" i="45" s="1"/>
  <c r="G113" i="45"/>
  <c r="G114" i="45"/>
  <c r="F28" i="43"/>
  <c r="F27" i="43"/>
  <c r="F26" i="43"/>
  <c r="F25" i="43"/>
  <c r="F44" i="43"/>
  <c r="F43" i="43"/>
  <c r="F41" i="43"/>
  <c r="AC292" i="15"/>
  <c r="AF292" i="15" s="1"/>
  <c r="AC291" i="15"/>
  <c r="AF291" i="15" s="1"/>
  <c r="AC290" i="15"/>
  <c r="AF290" i="15" s="1"/>
  <c r="AC289" i="15"/>
  <c r="AF289" i="15" s="1"/>
  <c r="AC288" i="15"/>
  <c r="AF288" i="15" s="1"/>
  <c r="AC287" i="15"/>
  <c r="AF287" i="15" s="1"/>
  <c r="AC286" i="15"/>
  <c r="AF286" i="15" s="1"/>
  <c r="AC285" i="15"/>
  <c r="AF285" i="15" s="1"/>
  <c r="AC284" i="15"/>
  <c r="AF284" i="15" s="1"/>
  <c r="AC283" i="15"/>
  <c r="AF283" i="15" s="1"/>
  <c r="AC282" i="15"/>
  <c r="AF282" i="15" s="1"/>
  <c r="AC281" i="15"/>
  <c r="AF281" i="15" s="1"/>
  <c r="AC232" i="15"/>
  <c r="AF232" i="15" s="1"/>
  <c r="AC231" i="15"/>
  <c r="AF231" i="15" s="1"/>
  <c r="AC230" i="15"/>
  <c r="AF230" i="15" s="1"/>
  <c r="AC229" i="15"/>
  <c r="AF229" i="15" s="1"/>
  <c r="AC228" i="15"/>
  <c r="AF228" i="15" s="1"/>
  <c r="AC227" i="15"/>
  <c r="AF227" i="15" s="1"/>
  <c r="AC226" i="15"/>
  <c r="AF226" i="15" s="1"/>
  <c r="AC225" i="15"/>
  <c r="AF225" i="15" s="1"/>
  <c r="AC224" i="15"/>
  <c r="AF224" i="15" s="1"/>
  <c r="AC223" i="15"/>
  <c r="AF223" i="15" s="1"/>
  <c r="AC222" i="15"/>
  <c r="AF222" i="15" s="1"/>
  <c r="AC221" i="15"/>
  <c r="AC328" i="15"/>
  <c r="AF328" i="15" s="1"/>
  <c r="AC327" i="15"/>
  <c r="AF327" i="15" s="1"/>
  <c r="AC326" i="15"/>
  <c r="AF326" i="15" s="1"/>
  <c r="AC325" i="15"/>
  <c r="AF325" i="15" s="1"/>
  <c r="AC324" i="15"/>
  <c r="AF324" i="15" s="1"/>
  <c r="AC323" i="15"/>
  <c r="AF323" i="15" s="1"/>
  <c r="AC322" i="15"/>
  <c r="AF322" i="15" s="1"/>
  <c r="AC321" i="15"/>
  <c r="AC320" i="15"/>
  <c r="AF320" i="15" s="1"/>
  <c r="AC319" i="15"/>
  <c r="AF319" i="15" s="1"/>
  <c r="AC318" i="15"/>
  <c r="AF318" i="15" s="1"/>
  <c r="AC317" i="15"/>
  <c r="AC268" i="15"/>
  <c r="AF268" i="15" s="1"/>
  <c r="AC267" i="15"/>
  <c r="AF267" i="15" s="1"/>
  <c r="AC266" i="15"/>
  <c r="AF266" i="15" s="1"/>
  <c r="AC265" i="15"/>
  <c r="AF265" i="15" s="1"/>
  <c r="AC264" i="15"/>
  <c r="AF264" i="15" s="1"/>
  <c r="AC263" i="15"/>
  <c r="AF263" i="15" s="1"/>
  <c r="AC262" i="15"/>
  <c r="AF262" i="15" s="1"/>
  <c r="AC261" i="15"/>
  <c r="AF261" i="15" s="1"/>
  <c r="AC260" i="15"/>
  <c r="AC259" i="15"/>
  <c r="AC258" i="15"/>
  <c r="AF258" i="15" s="1"/>
  <c r="AC257" i="15"/>
  <c r="AF257" i="15" s="1"/>
  <c r="AC304" i="15"/>
  <c r="AF304" i="15" s="1"/>
  <c r="AC303" i="15"/>
  <c r="AC302" i="15"/>
  <c r="AF302" i="15" s="1"/>
  <c r="AC301" i="15"/>
  <c r="AF301" i="15" s="1"/>
  <c r="AC300" i="15"/>
  <c r="AF300" i="15" s="1"/>
  <c r="AC299" i="15"/>
  <c r="AC298" i="15"/>
  <c r="AF298" i="15" s="1"/>
  <c r="AC297" i="15"/>
  <c r="AC296" i="15"/>
  <c r="AF296" i="15" s="1"/>
  <c r="AC295" i="15"/>
  <c r="AF295" i="15" s="1"/>
  <c r="AC294" i="15"/>
  <c r="AF294" i="15" s="1"/>
  <c r="AC293" i="15"/>
  <c r="AF293" i="15" s="1"/>
  <c r="AC244" i="15"/>
  <c r="AF244" i="15" s="1"/>
  <c r="AC243" i="15"/>
  <c r="AF243" i="15" s="1"/>
  <c r="AC242" i="15"/>
  <c r="AF242" i="15" s="1"/>
  <c r="AC241" i="15"/>
  <c r="AF241" i="15" s="1"/>
  <c r="AC240" i="15"/>
  <c r="AF240" i="15" s="1"/>
  <c r="AC239" i="15"/>
  <c r="AF239" i="15" s="1"/>
  <c r="AC238" i="15"/>
  <c r="AF238" i="15" s="1"/>
  <c r="AC237" i="15"/>
  <c r="AF237" i="15" s="1"/>
  <c r="AC236" i="15"/>
  <c r="AF236" i="15" s="1"/>
  <c r="AC235" i="15"/>
  <c r="AF235" i="15" s="1"/>
  <c r="AC234" i="15"/>
  <c r="AF234" i="15" s="1"/>
  <c r="AC233" i="15"/>
  <c r="AF233" i="15" s="1"/>
  <c r="AC280" i="15"/>
  <c r="AF280" i="15" s="1"/>
  <c r="AC279" i="15"/>
  <c r="AF279" i="15" s="1"/>
  <c r="AC278" i="15"/>
  <c r="AF278" i="15" s="1"/>
  <c r="AC277" i="15"/>
  <c r="AF277" i="15" s="1"/>
  <c r="AC276" i="15"/>
  <c r="AF276" i="15" s="1"/>
  <c r="AC275" i="15"/>
  <c r="AF275" i="15" s="1"/>
  <c r="AC274" i="15"/>
  <c r="AF274" i="15" s="1"/>
  <c r="AC273" i="15"/>
  <c r="AF273" i="15" s="1"/>
  <c r="AC272" i="15"/>
  <c r="AF272" i="15" s="1"/>
  <c r="AC271" i="15"/>
  <c r="AF271" i="15" s="1"/>
  <c r="AC270" i="15"/>
  <c r="AF270" i="15" s="1"/>
  <c r="AC269" i="15"/>
  <c r="AF269" i="15" s="1"/>
  <c r="AC220" i="15"/>
  <c r="AF220" i="15" s="1"/>
  <c r="AC219" i="15"/>
  <c r="AF219" i="15" s="1"/>
  <c r="AC218" i="15"/>
  <c r="AF218" i="15" s="1"/>
  <c r="AC217" i="15"/>
  <c r="AF217" i="15" s="1"/>
  <c r="AC216" i="15"/>
  <c r="AC215" i="15"/>
  <c r="AF215" i="15" s="1"/>
  <c r="AC214" i="15"/>
  <c r="AF214" i="15" s="1"/>
  <c r="AC213" i="15"/>
  <c r="AF213" i="15" s="1"/>
  <c r="AC212" i="15"/>
  <c r="AF212" i="15" s="1"/>
  <c r="AC211" i="15"/>
  <c r="AF211" i="15" s="1"/>
  <c r="AC210" i="15"/>
  <c r="AF210" i="15" s="1"/>
  <c r="AC209" i="15"/>
  <c r="AC184" i="15"/>
  <c r="AF184" i="15" s="1"/>
  <c r="AC183" i="15"/>
  <c r="AC182" i="15"/>
  <c r="AF182" i="15" s="1"/>
  <c r="AC181" i="15"/>
  <c r="AF181" i="15" s="1"/>
  <c r="AC180" i="15"/>
  <c r="AF180" i="15" s="1"/>
  <c r="AC179" i="15"/>
  <c r="AF179" i="15" s="1"/>
  <c r="AC178" i="15"/>
  <c r="AF178" i="15" s="1"/>
  <c r="AC177" i="15"/>
  <c r="AF177" i="15" s="1"/>
  <c r="AC176" i="15"/>
  <c r="AF176" i="15" s="1"/>
  <c r="AC175" i="15"/>
  <c r="AF175" i="15" s="1"/>
  <c r="AC174" i="15"/>
  <c r="AF174" i="15" s="1"/>
  <c r="AC173" i="15"/>
  <c r="AF173" i="15" s="1"/>
  <c r="AC148" i="15"/>
  <c r="AF148" i="15" s="1"/>
  <c r="AC147" i="15"/>
  <c r="AF147" i="15" s="1"/>
  <c r="AC146" i="15"/>
  <c r="AF146" i="15" s="1"/>
  <c r="AC145" i="15"/>
  <c r="AF145" i="15" s="1"/>
  <c r="AC144" i="15"/>
  <c r="AF144" i="15" s="1"/>
  <c r="AC143" i="15"/>
  <c r="AF143" i="15" s="1"/>
  <c r="AC142" i="15"/>
  <c r="AC141" i="15"/>
  <c r="AF141" i="15" s="1"/>
  <c r="AC140" i="15"/>
  <c r="AF140" i="15" s="1"/>
  <c r="AC139" i="15"/>
  <c r="AF139" i="15" s="1"/>
  <c r="AC138" i="15"/>
  <c r="AC137" i="15"/>
  <c r="AF137" i="15" s="1"/>
  <c r="AC136" i="15"/>
  <c r="AF136" i="15" s="1"/>
  <c r="AC135" i="15"/>
  <c r="AF135" i="15" s="1"/>
  <c r="AC134" i="15"/>
  <c r="AF134" i="15" s="1"/>
  <c r="AC133" i="15"/>
  <c r="AF133" i="15" s="1"/>
  <c r="AC132" i="15"/>
  <c r="AF132" i="15" s="1"/>
  <c r="AC131" i="15"/>
  <c r="AF131" i="15" s="1"/>
  <c r="AC130" i="15"/>
  <c r="AF130" i="15" s="1"/>
  <c r="AC129" i="15"/>
  <c r="AF129" i="15" s="1"/>
  <c r="AC128" i="15"/>
  <c r="AF128" i="15" s="1"/>
  <c r="AC127" i="15"/>
  <c r="AF127" i="15" s="1"/>
  <c r="AC126" i="15"/>
  <c r="AF126" i="15" s="1"/>
  <c r="AC125" i="15"/>
  <c r="AF125" i="15" s="1"/>
  <c r="AC124" i="15"/>
  <c r="AF124" i="15" s="1"/>
  <c r="AC123" i="15"/>
  <c r="AF123" i="15" s="1"/>
  <c r="AC122" i="15"/>
  <c r="AF122" i="15" s="1"/>
  <c r="AC121" i="15"/>
  <c r="AF121" i="15" s="1"/>
  <c r="AC120" i="15"/>
  <c r="AF120" i="15" s="1"/>
  <c r="AC119" i="15"/>
  <c r="AF119" i="15" s="1"/>
  <c r="AC118" i="15"/>
  <c r="AF118" i="15" s="1"/>
  <c r="AC117" i="15"/>
  <c r="AC116" i="15"/>
  <c r="AF116" i="15" s="1"/>
  <c r="AC115" i="15"/>
  <c r="AC114" i="15"/>
  <c r="AF114" i="15" s="1"/>
  <c r="AC113" i="15"/>
  <c r="AF113" i="15" s="1"/>
  <c r="AC112" i="15"/>
  <c r="AF112" i="15" s="1"/>
  <c r="AC111" i="15"/>
  <c r="AC110" i="15"/>
  <c r="AF110" i="15" s="1"/>
  <c r="AC109" i="15"/>
  <c r="AF109" i="15" s="1"/>
  <c r="AC108" i="15"/>
  <c r="AF108" i="15" s="1"/>
  <c r="AC107" i="15"/>
  <c r="AF107" i="15" s="1"/>
  <c r="AC106" i="15"/>
  <c r="AF106" i="15" s="1"/>
  <c r="AC105" i="15"/>
  <c r="AF105" i="15" s="1"/>
  <c r="AC104" i="15"/>
  <c r="AC103" i="15"/>
  <c r="AF103" i="15" s="1"/>
  <c r="AC102" i="15"/>
  <c r="AF102" i="15" s="1"/>
  <c r="AC101" i="15"/>
  <c r="AC88" i="15"/>
  <c r="AF88" i="15" s="1"/>
  <c r="AC87" i="15"/>
  <c r="AF87" i="15" s="1"/>
  <c r="AC86" i="15"/>
  <c r="AF86" i="15" s="1"/>
  <c r="AC85" i="15"/>
  <c r="AF85" i="15" s="1"/>
  <c r="AC84" i="15"/>
  <c r="AF84" i="15" s="1"/>
  <c r="AC83" i="15"/>
  <c r="AF83" i="15" s="1"/>
  <c r="AC82" i="15"/>
  <c r="AF82" i="15" s="1"/>
  <c r="AC81" i="15"/>
  <c r="AF81" i="15" s="1"/>
  <c r="AC80" i="15"/>
  <c r="AF80" i="15" s="1"/>
  <c r="AC79" i="15"/>
  <c r="AF79" i="15" s="1"/>
  <c r="AC78" i="15"/>
  <c r="AF78" i="15" s="1"/>
  <c r="AC77" i="15"/>
  <c r="AC76" i="15"/>
  <c r="AF76" i="15" s="1"/>
  <c r="AC75" i="15"/>
  <c r="AF75" i="15" s="1"/>
  <c r="AC74" i="15"/>
  <c r="AF74" i="15" s="1"/>
  <c r="AC73" i="15"/>
  <c r="AF73" i="15" s="1"/>
  <c r="AC72" i="15"/>
  <c r="AF72" i="15" s="1"/>
  <c r="AC71" i="15"/>
  <c r="AF71" i="15" s="1"/>
  <c r="AC70" i="15"/>
  <c r="AF70" i="15" s="1"/>
  <c r="AC69" i="15"/>
  <c r="AF69" i="15" s="1"/>
  <c r="AC68" i="15"/>
  <c r="AF68" i="15" s="1"/>
  <c r="AC67" i="15"/>
  <c r="AF67" i="15" s="1"/>
  <c r="AC66" i="15"/>
  <c r="AF66" i="15" s="1"/>
  <c r="AC65" i="15"/>
  <c r="AF65" i="15" s="1"/>
  <c r="AC64" i="15"/>
  <c r="AF64" i="15" s="1"/>
  <c r="AC63" i="15"/>
  <c r="AF63" i="15" s="1"/>
  <c r="AC62" i="15"/>
  <c r="AF62" i="15" s="1"/>
  <c r="AC61" i="15"/>
  <c r="AF61" i="15" s="1"/>
  <c r="AC60" i="15"/>
  <c r="AF60" i="15" s="1"/>
  <c r="AC59" i="15"/>
  <c r="AC58" i="15"/>
  <c r="AF58" i="15" s="1"/>
  <c r="AC57" i="15"/>
  <c r="AF57" i="15" s="1"/>
  <c r="AC56" i="15"/>
  <c r="AF56" i="15" s="1"/>
  <c r="AC55" i="15"/>
  <c r="AF55" i="15" s="1"/>
  <c r="AC54" i="15"/>
  <c r="AF54" i="15" s="1"/>
  <c r="AC53" i="15"/>
  <c r="AF53" i="15" s="1"/>
  <c r="AC28" i="15"/>
  <c r="AF28" i="15" s="1"/>
  <c r="AC27" i="15"/>
  <c r="AF27" i="15" s="1"/>
  <c r="AC26" i="15"/>
  <c r="AF26" i="15" s="1"/>
  <c r="AC25" i="15"/>
  <c r="AF25" i="15" s="1"/>
  <c r="AC24" i="15"/>
  <c r="AF24" i="15" s="1"/>
  <c r="AC23" i="15"/>
  <c r="AF23" i="15" s="1"/>
  <c r="AC22" i="15"/>
  <c r="AF22" i="15" s="1"/>
  <c r="AC21" i="15"/>
  <c r="AF21" i="15" s="1"/>
  <c r="AC20" i="15"/>
  <c r="AC19" i="15"/>
  <c r="AF19" i="15" s="1"/>
  <c r="AC18" i="15"/>
  <c r="AF18" i="15" s="1"/>
  <c r="AC17" i="15"/>
  <c r="AF17" i="15" s="1"/>
  <c r="AC52" i="15"/>
  <c r="AF52" i="15" s="1"/>
  <c r="AC51" i="15"/>
  <c r="AF51" i="15" s="1"/>
  <c r="AC50" i="15"/>
  <c r="AF50" i="15" s="1"/>
  <c r="AC49" i="15"/>
  <c r="AF49" i="15" s="1"/>
  <c r="AC48" i="15"/>
  <c r="AF48" i="15" s="1"/>
  <c r="AC47" i="15"/>
  <c r="AF47" i="15" s="1"/>
  <c r="AC46" i="15"/>
  <c r="AF46" i="15" s="1"/>
  <c r="AC45" i="15"/>
  <c r="AF45" i="15" s="1"/>
  <c r="AC44" i="15"/>
  <c r="AF44" i="15" s="1"/>
  <c r="AC43" i="15"/>
  <c r="AF43" i="15" s="1"/>
  <c r="AC42" i="15"/>
  <c r="AF42" i="15" s="1"/>
  <c r="AC41" i="15"/>
  <c r="AF41" i="15" s="1"/>
  <c r="AC40" i="15"/>
  <c r="AF40" i="15" s="1"/>
  <c r="AC39" i="15"/>
  <c r="AF39" i="15" s="1"/>
  <c r="AC38" i="15"/>
  <c r="AF38" i="15" s="1"/>
  <c r="AC37" i="15"/>
  <c r="AF37" i="15" s="1"/>
  <c r="AC36" i="15"/>
  <c r="AF36" i="15" s="1"/>
  <c r="AC35" i="15"/>
  <c r="AF35" i="15" s="1"/>
  <c r="AC34" i="15"/>
  <c r="AF34" i="15" s="1"/>
  <c r="AC33" i="15"/>
  <c r="AF33" i="15" s="1"/>
  <c r="AC32" i="15"/>
  <c r="AC31" i="15"/>
  <c r="AF31" i="15" s="1"/>
  <c r="AC30" i="15"/>
  <c r="AF30" i="15" s="1"/>
  <c r="AC29" i="15"/>
  <c r="AF29" i="15" s="1"/>
  <c r="AC16" i="15"/>
  <c r="AF16" i="15" s="1"/>
  <c r="AC15" i="15"/>
  <c r="AF15" i="15" s="1"/>
  <c r="AC14" i="15"/>
  <c r="AF14" i="15" s="1"/>
  <c r="AC13" i="15"/>
  <c r="AF13" i="15" s="1"/>
  <c r="AC12" i="15"/>
  <c r="AF12" i="15" s="1"/>
  <c r="AC11" i="15"/>
  <c r="AF11" i="15" s="1"/>
  <c r="AC10" i="15"/>
  <c r="AF10" i="15" s="1"/>
  <c r="AC9" i="15"/>
  <c r="AF9" i="15" s="1"/>
  <c r="AC8" i="15"/>
  <c r="AF8" i="15" s="1"/>
  <c r="AC7" i="15"/>
  <c r="AF7" i="15" s="1"/>
  <c r="AC6" i="15"/>
  <c r="AF6" i="15" s="1"/>
  <c r="C5" i="46"/>
  <c r="B113" i="45"/>
  <c r="B114" i="45" s="1"/>
  <c r="E107" i="45"/>
  <c r="B66" i="45"/>
  <c r="B67" i="45" s="1"/>
  <c r="B41" i="45"/>
  <c r="B42" i="45" s="1"/>
  <c r="D39" i="45"/>
  <c r="D64" i="45" s="1"/>
  <c r="E37" i="45"/>
  <c r="E24" i="45"/>
  <c r="B18" i="45"/>
  <c r="B19" i="45"/>
  <c r="U65" i="15"/>
  <c r="U66" i="15" s="1"/>
  <c r="U67" i="15" s="1"/>
  <c r="F17" i="43"/>
  <c r="F32" i="43"/>
  <c r="U5" i="15"/>
  <c r="U6" i="15" s="1"/>
  <c r="F13" i="43"/>
  <c r="F8" i="43"/>
  <c r="F7" i="43"/>
  <c r="F6" i="43"/>
  <c r="F5" i="43"/>
  <c r="F31" i="43"/>
  <c r="F29" i="43"/>
  <c r="F40" i="43"/>
  <c r="F39" i="43"/>
  <c r="F37" i="43"/>
  <c r="F47" i="43"/>
  <c r="F46" i="43"/>
  <c r="F45" i="43"/>
  <c r="F16" i="43"/>
  <c r="F15" i="43"/>
  <c r="F14" i="43"/>
  <c r="F36" i="43"/>
  <c r="F35" i="43"/>
  <c r="F34" i="43"/>
  <c r="F33" i="43"/>
  <c r="F12" i="43"/>
  <c r="F11" i="43"/>
  <c r="F10" i="43"/>
  <c r="F9" i="43"/>
  <c r="F23" i="43"/>
  <c r="F22" i="43"/>
  <c r="F21" i="43"/>
  <c r="R2" i="15"/>
  <c r="AC5" i="15"/>
  <c r="AF5" i="15" s="1"/>
  <c r="AL5" i="16"/>
  <c r="AK6" i="16"/>
  <c r="AM6" i="16" s="1"/>
  <c r="C2" i="42"/>
  <c r="B2" i="38"/>
  <c r="Q6" i="38"/>
  <c r="R6" i="38"/>
  <c r="S6" i="38"/>
  <c r="U6" i="38"/>
  <c r="B2" i="37"/>
  <c r="U6" i="16"/>
  <c r="S6" i="16"/>
  <c r="R6" i="16"/>
  <c r="Q6" i="16"/>
  <c r="B2" i="16"/>
  <c r="B2" i="15"/>
  <c r="F24" i="43"/>
  <c r="E104" i="45"/>
  <c r="F48" i="43"/>
  <c r="U209" i="15"/>
  <c r="U210" i="15" s="1"/>
  <c r="U211" i="15" s="1"/>
  <c r="E103" i="45"/>
  <c r="E30" i="45"/>
  <c r="E51" i="45"/>
  <c r="C44" i="45"/>
  <c r="E39" i="45"/>
  <c r="E48" i="45"/>
  <c r="F20" i="43"/>
  <c r="E52" i="45"/>
  <c r="E61" i="45"/>
  <c r="U305" i="15"/>
  <c r="U317" i="15"/>
  <c r="U318" i="15" s="1"/>
  <c r="F42" i="43"/>
  <c r="U269" i="15"/>
  <c r="U270" i="15" s="1"/>
  <c r="U293" i="15"/>
  <c r="U294" i="15" s="1"/>
  <c r="U281" i="15"/>
  <c r="F4" i="49"/>
  <c r="D56" i="45"/>
  <c r="D81" i="45" s="1"/>
  <c r="E81" i="45" s="1"/>
  <c r="D110" i="45"/>
  <c r="E110" i="45"/>
  <c r="G63" i="15"/>
  <c r="E56" i="45" l="1"/>
  <c r="D59" i="45"/>
  <c r="E35" i="45"/>
  <c r="D109" i="45"/>
  <c r="E109" i="45" s="1"/>
  <c r="E79" i="45"/>
  <c r="E54" i="45"/>
  <c r="F18" i="43"/>
  <c r="E64" i="45"/>
  <c r="D92" i="45"/>
  <c r="E92" i="45" s="1"/>
  <c r="D111" i="45"/>
  <c r="E111" i="45" s="1"/>
  <c r="U257" i="15"/>
  <c r="U258" i="15" s="1"/>
  <c r="Z258" i="15" s="1"/>
  <c r="D30" i="43"/>
  <c r="F19" i="43"/>
  <c r="U221" i="15"/>
  <c r="U222" i="15" s="1"/>
  <c r="Z222" i="15" s="1"/>
  <c r="U245" i="15"/>
  <c r="U246" i="15" s="1"/>
  <c r="Z246" i="15" s="1"/>
  <c r="AM14" i="16"/>
  <c r="AO14" i="16" s="1"/>
  <c r="AM20" i="16"/>
  <c r="AO20" i="16" s="1"/>
  <c r="AM18" i="16"/>
  <c r="AO18" i="16" s="1"/>
  <c r="AM17" i="16"/>
  <c r="AO17" i="16" s="1"/>
  <c r="AM16" i="16"/>
  <c r="AO16" i="16" s="1"/>
  <c r="AM19" i="16"/>
  <c r="AO19" i="16" s="1"/>
  <c r="AM13" i="16"/>
  <c r="AO13" i="16" s="1"/>
  <c r="AM10" i="16"/>
  <c r="AO10" i="16" s="1"/>
  <c r="AM12" i="16"/>
  <c r="AO12" i="16" s="1"/>
  <c r="AM15" i="16"/>
  <c r="AO15" i="16" s="1"/>
  <c r="AM9" i="16"/>
  <c r="AO9" i="16" s="1"/>
  <c r="AM7" i="16"/>
  <c r="AO7" i="16" s="1"/>
  <c r="AM8" i="16"/>
  <c r="AO8" i="16" s="1"/>
  <c r="AM11" i="16"/>
  <c r="AO11" i="16" s="1"/>
  <c r="E34" i="45"/>
  <c r="Z305" i="15"/>
  <c r="S62" i="15"/>
  <c r="X62" i="15" s="1"/>
  <c r="Z78" i="15"/>
  <c r="R88" i="15"/>
  <c r="W88" i="15" s="1"/>
  <c r="R59" i="15"/>
  <c r="W59" i="15" s="1"/>
  <c r="P53" i="15"/>
  <c r="R62" i="15"/>
  <c r="W62" i="15" s="1"/>
  <c r="K63" i="15"/>
  <c r="L63" i="15" s="1"/>
  <c r="P88" i="15"/>
  <c r="C60" i="42"/>
  <c r="S58" i="15"/>
  <c r="X58" i="15" s="1"/>
  <c r="R58" i="15"/>
  <c r="W58" i="15" s="1"/>
  <c r="P58" i="15"/>
  <c r="K58" i="15"/>
  <c r="S88" i="15"/>
  <c r="X88" i="15" s="1"/>
  <c r="Z79" i="15"/>
  <c r="R63" i="15"/>
  <c r="W63" i="15" s="1"/>
  <c r="Z281" i="15"/>
  <c r="S59" i="15"/>
  <c r="X59" i="15" s="1"/>
  <c r="R54" i="15"/>
  <c r="W54" i="15" s="1"/>
  <c r="Z80" i="15"/>
  <c r="P63" i="15"/>
  <c r="K54" i="15"/>
  <c r="L54" i="15" s="1"/>
  <c r="P56" i="15"/>
  <c r="S63" i="15"/>
  <c r="X63" i="15" s="1"/>
  <c r="K88" i="15"/>
  <c r="L88" i="15" s="1"/>
  <c r="E36" i="45"/>
  <c r="S54" i="15"/>
  <c r="X54" i="15" s="1"/>
  <c r="R82" i="15"/>
  <c r="W82" i="15" s="1"/>
  <c r="K56" i="15"/>
  <c r="L56" i="15" s="1"/>
  <c r="M56" i="15" s="1"/>
  <c r="N56" i="15" s="1"/>
  <c r="O56" i="15" s="1"/>
  <c r="K53" i="15"/>
  <c r="L53" i="15" s="1"/>
  <c r="M53" i="15" s="1"/>
  <c r="P59" i="15"/>
  <c r="P82" i="15"/>
  <c r="R56" i="15"/>
  <c r="W56" i="15" s="1"/>
  <c r="D80" i="45"/>
  <c r="E80" i="45" s="1"/>
  <c r="E55" i="45"/>
  <c r="D105" i="45"/>
  <c r="E105" i="45" s="1"/>
  <c r="G9" i="43"/>
  <c r="U29" i="15" s="1"/>
  <c r="Z29" i="15" s="1"/>
  <c r="G13" i="43"/>
  <c r="U17" i="15" s="1"/>
  <c r="U18" i="15" s="1"/>
  <c r="G17" i="43"/>
  <c r="U53" i="15" s="1"/>
  <c r="U54" i="15" s="1"/>
  <c r="U55" i="15" s="1"/>
  <c r="Z55" i="15" s="1"/>
  <c r="C6" i="46"/>
  <c r="F1" i="42" s="1"/>
  <c r="D50" i="45"/>
  <c r="E50" i="45" s="1"/>
  <c r="D14" i="45"/>
  <c r="G33" i="43"/>
  <c r="D29" i="45"/>
  <c r="E29" i="45" s="1"/>
  <c r="B2" i="43"/>
  <c r="B2" i="49" s="1"/>
  <c r="AO6" i="16"/>
  <c r="AF142" i="15"/>
  <c r="Z5" i="15"/>
  <c r="U82" i="15"/>
  <c r="U83" i="15" s="1"/>
  <c r="Z83" i="15" s="1"/>
  <c r="Z81" i="15"/>
  <c r="K59" i="15"/>
  <c r="L59" i="15" s="1"/>
  <c r="M59" i="15" s="1"/>
  <c r="N59" i="15" s="1"/>
  <c r="O59" i="15" s="1"/>
  <c r="AF59" i="15"/>
  <c r="Z77" i="15"/>
  <c r="AF77" i="15"/>
  <c r="R53" i="15"/>
  <c r="W53" i="15" s="1"/>
  <c r="S53" i="15"/>
  <c r="X53" i="15" s="1"/>
  <c r="S55" i="15"/>
  <c r="X55" i="15" s="1"/>
  <c r="R55" i="15"/>
  <c r="W55" i="15" s="1"/>
  <c r="K55" i="15"/>
  <c r="L55" i="15" s="1"/>
  <c r="M55" i="15" s="1"/>
  <c r="S60" i="15"/>
  <c r="X60" i="15" s="1"/>
  <c r="R60" i="15"/>
  <c r="W60" i="15" s="1"/>
  <c r="P60" i="15"/>
  <c r="K60" i="15"/>
  <c r="L60" i="15" s="1"/>
  <c r="AF20" i="15"/>
  <c r="AF104" i="15"/>
  <c r="AF111" i="15"/>
  <c r="K57" i="15"/>
  <c r="L57" i="15" s="1"/>
  <c r="M57" i="15" s="1"/>
  <c r="Z269" i="15"/>
  <c r="C4" i="49"/>
  <c r="E4" i="49" s="1"/>
  <c r="E49" i="45"/>
  <c r="U247" i="15"/>
  <c r="U248" i="15" s="1"/>
  <c r="U249" i="15" s="1"/>
  <c r="U250" i="15" s="1"/>
  <c r="U251" i="15" s="1"/>
  <c r="Z251" i="15" s="1"/>
  <c r="Z211" i="15"/>
  <c r="U212" i="15"/>
  <c r="Z212" i="15" s="1"/>
  <c r="Z234" i="15"/>
  <c r="U235" i="15"/>
  <c r="Z257" i="15"/>
  <c r="Z233" i="15"/>
  <c r="Z210" i="15"/>
  <c r="U306" i="15"/>
  <c r="U319" i="15"/>
  <c r="U320" i="15" s="1"/>
  <c r="Z318" i="15"/>
  <c r="U271" i="15"/>
  <c r="Z270" i="15"/>
  <c r="U282" i="15"/>
  <c r="Z293" i="15"/>
  <c r="U68" i="15"/>
  <c r="Z68" i="15" s="1"/>
  <c r="Z67" i="15"/>
  <c r="Z65" i="15"/>
  <c r="U7" i="15"/>
  <c r="Z6" i="15"/>
  <c r="AF117" i="15"/>
  <c r="AC330" i="15"/>
  <c r="K82" i="15"/>
  <c r="L82" i="15" s="1"/>
  <c r="M82" i="15" s="1"/>
  <c r="N82" i="15" s="1"/>
  <c r="O82" i="15" s="1"/>
  <c r="X56" i="15"/>
  <c r="K62" i="15"/>
  <c r="L62" i="15" s="1"/>
  <c r="AF183" i="15"/>
  <c r="AF260" i="15"/>
  <c r="AF317" i="15"/>
  <c r="Z317" i="15"/>
  <c r="Z66" i="15"/>
  <c r="AF221" i="15"/>
  <c r="AF101" i="15"/>
  <c r="AF138" i="15"/>
  <c r="AF216" i="15"/>
  <c r="AF299" i="15"/>
  <c r="AF303" i="15"/>
  <c r="AF259" i="15"/>
  <c r="AF321" i="15"/>
  <c r="AF247" i="15"/>
  <c r="AF307" i="15"/>
  <c r="R64" i="15"/>
  <c r="W64" i="15" s="1"/>
  <c r="P64" i="15"/>
  <c r="K64" i="15"/>
  <c r="L64" i="15" s="1"/>
  <c r="P57" i="15"/>
  <c r="S57" i="15"/>
  <c r="X57" i="15" s="1"/>
  <c r="P61" i="15"/>
  <c r="S61" i="15"/>
  <c r="X61" i="15" s="1"/>
  <c r="K61" i="15"/>
  <c r="L61" i="15" s="1"/>
  <c r="M61" i="15" s="1"/>
  <c r="N61" i="15" s="1"/>
  <c r="O61" i="15" s="1"/>
  <c r="Z294" i="15"/>
  <c r="U295" i="15"/>
  <c r="U296" i="15" s="1"/>
  <c r="R57" i="15"/>
  <c r="W57" i="15" s="1"/>
  <c r="R61" i="15"/>
  <c r="W61" i="15" s="1"/>
  <c r="S64" i="15"/>
  <c r="X64" i="15" s="1"/>
  <c r="AF115" i="15"/>
  <c r="AF297" i="15"/>
  <c r="Z245" i="15"/>
  <c r="AF32" i="15"/>
  <c r="AF209" i="15"/>
  <c r="Z209" i="15"/>
  <c r="X82" i="15"/>
  <c r="Z221" i="15" l="1"/>
  <c r="D84" i="45"/>
  <c r="E84" i="45" s="1"/>
  <c r="E59" i="45"/>
  <c r="U223" i="15"/>
  <c r="U224" i="15" s="1"/>
  <c r="U225" i="15" s="1"/>
  <c r="Z225" i="15" s="1"/>
  <c r="U259" i="15"/>
  <c r="U260" i="15" s="1"/>
  <c r="Z260" i="15" s="1"/>
  <c r="D7" i="45"/>
  <c r="D46" i="45" s="1"/>
  <c r="F38" i="43"/>
  <c r="U173" i="15"/>
  <c r="U89" i="15"/>
  <c r="F30" i="43"/>
  <c r="U101" i="15"/>
  <c r="D75" i="45"/>
  <c r="E75" i="45" s="1"/>
  <c r="U41" i="15"/>
  <c r="U42" i="15" s="1"/>
  <c r="Z42" i="15" s="1"/>
  <c r="U161" i="15"/>
  <c r="U149" i="15"/>
  <c r="M63" i="15"/>
  <c r="N63" i="15" s="1"/>
  <c r="O63" i="15" s="1"/>
  <c r="Z53" i="15"/>
  <c r="Z249" i="15"/>
  <c r="M88" i="15"/>
  <c r="N88" i="15" s="1"/>
  <c r="O88" i="15" s="1"/>
  <c r="U252" i="15"/>
  <c r="Z252" i="15" s="1"/>
  <c r="Z17" i="15"/>
  <c r="Z319" i="15"/>
  <c r="U69" i="15"/>
  <c r="Z69" i="15" s="1"/>
  <c r="Z250" i="15"/>
  <c r="L58" i="15"/>
  <c r="M58" i="15" s="1"/>
  <c r="N58" i="15" s="1"/>
  <c r="O58" i="15" s="1"/>
  <c r="U30" i="15"/>
  <c r="Z30" i="15" s="1"/>
  <c r="U56" i="15"/>
  <c r="U57" i="15" s="1"/>
  <c r="Z248" i="15"/>
  <c r="Z247" i="15"/>
  <c r="Z82" i="15"/>
  <c r="M60" i="15"/>
  <c r="N60" i="15" s="1"/>
  <c r="O60" i="15" s="1"/>
  <c r="Z295" i="15"/>
  <c r="U84" i="15"/>
  <c r="U85" i="15" s="1"/>
  <c r="M62" i="15"/>
  <c r="N62" i="15" s="1"/>
  <c r="O62" i="15" s="1"/>
  <c r="M54" i="15"/>
  <c r="N54" i="15" s="1"/>
  <c r="O54" i="15" s="1"/>
  <c r="D11" i="46"/>
  <c r="C11" i="46" s="1"/>
  <c r="AJ1" i="15" s="1"/>
  <c r="E40" i="45"/>
  <c r="E41" i="45" s="1"/>
  <c r="D90" i="45" s="1"/>
  <c r="E90" i="45" s="1"/>
  <c r="Z54" i="15"/>
  <c r="T2" i="15"/>
  <c r="U125" i="15"/>
  <c r="U113" i="15"/>
  <c r="U137" i="15"/>
  <c r="D108" i="45"/>
  <c r="E108" i="45" s="1"/>
  <c r="E14" i="45"/>
  <c r="D53" i="45"/>
  <c r="U213" i="15"/>
  <c r="U214" i="15" s="1"/>
  <c r="U236" i="15"/>
  <c r="Z235" i="15"/>
  <c r="U226" i="15"/>
  <c r="U307" i="15"/>
  <c r="Z306" i="15"/>
  <c r="U272" i="15"/>
  <c r="Z271" i="15"/>
  <c r="Z282" i="15"/>
  <c r="U283" i="15"/>
  <c r="U8" i="15"/>
  <c r="Z7" i="15"/>
  <c r="U297" i="15"/>
  <c r="Z296" i="15"/>
  <c r="AF330" i="15"/>
  <c r="AF331" i="15" s="1"/>
  <c r="M64" i="15"/>
  <c r="N64" i="15" s="1"/>
  <c r="O64" i="15" s="1"/>
  <c r="Z320" i="15"/>
  <c r="U321" i="15"/>
  <c r="Z18" i="15"/>
  <c r="U19" i="15"/>
  <c r="N55" i="15"/>
  <c r="O55" i="15" s="1"/>
  <c r="N57" i="15"/>
  <c r="O57" i="15" s="1"/>
  <c r="N53" i="15"/>
  <c r="O53" i="15" s="1"/>
  <c r="T29" i="15" l="1"/>
  <c r="Z41" i="15"/>
  <c r="Z259" i="15"/>
  <c r="Z223" i="15"/>
  <c r="Z224" i="15"/>
  <c r="U261" i="15"/>
  <c r="Z261" i="15" s="1"/>
  <c r="F4" i="42"/>
  <c r="P35" i="42" s="1"/>
  <c r="E7" i="45"/>
  <c r="U102" i="15"/>
  <c r="Z101" i="15"/>
  <c r="U90" i="15"/>
  <c r="Z89" i="15"/>
  <c r="U174" i="15"/>
  <c r="Z173" i="15"/>
  <c r="U253" i="15"/>
  <c r="Z253" i="15" s="1"/>
  <c r="U43" i="15"/>
  <c r="U44" i="15" s="1"/>
  <c r="U45" i="15" s="1"/>
  <c r="D62" i="45"/>
  <c r="E62" i="45" s="1"/>
  <c r="J40" i="45"/>
  <c r="J42" i="45" s="1"/>
  <c r="T281" i="15" s="1"/>
  <c r="T282" i="15" s="1"/>
  <c r="T53" i="15"/>
  <c r="T54" i="15" s="1"/>
  <c r="D5" i="45"/>
  <c r="E5" i="45" s="1"/>
  <c r="U150" i="15"/>
  <c r="Z149" i="15"/>
  <c r="E42" i="45"/>
  <c r="T221" i="15" s="1"/>
  <c r="Y221" i="15" s="1"/>
  <c r="U162" i="15"/>
  <c r="Z161" i="15"/>
  <c r="T125" i="15"/>
  <c r="T126" i="15" s="1"/>
  <c r="T173" i="15"/>
  <c r="Y173" i="15" s="1"/>
  <c r="U70" i="15"/>
  <c r="U71" i="15" s="1"/>
  <c r="T113" i="15"/>
  <c r="Y113" i="15" s="1"/>
  <c r="T101" i="15"/>
  <c r="T102" i="15" s="1"/>
  <c r="T17" i="15"/>
  <c r="Y17" i="15" s="1"/>
  <c r="T5" i="15"/>
  <c r="T6" i="15" s="1"/>
  <c r="T41" i="15"/>
  <c r="Y41" i="15" s="1"/>
  <c r="T65" i="15"/>
  <c r="T66" i="15" s="1"/>
  <c r="U31" i="15"/>
  <c r="U32" i="15" s="1"/>
  <c r="T137" i="15"/>
  <c r="Y137" i="15" s="1"/>
  <c r="T77" i="15"/>
  <c r="Y77" i="15" s="1"/>
  <c r="Z56" i="15"/>
  <c r="Z84" i="15"/>
  <c r="T89" i="15"/>
  <c r="T161" i="15"/>
  <c r="T149" i="15"/>
  <c r="D78" i="45"/>
  <c r="E78" i="45" s="1"/>
  <c r="E53" i="45"/>
  <c r="U138" i="15"/>
  <c r="Z137" i="15"/>
  <c r="U114" i="15"/>
  <c r="Z113" i="15"/>
  <c r="U126" i="15"/>
  <c r="Z125" i="15"/>
  <c r="Z213" i="15"/>
  <c r="O60" i="42"/>
  <c r="U262" i="15"/>
  <c r="U263" i="15" s="1"/>
  <c r="U227" i="15"/>
  <c r="Z226" i="15"/>
  <c r="U237" i="15"/>
  <c r="Z236" i="15"/>
  <c r="U308" i="15"/>
  <c r="Z307" i="15"/>
  <c r="U284" i="15"/>
  <c r="Z283" i="15"/>
  <c r="U273" i="15"/>
  <c r="Z272" i="15"/>
  <c r="U9" i="15"/>
  <c r="Z8" i="15"/>
  <c r="U86" i="15"/>
  <c r="Z85" i="15"/>
  <c r="U322" i="15"/>
  <c r="Z321" i="15"/>
  <c r="U298" i="15"/>
  <c r="Z297" i="15"/>
  <c r="Z214" i="15"/>
  <c r="U215" i="15"/>
  <c r="U20" i="15"/>
  <c r="Z19" i="15"/>
  <c r="Z57" i="15"/>
  <c r="U58" i="15"/>
  <c r="D71" i="45"/>
  <c r="E46" i="45"/>
  <c r="T30" i="15"/>
  <c r="Y29" i="15"/>
  <c r="Y197" i="15" l="1"/>
  <c r="V197" i="15"/>
  <c r="Y185" i="15"/>
  <c r="V185" i="15"/>
  <c r="M61" i="42"/>
  <c r="P54" i="42"/>
  <c r="P60" i="42"/>
  <c r="P37" i="42"/>
  <c r="P48" i="42"/>
  <c r="Y281" i="15"/>
  <c r="T174" i="15"/>
  <c r="Y174" i="15" s="1"/>
  <c r="F61" i="42"/>
  <c r="P45" i="42"/>
  <c r="P56" i="42"/>
  <c r="J61" i="42"/>
  <c r="P52" i="42"/>
  <c r="P53" i="42"/>
  <c r="P36" i="42"/>
  <c r="N61" i="42"/>
  <c r="E61" i="42"/>
  <c r="P59" i="42"/>
  <c r="P39" i="42"/>
  <c r="P49" i="42"/>
  <c r="D61" i="42"/>
  <c r="H61" i="42"/>
  <c r="P50" i="42"/>
  <c r="P40" i="42"/>
  <c r="P58" i="42"/>
  <c r="I61" i="42"/>
  <c r="G61" i="42"/>
  <c r="P47" i="42"/>
  <c r="P41" i="42"/>
  <c r="P38" i="42"/>
  <c r="K61" i="42"/>
  <c r="L61" i="42"/>
  <c r="P46" i="42"/>
  <c r="P42" i="42"/>
  <c r="P51" i="42"/>
  <c r="C61" i="42"/>
  <c r="P43" i="42"/>
  <c r="P44" i="42"/>
  <c r="P57" i="42"/>
  <c r="P55" i="42"/>
  <c r="Z43" i="15"/>
  <c r="E17" i="45"/>
  <c r="J17" i="45" s="1"/>
  <c r="J19" i="45" s="1"/>
  <c r="T269" i="15" s="1"/>
  <c r="Z44" i="15"/>
  <c r="U103" i="15"/>
  <c r="Z102" i="15"/>
  <c r="U175" i="15"/>
  <c r="Z174" i="15"/>
  <c r="T222" i="15"/>
  <c r="T223" i="15" s="1"/>
  <c r="Y223" i="15" s="1"/>
  <c r="U254" i="15"/>
  <c r="Z254" i="15" s="1"/>
  <c r="U91" i="15"/>
  <c r="Z90" i="15"/>
  <c r="J41" i="45"/>
  <c r="T18" i="15"/>
  <c r="Y18" i="15" s="1"/>
  <c r="Y125" i="15"/>
  <c r="Y53" i="15"/>
  <c r="V53" i="15"/>
  <c r="AB53" i="15" s="1"/>
  <c r="AG53" i="15" s="1"/>
  <c r="E65" i="45"/>
  <c r="E66" i="45" s="1"/>
  <c r="U163" i="15"/>
  <c r="Z162" i="15"/>
  <c r="U151" i="15"/>
  <c r="Z150" i="15"/>
  <c r="Y5" i="15"/>
  <c r="Y101" i="15"/>
  <c r="Y65" i="15"/>
  <c r="T138" i="15"/>
  <c r="Y138" i="15" s="1"/>
  <c r="Z70" i="15"/>
  <c r="T114" i="15"/>
  <c r="T115" i="15" s="1"/>
  <c r="T78" i="15"/>
  <c r="Y78" i="15" s="1"/>
  <c r="T42" i="15"/>
  <c r="T43" i="15" s="1"/>
  <c r="Z31" i="15"/>
  <c r="Z262" i="15"/>
  <c r="T90" i="15"/>
  <c r="Y89" i="15"/>
  <c r="Y149" i="15"/>
  <c r="T150" i="15"/>
  <c r="Y161" i="15"/>
  <c r="T162" i="15"/>
  <c r="Z114" i="15"/>
  <c r="U115" i="15"/>
  <c r="Z138" i="15"/>
  <c r="U139" i="15"/>
  <c r="U127" i="15"/>
  <c r="Z126" i="15"/>
  <c r="O61" i="42"/>
  <c r="U228" i="15"/>
  <c r="Z227" i="15"/>
  <c r="U238" i="15"/>
  <c r="Z237" i="15"/>
  <c r="Z308" i="15"/>
  <c r="U309" i="15"/>
  <c r="Z273" i="15"/>
  <c r="U274" i="15"/>
  <c r="U285" i="15"/>
  <c r="Z284" i="15"/>
  <c r="Z9" i="15"/>
  <c r="U10" i="15"/>
  <c r="U87" i="15"/>
  <c r="Z86" i="15"/>
  <c r="Z215" i="15"/>
  <c r="U216" i="15"/>
  <c r="U264" i="15"/>
  <c r="Z263" i="15"/>
  <c r="U299" i="15"/>
  <c r="Z298" i="15"/>
  <c r="Z71" i="15"/>
  <c r="U72" i="15"/>
  <c r="U323" i="15"/>
  <c r="Z322" i="15"/>
  <c r="Z58" i="15"/>
  <c r="U59" i="15"/>
  <c r="Z32" i="15"/>
  <c r="U33" i="15"/>
  <c r="Z45" i="15"/>
  <c r="U46" i="15"/>
  <c r="Y282" i="15"/>
  <c r="T283" i="15"/>
  <c r="Z20" i="15"/>
  <c r="U21" i="15"/>
  <c r="Y102" i="15"/>
  <c r="T103" i="15"/>
  <c r="T31" i="15"/>
  <c r="Y30" i="15"/>
  <c r="T67" i="15"/>
  <c r="Y66" i="15"/>
  <c r="Y126" i="15"/>
  <c r="T127" i="15"/>
  <c r="T55" i="15"/>
  <c r="Y54" i="15"/>
  <c r="V54" i="15"/>
  <c r="T7" i="15"/>
  <c r="Y6" i="15"/>
  <c r="D101" i="45"/>
  <c r="E101" i="45" s="1"/>
  <c r="E112" i="45" s="1"/>
  <c r="E71" i="45"/>
  <c r="E93" i="45" s="1"/>
  <c r="AA185" i="15" l="1"/>
  <c r="AB185" i="15"/>
  <c r="AG185" i="15" s="1"/>
  <c r="Y186" i="15"/>
  <c r="V186" i="15"/>
  <c r="AA197" i="15"/>
  <c r="AB197" i="15"/>
  <c r="AG197" i="15" s="1"/>
  <c r="Y198" i="15"/>
  <c r="V198" i="15"/>
  <c r="T224" i="15"/>
  <c r="T225" i="15" s="1"/>
  <c r="T175" i="15"/>
  <c r="Y175" i="15" s="1"/>
  <c r="E19" i="45"/>
  <c r="T209" i="15" s="1"/>
  <c r="T210" i="15" s="1"/>
  <c r="T211" i="15" s="1"/>
  <c r="E18" i="45"/>
  <c r="J18" i="45"/>
  <c r="T19" i="15"/>
  <c r="T20" i="15" s="1"/>
  <c r="Y222" i="15"/>
  <c r="U176" i="15"/>
  <c r="Z175" i="15"/>
  <c r="U92" i="15"/>
  <c r="Z91" i="15"/>
  <c r="U255" i="15"/>
  <c r="U104" i="15"/>
  <c r="Z103" i="15"/>
  <c r="AA53" i="15"/>
  <c r="J65" i="45"/>
  <c r="J66" i="45" s="1"/>
  <c r="E67" i="45"/>
  <c r="T233" i="15" s="1"/>
  <c r="Y233" i="15" s="1"/>
  <c r="Y42" i="15"/>
  <c r="Y114" i="15"/>
  <c r="T79" i="15"/>
  <c r="T80" i="15" s="1"/>
  <c r="U152" i="15"/>
  <c r="Z151" i="15"/>
  <c r="U164" i="15"/>
  <c r="Z163" i="15"/>
  <c r="T139" i="15"/>
  <c r="Y139" i="15" s="1"/>
  <c r="Y150" i="15"/>
  <c r="T151" i="15"/>
  <c r="Y162" i="15"/>
  <c r="T163" i="15"/>
  <c r="Y90" i="15"/>
  <c r="T91" i="15"/>
  <c r="U128" i="15"/>
  <c r="Z127" i="15"/>
  <c r="Z139" i="15"/>
  <c r="U140" i="15"/>
  <c r="U116" i="15"/>
  <c r="Z115" i="15"/>
  <c r="P61" i="42"/>
  <c r="U229" i="15"/>
  <c r="Z228" i="15"/>
  <c r="U239" i="15"/>
  <c r="Z238" i="15"/>
  <c r="Z309" i="15"/>
  <c r="U310" i="15"/>
  <c r="Z274" i="15"/>
  <c r="U275" i="15"/>
  <c r="U286" i="15"/>
  <c r="Z285" i="15"/>
  <c r="U11" i="15"/>
  <c r="Z10" i="15"/>
  <c r="U88" i="15"/>
  <c r="Z88" i="15" s="1"/>
  <c r="Z87" i="15"/>
  <c r="Z72" i="15"/>
  <c r="U73" i="15"/>
  <c r="U256" i="15"/>
  <c r="Z256" i="15" s="1"/>
  <c r="Z255" i="15"/>
  <c r="Z323" i="15"/>
  <c r="U324" i="15"/>
  <c r="U300" i="15"/>
  <c r="Z299" i="15"/>
  <c r="U217" i="15"/>
  <c r="Z216" i="15"/>
  <c r="Z264" i="15"/>
  <c r="U265" i="15"/>
  <c r="Z59" i="15"/>
  <c r="U60" i="15"/>
  <c r="Z21" i="15"/>
  <c r="U22" i="15"/>
  <c r="U47" i="15"/>
  <c r="Z46" i="15"/>
  <c r="Y283" i="15"/>
  <c r="T284" i="15"/>
  <c r="Z33" i="15"/>
  <c r="U34" i="15"/>
  <c r="Y224" i="15"/>
  <c r="Y43" i="15"/>
  <c r="T44" i="15"/>
  <c r="Y67" i="15"/>
  <c r="T68" i="15"/>
  <c r="AA54" i="15"/>
  <c r="AB54" i="15"/>
  <c r="AG54" i="15" s="1"/>
  <c r="T128" i="15"/>
  <c r="Y127" i="15"/>
  <c r="Y115" i="15"/>
  <c r="T116" i="15"/>
  <c r="Y269" i="15"/>
  <c r="T270" i="15"/>
  <c r="T176" i="15"/>
  <c r="T32" i="15"/>
  <c r="Y31" i="15"/>
  <c r="E113" i="45"/>
  <c r="J112" i="45"/>
  <c r="E114" i="45"/>
  <c r="T257" i="15" s="1"/>
  <c r="E95" i="45"/>
  <c r="T245" i="15" s="1"/>
  <c r="E94" i="45"/>
  <c r="J93" i="45"/>
  <c r="Y7" i="15"/>
  <c r="T8" i="15"/>
  <c r="T56" i="15"/>
  <c r="Y55" i="15"/>
  <c r="V55" i="15"/>
  <c r="Y103" i="15"/>
  <c r="T104" i="15"/>
  <c r="V199" i="15" l="1"/>
  <c r="Y199" i="15"/>
  <c r="AA186" i="15"/>
  <c r="AB186" i="15"/>
  <c r="AG186" i="15" s="1"/>
  <c r="V187" i="15"/>
  <c r="Y187" i="15"/>
  <c r="AA198" i="15"/>
  <c r="AB198" i="15"/>
  <c r="AG198" i="15" s="1"/>
  <c r="Y209" i="15"/>
  <c r="Y210" i="15"/>
  <c r="Y19" i="15"/>
  <c r="Y79" i="15"/>
  <c r="U105" i="15"/>
  <c r="Z104" i="15"/>
  <c r="U93" i="15"/>
  <c r="Z92" i="15"/>
  <c r="Z176" i="15"/>
  <c r="U177" i="15"/>
  <c r="J67" i="45"/>
  <c r="T293" i="15" s="1"/>
  <c r="T294" i="15" s="1"/>
  <c r="T234" i="15"/>
  <c r="T235" i="15" s="1"/>
  <c r="U165" i="15"/>
  <c r="Z164" i="15"/>
  <c r="Z152" i="15"/>
  <c r="U153" i="15"/>
  <c r="T140" i="15"/>
  <c r="T141" i="15" s="1"/>
  <c r="T152" i="15"/>
  <c r="Y151" i="15"/>
  <c r="Y163" i="15"/>
  <c r="T164" i="15"/>
  <c r="Y91" i="15"/>
  <c r="T92" i="15"/>
  <c r="Z128" i="15"/>
  <c r="U129" i="15"/>
  <c r="U117" i="15"/>
  <c r="Z116" i="15"/>
  <c r="Z140" i="15"/>
  <c r="U141" i="15"/>
  <c r="Z229" i="15"/>
  <c r="U230" i="15"/>
  <c r="Z239" i="15"/>
  <c r="U240" i="15"/>
  <c r="U311" i="15"/>
  <c r="Z310" i="15"/>
  <c r="Z286" i="15"/>
  <c r="U287" i="15"/>
  <c r="Z275" i="15"/>
  <c r="U276" i="15"/>
  <c r="Z11" i="15"/>
  <c r="U12" i="15"/>
  <c r="Z217" i="15"/>
  <c r="U218" i="15"/>
  <c r="Z300" i="15"/>
  <c r="U301" i="15"/>
  <c r="Z324" i="15"/>
  <c r="U325" i="15"/>
  <c r="Z73" i="15"/>
  <c r="U74" i="15"/>
  <c r="U266" i="15"/>
  <c r="Z265" i="15"/>
  <c r="Z34" i="15"/>
  <c r="U35" i="15"/>
  <c r="U48" i="15"/>
  <c r="Z47" i="15"/>
  <c r="T226" i="15"/>
  <c r="Y225" i="15"/>
  <c r="Y284" i="15"/>
  <c r="T285" i="15"/>
  <c r="U23" i="15"/>
  <c r="Z22" i="15"/>
  <c r="Z60" i="15"/>
  <c r="U61" i="15"/>
  <c r="AA55" i="15"/>
  <c r="AB55" i="15"/>
  <c r="AG55" i="15" s="1"/>
  <c r="Y8" i="15"/>
  <c r="T9" i="15"/>
  <c r="Y116" i="15"/>
  <c r="T117" i="15"/>
  <c r="T212" i="15"/>
  <c r="Y211" i="15"/>
  <c r="Y128" i="15"/>
  <c r="T129" i="15"/>
  <c r="T105" i="15"/>
  <c r="Y104" i="15"/>
  <c r="T21" i="15"/>
  <c r="Y20" i="15"/>
  <c r="T246" i="15"/>
  <c r="Y245" i="15"/>
  <c r="Y257" i="15"/>
  <c r="T258" i="15"/>
  <c r="Y44" i="15"/>
  <c r="T45" i="15"/>
  <c r="J94" i="45"/>
  <c r="J95" i="45"/>
  <c r="T305" i="15" s="1"/>
  <c r="Y56" i="15"/>
  <c r="T57" i="15"/>
  <c r="V56" i="15"/>
  <c r="J113" i="45"/>
  <c r="J114" i="45"/>
  <c r="T317" i="15" s="1"/>
  <c r="T81" i="15"/>
  <c r="Y80" i="15"/>
  <c r="T33" i="15"/>
  <c r="Y32" i="15"/>
  <c r="T177" i="15"/>
  <c r="Y176" i="15"/>
  <c r="T271" i="15"/>
  <c r="Y270" i="15"/>
  <c r="T69" i="15"/>
  <c r="Y68" i="15"/>
  <c r="V188" i="15" l="1"/>
  <c r="Y188" i="15"/>
  <c r="AA187" i="15"/>
  <c r="AB187" i="15"/>
  <c r="AG187" i="15" s="1"/>
  <c r="V200" i="15"/>
  <c r="Y200" i="15"/>
  <c r="AA199" i="15"/>
  <c r="AB199" i="15"/>
  <c r="AG199" i="15" s="1"/>
  <c r="Y140" i="15"/>
  <c r="Y234" i="15"/>
  <c r="Y293" i="15"/>
  <c r="U178" i="15"/>
  <c r="Z177" i="15"/>
  <c r="Z93" i="15"/>
  <c r="U94" i="15"/>
  <c r="Z105" i="15"/>
  <c r="U106" i="15"/>
  <c r="U154" i="15"/>
  <c r="Z153" i="15"/>
  <c r="Z165" i="15"/>
  <c r="U166" i="15"/>
  <c r="Y164" i="15"/>
  <c r="T165" i="15"/>
  <c r="T93" i="15"/>
  <c r="Y92" i="15"/>
  <c r="Y152" i="15"/>
  <c r="T153" i="15"/>
  <c r="Z117" i="15"/>
  <c r="U118" i="15"/>
  <c r="Z129" i="15"/>
  <c r="U130" i="15"/>
  <c r="U142" i="15"/>
  <c r="Z141" i="15"/>
  <c r="Z240" i="15"/>
  <c r="U241" i="15"/>
  <c r="U231" i="15"/>
  <c r="Z230" i="15"/>
  <c r="Z311" i="15"/>
  <c r="U312" i="15"/>
  <c r="Z287" i="15"/>
  <c r="U288" i="15"/>
  <c r="Z276" i="15"/>
  <c r="U277" i="15"/>
  <c r="Z12" i="15"/>
  <c r="U13" i="15"/>
  <c r="U75" i="15"/>
  <c r="Z74" i="15"/>
  <c r="Z325" i="15"/>
  <c r="U326" i="15"/>
  <c r="U302" i="15"/>
  <c r="Z301" i="15"/>
  <c r="U219" i="15"/>
  <c r="Z218" i="15"/>
  <c r="U267" i="15"/>
  <c r="Z266" i="15"/>
  <c r="Y226" i="15"/>
  <c r="T227" i="15"/>
  <c r="U62" i="15"/>
  <c r="Z61" i="15"/>
  <c r="U36" i="15"/>
  <c r="Z35" i="15"/>
  <c r="T286" i="15"/>
  <c r="Y285" i="15"/>
  <c r="Z23" i="15"/>
  <c r="U24" i="15"/>
  <c r="Z48" i="15"/>
  <c r="U49" i="15"/>
  <c r="Y69" i="15"/>
  <c r="T70" i="15"/>
  <c r="Y305" i="15"/>
  <c r="T306" i="15"/>
  <c r="T130" i="15"/>
  <c r="Y129" i="15"/>
  <c r="Y212" i="15"/>
  <c r="T213" i="15"/>
  <c r="Y33" i="15"/>
  <c r="T34" i="15"/>
  <c r="T318" i="15"/>
  <c r="Y317" i="15"/>
  <c r="T58" i="15"/>
  <c r="Y57" i="15"/>
  <c r="V57" i="15"/>
  <c r="T142" i="15"/>
  <c r="Y141" i="15"/>
  <c r="T259" i="15"/>
  <c r="Y258" i="15"/>
  <c r="Y246" i="15"/>
  <c r="T247" i="15"/>
  <c r="T106" i="15"/>
  <c r="Y105" i="15"/>
  <c r="Y117" i="15"/>
  <c r="T118" i="15"/>
  <c r="T10" i="15"/>
  <c r="Y9" i="15"/>
  <c r="T22" i="15"/>
  <c r="Y21" i="15"/>
  <c r="Y81" i="15"/>
  <c r="T82" i="15"/>
  <c r="AA56" i="15"/>
  <c r="AB56" i="15"/>
  <c r="AG56" i="15" s="1"/>
  <c r="T272" i="15"/>
  <c r="Y271" i="15"/>
  <c r="Y177" i="15"/>
  <c r="T178" i="15"/>
  <c r="Y294" i="15"/>
  <c r="T295" i="15"/>
  <c r="T46" i="15"/>
  <c r="Y45" i="15"/>
  <c r="Y235" i="15"/>
  <c r="T236" i="15"/>
  <c r="V201" i="15" l="1"/>
  <c r="Y201" i="15"/>
  <c r="AA200" i="15"/>
  <c r="AB200" i="15"/>
  <c r="AG200" i="15" s="1"/>
  <c r="V189" i="15"/>
  <c r="Y189" i="15"/>
  <c r="AA188" i="15"/>
  <c r="AB188" i="15"/>
  <c r="AG188" i="15" s="1"/>
  <c r="U107" i="15"/>
  <c r="Z106" i="15"/>
  <c r="U95" i="15"/>
  <c r="Z94" i="15"/>
  <c r="U179" i="15"/>
  <c r="Z178" i="15"/>
  <c r="U167" i="15"/>
  <c r="Z166" i="15"/>
  <c r="Z154" i="15"/>
  <c r="U155" i="15"/>
  <c r="Y93" i="15"/>
  <c r="T94" i="15"/>
  <c r="T166" i="15"/>
  <c r="Y165" i="15"/>
  <c r="Y153" i="15"/>
  <c r="T154" i="15"/>
  <c r="U119" i="15"/>
  <c r="Z118" i="15"/>
  <c r="Z142" i="15"/>
  <c r="U143" i="15"/>
  <c r="Z130" i="15"/>
  <c r="U131" i="15"/>
  <c r="Z231" i="15"/>
  <c r="U232" i="15"/>
  <c r="Z232" i="15" s="1"/>
  <c r="Z241" i="15"/>
  <c r="U242" i="15"/>
  <c r="U313" i="15"/>
  <c r="Z312" i="15"/>
  <c r="U278" i="15"/>
  <c r="Z277" i="15"/>
  <c r="Z288" i="15"/>
  <c r="U289" i="15"/>
  <c r="U14" i="15"/>
  <c r="Z13" i="15"/>
  <c r="U268" i="15"/>
  <c r="Z268" i="15" s="1"/>
  <c r="Z267" i="15"/>
  <c r="Z302" i="15"/>
  <c r="U303" i="15"/>
  <c r="U327" i="15"/>
  <c r="Z326" i="15"/>
  <c r="U220" i="15"/>
  <c r="Z220" i="15" s="1"/>
  <c r="Z219" i="15"/>
  <c r="Z75" i="15"/>
  <c r="U76" i="15"/>
  <c r="Z76" i="15" s="1"/>
  <c r="Y286" i="15"/>
  <c r="T287" i="15"/>
  <c r="Z36" i="15"/>
  <c r="U37" i="15"/>
  <c r="T228" i="15"/>
  <c r="Y227" i="15"/>
  <c r="U50" i="15"/>
  <c r="Z49" i="15"/>
  <c r="Z24" i="15"/>
  <c r="U25" i="15"/>
  <c r="Z62" i="15"/>
  <c r="U63" i="15"/>
  <c r="Y22" i="15"/>
  <c r="T23" i="15"/>
  <c r="T11" i="15"/>
  <c r="Y10" i="15"/>
  <c r="T143" i="15"/>
  <c r="Y142" i="15"/>
  <c r="Y318" i="15"/>
  <c r="T319" i="15"/>
  <c r="Y306" i="15"/>
  <c r="T307" i="15"/>
  <c r="Y272" i="15"/>
  <c r="T273" i="15"/>
  <c r="Y118" i="15"/>
  <c r="T119" i="15"/>
  <c r="Y34" i="15"/>
  <c r="T35" i="15"/>
  <c r="T237" i="15"/>
  <c r="Y236" i="15"/>
  <c r="T47" i="15"/>
  <c r="Y46" i="15"/>
  <c r="T107" i="15"/>
  <c r="Y106" i="15"/>
  <c r="Y58" i="15"/>
  <c r="T59" i="15"/>
  <c r="V58" i="15"/>
  <c r="Y213" i="15"/>
  <c r="T214" i="15"/>
  <c r="Y130" i="15"/>
  <c r="T131" i="15"/>
  <c r="T71" i="15"/>
  <c r="Y70" i="15"/>
  <c r="T296" i="15"/>
  <c r="Y295" i="15"/>
  <c r="T179" i="15"/>
  <c r="Y178" i="15"/>
  <c r="T83" i="15"/>
  <c r="Y82" i="15"/>
  <c r="V82" i="15"/>
  <c r="Y247" i="15"/>
  <c r="T248" i="15"/>
  <c r="T260" i="15"/>
  <c r="Y259" i="15"/>
  <c r="AA57" i="15"/>
  <c r="AB57" i="15"/>
  <c r="AG57" i="15" s="1"/>
  <c r="AB189" i="15" l="1"/>
  <c r="AG189" i="15" s="1"/>
  <c r="AA189" i="15"/>
  <c r="V190" i="15"/>
  <c r="Y190" i="15"/>
  <c r="Y202" i="15"/>
  <c r="V202" i="15"/>
  <c r="AA201" i="15"/>
  <c r="AB201" i="15"/>
  <c r="AG201" i="15" s="1"/>
  <c r="Z179" i="15"/>
  <c r="U180" i="15"/>
  <c r="Z95" i="15"/>
  <c r="U96" i="15"/>
  <c r="Z107" i="15"/>
  <c r="U108" i="15"/>
  <c r="Z155" i="15"/>
  <c r="U156" i="15"/>
  <c r="Z167" i="15"/>
  <c r="U168" i="15"/>
  <c r="T167" i="15"/>
  <c r="Y166" i="15"/>
  <c r="T155" i="15"/>
  <c r="Y154" i="15"/>
  <c r="T95" i="15"/>
  <c r="Y94" i="15"/>
  <c r="U144" i="15"/>
  <c r="Z143" i="15"/>
  <c r="U132" i="15"/>
  <c r="Z131" i="15"/>
  <c r="Z119" i="15"/>
  <c r="U120" i="15"/>
  <c r="Z242" i="15"/>
  <c r="U243" i="15"/>
  <c r="U314" i="15"/>
  <c r="Z313" i="15"/>
  <c r="U290" i="15"/>
  <c r="Z289" i="15"/>
  <c r="U279" i="15"/>
  <c r="Z278" i="15"/>
  <c r="U15" i="15"/>
  <c r="Z14" i="15"/>
  <c r="Z327" i="15"/>
  <c r="U328" i="15"/>
  <c r="Z328" i="15" s="1"/>
  <c r="U304" i="15"/>
  <c r="Z304" i="15" s="1"/>
  <c r="Z303" i="15"/>
  <c r="T288" i="15"/>
  <c r="Y287" i="15"/>
  <c r="Z25" i="15"/>
  <c r="U26" i="15"/>
  <c r="Z63" i="15"/>
  <c r="U64" i="15"/>
  <c r="Z64" i="15" s="1"/>
  <c r="Y228" i="15"/>
  <c r="T229" i="15"/>
  <c r="Z50" i="15"/>
  <c r="U51" i="15"/>
  <c r="Z37" i="15"/>
  <c r="U38" i="15"/>
  <c r="T261" i="15"/>
  <c r="Y260" i="15"/>
  <c r="AB82" i="15"/>
  <c r="AG82" i="15" s="1"/>
  <c r="AA82" i="15"/>
  <c r="T297" i="15"/>
  <c r="Y296" i="15"/>
  <c r="T84" i="15"/>
  <c r="Y83" i="15"/>
  <c r="AA58" i="15"/>
  <c r="AB58" i="15"/>
  <c r="AG58" i="15" s="1"/>
  <c r="Y47" i="15"/>
  <c r="T48" i="15"/>
  <c r="Y35" i="15"/>
  <c r="T36" i="15"/>
  <c r="Y119" i="15"/>
  <c r="T120" i="15"/>
  <c r="T274" i="15"/>
  <c r="Y273" i="15"/>
  <c r="Y319" i="15"/>
  <c r="T320" i="15"/>
  <c r="T72" i="15"/>
  <c r="Y71" i="15"/>
  <c r="T215" i="15"/>
  <c r="Y214" i="15"/>
  <c r="V59" i="15"/>
  <c r="T60" i="15"/>
  <c r="Y59" i="15"/>
  <c r="Y307" i="15"/>
  <c r="T308" i="15"/>
  <c r="T24" i="15"/>
  <c r="Y23" i="15"/>
  <c r="Y248" i="15"/>
  <c r="T249" i="15"/>
  <c r="T180" i="15"/>
  <c r="Y179" i="15"/>
  <c r="T132" i="15"/>
  <c r="Y131" i="15"/>
  <c r="Y107" i="15"/>
  <c r="T108" i="15"/>
  <c r="Y237" i="15"/>
  <c r="T238" i="15"/>
  <c r="Y143" i="15"/>
  <c r="T144" i="15"/>
  <c r="T12" i="15"/>
  <c r="Y11" i="15"/>
  <c r="Y203" i="15" l="1"/>
  <c r="V203" i="15"/>
  <c r="AA202" i="15"/>
  <c r="AB202" i="15"/>
  <c r="AG202" i="15" s="1"/>
  <c r="AB190" i="15"/>
  <c r="AG190" i="15" s="1"/>
  <c r="AA190" i="15"/>
  <c r="V191" i="15"/>
  <c r="Y191" i="15"/>
  <c r="U97" i="15"/>
  <c r="Z96" i="15"/>
  <c r="Z108" i="15"/>
  <c r="U109" i="15"/>
  <c r="Z180" i="15"/>
  <c r="U181" i="15"/>
  <c r="U169" i="15"/>
  <c r="Z168" i="15"/>
  <c r="U157" i="15"/>
  <c r="Z156" i="15"/>
  <c r="T96" i="15"/>
  <c r="Y95" i="15"/>
  <c r="T156" i="15"/>
  <c r="Y155" i="15"/>
  <c r="Y167" i="15"/>
  <c r="T168" i="15"/>
  <c r="Z120" i="15"/>
  <c r="U121" i="15"/>
  <c r="Z132" i="15"/>
  <c r="U133" i="15"/>
  <c r="Z144" i="15"/>
  <c r="U145" i="15"/>
  <c r="U244" i="15"/>
  <c r="Z244" i="15" s="1"/>
  <c r="Z243" i="15"/>
  <c r="U315" i="15"/>
  <c r="Z314" i="15"/>
  <c r="Z279" i="15"/>
  <c r="U280" i="15"/>
  <c r="Z280" i="15" s="1"/>
  <c r="U291" i="15"/>
  <c r="Z290" i="15"/>
  <c r="U16" i="15"/>
  <c r="Z16" i="15" s="1"/>
  <c r="Z15" i="15"/>
  <c r="U39" i="15"/>
  <c r="Z38" i="15"/>
  <c r="T230" i="15"/>
  <c r="Y229" i="15"/>
  <c r="Z26" i="15"/>
  <c r="U27" i="15"/>
  <c r="Z51" i="15"/>
  <c r="U52" i="15"/>
  <c r="Z52" i="15" s="1"/>
  <c r="Y288" i="15"/>
  <c r="T289" i="15"/>
  <c r="Y132" i="15"/>
  <c r="T133" i="15"/>
  <c r="T73" i="15"/>
  <c r="Y72" i="15"/>
  <c r="Y320" i="15"/>
  <c r="T321" i="15"/>
  <c r="T239" i="15"/>
  <c r="Y238" i="15"/>
  <c r="T181" i="15"/>
  <c r="Y180" i="15"/>
  <c r="T25" i="15"/>
  <c r="Y24" i="15"/>
  <c r="Y308" i="15"/>
  <c r="T309" i="15"/>
  <c r="Y144" i="15"/>
  <c r="T145" i="15"/>
  <c r="Y249" i="15"/>
  <c r="T250" i="15"/>
  <c r="AA59" i="15"/>
  <c r="AB59" i="15"/>
  <c r="AG59" i="15" s="1"/>
  <c r="Y12" i="15"/>
  <c r="T13" i="15"/>
  <c r="T109" i="15"/>
  <c r="Y108" i="15"/>
  <c r="T121" i="15"/>
  <c r="Y120" i="15"/>
  <c r="Y36" i="15"/>
  <c r="T37" i="15"/>
  <c r="T61" i="15"/>
  <c r="Y60" i="15"/>
  <c r="V60" i="15"/>
  <c r="Y215" i="15"/>
  <c r="T216" i="15"/>
  <c r="T275" i="15"/>
  <c r="Y274" i="15"/>
  <c r="T49" i="15"/>
  <c r="Y48" i="15"/>
  <c r="T85" i="15"/>
  <c r="Y84" i="15"/>
  <c r="T298" i="15"/>
  <c r="Y297" i="15"/>
  <c r="T262" i="15"/>
  <c r="Y261" i="15"/>
  <c r="AA191" i="15" l="1"/>
  <c r="AB191" i="15"/>
  <c r="AG191" i="15" s="1"/>
  <c r="AA203" i="15"/>
  <c r="AB203" i="15"/>
  <c r="AG203" i="15" s="1"/>
  <c r="Y192" i="15"/>
  <c r="V192" i="15"/>
  <c r="Y204" i="15"/>
  <c r="V204" i="15"/>
  <c r="U182" i="15"/>
  <c r="Z181" i="15"/>
  <c r="U110" i="15"/>
  <c r="Z109" i="15"/>
  <c r="Z97" i="15"/>
  <c r="U98" i="15"/>
  <c r="U158" i="15"/>
  <c r="Z157" i="15"/>
  <c r="U170" i="15"/>
  <c r="Z169" i="15"/>
  <c r="T97" i="15"/>
  <c r="Y96" i="15"/>
  <c r="T157" i="15"/>
  <c r="Y156" i="15"/>
  <c r="T169" i="15"/>
  <c r="Y168" i="15"/>
  <c r="U134" i="15"/>
  <c r="Z133" i="15"/>
  <c r="Z121" i="15"/>
  <c r="U122" i="15"/>
  <c r="U146" i="15"/>
  <c r="Z145" i="15"/>
  <c r="Z315" i="15"/>
  <c r="U316" i="15"/>
  <c r="Z316" i="15" s="1"/>
  <c r="U292" i="15"/>
  <c r="Z292" i="15" s="1"/>
  <c r="Z291" i="15"/>
  <c r="Y289" i="15"/>
  <c r="T290" i="15"/>
  <c r="Z27" i="15"/>
  <c r="U28" i="15"/>
  <c r="Z28" i="15" s="1"/>
  <c r="Y230" i="15"/>
  <c r="T231" i="15"/>
  <c r="U40" i="15"/>
  <c r="Z40" i="15" s="1"/>
  <c r="Z39" i="15"/>
  <c r="Y239" i="15"/>
  <c r="T240" i="15"/>
  <c r="Y321" i="15"/>
  <c r="T322" i="15"/>
  <c r="T74" i="15"/>
  <c r="Y73" i="15"/>
  <c r="Y85" i="15"/>
  <c r="T86" i="15"/>
  <c r="T62" i="15"/>
  <c r="V61" i="15"/>
  <c r="Y61" i="15"/>
  <c r="T14" i="15"/>
  <c r="Y13" i="15"/>
  <c r="T251" i="15"/>
  <c r="Y250" i="15"/>
  <c r="Y309" i="15"/>
  <c r="T310" i="15"/>
  <c r="T26" i="15"/>
  <c r="Y25" i="15"/>
  <c r="Y181" i="15"/>
  <c r="T182" i="15"/>
  <c r="T299" i="15"/>
  <c r="Y298" i="15"/>
  <c r="Y262" i="15"/>
  <c r="T263" i="15"/>
  <c r="Y275" i="15"/>
  <c r="T276" i="15"/>
  <c r="AA60" i="15"/>
  <c r="AB60" i="15"/>
  <c r="AG60" i="15" s="1"/>
  <c r="T122" i="15"/>
  <c r="Y121" i="15"/>
  <c r="Y109" i="15"/>
  <c r="T110" i="15"/>
  <c r="T146" i="15"/>
  <c r="Y145" i="15"/>
  <c r="T50" i="15"/>
  <c r="Y49" i="15"/>
  <c r="Y216" i="15"/>
  <c r="T217" i="15"/>
  <c r="T38" i="15"/>
  <c r="Y37" i="15"/>
  <c r="Y133" i="15"/>
  <c r="T134" i="15"/>
  <c r="Y193" i="15" l="1"/>
  <c r="V193" i="15"/>
  <c r="AA192" i="15"/>
  <c r="AB192" i="15"/>
  <c r="AG192" i="15" s="1"/>
  <c r="Y205" i="15"/>
  <c r="V205" i="15"/>
  <c r="AA204" i="15"/>
  <c r="AB204" i="15"/>
  <c r="AG204" i="15" s="1"/>
  <c r="Z98" i="15"/>
  <c r="U99" i="15"/>
  <c r="U111" i="15"/>
  <c r="Z110" i="15"/>
  <c r="Z182" i="15"/>
  <c r="U183" i="15"/>
  <c r="U171" i="15"/>
  <c r="Z170" i="15"/>
  <c r="Z158" i="15"/>
  <c r="U159" i="15"/>
  <c r="T158" i="15"/>
  <c r="Y157" i="15"/>
  <c r="T170" i="15"/>
  <c r="Y169" i="15"/>
  <c r="Y97" i="15"/>
  <c r="T98" i="15"/>
  <c r="Z146" i="15"/>
  <c r="U147" i="15"/>
  <c r="U123" i="15"/>
  <c r="Z122" i="15"/>
  <c r="U135" i="15"/>
  <c r="Z134" i="15"/>
  <c r="T232" i="15"/>
  <c r="Y231" i="15"/>
  <c r="T291" i="15"/>
  <c r="Y290" i="15"/>
  <c r="T39" i="15"/>
  <c r="Y38" i="15"/>
  <c r="Y110" i="15"/>
  <c r="T111" i="15"/>
  <c r="Y122" i="15"/>
  <c r="T123" i="15"/>
  <c r="T300" i="15"/>
  <c r="Y299" i="15"/>
  <c r="T311" i="15"/>
  <c r="Y310" i="15"/>
  <c r="Y251" i="15"/>
  <c r="T252" i="15"/>
  <c r="T135" i="15"/>
  <c r="Y134" i="15"/>
  <c r="T51" i="15"/>
  <c r="Y50" i="15"/>
  <c r="Y182" i="15"/>
  <c r="T183" i="15"/>
  <c r="Y26" i="15"/>
  <c r="T27" i="15"/>
  <c r="AA61" i="15"/>
  <c r="AB61" i="15"/>
  <c r="AG61" i="15" s="1"/>
  <c r="Y217" i="15"/>
  <c r="T218" i="15"/>
  <c r="T264" i="15"/>
  <c r="Y263" i="15"/>
  <c r="Y62" i="15"/>
  <c r="T63" i="15"/>
  <c r="V62" i="15"/>
  <c r="Y74" i="15"/>
  <c r="T75" i="15"/>
  <c r="T147" i="15"/>
  <c r="Y146" i="15"/>
  <c r="T277" i="15"/>
  <c r="Y276" i="15"/>
  <c r="Y14" i="15"/>
  <c r="T15" i="15"/>
  <c r="T87" i="15"/>
  <c r="Y86" i="15"/>
  <c r="Y322" i="15"/>
  <c r="T323" i="15"/>
  <c r="T241" i="15"/>
  <c r="Y240" i="15"/>
  <c r="V206" i="15" l="1"/>
  <c r="Y206" i="15"/>
  <c r="AA205" i="15"/>
  <c r="AB205" i="15"/>
  <c r="AG205" i="15" s="1"/>
  <c r="V194" i="15"/>
  <c r="Y194" i="15"/>
  <c r="AB193" i="15"/>
  <c r="AG193" i="15" s="1"/>
  <c r="AA193" i="15"/>
  <c r="Z183" i="15"/>
  <c r="U184" i="15"/>
  <c r="Z184" i="15" s="1"/>
  <c r="Z111" i="15"/>
  <c r="U112" i="15"/>
  <c r="Z112" i="15" s="1"/>
  <c r="U100" i="15"/>
  <c r="Z100" i="15" s="1"/>
  <c r="Z99" i="15"/>
  <c r="U160" i="15"/>
  <c r="Z160" i="15" s="1"/>
  <c r="Z159" i="15"/>
  <c r="Z171" i="15"/>
  <c r="U172" i="15"/>
  <c r="Z172" i="15" s="1"/>
  <c r="T171" i="15"/>
  <c r="Y170" i="15"/>
  <c r="Y98" i="15"/>
  <c r="T99" i="15"/>
  <c r="Y158" i="15"/>
  <c r="T159" i="15"/>
  <c r="U124" i="15"/>
  <c r="Z124" i="15" s="1"/>
  <c r="Z123" i="15"/>
  <c r="U136" i="15"/>
  <c r="Z136" i="15" s="1"/>
  <c r="Z135" i="15"/>
  <c r="U148" i="15"/>
  <c r="Z148" i="15" s="1"/>
  <c r="Z147" i="15"/>
  <c r="Y291" i="15"/>
  <c r="T292" i="15"/>
  <c r="Y232" i="15"/>
  <c r="Y241" i="15"/>
  <c r="T242" i="15"/>
  <c r="T278" i="15"/>
  <c r="Y277" i="15"/>
  <c r="Y87" i="15"/>
  <c r="T88" i="15"/>
  <c r="T148" i="15"/>
  <c r="Y147" i="15"/>
  <c r="Y75" i="15"/>
  <c r="T76" i="15"/>
  <c r="Y311" i="15"/>
  <c r="T312" i="15"/>
  <c r="Y111" i="15"/>
  <c r="T112" i="15"/>
  <c r="T40" i="15"/>
  <c r="Y39" i="15"/>
  <c r="T16" i="15"/>
  <c r="Y15" i="15"/>
  <c r="T265" i="15"/>
  <c r="Y264" i="15"/>
  <c r="T219" i="15"/>
  <c r="Y218" i="15"/>
  <c r="Y51" i="15"/>
  <c r="T52" i="15"/>
  <c r="Y123" i="15"/>
  <c r="T124" i="15"/>
  <c r="AA62" i="15"/>
  <c r="AB62" i="15"/>
  <c r="AG62" i="15" s="1"/>
  <c r="Y135" i="15"/>
  <c r="T136" i="15"/>
  <c r="T324" i="15"/>
  <c r="Y323" i="15"/>
  <c r="T64" i="15"/>
  <c r="Y63" i="15"/>
  <c r="V63" i="15"/>
  <c r="T28" i="15"/>
  <c r="Y27" i="15"/>
  <c r="T184" i="15"/>
  <c r="Y183" i="15"/>
  <c r="T253" i="15"/>
  <c r="Y252" i="15"/>
  <c r="Y300" i="15"/>
  <c r="T301" i="15"/>
  <c r="Y195" i="15" l="1"/>
  <c r="V195" i="15"/>
  <c r="AB194" i="15"/>
  <c r="AG194" i="15" s="1"/>
  <c r="AA194" i="15"/>
  <c r="AB206" i="15"/>
  <c r="AG206" i="15" s="1"/>
  <c r="AA206" i="15"/>
  <c r="Y207" i="15"/>
  <c r="V207" i="15"/>
  <c r="Y171" i="15"/>
  <c r="T172" i="15"/>
  <c r="Y172" i="15" s="1"/>
  <c r="Y99" i="15"/>
  <c r="T100" i="15"/>
  <c r="Z329" i="15"/>
  <c r="Y159" i="15"/>
  <c r="T160" i="15"/>
  <c r="Y160" i="15" s="1"/>
  <c r="Y292" i="15"/>
  <c r="Y253" i="15"/>
  <c r="T254" i="15"/>
  <c r="Y28" i="15"/>
  <c r="Y88" i="15"/>
  <c r="V88" i="15"/>
  <c r="T302" i="15"/>
  <c r="Y301" i="15"/>
  <c r="Y184" i="15"/>
  <c r="Y64" i="15"/>
  <c r="V64" i="15"/>
  <c r="Y124" i="15"/>
  <c r="Y219" i="15"/>
  <c r="T220" i="15"/>
  <c r="T266" i="15"/>
  <c r="Y265" i="15"/>
  <c r="Y16" i="15"/>
  <c r="Y112" i="15"/>
  <c r="Y76" i="15"/>
  <c r="Y148" i="15"/>
  <c r="Y136" i="15"/>
  <c r="Y52" i="15"/>
  <c r="Y312" i="15"/>
  <c r="T313" i="15"/>
  <c r="Y278" i="15"/>
  <c r="T279" i="15"/>
  <c r="AA63" i="15"/>
  <c r="AB63" i="15"/>
  <c r="AG63" i="15" s="1"/>
  <c r="T325" i="15"/>
  <c r="Y324" i="15"/>
  <c r="Y40" i="15"/>
  <c r="Y242" i="15"/>
  <c r="T243" i="15"/>
  <c r="AA195" i="15" l="1"/>
  <c r="AB195" i="15"/>
  <c r="AG195" i="15" s="1"/>
  <c r="Y208" i="15"/>
  <c r="V208" i="15"/>
  <c r="AA207" i="15"/>
  <c r="AB207" i="15"/>
  <c r="AG207" i="15" s="1"/>
  <c r="Y196" i="15"/>
  <c r="V196" i="15"/>
  <c r="Y100" i="15"/>
  <c r="T326" i="15"/>
  <c r="Y325" i="15"/>
  <c r="T267" i="15"/>
  <c r="Y266" i="15"/>
  <c r="Y302" i="15"/>
  <c r="T303" i="15"/>
  <c r="Y243" i="15"/>
  <c r="T244" i="15"/>
  <c r="T314" i="15"/>
  <c r="Y313" i="15"/>
  <c r="AA88" i="15"/>
  <c r="AB88" i="15"/>
  <c r="AG88" i="15" s="1"/>
  <c r="Y254" i="15"/>
  <c r="T255" i="15"/>
  <c r="Y279" i="15"/>
  <c r="T280" i="15"/>
  <c r="Y220" i="15"/>
  <c r="AB64" i="15"/>
  <c r="AG64" i="15" s="1"/>
  <c r="AA64" i="15"/>
  <c r="AA196" i="15" l="1"/>
  <c r="AB196" i="15"/>
  <c r="AG196" i="15" s="1"/>
  <c r="AA208" i="15"/>
  <c r="AB208" i="15"/>
  <c r="AG208" i="15" s="1"/>
  <c r="Y244" i="15"/>
  <c r="T327" i="15"/>
  <c r="Y326" i="15"/>
  <c r="Y280" i="15"/>
  <c r="Y255" i="15"/>
  <c r="T256" i="15"/>
  <c r="T315" i="15"/>
  <c r="Y314" i="15"/>
  <c r="Y303" i="15"/>
  <c r="T304" i="15"/>
  <c r="Y267" i="15"/>
  <c r="T268" i="15"/>
  <c r="Y268" i="15" l="1"/>
  <c r="Y256" i="15"/>
  <c r="Y304" i="15"/>
  <c r="T328" i="15"/>
  <c r="Y327" i="15"/>
  <c r="T316" i="15"/>
  <c r="Y315" i="15"/>
  <c r="Y328" i="15" l="1"/>
  <c r="Y316" i="15"/>
  <c r="Y329" i="15" l="1"/>
  <c r="F25" i="15" l="1"/>
  <c r="G25" i="15" s="1"/>
  <c r="F27" i="15"/>
  <c r="G27" i="15" s="1"/>
  <c r="F73" i="15"/>
  <c r="G73" i="15" s="1"/>
  <c r="F109" i="15"/>
  <c r="G109" i="15" s="1"/>
  <c r="F111" i="15"/>
  <c r="G111" i="15" s="1"/>
  <c r="F145" i="15"/>
  <c r="G145" i="15" s="1"/>
  <c r="F255" i="15"/>
  <c r="G255" i="15" s="1"/>
  <c r="F277" i="15"/>
  <c r="G277" i="15" s="1"/>
  <c r="F291" i="15"/>
  <c r="G291" i="15" s="1"/>
  <c r="F327" i="15"/>
  <c r="G327" i="15" s="1"/>
  <c r="F325" i="15"/>
  <c r="G325" i="15" s="1"/>
  <c r="F323" i="15"/>
  <c r="G323" i="15" s="1"/>
  <c r="F315" i="15"/>
  <c r="G315" i="15" s="1"/>
  <c r="F313" i="15"/>
  <c r="G313" i="15" s="1"/>
  <c r="F311" i="15"/>
  <c r="G311" i="15" s="1"/>
  <c r="F303" i="15"/>
  <c r="G303" i="15" s="1"/>
  <c r="F301" i="15"/>
  <c r="G301" i="15" s="1"/>
  <c r="F299" i="15"/>
  <c r="G299" i="15" s="1"/>
  <c r="F289" i="15"/>
  <c r="G289" i="15" s="1"/>
  <c r="F287" i="15"/>
  <c r="G287" i="15" s="1"/>
  <c r="F279" i="15"/>
  <c r="G279" i="15" s="1"/>
  <c r="F275" i="15"/>
  <c r="G275" i="15" s="1"/>
  <c r="F267" i="15"/>
  <c r="G267" i="15" s="1"/>
  <c r="F265" i="15"/>
  <c r="G265" i="15" s="1"/>
  <c r="F263" i="15"/>
  <c r="G263" i="15" s="1"/>
  <c r="F253" i="15"/>
  <c r="G253" i="15" s="1"/>
  <c r="F251" i="15"/>
  <c r="G251" i="15" s="1"/>
  <c r="F243" i="15"/>
  <c r="G243" i="15" s="1"/>
  <c r="F241" i="15"/>
  <c r="G241" i="15" s="1"/>
  <c r="F239" i="15"/>
  <c r="G239" i="15" s="1"/>
  <c r="F231" i="15"/>
  <c r="G231" i="15" s="1"/>
  <c r="F229" i="15"/>
  <c r="G229" i="15" s="1"/>
  <c r="F227" i="15"/>
  <c r="G227" i="15" s="1"/>
  <c r="F183" i="15"/>
  <c r="G183" i="15" s="1"/>
  <c r="F181" i="15"/>
  <c r="G181" i="15" s="1"/>
  <c r="F179" i="15"/>
  <c r="G179" i="15" s="1"/>
  <c r="F171" i="15"/>
  <c r="G171" i="15" s="1"/>
  <c r="F169" i="15"/>
  <c r="G169" i="15" s="1"/>
  <c r="F167" i="15"/>
  <c r="G167" i="15" s="1"/>
  <c r="F159" i="15"/>
  <c r="G159" i="15" s="1"/>
  <c r="F157" i="15"/>
  <c r="G157" i="15" s="1"/>
  <c r="F155" i="15"/>
  <c r="G155" i="15" s="1"/>
  <c r="F147" i="15"/>
  <c r="G147" i="15" s="1"/>
  <c r="F143" i="15"/>
  <c r="G143" i="15" s="1"/>
  <c r="F135" i="15"/>
  <c r="G135" i="15" s="1"/>
  <c r="F133" i="15"/>
  <c r="G133" i="15" s="1"/>
  <c r="F131" i="15"/>
  <c r="G131" i="15" s="1"/>
  <c r="F123" i="15"/>
  <c r="G123" i="15" s="1"/>
  <c r="F121" i="15"/>
  <c r="G121" i="15" s="1"/>
  <c r="F119" i="15"/>
  <c r="G119" i="15" s="1"/>
  <c r="F107" i="15"/>
  <c r="G107" i="15" s="1"/>
  <c r="F99" i="15"/>
  <c r="G99" i="15" s="1"/>
  <c r="F97" i="15"/>
  <c r="G97" i="15" s="1"/>
  <c r="F95" i="15"/>
  <c r="G95" i="15" s="1"/>
  <c r="F87" i="15"/>
  <c r="G87" i="15" s="1"/>
  <c r="F85" i="15"/>
  <c r="G85" i="15" s="1"/>
  <c r="F83" i="15"/>
  <c r="G83" i="15" s="1"/>
  <c r="F75" i="15"/>
  <c r="G75" i="15" s="1"/>
  <c r="F71" i="15"/>
  <c r="G71" i="15" s="1"/>
  <c r="F51" i="15"/>
  <c r="G51" i="15" s="1"/>
  <c r="F49" i="15"/>
  <c r="G49" i="15" s="1"/>
  <c r="F47" i="15"/>
  <c r="G47" i="15" s="1"/>
  <c r="F39" i="15"/>
  <c r="G39" i="15" s="1"/>
  <c r="F37" i="15"/>
  <c r="G37" i="15" s="1"/>
  <c r="F35" i="15"/>
  <c r="G35" i="15" s="1"/>
  <c r="F23" i="15"/>
  <c r="G23" i="15" s="1"/>
  <c r="F15" i="15"/>
  <c r="G15" i="15" s="1"/>
  <c r="F13" i="15"/>
  <c r="G13" i="15" s="1"/>
  <c r="F11" i="15"/>
  <c r="G11" i="15" s="1"/>
  <c r="R167" i="15" l="1"/>
  <c r="P167" i="15"/>
  <c r="K167" i="15"/>
  <c r="L167" i="15" s="1"/>
  <c r="M167" i="15" s="1"/>
  <c r="N167" i="15" s="1"/>
  <c r="O167" i="15" s="1"/>
  <c r="S167" i="15"/>
  <c r="X167" i="15" s="1"/>
  <c r="F225" i="15"/>
  <c r="G225" i="15" s="1"/>
  <c r="F234" i="15"/>
  <c r="G234" i="15" s="1"/>
  <c r="P243" i="15"/>
  <c r="S243" i="15"/>
  <c r="X243" i="15" s="1"/>
  <c r="R243" i="15"/>
  <c r="K243" i="15"/>
  <c r="L243" i="15" s="1"/>
  <c r="M243" i="15" s="1"/>
  <c r="N243" i="15" s="1"/>
  <c r="O243" i="15" s="1"/>
  <c r="F260" i="15"/>
  <c r="G260" i="15" s="1"/>
  <c r="F269" i="15"/>
  <c r="G269" i="15" s="1"/>
  <c r="F283" i="15"/>
  <c r="G283" i="15" s="1"/>
  <c r="F288" i="15"/>
  <c r="G288" i="15" s="1"/>
  <c r="F290" i="15"/>
  <c r="G290" i="15" s="1"/>
  <c r="F318" i="15"/>
  <c r="G318" i="15" s="1"/>
  <c r="R327" i="15"/>
  <c r="P327" i="15"/>
  <c r="S327" i="15"/>
  <c r="X327" i="15" s="1"/>
  <c r="K327" i="15"/>
  <c r="L327" i="15" s="1"/>
  <c r="M327" i="15" s="1"/>
  <c r="N327" i="15" s="1"/>
  <c r="O327" i="15" s="1"/>
  <c r="F237" i="15"/>
  <c r="G237" i="15" s="1"/>
  <c r="F246" i="15"/>
  <c r="G246" i="15" s="1"/>
  <c r="F262" i="15"/>
  <c r="G262" i="15" s="1"/>
  <c r="F268" i="15"/>
  <c r="G268" i="15" s="1"/>
  <c r="F272" i="15"/>
  <c r="G272" i="15" s="1"/>
  <c r="R287" i="15"/>
  <c r="K287" i="15"/>
  <c r="L287" i="15" s="1"/>
  <c r="M287" i="15" s="1"/>
  <c r="N287" i="15" s="1"/>
  <c r="O287" i="15" s="1"/>
  <c r="P287" i="15"/>
  <c r="S287" i="15"/>
  <c r="X287" i="15" s="1"/>
  <c r="F295" i="15"/>
  <c r="G295" i="15" s="1"/>
  <c r="F302" i="15"/>
  <c r="G302" i="15" s="1"/>
  <c r="F300" i="15"/>
  <c r="G300" i="15" s="1"/>
  <c r="F321" i="15"/>
  <c r="G321" i="15" s="1"/>
  <c r="F7" i="15"/>
  <c r="G7" i="15" s="1"/>
  <c r="F17" i="15"/>
  <c r="G17" i="15" s="1"/>
  <c r="F81" i="15"/>
  <c r="G81" i="15" s="1"/>
  <c r="F101" i="15"/>
  <c r="G101" i="15" s="1"/>
  <c r="F127" i="15"/>
  <c r="G127" i="15" s="1"/>
  <c r="F132" i="15"/>
  <c r="G132" i="15" s="1"/>
  <c r="F134" i="15"/>
  <c r="G134" i="15" s="1"/>
  <c r="F153" i="15"/>
  <c r="G153" i="15" s="1"/>
  <c r="F162" i="15"/>
  <c r="G162" i="15" s="1"/>
  <c r="R171" i="15"/>
  <c r="S171" i="15"/>
  <c r="X171" i="15" s="1"/>
  <c r="P171" i="15"/>
  <c r="K171" i="15"/>
  <c r="L171" i="15" s="1"/>
  <c r="M171" i="15" s="1"/>
  <c r="N171" i="15" s="1"/>
  <c r="O171" i="15" s="1"/>
  <c r="S181" i="15"/>
  <c r="X181" i="15" s="1"/>
  <c r="P181" i="15"/>
  <c r="R181" i="15"/>
  <c r="K181" i="15"/>
  <c r="L181" i="15" s="1"/>
  <c r="M181" i="15" s="1"/>
  <c r="N181" i="15" s="1"/>
  <c r="O181" i="15" s="1"/>
  <c r="P35" i="15"/>
  <c r="R35" i="15"/>
  <c r="K35" i="15"/>
  <c r="L35" i="15" s="1"/>
  <c r="M35" i="15" s="1"/>
  <c r="N35" i="15" s="1"/>
  <c r="O35" i="15" s="1"/>
  <c r="S35" i="15"/>
  <c r="X35" i="15" s="1"/>
  <c r="F50" i="15"/>
  <c r="G50" i="15" s="1"/>
  <c r="F48" i="15"/>
  <c r="G48" i="15" s="1"/>
  <c r="F92" i="15"/>
  <c r="G92" i="15" s="1"/>
  <c r="F18" i="15"/>
  <c r="G18" i="15" s="1"/>
  <c r="K83" i="15"/>
  <c r="L83" i="15" s="1"/>
  <c r="M83" i="15" s="1"/>
  <c r="N83" i="15" s="1"/>
  <c r="O83" i="15" s="1"/>
  <c r="R83" i="15"/>
  <c r="P83" i="15"/>
  <c r="S83" i="15"/>
  <c r="X83" i="15" s="1"/>
  <c r="F102" i="15"/>
  <c r="G102" i="15" s="1"/>
  <c r="S155" i="15"/>
  <c r="X155" i="15" s="1"/>
  <c r="P155" i="15"/>
  <c r="K155" i="15"/>
  <c r="L155" i="15" s="1"/>
  <c r="M155" i="15" s="1"/>
  <c r="N155" i="15" s="1"/>
  <c r="O155" i="15" s="1"/>
  <c r="R155" i="15"/>
  <c r="R183" i="15"/>
  <c r="K183" i="15"/>
  <c r="L183" i="15" s="1"/>
  <c r="M183" i="15" s="1"/>
  <c r="N183" i="15" s="1"/>
  <c r="O183" i="15" s="1"/>
  <c r="S183" i="15"/>
  <c r="X183" i="15" s="1"/>
  <c r="P183" i="15"/>
  <c r="F43" i="15"/>
  <c r="G43" i="15" s="1"/>
  <c r="S119" i="15"/>
  <c r="X119" i="15" s="1"/>
  <c r="K119" i="15"/>
  <c r="L119" i="15" s="1"/>
  <c r="M119" i="15" s="1"/>
  <c r="N119" i="15" s="1"/>
  <c r="O119" i="15" s="1"/>
  <c r="R119" i="15"/>
  <c r="P119" i="15"/>
  <c r="F40" i="15"/>
  <c r="G40" i="15" s="1"/>
  <c r="F34" i="15"/>
  <c r="G34" i="15" s="1"/>
  <c r="F44" i="15"/>
  <c r="G44" i="15" s="1"/>
  <c r="F65" i="15"/>
  <c r="G65" i="15" s="1"/>
  <c r="F93" i="15"/>
  <c r="G93" i="15" s="1"/>
  <c r="F124" i="15"/>
  <c r="G124" i="15" s="1"/>
  <c r="F118" i="15"/>
  <c r="G118" i="15" s="1"/>
  <c r="F128" i="15"/>
  <c r="G128" i="15" s="1"/>
  <c r="F137" i="15"/>
  <c r="G137" i="15" s="1"/>
  <c r="F163" i="15"/>
  <c r="G163" i="15" s="1"/>
  <c r="F224" i="15"/>
  <c r="G224" i="15" s="1"/>
  <c r="P241" i="15"/>
  <c r="S241" i="15"/>
  <c r="X241" i="15" s="1"/>
  <c r="R241" i="15"/>
  <c r="K241" i="15"/>
  <c r="L241" i="15" s="1"/>
  <c r="M241" i="15" s="1"/>
  <c r="N241" i="15" s="1"/>
  <c r="O241" i="15" s="1"/>
  <c r="P251" i="15"/>
  <c r="S251" i="15"/>
  <c r="X251" i="15" s="1"/>
  <c r="R251" i="15"/>
  <c r="K251" i="15"/>
  <c r="L251" i="15" s="1"/>
  <c r="M251" i="15" s="1"/>
  <c r="N251" i="15" s="1"/>
  <c r="O251" i="15" s="1"/>
  <c r="F259" i="15"/>
  <c r="G259" i="15" s="1"/>
  <c r="F266" i="15"/>
  <c r="G266" i="15" s="1"/>
  <c r="F264" i="15"/>
  <c r="G264" i="15" s="1"/>
  <c r="F282" i="15"/>
  <c r="G282" i="15" s="1"/>
  <c r="F304" i="15"/>
  <c r="G304" i="15" s="1"/>
  <c r="F298" i="15"/>
  <c r="G298" i="15" s="1"/>
  <c r="F308" i="15"/>
  <c r="G308" i="15" s="1"/>
  <c r="F317" i="15"/>
  <c r="G317" i="15" s="1"/>
  <c r="P325" i="15"/>
  <c r="R325" i="15"/>
  <c r="K325" i="15"/>
  <c r="L325" i="15" s="1"/>
  <c r="M325" i="15" s="1"/>
  <c r="N325" i="15" s="1"/>
  <c r="O325" i="15" s="1"/>
  <c r="S325" i="15"/>
  <c r="X325" i="15" s="1"/>
  <c r="F28" i="15"/>
  <c r="G28" i="15" s="1"/>
  <c r="F22" i="15"/>
  <c r="G22" i="15" s="1"/>
  <c r="F79" i="15"/>
  <c r="G79" i="15" s="1"/>
  <c r="F116" i="15"/>
  <c r="G116" i="15" s="1"/>
  <c r="K263" i="15"/>
  <c r="L263" i="15" s="1"/>
  <c r="M263" i="15" s="1"/>
  <c r="N263" i="15" s="1"/>
  <c r="O263" i="15" s="1"/>
  <c r="P263" i="15"/>
  <c r="S263" i="15"/>
  <c r="X263" i="15" s="1"/>
  <c r="R263" i="15"/>
  <c r="F285" i="15"/>
  <c r="G285" i="15" s="1"/>
  <c r="F12" i="15"/>
  <c r="G12" i="15" s="1"/>
  <c r="F14" i="15"/>
  <c r="G14" i="15" s="1"/>
  <c r="R111" i="15"/>
  <c r="K111" i="15"/>
  <c r="L111" i="15" s="1"/>
  <c r="M111" i="15" s="1"/>
  <c r="N111" i="15" s="1"/>
  <c r="O111" i="15" s="1"/>
  <c r="P111" i="15"/>
  <c r="S111" i="15"/>
  <c r="X111" i="15" s="1"/>
  <c r="F42" i="15"/>
  <c r="G42" i="15" s="1"/>
  <c r="R169" i="15"/>
  <c r="S169" i="15"/>
  <c r="X169" i="15" s="1"/>
  <c r="K169" i="15"/>
  <c r="L169" i="15" s="1"/>
  <c r="M169" i="15" s="1"/>
  <c r="N169" i="15" s="1"/>
  <c r="O169" i="15" s="1"/>
  <c r="P169" i="15"/>
  <c r="F5" i="15"/>
  <c r="K13" i="15"/>
  <c r="L13" i="15" s="1"/>
  <c r="M13" i="15" s="1"/>
  <c r="N13" i="15" s="1"/>
  <c r="O13" i="15" s="1"/>
  <c r="P13" i="15"/>
  <c r="R13" i="15"/>
  <c r="S13" i="15"/>
  <c r="X13" i="15" s="1"/>
  <c r="K23" i="15"/>
  <c r="L23" i="15" s="1"/>
  <c r="M23" i="15" s="1"/>
  <c r="N23" i="15" s="1"/>
  <c r="O23" i="15" s="1"/>
  <c r="P23" i="15"/>
  <c r="R23" i="15"/>
  <c r="S23" i="15"/>
  <c r="X23" i="15" s="1"/>
  <c r="F31" i="15"/>
  <c r="G31" i="15" s="1"/>
  <c r="F36" i="15"/>
  <c r="G36" i="15" s="1"/>
  <c r="F38" i="15"/>
  <c r="G38" i="15" s="1"/>
  <c r="F69" i="15"/>
  <c r="G69" i="15" s="1"/>
  <c r="F78" i="15"/>
  <c r="G78" i="15" s="1"/>
  <c r="F89" i="15"/>
  <c r="G89" i="15" s="1"/>
  <c r="S97" i="15"/>
  <c r="X97" i="15" s="1"/>
  <c r="R97" i="15"/>
  <c r="P97" i="15"/>
  <c r="K97" i="15"/>
  <c r="L97" i="15" s="1"/>
  <c r="M97" i="15" s="1"/>
  <c r="N97" i="15" s="1"/>
  <c r="O97" i="15" s="1"/>
  <c r="R107" i="15"/>
  <c r="P107" i="15"/>
  <c r="K107" i="15"/>
  <c r="L107" i="15" s="1"/>
  <c r="M107" i="15" s="1"/>
  <c r="N107" i="15" s="1"/>
  <c r="O107" i="15" s="1"/>
  <c r="S107" i="15"/>
  <c r="X107" i="15" s="1"/>
  <c r="F115" i="15"/>
  <c r="G115" i="15" s="1"/>
  <c r="F120" i="15"/>
  <c r="G120" i="15" s="1"/>
  <c r="F122" i="15"/>
  <c r="G122" i="15" s="1"/>
  <c r="F141" i="15"/>
  <c r="G141" i="15" s="1"/>
  <c r="F150" i="15"/>
  <c r="G150" i="15" s="1"/>
  <c r="P159" i="15"/>
  <c r="R159" i="15"/>
  <c r="S159" i="15"/>
  <c r="X159" i="15" s="1"/>
  <c r="K159" i="15"/>
  <c r="L159" i="15" s="1"/>
  <c r="M159" i="15" s="1"/>
  <c r="N159" i="15" s="1"/>
  <c r="O159" i="15" s="1"/>
  <c r="F166" i="15"/>
  <c r="G166" i="15" s="1"/>
  <c r="F172" i="15"/>
  <c r="G172" i="15" s="1"/>
  <c r="F176" i="15"/>
  <c r="G176" i="15" s="1"/>
  <c r="P227" i="15"/>
  <c r="R227" i="15"/>
  <c r="K227" i="15"/>
  <c r="L227" i="15" s="1"/>
  <c r="M227" i="15" s="1"/>
  <c r="N227" i="15" s="1"/>
  <c r="O227" i="15" s="1"/>
  <c r="S227" i="15"/>
  <c r="X227" i="15" s="1"/>
  <c r="F235" i="15"/>
  <c r="G235" i="15" s="1"/>
  <c r="F242" i="15"/>
  <c r="G242" i="15" s="1"/>
  <c r="F240" i="15"/>
  <c r="G240" i="15" s="1"/>
  <c r="F261" i="15"/>
  <c r="G261" i="15" s="1"/>
  <c r="F270" i="15"/>
  <c r="G270" i="15" s="1"/>
  <c r="S279" i="15"/>
  <c r="X279" i="15" s="1"/>
  <c r="K279" i="15"/>
  <c r="L279" i="15" s="1"/>
  <c r="M279" i="15" s="1"/>
  <c r="N279" i="15" s="1"/>
  <c r="O279" i="15" s="1"/>
  <c r="R279" i="15"/>
  <c r="P279" i="15"/>
  <c r="F284" i="15"/>
  <c r="G284" i="15" s="1"/>
  <c r="F293" i="15"/>
  <c r="G293" i="15" s="1"/>
  <c r="S301" i="15"/>
  <c r="X301" i="15" s="1"/>
  <c r="K301" i="15"/>
  <c r="L301" i="15" s="1"/>
  <c r="M301" i="15" s="1"/>
  <c r="N301" i="15" s="1"/>
  <c r="O301" i="15" s="1"/>
  <c r="P301" i="15"/>
  <c r="R301" i="15"/>
  <c r="K311" i="15"/>
  <c r="L311" i="15" s="1"/>
  <c r="M311" i="15" s="1"/>
  <c r="N311" i="15" s="1"/>
  <c r="O311" i="15" s="1"/>
  <c r="S311" i="15"/>
  <c r="X311" i="15" s="1"/>
  <c r="P311" i="15"/>
  <c r="R311" i="15"/>
  <c r="F319" i="15"/>
  <c r="G319" i="15" s="1"/>
  <c r="F326" i="15"/>
  <c r="G326" i="15" s="1"/>
  <c r="F324" i="15"/>
  <c r="G324" i="15" s="1"/>
  <c r="P71" i="15"/>
  <c r="R71" i="15"/>
  <c r="K71" i="15"/>
  <c r="L71" i="15" s="1"/>
  <c r="M71" i="15" s="1"/>
  <c r="N71" i="15" s="1"/>
  <c r="O71" i="15" s="1"/>
  <c r="S71" i="15"/>
  <c r="X71" i="15" s="1"/>
  <c r="P133" i="15"/>
  <c r="R133" i="15"/>
  <c r="S133" i="15"/>
  <c r="X133" i="15" s="1"/>
  <c r="K133" i="15"/>
  <c r="L133" i="15" s="1"/>
  <c r="M133" i="15" s="1"/>
  <c r="N133" i="15" s="1"/>
  <c r="O133" i="15" s="1"/>
  <c r="F177" i="15"/>
  <c r="G177" i="15" s="1"/>
  <c r="F236" i="15"/>
  <c r="G236" i="15" s="1"/>
  <c r="F294" i="15"/>
  <c r="G294" i="15" s="1"/>
  <c r="P27" i="15"/>
  <c r="K27" i="15"/>
  <c r="L27" i="15" s="1"/>
  <c r="M27" i="15" s="1"/>
  <c r="N27" i="15" s="1"/>
  <c r="O27" i="15" s="1"/>
  <c r="S27" i="15"/>
  <c r="X27" i="15" s="1"/>
  <c r="R27" i="15"/>
  <c r="F80" i="15"/>
  <c r="G80" i="15" s="1"/>
  <c r="F117" i="15"/>
  <c r="G117" i="15" s="1"/>
  <c r="F152" i="15"/>
  <c r="G152" i="15" s="1"/>
  <c r="F309" i="15"/>
  <c r="G309" i="15" s="1"/>
  <c r="P25" i="15"/>
  <c r="R25" i="15"/>
  <c r="S25" i="15"/>
  <c r="X25" i="15" s="1"/>
  <c r="K25" i="15"/>
  <c r="L25" i="15" s="1"/>
  <c r="M25" i="15" s="1"/>
  <c r="N25" i="15" s="1"/>
  <c r="O25" i="15" s="1"/>
  <c r="F221" i="15"/>
  <c r="G221" i="15" s="1"/>
  <c r="P229" i="15"/>
  <c r="K229" i="15"/>
  <c r="L229" i="15" s="1"/>
  <c r="M229" i="15" s="1"/>
  <c r="N229" i="15" s="1"/>
  <c r="O229" i="15" s="1"/>
  <c r="R229" i="15"/>
  <c r="S229" i="15"/>
  <c r="X229" i="15" s="1"/>
  <c r="K239" i="15"/>
  <c r="L239" i="15" s="1"/>
  <c r="M239" i="15" s="1"/>
  <c r="N239" i="15" s="1"/>
  <c r="O239" i="15" s="1"/>
  <c r="R239" i="15"/>
  <c r="S239" i="15"/>
  <c r="X239" i="15" s="1"/>
  <c r="P239" i="15"/>
  <c r="F247" i="15"/>
  <c r="G247" i="15" s="1"/>
  <c r="F252" i="15"/>
  <c r="G252" i="15" s="1"/>
  <c r="F254" i="15"/>
  <c r="G254" i="15" s="1"/>
  <c r="F273" i="15"/>
  <c r="G273" i="15" s="1"/>
  <c r="F292" i="15"/>
  <c r="G292" i="15" s="1"/>
  <c r="F286" i="15"/>
  <c r="G286" i="15" s="1"/>
  <c r="F296" i="15"/>
  <c r="G296" i="15" s="1"/>
  <c r="F305" i="15"/>
  <c r="G305" i="15" s="1"/>
  <c r="K313" i="15"/>
  <c r="L313" i="15" s="1"/>
  <c r="M313" i="15" s="1"/>
  <c r="N313" i="15" s="1"/>
  <c r="O313" i="15" s="1"/>
  <c r="R313" i="15"/>
  <c r="P313" i="15"/>
  <c r="S313" i="15"/>
  <c r="X313" i="15" s="1"/>
  <c r="R323" i="15"/>
  <c r="P323" i="15"/>
  <c r="S323" i="15"/>
  <c r="X323" i="15" s="1"/>
  <c r="K323" i="15"/>
  <c r="L323" i="15" s="1"/>
  <c r="M323" i="15" s="1"/>
  <c r="N323" i="15" s="1"/>
  <c r="O323" i="15" s="1"/>
  <c r="F6" i="15"/>
  <c r="G6" i="15" s="1"/>
  <c r="F41" i="15"/>
  <c r="G41" i="15" s="1"/>
  <c r="F90" i="15"/>
  <c r="G90" i="15" s="1"/>
  <c r="F125" i="15"/>
  <c r="G125" i="15" s="1"/>
  <c r="F158" i="15"/>
  <c r="G158" i="15" s="1"/>
  <c r="F156" i="15"/>
  <c r="G156" i="15" s="1"/>
  <c r="F271" i="15"/>
  <c r="G271" i="15" s="1"/>
  <c r="F316" i="15"/>
  <c r="G316" i="15" s="1"/>
  <c r="F310" i="15"/>
  <c r="G310" i="15" s="1"/>
  <c r="S73" i="15"/>
  <c r="X73" i="15" s="1"/>
  <c r="K73" i="15"/>
  <c r="L73" i="15" s="1"/>
  <c r="M73" i="15" s="1"/>
  <c r="N73" i="15" s="1"/>
  <c r="O73" i="15" s="1"/>
  <c r="R73" i="15"/>
  <c r="P73" i="15"/>
  <c r="F33" i="15"/>
  <c r="G33" i="15" s="1"/>
  <c r="F98" i="15"/>
  <c r="G98" i="15" s="1"/>
  <c r="F96" i="15"/>
  <c r="G96" i="15" s="1"/>
  <c r="S179" i="15"/>
  <c r="X179" i="15" s="1"/>
  <c r="P179" i="15"/>
  <c r="R179" i="15"/>
  <c r="K179" i="15"/>
  <c r="L179" i="15" s="1"/>
  <c r="M179" i="15" s="1"/>
  <c r="N179" i="15" s="1"/>
  <c r="O179" i="15" s="1"/>
  <c r="F168" i="15"/>
  <c r="G168" i="15" s="1"/>
  <c r="F170" i="15"/>
  <c r="G170" i="15" s="1"/>
  <c r="F9" i="15"/>
  <c r="G9" i="15" s="1"/>
  <c r="F222" i="15"/>
  <c r="G222" i="15" s="1"/>
  <c r="S231" i="15"/>
  <c r="X231" i="15" s="1"/>
  <c r="K231" i="15"/>
  <c r="L231" i="15" s="1"/>
  <c r="M231" i="15" s="1"/>
  <c r="N231" i="15" s="1"/>
  <c r="O231" i="15" s="1"/>
  <c r="P231" i="15"/>
  <c r="R231" i="15"/>
  <c r="F244" i="15"/>
  <c r="G244" i="15" s="1"/>
  <c r="F238" i="15"/>
  <c r="G238" i="15" s="1"/>
  <c r="F248" i="15"/>
  <c r="G248" i="15" s="1"/>
  <c r="F257" i="15"/>
  <c r="G257" i="15" s="1"/>
  <c r="K265" i="15"/>
  <c r="L265" i="15" s="1"/>
  <c r="M265" i="15" s="1"/>
  <c r="N265" i="15" s="1"/>
  <c r="O265" i="15" s="1"/>
  <c r="R265" i="15"/>
  <c r="P265" i="15"/>
  <c r="S265" i="15"/>
  <c r="X265" i="15" s="1"/>
  <c r="P275" i="15"/>
  <c r="S275" i="15"/>
  <c r="X275" i="15" s="1"/>
  <c r="K275" i="15"/>
  <c r="L275" i="15" s="1"/>
  <c r="M275" i="15" s="1"/>
  <c r="N275" i="15" s="1"/>
  <c r="O275" i="15" s="1"/>
  <c r="R275" i="15"/>
  <c r="F297" i="15"/>
  <c r="G297" i="15" s="1"/>
  <c r="F306" i="15"/>
  <c r="G306" i="15" s="1"/>
  <c r="K315" i="15"/>
  <c r="L315" i="15" s="1"/>
  <c r="M315" i="15" s="1"/>
  <c r="N315" i="15" s="1"/>
  <c r="O315" i="15" s="1"/>
  <c r="S315" i="15"/>
  <c r="X315" i="15" s="1"/>
  <c r="P315" i="15"/>
  <c r="R315" i="15"/>
  <c r="F328" i="15"/>
  <c r="G328" i="15" s="1"/>
  <c r="F322" i="15"/>
  <c r="G322" i="15" s="1"/>
  <c r="F32" i="15"/>
  <c r="G32" i="15" s="1"/>
  <c r="F112" i="15"/>
  <c r="G112" i="15" s="1"/>
  <c r="F106" i="15"/>
  <c r="G106" i="15" s="1"/>
  <c r="F245" i="15"/>
  <c r="G245" i="15" s="1"/>
  <c r="R303" i="15"/>
  <c r="K303" i="15"/>
  <c r="L303" i="15" s="1"/>
  <c r="M303" i="15" s="1"/>
  <c r="N303" i="15" s="1"/>
  <c r="O303" i="15" s="1"/>
  <c r="P303" i="15"/>
  <c r="S303" i="15"/>
  <c r="X303" i="15" s="1"/>
  <c r="R255" i="15"/>
  <c r="S255" i="15"/>
  <c r="X255" i="15" s="1"/>
  <c r="P255" i="15"/>
  <c r="K255" i="15"/>
  <c r="L255" i="15" s="1"/>
  <c r="M255" i="15" s="1"/>
  <c r="N255" i="15" s="1"/>
  <c r="O255" i="15" s="1"/>
  <c r="F175" i="15"/>
  <c r="G175" i="15" s="1"/>
  <c r="P135" i="15"/>
  <c r="S135" i="15"/>
  <c r="X135" i="15" s="1"/>
  <c r="R135" i="15"/>
  <c r="K135" i="15"/>
  <c r="L135" i="15" s="1"/>
  <c r="M135" i="15" s="1"/>
  <c r="N135" i="15" s="1"/>
  <c r="O135" i="15" s="1"/>
  <c r="F256" i="15"/>
  <c r="G256" i="15" s="1"/>
  <c r="F250" i="15"/>
  <c r="G250" i="15" s="1"/>
  <c r="S11" i="15"/>
  <c r="X11" i="15" s="1"/>
  <c r="R11" i="15"/>
  <c r="K11" i="15"/>
  <c r="L11" i="15" s="1"/>
  <c r="M11" i="15" s="1"/>
  <c r="N11" i="15" s="1"/>
  <c r="O11" i="15" s="1"/>
  <c r="P11" i="15"/>
  <c r="F45" i="15"/>
  <c r="G45" i="15" s="1"/>
  <c r="F66" i="15"/>
  <c r="G66" i="15" s="1"/>
  <c r="R75" i="15"/>
  <c r="S75" i="15"/>
  <c r="X75" i="15" s="1"/>
  <c r="K75" i="15"/>
  <c r="L75" i="15" s="1"/>
  <c r="M75" i="15" s="1"/>
  <c r="N75" i="15" s="1"/>
  <c r="O75" i="15" s="1"/>
  <c r="P75" i="15"/>
  <c r="S85" i="15"/>
  <c r="X85" i="15" s="1"/>
  <c r="R85" i="15"/>
  <c r="P85" i="15"/>
  <c r="K85" i="15"/>
  <c r="L85" i="15" s="1"/>
  <c r="M85" i="15" s="1"/>
  <c r="N85" i="15" s="1"/>
  <c r="O85" i="15" s="1"/>
  <c r="K95" i="15"/>
  <c r="L95" i="15" s="1"/>
  <c r="M95" i="15" s="1"/>
  <c r="N95" i="15" s="1"/>
  <c r="O95" i="15" s="1"/>
  <c r="S95" i="15"/>
  <c r="X95" i="15" s="1"/>
  <c r="R95" i="15"/>
  <c r="P95" i="15"/>
  <c r="F103" i="15"/>
  <c r="G103" i="15" s="1"/>
  <c r="F108" i="15"/>
  <c r="G108" i="15" s="1"/>
  <c r="F110" i="15"/>
  <c r="G110" i="15" s="1"/>
  <c r="F129" i="15"/>
  <c r="G129" i="15" s="1"/>
  <c r="F138" i="15"/>
  <c r="G138" i="15" s="1"/>
  <c r="S147" i="15"/>
  <c r="X147" i="15" s="1"/>
  <c r="R147" i="15"/>
  <c r="P147" i="15"/>
  <c r="K147" i="15"/>
  <c r="L147" i="15" s="1"/>
  <c r="M147" i="15" s="1"/>
  <c r="N147" i="15" s="1"/>
  <c r="O147" i="15" s="1"/>
  <c r="F160" i="15"/>
  <c r="G160" i="15" s="1"/>
  <c r="F154" i="15"/>
  <c r="G154" i="15" s="1"/>
  <c r="F164" i="15"/>
  <c r="G164" i="15" s="1"/>
  <c r="F173" i="15"/>
  <c r="G173" i="15" s="1"/>
  <c r="F182" i="15"/>
  <c r="G182" i="15" s="1"/>
  <c r="F180" i="15"/>
  <c r="G180" i="15" s="1"/>
  <c r="F223" i="15"/>
  <c r="G223" i="15" s="1"/>
  <c r="F230" i="15"/>
  <c r="G230" i="15" s="1"/>
  <c r="F228" i="15"/>
  <c r="G228" i="15" s="1"/>
  <c r="F249" i="15"/>
  <c r="G249" i="15" s="1"/>
  <c r="F258" i="15"/>
  <c r="G258" i="15" s="1"/>
  <c r="S267" i="15"/>
  <c r="X267" i="15" s="1"/>
  <c r="P267" i="15"/>
  <c r="R267" i="15"/>
  <c r="K267" i="15"/>
  <c r="L267" i="15" s="1"/>
  <c r="M267" i="15" s="1"/>
  <c r="N267" i="15" s="1"/>
  <c r="O267" i="15" s="1"/>
  <c r="F280" i="15"/>
  <c r="G280" i="15" s="1"/>
  <c r="F274" i="15"/>
  <c r="G274" i="15" s="1"/>
  <c r="F281" i="15"/>
  <c r="G281" i="15" s="1"/>
  <c r="R289" i="15"/>
  <c r="K289" i="15"/>
  <c r="L289" i="15" s="1"/>
  <c r="M289" i="15" s="1"/>
  <c r="N289" i="15" s="1"/>
  <c r="O289" i="15" s="1"/>
  <c r="S289" i="15"/>
  <c r="X289" i="15" s="1"/>
  <c r="P289" i="15"/>
  <c r="R299" i="15"/>
  <c r="K299" i="15"/>
  <c r="L299" i="15" s="1"/>
  <c r="M299" i="15" s="1"/>
  <c r="N299" i="15" s="1"/>
  <c r="O299" i="15" s="1"/>
  <c r="S299" i="15"/>
  <c r="X299" i="15" s="1"/>
  <c r="P299" i="15"/>
  <c r="F307" i="15"/>
  <c r="G307" i="15" s="1"/>
  <c r="F314" i="15"/>
  <c r="G314" i="15" s="1"/>
  <c r="F312" i="15"/>
  <c r="G312" i="15" s="1"/>
  <c r="P15" i="15"/>
  <c r="K15" i="15"/>
  <c r="L15" i="15" s="1"/>
  <c r="M15" i="15" s="1"/>
  <c r="N15" i="15" s="1"/>
  <c r="O15" i="15" s="1"/>
  <c r="R15" i="15"/>
  <c r="S15" i="15"/>
  <c r="X15" i="15" s="1"/>
  <c r="P99" i="15"/>
  <c r="S99" i="15"/>
  <c r="X99" i="15" s="1"/>
  <c r="K99" i="15"/>
  <c r="L99" i="15" s="1"/>
  <c r="M99" i="15" s="1"/>
  <c r="N99" i="15" s="1"/>
  <c r="O99" i="15" s="1"/>
  <c r="R99" i="15"/>
  <c r="F151" i="15"/>
  <c r="G151" i="15" s="1"/>
  <c r="R253" i="15"/>
  <c r="S253" i="15"/>
  <c r="X253" i="15" s="1"/>
  <c r="P253" i="15"/>
  <c r="K253" i="15"/>
  <c r="L253" i="15" s="1"/>
  <c r="M253" i="15" s="1"/>
  <c r="N253" i="15" s="1"/>
  <c r="O253" i="15" s="1"/>
  <c r="F320" i="15"/>
  <c r="G320" i="15" s="1"/>
  <c r="S277" i="15"/>
  <c r="X277" i="15" s="1"/>
  <c r="K277" i="15"/>
  <c r="L277" i="15" s="1"/>
  <c r="M277" i="15" s="1"/>
  <c r="N277" i="15" s="1"/>
  <c r="O277" i="15" s="1"/>
  <c r="R277" i="15"/>
  <c r="P277" i="15"/>
  <c r="F233" i="15"/>
  <c r="G233" i="15" s="1"/>
  <c r="S51" i="15"/>
  <c r="X51" i="15" s="1"/>
  <c r="R51" i="15"/>
  <c r="K51" i="15"/>
  <c r="L51" i="15" s="1"/>
  <c r="M51" i="15" s="1"/>
  <c r="N51" i="15" s="1"/>
  <c r="O51" i="15" s="1"/>
  <c r="P51" i="15"/>
  <c r="F91" i="15"/>
  <c r="G91" i="15" s="1"/>
  <c r="F148" i="15"/>
  <c r="G148" i="15" s="1"/>
  <c r="F142" i="15"/>
  <c r="G142" i="15" s="1"/>
  <c r="F161" i="15"/>
  <c r="G161" i="15" s="1"/>
  <c r="R109" i="15"/>
  <c r="P109" i="15"/>
  <c r="K109" i="15"/>
  <c r="L109" i="15" s="1"/>
  <c r="M109" i="15" s="1"/>
  <c r="N109" i="15" s="1"/>
  <c r="O109" i="15" s="1"/>
  <c r="S109" i="15"/>
  <c r="X109" i="15" s="1"/>
  <c r="F24" i="15"/>
  <c r="G24" i="15" s="1"/>
  <c r="F26" i="15"/>
  <c r="G26" i="15" s="1"/>
  <c r="F20" i="15"/>
  <c r="G20" i="15" s="1"/>
  <c r="F29" i="15"/>
  <c r="G29" i="15" s="1"/>
  <c r="P47" i="15"/>
  <c r="K47" i="15"/>
  <c r="L47" i="15" s="1"/>
  <c r="M47" i="15" s="1"/>
  <c r="N47" i="15" s="1"/>
  <c r="O47" i="15" s="1"/>
  <c r="S47" i="15"/>
  <c r="X47" i="15" s="1"/>
  <c r="R47" i="15"/>
  <c r="F67" i="15"/>
  <c r="G67" i="15" s="1"/>
  <c r="F74" i="15"/>
  <c r="G74" i="15" s="1"/>
  <c r="F72" i="15"/>
  <c r="G72" i="15" s="1"/>
  <c r="S87" i="15"/>
  <c r="X87" i="15" s="1"/>
  <c r="P87" i="15"/>
  <c r="R87" i="15"/>
  <c r="K87" i="15"/>
  <c r="L87" i="15" s="1"/>
  <c r="M87" i="15" s="1"/>
  <c r="N87" i="15" s="1"/>
  <c r="O87" i="15" s="1"/>
  <c r="F94" i="15"/>
  <c r="G94" i="15" s="1"/>
  <c r="F100" i="15"/>
  <c r="G100" i="15" s="1"/>
  <c r="F104" i="15"/>
  <c r="G104" i="15" s="1"/>
  <c r="F113" i="15"/>
  <c r="G113" i="15" s="1"/>
  <c r="R121" i="15"/>
  <c r="K121" i="15"/>
  <c r="L121" i="15" s="1"/>
  <c r="M121" i="15" s="1"/>
  <c r="N121" i="15" s="1"/>
  <c r="O121" i="15" s="1"/>
  <c r="P121" i="15"/>
  <c r="S121" i="15"/>
  <c r="X121" i="15" s="1"/>
  <c r="K131" i="15"/>
  <c r="L131" i="15" s="1"/>
  <c r="M131" i="15" s="1"/>
  <c r="N131" i="15" s="1"/>
  <c r="O131" i="15" s="1"/>
  <c r="R131" i="15"/>
  <c r="S131" i="15"/>
  <c r="X131" i="15" s="1"/>
  <c r="P131" i="15"/>
  <c r="F139" i="15"/>
  <c r="G139" i="15" s="1"/>
  <c r="F146" i="15"/>
  <c r="G146" i="15" s="1"/>
  <c r="F144" i="15"/>
  <c r="G144" i="15" s="1"/>
  <c r="F165" i="15"/>
  <c r="G165" i="15" s="1"/>
  <c r="F174" i="15"/>
  <c r="G174" i="15" s="1"/>
  <c r="F184" i="15"/>
  <c r="G184" i="15" s="1"/>
  <c r="F178" i="15"/>
  <c r="G178" i="15" s="1"/>
  <c r="R49" i="15"/>
  <c r="K49" i="15"/>
  <c r="L49" i="15" s="1"/>
  <c r="M49" i="15" s="1"/>
  <c r="N49" i="15" s="1"/>
  <c r="O49" i="15" s="1"/>
  <c r="S49" i="15"/>
  <c r="X49" i="15" s="1"/>
  <c r="P49" i="15"/>
  <c r="R143" i="15"/>
  <c r="K143" i="15"/>
  <c r="L143" i="15" s="1"/>
  <c r="M143" i="15" s="1"/>
  <c r="N143" i="15" s="1"/>
  <c r="O143" i="15" s="1"/>
  <c r="P143" i="15"/>
  <c r="S143" i="15"/>
  <c r="X143" i="15" s="1"/>
  <c r="F232" i="15"/>
  <c r="G232" i="15" s="1"/>
  <c r="F226" i="15"/>
  <c r="G226" i="15" s="1"/>
  <c r="F276" i="15"/>
  <c r="G276" i="15" s="1"/>
  <c r="F278" i="15"/>
  <c r="G278" i="15" s="1"/>
  <c r="R291" i="15"/>
  <c r="S291" i="15"/>
  <c r="X291" i="15" s="1"/>
  <c r="K291" i="15"/>
  <c r="L291" i="15" s="1"/>
  <c r="M291" i="15" s="1"/>
  <c r="N291" i="15" s="1"/>
  <c r="O291" i="15" s="1"/>
  <c r="P291" i="15"/>
  <c r="S145" i="15"/>
  <c r="X145" i="15" s="1"/>
  <c r="P145" i="15"/>
  <c r="R145" i="15"/>
  <c r="K145" i="15"/>
  <c r="L145" i="15" s="1"/>
  <c r="M145" i="15" s="1"/>
  <c r="N145" i="15" s="1"/>
  <c r="O145" i="15" s="1"/>
  <c r="F76" i="15"/>
  <c r="G76" i="15" s="1"/>
  <c r="F70" i="15"/>
  <c r="G70" i="15" s="1"/>
  <c r="F126" i="15"/>
  <c r="G126" i="15" s="1"/>
  <c r="F8" i="15"/>
  <c r="G8" i="15" s="1"/>
  <c r="F19" i="15"/>
  <c r="G19" i="15" s="1"/>
  <c r="F16" i="15"/>
  <c r="G16" i="15" s="1"/>
  <c r="F10" i="15"/>
  <c r="G10" i="15" s="1"/>
  <c r="R37" i="15"/>
  <c r="K37" i="15"/>
  <c r="L37" i="15" s="1"/>
  <c r="M37" i="15" s="1"/>
  <c r="N37" i="15" s="1"/>
  <c r="O37" i="15" s="1"/>
  <c r="P37" i="15"/>
  <c r="S37" i="15"/>
  <c r="X37" i="15" s="1"/>
  <c r="F21" i="15"/>
  <c r="G21" i="15" s="1"/>
  <c r="F30" i="15"/>
  <c r="G30" i="15" s="1"/>
  <c r="S39" i="15"/>
  <c r="X39" i="15" s="1"/>
  <c r="K39" i="15"/>
  <c r="L39" i="15" s="1"/>
  <c r="M39" i="15" s="1"/>
  <c r="N39" i="15" s="1"/>
  <c r="O39" i="15" s="1"/>
  <c r="R39" i="15"/>
  <c r="P39" i="15"/>
  <c r="F52" i="15"/>
  <c r="G52" i="15" s="1"/>
  <c r="F46" i="15"/>
  <c r="G46" i="15" s="1"/>
  <c r="F68" i="15"/>
  <c r="G68" i="15" s="1"/>
  <c r="F77" i="15"/>
  <c r="G77" i="15" s="1"/>
  <c r="F86" i="15"/>
  <c r="G86" i="15" s="1"/>
  <c r="F84" i="15"/>
  <c r="G84" i="15" s="1"/>
  <c r="F105" i="15"/>
  <c r="G105" i="15" s="1"/>
  <c r="F114" i="15"/>
  <c r="G114" i="15" s="1"/>
  <c r="R123" i="15"/>
  <c r="S123" i="15"/>
  <c r="X123" i="15" s="1"/>
  <c r="P123" i="15"/>
  <c r="K123" i="15"/>
  <c r="L123" i="15" s="1"/>
  <c r="M123" i="15" s="1"/>
  <c r="N123" i="15" s="1"/>
  <c r="O123" i="15" s="1"/>
  <c r="F136" i="15"/>
  <c r="G136" i="15" s="1"/>
  <c r="F130" i="15"/>
  <c r="G130" i="15" s="1"/>
  <c r="F140" i="15"/>
  <c r="G140" i="15" s="1"/>
  <c r="F149" i="15"/>
  <c r="G149" i="15" s="1"/>
  <c r="K157" i="15"/>
  <c r="L157" i="15" s="1"/>
  <c r="M157" i="15" s="1"/>
  <c r="N157" i="15" s="1"/>
  <c r="O157" i="15" s="1"/>
  <c r="S157" i="15"/>
  <c r="X157" i="15" s="1"/>
  <c r="R157" i="15"/>
  <c r="P157" i="15"/>
  <c r="F210" i="15"/>
  <c r="G210" i="15" s="1"/>
  <c r="P105" i="15" l="1"/>
  <c r="K105" i="15"/>
  <c r="L105" i="15" s="1"/>
  <c r="M105" i="15" s="1"/>
  <c r="N105" i="15" s="1"/>
  <c r="O105" i="15" s="1"/>
  <c r="S105" i="15"/>
  <c r="X105" i="15" s="1"/>
  <c r="R105" i="15"/>
  <c r="P182" i="15"/>
  <c r="K182" i="15"/>
  <c r="L182" i="15" s="1"/>
  <c r="M182" i="15" s="1"/>
  <c r="N182" i="15" s="1"/>
  <c r="O182" i="15" s="1"/>
  <c r="R182" i="15"/>
  <c r="S182" i="15"/>
  <c r="X182" i="15" s="1"/>
  <c r="S256" i="15"/>
  <c r="X256" i="15" s="1"/>
  <c r="R256" i="15"/>
  <c r="K256" i="15"/>
  <c r="L256" i="15" s="1"/>
  <c r="M256" i="15" s="1"/>
  <c r="N256" i="15" s="1"/>
  <c r="O256" i="15" s="1"/>
  <c r="P256" i="15"/>
  <c r="S244" i="15"/>
  <c r="X244" i="15" s="1"/>
  <c r="R244" i="15"/>
  <c r="K244" i="15"/>
  <c r="L244" i="15" s="1"/>
  <c r="M244" i="15" s="1"/>
  <c r="N244" i="15" s="1"/>
  <c r="O244" i="15" s="1"/>
  <c r="P244" i="15"/>
  <c r="P326" i="15"/>
  <c r="S326" i="15"/>
  <c r="X326" i="15" s="1"/>
  <c r="R326" i="15"/>
  <c r="K326" i="15"/>
  <c r="L326" i="15" s="1"/>
  <c r="M326" i="15" s="1"/>
  <c r="N326" i="15" s="1"/>
  <c r="O326" i="15" s="1"/>
  <c r="K115" i="15"/>
  <c r="L115" i="15" s="1"/>
  <c r="M115" i="15" s="1"/>
  <c r="N115" i="15" s="1"/>
  <c r="O115" i="15" s="1"/>
  <c r="P115" i="15"/>
  <c r="S115" i="15"/>
  <c r="X115" i="15" s="1"/>
  <c r="R115" i="15"/>
  <c r="V13" i="15"/>
  <c r="AA13" i="15" s="1"/>
  <c r="W13" i="15"/>
  <c r="W251" i="15"/>
  <c r="V251" i="15"/>
  <c r="AA251" i="15" s="1"/>
  <c r="P102" i="15"/>
  <c r="K102" i="15"/>
  <c r="L102" i="15" s="1"/>
  <c r="M102" i="15" s="1"/>
  <c r="N102" i="15" s="1"/>
  <c r="O102" i="15" s="1"/>
  <c r="S102" i="15"/>
  <c r="X102" i="15" s="1"/>
  <c r="R102" i="15"/>
  <c r="S321" i="15"/>
  <c r="X321" i="15" s="1"/>
  <c r="R321" i="15"/>
  <c r="K321" i="15"/>
  <c r="L321" i="15" s="1"/>
  <c r="M321" i="15" s="1"/>
  <c r="N321" i="15" s="1"/>
  <c r="O321" i="15" s="1"/>
  <c r="P321" i="15"/>
  <c r="K312" i="15"/>
  <c r="L312" i="15" s="1"/>
  <c r="M312" i="15" s="1"/>
  <c r="N312" i="15" s="1"/>
  <c r="O312" i="15" s="1"/>
  <c r="S312" i="15"/>
  <c r="X312" i="15" s="1"/>
  <c r="P312" i="15"/>
  <c r="R312" i="15"/>
  <c r="W147" i="15"/>
  <c r="V147" i="15"/>
  <c r="AA147" i="15" s="1"/>
  <c r="K10" i="15"/>
  <c r="L10" i="15" s="1"/>
  <c r="M10" i="15" s="1"/>
  <c r="N10" i="15" s="1"/>
  <c r="O10" i="15" s="1"/>
  <c r="S10" i="15"/>
  <c r="X10" i="15" s="1"/>
  <c r="P10" i="15"/>
  <c r="R10" i="15"/>
  <c r="R130" i="15"/>
  <c r="K130" i="15"/>
  <c r="L130" i="15" s="1"/>
  <c r="M130" i="15" s="1"/>
  <c r="N130" i="15" s="1"/>
  <c r="O130" i="15" s="1"/>
  <c r="S130" i="15"/>
  <c r="X130" i="15" s="1"/>
  <c r="P130" i="15"/>
  <c r="P46" i="15"/>
  <c r="K46" i="15"/>
  <c r="L46" i="15" s="1"/>
  <c r="M46" i="15" s="1"/>
  <c r="N46" i="15" s="1"/>
  <c r="O46" i="15" s="1"/>
  <c r="R46" i="15"/>
  <c r="S46" i="15"/>
  <c r="X46" i="15" s="1"/>
  <c r="K278" i="15"/>
  <c r="L278" i="15" s="1"/>
  <c r="M278" i="15" s="1"/>
  <c r="N278" i="15" s="1"/>
  <c r="O278" i="15" s="1"/>
  <c r="S278" i="15"/>
  <c r="X278" i="15" s="1"/>
  <c r="R278" i="15"/>
  <c r="P278" i="15"/>
  <c r="V131" i="15"/>
  <c r="AA131" i="15" s="1"/>
  <c r="W131" i="15"/>
  <c r="K72" i="15"/>
  <c r="L72" i="15" s="1"/>
  <c r="M72" i="15" s="1"/>
  <c r="N72" i="15" s="1"/>
  <c r="O72" i="15" s="1"/>
  <c r="R72" i="15"/>
  <c r="S72" i="15"/>
  <c r="X72" i="15" s="1"/>
  <c r="P72" i="15"/>
  <c r="S180" i="15"/>
  <c r="X180" i="15" s="1"/>
  <c r="R180" i="15"/>
  <c r="K180" i="15"/>
  <c r="L180" i="15" s="1"/>
  <c r="M180" i="15" s="1"/>
  <c r="N180" i="15" s="1"/>
  <c r="O180" i="15" s="1"/>
  <c r="P180" i="15"/>
  <c r="P110" i="15"/>
  <c r="K110" i="15"/>
  <c r="L110" i="15" s="1"/>
  <c r="M110" i="15" s="1"/>
  <c r="N110" i="15" s="1"/>
  <c r="O110" i="15" s="1"/>
  <c r="R110" i="15"/>
  <c r="S110" i="15"/>
  <c r="X110" i="15" s="1"/>
  <c r="K250" i="15"/>
  <c r="L250" i="15" s="1"/>
  <c r="M250" i="15" s="1"/>
  <c r="N250" i="15" s="1"/>
  <c r="O250" i="15" s="1"/>
  <c r="P250" i="15"/>
  <c r="R250" i="15"/>
  <c r="S250" i="15"/>
  <c r="X250" i="15" s="1"/>
  <c r="R322" i="15"/>
  <c r="K322" i="15"/>
  <c r="L322" i="15" s="1"/>
  <c r="M322" i="15" s="1"/>
  <c r="N322" i="15" s="1"/>
  <c r="O322" i="15" s="1"/>
  <c r="P322" i="15"/>
  <c r="S322" i="15"/>
  <c r="X322" i="15" s="1"/>
  <c r="K238" i="15"/>
  <c r="L238" i="15" s="1"/>
  <c r="M238" i="15" s="1"/>
  <c r="N238" i="15" s="1"/>
  <c r="O238" i="15" s="1"/>
  <c r="S238" i="15"/>
  <c r="X238" i="15" s="1"/>
  <c r="P238" i="15"/>
  <c r="R238" i="15"/>
  <c r="W239" i="15"/>
  <c r="V239" i="15"/>
  <c r="AA239" i="15" s="1"/>
  <c r="P324" i="15"/>
  <c r="R324" i="15"/>
  <c r="K324" i="15"/>
  <c r="L324" i="15" s="1"/>
  <c r="M324" i="15" s="1"/>
  <c r="N324" i="15" s="1"/>
  <c r="O324" i="15" s="1"/>
  <c r="S324" i="15"/>
  <c r="X324" i="15" s="1"/>
  <c r="W301" i="15"/>
  <c r="V301" i="15"/>
  <c r="AA301" i="15" s="1"/>
  <c r="R240" i="15"/>
  <c r="S240" i="15"/>
  <c r="X240" i="15" s="1"/>
  <c r="P240" i="15"/>
  <c r="K240" i="15"/>
  <c r="L240" i="15" s="1"/>
  <c r="M240" i="15" s="1"/>
  <c r="N240" i="15" s="1"/>
  <c r="O240" i="15" s="1"/>
  <c r="V159" i="15"/>
  <c r="AA159" i="15" s="1"/>
  <c r="W159" i="15"/>
  <c r="V97" i="15"/>
  <c r="AA97" i="15" s="1"/>
  <c r="W97" i="15"/>
  <c r="S38" i="15"/>
  <c r="X38" i="15" s="1"/>
  <c r="P38" i="15"/>
  <c r="K38" i="15"/>
  <c r="L38" i="15" s="1"/>
  <c r="M38" i="15" s="1"/>
  <c r="N38" i="15" s="1"/>
  <c r="O38" i="15" s="1"/>
  <c r="R38" i="15"/>
  <c r="P14" i="15"/>
  <c r="R14" i="15"/>
  <c r="S14" i="15"/>
  <c r="X14" i="15" s="1"/>
  <c r="K14" i="15"/>
  <c r="L14" i="15" s="1"/>
  <c r="M14" i="15" s="1"/>
  <c r="N14" i="15" s="1"/>
  <c r="O14" i="15" s="1"/>
  <c r="V325" i="15"/>
  <c r="AA325" i="15" s="1"/>
  <c r="W325" i="15"/>
  <c r="K118" i="15"/>
  <c r="L118" i="15" s="1"/>
  <c r="M118" i="15" s="1"/>
  <c r="N118" i="15" s="1"/>
  <c r="O118" i="15" s="1"/>
  <c r="S118" i="15"/>
  <c r="X118" i="15" s="1"/>
  <c r="R118" i="15"/>
  <c r="P118" i="15"/>
  <c r="R34" i="15"/>
  <c r="S34" i="15"/>
  <c r="X34" i="15" s="1"/>
  <c r="K34" i="15"/>
  <c r="L34" i="15" s="1"/>
  <c r="M34" i="15" s="1"/>
  <c r="N34" i="15" s="1"/>
  <c r="O34" i="15" s="1"/>
  <c r="P34" i="15"/>
  <c r="V157" i="15"/>
  <c r="AA157" i="15" s="1"/>
  <c r="W157" i="15"/>
  <c r="K276" i="15"/>
  <c r="L276" i="15" s="1"/>
  <c r="M276" i="15" s="1"/>
  <c r="N276" i="15" s="1"/>
  <c r="O276" i="15" s="1"/>
  <c r="P276" i="15"/>
  <c r="S276" i="15"/>
  <c r="X276" i="15" s="1"/>
  <c r="R276" i="15"/>
  <c r="K258" i="15"/>
  <c r="L258" i="15" s="1"/>
  <c r="M258" i="15" s="1"/>
  <c r="N258" i="15" s="1"/>
  <c r="O258" i="15" s="1"/>
  <c r="R258" i="15"/>
  <c r="S258" i="15"/>
  <c r="X258" i="15" s="1"/>
  <c r="P258" i="15"/>
  <c r="P66" i="15"/>
  <c r="R66" i="15"/>
  <c r="S66" i="15"/>
  <c r="X66" i="15" s="1"/>
  <c r="K66" i="15"/>
  <c r="L66" i="15" s="1"/>
  <c r="M66" i="15" s="1"/>
  <c r="N66" i="15" s="1"/>
  <c r="O66" i="15" s="1"/>
  <c r="S297" i="15"/>
  <c r="X297" i="15" s="1"/>
  <c r="K297" i="15"/>
  <c r="L297" i="15" s="1"/>
  <c r="M297" i="15" s="1"/>
  <c r="N297" i="15" s="1"/>
  <c r="O297" i="15" s="1"/>
  <c r="R297" i="15"/>
  <c r="P297" i="15"/>
  <c r="V169" i="15"/>
  <c r="AA169" i="15" s="1"/>
  <c r="W169" i="15"/>
  <c r="S124" i="15"/>
  <c r="X124" i="15" s="1"/>
  <c r="P124" i="15"/>
  <c r="R124" i="15"/>
  <c r="K124" i="15"/>
  <c r="L124" i="15" s="1"/>
  <c r="M124" i="15" s="1"/>
  <c r="N124" i="15" s="1"/>
  <c r="O124" i="15" s="1"/>
  <c r="K162" i="15"/>
  <c r="L162" i="15" s="1"/>
  <c r="M162" i="15" s="1"/>
  <c r="N162" i="15" s="1"/>
  <c r="O162" i="15" s="1"/>
  <c r="P162" i="15"/>
  <c r="S162" i="15"/>
  <c r="X162" i="15" s="1"/>
  <c r="R162" i="15"/>
  <c r="S246" i="15"/>
  <c r="X246" i="15" s="1"/>
  <c r="P246" i="15"/>
  <c r="R246" i="15"/>
  <c r="K246" i="15"/>
  <c r="L246" i="15" s="1"/>
  <c r="M246" i="15" s="1"/>
  <c r="N246" i="15" s="1"/>
  <c r="O246" i="15" s="1"/>
  <c r="K84" i="15"/>
  <c r="L84" i="15" s="1"/>
  <c r="M84" i="15" s="1"/>
  <c r="N84" i="15" s="1"/>
  <c r="O84" i="15" s="1"/>
  <c r="R84" i="15"/>
  <c r="S84" i="15"/>
  <c r="X84" i="15" s="1"/>
  <c r="P84" i="15"/>
  <c r="R226" i="15"/>
  <c r="K226" i="15"/>
  <c r="L226" i="15" s="1"/>
  <c r="M226" i="15" s="1"/>
  <c r="N226" i="15" s="1"/>
  <c r="O226" i="15" s="1"/>
  <c r="P226" i="15"/>
  <c r="S226" i="15"/>
  <c r="X226" i="15" s="1"/>
  <c r="P274" i="15"/>
  <c r="R274" i="15"/>
  <c r="K274" i="15"/>
  <c r="L274" i="15" s="1"/>
  <c r="M274" i="15" s="1"/>
  <c r="N274" i="15" s="1"/>
  <c r="O274" i="15" s="1"/>
  <c r="S274" i="15"/>
  <c r="X274" i="15" s="1"/>
  <c r="V315" i="15"/>
  <c r="AA315" i="15" s="1"/>
  <c r="W315" i="15"/>
  <c r="S96" i="15"/>
  <c r="X96" i="15" s="1"/>
  <c r="K96" i="15"/>
  <c r="L96" i="15" s="1"/>
  <c r="M96" i="15" s="1"/>
  <c r="N96" i="15" s="1"/>
  <c r="O96" i="15" s="1"/>
  <c r="R96" i="15"/>
  <c r="P96" i="15"/>
  <c r="K48" i="15"/>
  <c r="L48" i="15" s="1"/>
  <c r="M48" i="15" s="1"/>
  <c r="N48" i="15" s="1"/>
  <c r="O48" i="15" s="1"/>
  <c r="R48" i="15"/>
  <c r="P48" i="15"/>
  <c r="S48" i="15"/>
  <c r="X48" i="15" s="1"/>
  <c r="S86" i="15"/>
  <c r="X86" i="15" s="1"/>
  <c r="R86" i="15"/>
  <c r="P86" i="15"/>
  <c r="K86" i="15"/>
  <c r="L86" i="15" s="1"/>
  <c r="M86" i="15" s="1"/>
  <c r="N86" i="15" s="1"/>
  <c r="O86" i="15" s="1"/>
  <c r="W39" i="15"/>
  <c r="V39" i="15"/>
  <c r="AA39" i="15" s="1"/>
  <c r="R8" i="15"/>
  <c r="K8" i="15"/>
  <c r="L8" i="15" s="1"/>
  <c r="M8" i="15" s="1"/>
  <c r="N8" i="15" s="1"/>
  <c r="O8" i="15" s="1"/>
  <c r="S8" i="15"/>
  <c r="X8" i="15" s="1"/>
  <c r="P8" i="15"/>
  <c r="S232" i="15"/>
  <c r="X232" i="15" s="1"/>
  <c r="R232" i="15"/>
  <c r="P232" i="15"/>
  <c r="K232" i="15"/>
  <c r="L232" i="15" s="1"/>
  <c r="M232" i="15" s="1"/>
  <c r="N232" i="15" s="1"/>
  <c r="O232" i="15" s="1"/>
  <c r="V49" i="15"/>
  <c r="AA49" i="15" s="1"/>
  <c r="W49" i="15"/>
  <c r="P146" i="15"/>
  <c r="S146" i="15"/>
  <c r="X146" i="15" s="1"/>
  <c r="R146" i="15"/>
  <c r="K146" i="15"/>
  <c r="L146" i="15" s="1"/>
  <c r="M146" i="15" s="1"/>
  <c r="N146" i="15" s="1"/>
  <c r="O146" i="15" s="1"/>
  <c r="S94" i="15"/>
  <c r="X94" i="15" s="1"/>
  <c r="K94" i="15"/>
  <c r="L94" i="15" s="1"/>
  <c r="M94" i="15" s="1"/>
  <c r="N94" i="15" s="1"/>
  <c r="O94" i="15" s="1"/>
  <c r="P94" i="15"/>
  <c r="R94" i="15"/>
  <c r="S67" i="15"/>
  <c r="X67" i="15" s="1"/>
  <c r="P67" i="15"/>
  <c r="R67" i="15"/>
  <c r="K67" i="15"/>
  <c r="L67" i="15" s="1"/>
  <c r="M67" i="15" s="1"/>
  <c r="N67" i="15" s="1"/>
  <c r="O67" i="15" s="1"/>
  <c r="K20" i="15"/>
  <c r="L20" i="15" s="1"/>
  <c r="M20" i="15" s="1"/>
  <c r="N20" i="15" s="1"/>
  <c r="O20" i="15" s="1"/>
  <c r="S20" i="15"/>
  <c r="X20" i="15" s="1"/>
  <c r="R20" i="15"/>
  <c r="P20" i="15"/>
  <c r="R161" i="15"/>
  <c r="K161" i="15"/>
  <c r="L161" i="15" s="1"/>
  <c r="M161" i="15" s="1"/>
  <c r="N161" i="15" s="1"/>
  <c r="O161" i="15" s="1"/>
  <c r="S161" i="15"/>
  <c r="X161" i="15" s="1"/>
  <c r="P161" i="15"/>
  <c r="P320" i="15"/>
  <c r="R320" i="15"/>
  <c r="S320" i="15"/>
  <c r="X320" i="15" s="1"/>
  <c r="K320" i="15"/>
  <c r="L320" i="15" s="1"/>
  <c r="M320" i="15" s="1"/>
  <c r="N320" i="15" s="1"/>
  <c r="O320" i="15" s="1"/>
  <c r="S314" i="15"/>
  <c r="X314" i="15" s="1"/>
  <c r="P314" i="15"/>
  <c r="K314" i="15"/>
  <c r="L314" i="15" s="1"/>
  <c r="M314" i="15" s="1"/>
  <c r="N314" i="15" s="1"/>
  <c r="O314" i="15" s="1"/>
  <c r="R314" i="15"/>
  <c r="P280" i="15"/>
  <c r="R280" i="15"/>
  <c r="S280" i="15"/>
  <c r="X280" i="15" s="1"/>
  <c r="K280" i="15"/>
  <c r="L280" i="15" s="1"/>
  <c r="M280" i="15" s="1"/>
  <c r="N280" i="15" s="1"/>
  <c r="O280" i="15" s="1"/>
  <c r="R249" i="15"/>
  <c r="K249" i="15"/>
  <c r="L249" i="15" s="1"/>
  <c r="M249" i="15" s="1"/>
  <c r="N249" i="15" s="1"/>
  <c r="O249" i="15" s="1"/>
  <c r="S249" i="15"/>
  <c r="X249" i="15" s="1"/>
  <c r="P249" i="15"/>
  <c r="R173" i="15"/>
  <c r="K173" i="15"/>
  <c r="L173" i="15" s="1"/>
  <c r="M173" i="15" s="1"/>
  <c r="N173" i="15" s="1"/>
  <c r="O173" i="15" s="1"/>
  <c r="P173" i="15"/>
  <c r="S173" i="15"/>
  <c r="X173" i="15" s="1"/>
  <c r="R103" i="15"/>
  <c r="K103" i="15"/>
  <c r="L103" i="15" s="1"/>
  <c r="M103" i="15" s="1"/>
  <c r="N103" i="15" s="1"/>
  <c r="O103" i="15" s="1"/>
  <c r="P103" i="15"/>
  <c r="S103" i="15"/>
  <c r="X103" i="15" s="1"/>
  <c r="P45" i="15"/>
  <c r="K45" i="15"/>
  <c r="L45" i="15" s="1"/>
  <c r="M45" i="15" s="1"/>
  <c r="N45" i="15" s="1"/>
  <c r="O45" i="15" s="1"/>
  <c r="R45" i="15"/>
  <c r="S45" i="15"/>
  <c r="X45" i="15" s="1"/>
  <c r="W135" i="15"/>
  <c r="V135" i="15"/>
  <c r="AA135" i="15" s="1"/>
  <c r="W255" i="15"/>
  <c r="V255" i="15"/>
  <c r="AA255" i="15" s="1"/>
  <c r="S9" i="15"/>
  <c r="X9" i="15" s="1"/>
  <c r="K9" i="15"/>
  <c r="L9" i="15" s="1"/>
  <c r="M9" i="15" s="1"/>
  <c r="N9" i="15" s="1"/>
  <c r="O9" i="15" s="1"/>
  <c r="R9" i="15"/>
  <c r="P9" i="15"/>
  <c r="R98" i="15"/>
  <c r="S98" i="15"/>
  <c r="X98" i="15" s="1"/>
  <c r="P98" i="15"/>
  <c r="K98" i="15"/>
  <c r="L98" i="15" s="1"/>
  <c r="M98" i="15" s="1"/>
  <c r="N98" i="15" s="1"/>
  <c r="O98" i="15" s="1"/>
  <c r="P316" i="15"/>
  <c r="K316" i="15"/>
  <c r="L316" i="15" s="1"/>
  <c r="M316" i="15" s="1"/>
  <c r="N316" i="15" s="1"/>
  <c r="O316" i="15" s="1"/>
  <c r="R316" i="15"/>
  <c r="S316" i="15"/>
  <c r="X316" i="15" s="1"/>
  <c r="P90" i="15"/>
  <c r="K90" i="15"/>
  <c r="L90" i="15" s="1"/>
  <c r="M90" i="15" s="1"/>
  <c r="N90" i="15" s="1"/>
  <c r="O90" i="15" s="1"/>
  <c r="R90" i="15"/>
  <c r="S90" i="15"/>
  <c r="X90" i="15" s="1"/>
  <c r="W323" i="15"/>
  <c r="V323" i="15"/>
  <c r="AA323" i="15" s="1"/>
  <c r="R296" i="15"/>
  <c r="P296" i="15"/>
  <c r="K296" i="15"/>
  <c r="L296" i="15" s="1"/>
  <c r="M296" i="15" s="1"/>
  <c r="N296" i="15" s="1"/>
  <c r="O296" i="15" s="1"/>
  <c r="S296" i="15"/>
  <c r="X296" i="15" s="1"/>
  <c r="S252" i="15"/>
  <c r="X252" i="15" s="1"/>
  <c r="R252" i="15"/>
  <c r="K252" i="15"/>
  <c r="L252" i="15" s="1"/>
  <c r="M252" i="15" s="1"/>
  <c r="N252" i="15" s="1"/>
  <c r="O252" i="15" s="1"/>
  <c r="P252" i="15"/>
  <c r="W229" i="15"/>
  <c r="V229" i="15"/>
  <c r="AA229" i="15" s="1"/>
  <c r="K117" i="15"/>
  <c r="L117" i="15" s="1"/>
  <c r="M117" i="15" s="1"/>
  <c r="N117" i="15" s="1"/>
  <c r="O117" i="15" s="1"/>
  <c r="R117" i="15"/>
  <c r="P117" i="15"/>
  <c r="S117" i="15"/>
  <c r="X117" i="15" s="1"/>
  <c r="P294" i="15"/>
  <c r="R294" i="15"/>
  <c r="K294" i="15"/>
  <c r="L294" i="15" s="1"/>
  <c r="M294" i="15" s="1"/>
  <c r="N294" i="15" s="1"/>
  <c r="O294" i="15" s="1"/>
  <c r="S294" i="15"/>
  <c r="X294" i="15" s="1"/>
  <c r="S319" i="15"/>
  <c r="X319" i="15" s="1"/>
  <c r="P319" i="15"/>
  <c r="R319" i="15"/>
  <c r="K319" i="15"/>
  <c r="L319" i="15" s="1"/>
  <c r="M319" i="15" s="1"/>
  <c r="N319" i="15" s="1"/>
  <c r="O319" i="15" s="1"/>
  <c r="R235" i="15"/>
  <c r="P235" i="15"/>
  <c r="S235" i="15"/>
  <c r="X235" i="15" s="1"/>
  <c r="K235" i="15"/>
  <c r="L235" i="15" s="1"/>
  <c r="M235" i="15" s="1"/>
  <c r="N235" i="15" s="1"/>
  <c r="O235" i="15" s="1"/>
  <c r="R176" i="15"/>
  <c r="K176" i="15"/>
  <c r="L176" i="15" s="1"/>
  <c r="M176" i="15" s="1"/>
  <c r="N176" i="15" s="1"/>
  <c r="O176" i="15" s="1"/>
  <c r="P176" i="15"/>
  <c r="S176" i="15"/>
  <c r="X176" i="15" s="1"/>
  <c r="K150" i="15"/>
  <c r="L150" i="15" s="1"/>
  <c r="M150" i="15" s="1"/>
  <c r="N150" i="15" s="1"/>
  <c r="O150" i="15" s="1"/>
  <c r="R150" i="15"/>
  <c r="S150" i="15"/>
  <c r="X150" i="15" s="1"/>
  <c r="P150" i="15"/>
  <c r="S89" i="15"/>
  <c r="X89" i="15" s="1"/>
  <c r="R89" i="15"/>
  <c r="K89" i="15"/>
  <c r="L89" i="15" s="1"/>
  <c r="M89" i="15" s="1"/>
  <c r="N89" i="15" s="1"/>
  <c r="O89" i="15" s="1"/>
  <c r="P89" i="15"/>
  <c r="K31" i="15"/>
  <c r="L31" i="15" s="1"/>
  <c r="M31" i="15" s="1"/>
  <c r="N31" i="15" s="1"/>
  <c r="O31" i="15" s="1"/>
  <c r="P31" i="15"/>
  <c r="R31" i="15"/>
  <c r="S31" i="15"/>
  <c r="X31" i="15" s="1"/>
  <c r="P42" i="15"/>
  <c r="R42" i="15"/>
  <c r="K42" i="15"/>
  <c r="L42" i="15" s="1"/>
  <c r="M42" i="15" s="1"/>
  <c r="N42" i="15" s="1"/>
  <c r="O42" i="15" s="1"/>
  <c r="S42" i="15"/>
  <c r="X42" i="15" s="1"/>
  <c r="P285" i="15"/>
  <c r="K285" i="15"/>
  <c r="L285" i="15" s="1"/>
  <c r="M285" i="15" s="1"/>
  <c r="N285" i="15" s="1"/>
  <c r="O285" i="15" s="1"/>
  <c r="S285" i="15"/>
  <c r="X285" i="15" s="1"/>
  <c r="R285" i="15"/>
  <c r="P79" i="15"/>
  <c r="S79" i="15"/>
  <c r="X79" i="15" s="1"/>
  <c r="K79" i="15"/>
  <c r="L79" i="15" s="1"/>
  <c r="M79" i="15" s="1"/>
  <c r="N79" i="15" s="1"/>
  <c r="O79" i="15" s="1"/>
  <c r="R79" i="15"/>
  <c r="P317" i="15"/>
  <c r="K317" i="15"/>
  <c r="L317" i="15" s="1"/>
  <c r="M317" i="15" s="1"/>
  <c r="N317" i="15" s="1"/>
  <c r="O317" i="15" s="1"/>
  <c r="R317" i="15"/>
  <c r="S317" i="15"/>
  <c r="X317" i="15" s="1"/>
  <c r="P163" i="15"/>
  <c r="K163" i="15"/>
  <c r="L163" i="15" s="1"/>
  <c r="M163" i="15" s="1"/>
  <c r="N163" i="15" s="1"/>
  <c r="O163" i="15" s="1"/>
  <c r="R163" i="15"/>
  <c r="S163" i="15"/>
  <c r="X163" i="15" s="1"/>
  <c r="K93" i="15"/>
  <c r="L93" i="15" s="1"/>
  <c r="M93" i="15" s="1"/>
  <c r="N93" i="15" s="1"/>
  <c r="O93" i="15" s="1"/>
  <c r="S93" i="15"/>
  <c r="X93" i="15" s="1"/>
  <c r="R93" i="15"/>
  <c r="P93" i="15"/>
  <c r="W119" i="15"/>
  <c r="V119" i="15"/>
  <c r="AA119" i="15" s="1"/>
  <c r="V183" i="15"/>
  <c r="AA183" i="15" s="1"/>
  <c r="W183" i="15"/>
  <c r="K50" i="15"/>
  <c r="L50" i="15" s="1"/>
  <c r="M50" i="15" s="1"/>
  <c r="N50" i="15" s="1"/>
  <c r="O50" i="15" s="1"/>
  <c r="R50" i="15"/>
  <c r="S50" i="15"/>
  <c r="X50" i="15" s="1"/>
  <c r="P50" i="15"/>
  <c r="S153" i="15"/>
  <c r="X153" i="15" s="1"/>
  <c r="P153" i="15"/>
  <c r="K153" i="15"/>
  <c r="L153" i="15" s="1"/>
  <c r="M153" i="15" s="1"/>
  <c r="N153" i="15" s="1"/>
  <c r="O153" i="15" s="1"/>
  <c r="R153" i="15"/>
  <c r="K81" i="15"/>
  <c r="L81" i="15" s="1"/>
  <c r="M81" i="15" s="1"/>
  <c r="N81" i="15" s="1"/>
  <c r="O81" i="15" s="1"/>
  <c r="S81" i="15"/>
  <c r="X81" i="15" s="1"/>
  <c r="P81" i="15"/>
  <c r="R81" i="15"/>
  <c r="S302" i="15"/>
  <c r="X302" i="15" s="1"/>
  <c r="K302" i="15"/>
  <c r="L302" i="15" s="1"/>
  <c r="M302" i="15" s="1"/>
  <c r="N302" i="15" s="1"/>
  <c r="O302" i="15" s="1"/>
  <c r="R302" i="15"/>
  <c r="P302" i="15"/>
  <c r="S237" i="15"/>
  <c r="X237" i="15" s="1"/>
  <c r="P237" i="15"/>
  <c r="R237" i="15"/>
  <c r="K237" i="15"/>
  <c r="L237" i="15" s="1"/>
  <c r="M237" i="15" s="1"/>
  <c r="N237" i="15" s="1"/>
  <c r="O237" i="15" s="1"/>
  <c r="R318" i="15"/>
  <c r="S318" i="15"/>
  <c r="X318" i="15" s="1"/>
  <c r="K318" i="15"/>
  <c r="L318" i="15" s="1"/>
  <c r="M318" i="15" s="1"/>
  <c r="N318" i="15" s="1"/>
  <c r="O318" i="15" s="1"/>
  <c r="P318" i="15"/>
  <c r="K260" i="15"/>
  <c r="L260" i="15" s="1"/>
  <c r="M260" i="15" s="1"/>
  <c r="N260" i="15" s="1"/>
  <c r="O260" i="15" s="1"/>
  <c r="S260" i="15"/>
  <c r="X260" i="15" s="1"/>
  <c r="P260" i="15"/>
  <c r="R260" i="15"/>
  <c r="R225" i="15"/>
  <c r="S225" i="15"/>
  <c r="X225" i="15" s="1"/>
  <c r="K225" i="15"/>
  <c r="L225" i="15" s="1"/>
  <c r="M225" i="15" s="1"/>
  <c r="N225" i="15" s="1"/>
  <c r="O225" i="15" s="1"/>
  <c r="P225" i="15"/>
  <c r="P52" i="15"/>
  <c r="R52" i="15"/>
  <c r="K52" i="15"/>
  <c r="L52" i="15" s="1"/>
  <c r="M52" i="15" s="1"/>
  <c r="N52" i="15" s="1"/>
  <c r="O52" i="15" s="1"/>
  <c r="S52" i="15"/>
  <c r="X52" i="15" s="1"/>
  <c r="K29" i="15"/>
  <c r="S29" i="15"/>
  <c r="X29" i="15" s="1"/>
  <c r="P29" i="15"/>
  <c r="R29" i="15"/>
  <c r="P273" i="15"/>
  <c r="S273" i="15"/>
  <c r="X273" i="15" s="1"/>
  <c r="R273" i="15"/>
  <c r="K273" i="15"/>
  <c r="L273" i="15" s="1"/>
  <c r="M273" i="15" s="1"/>
  <c r="N273" i="15" s="1"/>
  <c r="O273" i="15" s="1"/>
  <c r="V279" i="15"/>
  <c r="AA279" i="15" s="1"/>
  <c r="W279" i="15"/>
  <c r="R36" i="15"/>
  <c r="P36" i="15"/>
  <c r="K36" i="15"/>
  <c r="L36" i="15" s="1"/>
  <c r="M36" i="15" s="1"/>
  <c r="N36" i="15" s="1"/>
  <c r="O36" i="15" s="1"/>
  <c r="S36" i="15"/>
  <c r="X36" i="15" s="1"/>
  <c r="K282" i="15"/>
  <c r="L282" i="15" s="1"/>
  <c r="M282" i="15" s="1"/>
  <c r="N282" i="15" s="1"/>
  <c r="O282" i="15" s="1"/>
  <c r="P282" i="15"/>
  <c r="R282" i="15"/>
  <c r="S282" i="15"/>
  <c r="X282" i="15" s="1"/>
  <c r="R92" i="15"/>
  <c r="K92" i="15"/>
  <c r="L92" i="15" s="1"/>
  <c r="M92" i="15" s="1"/>
  <c r="N92" i="15" s="1"/>
  <c r="O92" i="15" s="1"/>
  <c r="P92" i="15"/>
  <c r="S92" i="15"/>
  <c r="X92" i="15" s="1"/>
  <c r="W287" i="15"/>
  <c r="V287" i="15"/>
  <c r="AA287" i="15" s="1"/>
  <c r="R100" i="15"/>
  <c r="P100" i="15"/>
  <c r="S100" i="15"/>
  <c r="X100" i="15" s="1"/>
  <c r="K100" i="15"/>
  <c r="L100" i="15" s="1"/>
  <c r="M100" i="15" s="1"/>
  <c r="N100" i="15" s="1"/>
  <c r="O100" i="15" s="1"/>
  <c r="V99" i="15"/>
  <c r="AA99" i="15" s="1"/>
  <c r="W99" i="15"/>
  <c r="W265" i="15"/>
  <c r="V265" i="15"/>
  <c r="AA265" i="15" s="1"/>
  <c r="R310" i="15"/>
  <c r="S310" i="15"/>
  <c r="X310" i="15" s="1"/>
  <c r="K310" i="15"/>
  <c r="L310" i="15" s="1"/>
  <c r="M310" i="15" s="1"/>
  <c r="N310" i="15" s="1"/>
  <c r="O310" i="15" s="1"/>
  <c r="P310" i="15"/>
  <c r="P178" i="15"/>
  <c r="S178" i="15"/>
  <c r="X178" i="15" s="1"/>
  <c r="K178" i="15"/>
  <c r="L178" i="15" s="1"/>
  <c r="M178" i="15" s="1"/>
  <c r="N178" i="15" s="1"/>
  <c r="O178" i="15" s="1"/>
  <c r="R178" i="15"/>
  <c r="V47" i="15"/>
  <c r="AA47" i="15" s="1"/>
  <c r="W47" i="15"/>
  <c r="K26" i="15"/>
  <c r="L26" i="15" s="1"/>
  <c r="M26" i="15" s="1"/>
  <c r="N26" i="15" s="1"/>
  <c r="O26" i="15" s="1"/>
  <c r="S26" i="15"/>
  <c r="X26" i="15" s="1"/>
  <c r="P26" i="15"/>
  <c r="R26" i="15"/>
  <c r="K142" i="15"/>
  <c r="L142" i="15" s="1"/>
  <c r="M142" i="15" s="1"/>
  <c r="N142" i="15" s="1"/>
  <c r="O142" i="15" s="1"/>
  <c r="P142" i="15"/>
  <c r="R142" i="15"/>
  <c r="S142" i="15"/>
  <c r="X142" i="15" s="1"/>
  <c r="P228" i="15"/>
  <c r="K228" i="15"/>
  <c r="L228" i="15" s="1"/>
  <c r="M228" i="15" s="1"/>
  <c r="N228" i="15" s="1"/>
  <c r="O228" i="15" s="1"/>
  <c r="R228" i="15"/>
  <c r="S228" i="15"/>
  <c r="X228" i="15" s="1"/>
  <c r="K106" i="15"/>
  <c r="L106" i="15" s="1"/>
  <c r="M106" i="15" s="1"/>
  <c r="N106" i="15" s="1"/>
  <c r="O106" i="15" s="1"/>
  <c r="R106" i="15"/>
  <c r="P106" i="15"/>
  <c r="S106" i="15"/>
  <c r="X106" i="15" s="1"/>
  <c r="W275" i="15"/>
  <c r="V275" i="15"/>
  <c r="AA275" i="15" s="1"/>
  <c r="S170" i="15"/>
  <c r="X170" i="15" s="1"/>
  <c r="R170" i="15"/>
  <c r="P170" i="15"/>
  <c r="K170" i="15"/>
  <c r="L170" i="15" s="1"/>
  <c r="M170" i="15" s="1"/>
  <c r="N170" i="15" s="1"/>
  <c r="O170" i="15" s="1"/>
  <c r="K286" i="15"/>
  <c r="L286" i="15" s="1"/>
  <c r="M286" i="15" s="1"/>
  <c r="N286" i="15" s="1"/>
  <c r="O286" i="15" s="1"/>
  <c r="P286" i="15"/>
  <c r="S286" i="15"/>
  <c r="X286" i="15" s="1"/>
  <c r="R286" i="15"/>
  <c r="W25" i="15"/>
  <c r="V25" i="15"/>
  <c r="AA25" i="15" s="1"/>
  <c r="W311" i="15"/>
  <c r="V311" i="15"/>
  <c r="AA311" i="15" s="1"/>
  <c r="P172" i="15"/>
  <c r="S172" i="15"/>
  <c r="X172" i="15" s="1"/>
  <c r="R172" i="15"/>
  <c r="K172" i="15"/>
  <c r="L172" i="15" s="1"/>
  <c r="M172" i="15" s="1"/>
  <c r="N172" i="15" s="1"/>
  <c r="O172" i="15" s="1"/>
  <c r="W263" i="15"/>
  <c r="V263" i="15"/>
  <c r="AA263" i="15" s="1"/>
  <c r="P22" i="15"/>
  <c r="K22" i="15"/>
  <c r="L22" i="15" s="1"/>
  <c r="M22" i="15" s="1"/>
  <c r="N22" i="15" s="1"/>
  <c r="O22" i="15" s="1"/>
  <c r="S22" i="15"/>
  <c r="X22" i="15" s="1"/>
  <c r="R22" i="15"/>
  <c r="P264" i="15"/>
  <c r="K264" i="15"/>
  <c r="L264" i="15" s="1"/>
  <c r="M264" i="15" s="1"/>
  <c r="N264" i="15" s="1"/>
  <c r="O264" i="15" s="1"/>
  <c r="R264" i="15"/>
  <c r="S264" i="15"/>
  <c r="X264" i="15" s="1"/>
  <c r="V155" i="15"/>
  <c r="AA155" i="15" s="1"/>
  <c r="W155" i="15"/>
  <c r="W83" i="15"/>
  <c r="V83" i="15"/>
  <c r="AA83" i="15" s="1"/>
  <c r="K134" i="15"/>
  <c r="L134" i="15" s="1"/>
  <c r="M134" i="15" s="1"/>
  <c r="N134" i="15" s="1"/>
  <c r="O134" i="15" s="1"/>
  <c r="R134" i="15"/>
  <c r="P134" i="15"/>
  <c r="S134" i="15"/>
  <c r="X134" i="15" s="1"/>
  <c r="K290" i="15"/>
  <c r="L290" i="15" s="1"/>
  <c r="M290" i="15" s="1"/>
  <c r="N290" i="15" s="1"/>
  <c r="O290" i="15" s="1"/>
  <c r="S290" i="15"/>
  <c r="X290" i="15" s="1"/>
  <c r="R290" i="15"/>
  <c r="P290" i="15"/>
  <c r="R136" i="15"/>
  <c r="P136" i="15"/>
  <c r="K136" i="15"/>
  <c r="L136" i="15" s="1"/>
  <c r="M136" i="15" s="1"/>
  <c r="N136" i="15" s="1"/>
  <c r="O136" i="15" s="1"/>
  <c r="S136" i="15"/>
  <c r="X136" i="15" s="1"/>
  <c r="V145" i="15"/>
  <c r="AA145" i="15" s="1"/>
  <c r="W145" i="15"/>
  <c r="R74" i="15"/>
  <c r="S74" i="15"/>
  <c r="X74" i="15" s="1"/>
  <c r="P74" i="15"/>
  <c r="K74" i="15"/>
  <c r="L74" i="15" s="1"/>
  <c r="M74" i="15" s="1"/>
  <c r="N74" i="15" s="1"/>
  <c r="O74" i="15" s="1"/>
  <c r="K151" i="15"/>
  <c r="L151" i="15" s="1"/>
  <c r="M151" i="15" s="1"/>
  <c r="N151" i="15" s="1"/>
  <c r="O151" i="15" s="1"/>
  <c r="P151" i="15"/>
  <c r="R151" i="15"/>
  <c r="S151" i="15"/>
  <c r="X151" i="15" s="1"/>
  <c r="P245" i="15"/>
  <c r="K245" i="15"/>
  <c r="L245" i="15" s="1"/>
  <c r="M245" i="15" s="1"/>
  <c r="N245" i="15" s="1"/>
  <c r="O245" i="15" s="1"/>
  <c r="S245" i="15"/>
  <c r="X245" i="15" s="1"/>
  <c r="R245" i="15"/>
  <c r="K125" i="15"/>
  <c r="L125" i="15" s="1"/>
  <c r="M125" i="15" s="1"/>
  <c r="N125" i="15" s="1"/>
  <c r="O125" i="15" s="1"/>
  <c r="R125" i="15"/>
  <c r="P125" i="15"/>
  <c r="S125" i="15"/>
  <c r="X125" i="15" s="1"/>
  <c r="R152" i="15"/>
  <c r="K152" i="15"/>
  <c r="L152" i="15" s="1"/>
  <c r="M152" i="15" s="1"/>
  <c r="N152" i="15" s="1"/>
  <c r="O152" i="15" s="1"/>
  <c r="S152" i="15"/>
  <c r="X152" i="15" s="1"/>
  <c r="P152" i="15"/>
  <c r="K242" i="15"/>
  <c r="L242" i="15" s="1"/>
  <c r="M242" i="15" s="1"/>
  <c r="N242" i="15" s="1"/>
  <c r="O242" i="15" s="1"/>
  <c r="S242" i="15"/>
  <c r="X242" i="15" s="1"/>
  <c r="R242" i="15"/>
  <c r="P242" i="15"/>
  <c r="R234" i="15"/>
  <c r="S234" i="15"/>
  <c r="X234" i="15" s="1"/>
  <c r="K234" i="15"/>
  <c r="L234" i="15" s="1"/>
  <c r="M234" i="15" s="1"/>
  <c r="N234" i="15" s="1"/>
  <c r="O234" i="15" s="1"/>
  <c r="P234" i="15"/>
  <c r="V51" i="15"/>
  <c r="AA51" i="15" s="1"/>
  <c r="W51" i="15"/>
  <c r="V85" i="15"/>
  <c r="AA85" i="15" s="1"/>
  <c r="W85" i="15"/>
  <c r="S300" i="15"/>
  <c r="X300" i="15" s="1"/>
  <c r="K300" i="15"/>
  <c r="L300" i="15" s="1"/>
  <c r="M300" i="15" s="1"/>
  <c r="N300" i="15" s="1"/>
  <c r="O300" i="15" s="1"/>
  <c r="R300" i="15"/>
  <c r="P300" i="15"/>
  <c r="R149" i="15"/>
  <c r="S149" i="15"/>
  <c r="X149" i="15" s="1"/>
  <c r="P149" i="15"/>
  <c r="K149" i="15"/>
  <c r="L149" i="15" s="1"/>
  <c r="M149" i="15" s="1"/>
  <c r="N149" i="15" s="1"/>
  <c r="O149" i="15" s="1"/>
  <c r="W123" i="15"/>
  <c r="V123" i="15"/>
  <c r="AA123" i="15" s="1"/>
  <c r="K77" i="15"/>
  <c r="L77" i="15" s="1"/>
  <c r="M77" i="15" s="1"/>
  <c r="N77" i="15" s="1"/>
  <c r="O77" i="15" s="1"/>
  <c r="R77" i="15"/>
  <c r="S77" i="15"/>
  <c r="X77" i="15" s="1"/>
  <c r="P77" i="15"/>
  <c r="V37" i="15"/>
  <c r="AA37" i="15" s="1"/>
  <c r="W37" i="15"/>
  <c r="R126" i="15"/>
  <c r="K126" i="15"/>
  <c r="L126" i="15" s="1"/>
  <c r="M126" i="15" s="1"/>
  <c r="N126" i="15" s="1"/>
  <c r="O126" i="15" s="1"/>
  <c r="S126" i="15"/>
  <c r="X126" i="15" s="1"/>
  <c r="P126" i="15"/>
  <c r="P184" i="15"/>
  <c r="R184" i="15"/>
  <c r="S184" i="15"/>
  <c r="X184" i="15" s="1"/>
  <c r="K184" i="15"/>
  <c r="L184" i="15" s="1"/>
  <c r="M184" i="15" s="1"/>
  <c r="N184" i="15" s="1"/>
  <c r="O184" i="15" s="1"/>
  <c r="K139" i="15"/>
  <c r="L139" i="15" s="1"/>
  <c r="M139" i="15" s="1"/>
  <c r="N139" i="15" s="1"/>
  <c r="O139" i="15" s="1"/>
  <c r="R139" i="15"/>
  <c r="S139" i="15"/>
  <c r="X139" i="15" s="1"/>
  <c r="P139" i="15"/>
  <c r="W121" i="15"/>
  <c r="V121" i="15"/>
  <c r="AA121" i="15" s="1"/>
  <c r="V87" i="15"/>
  <c r="AA87" i="15" s="1"/>
  <c r="W87" i="15"/>
  <c r="K24" i="15"/>
  <c r="L24" i="15" s="1"/>
  <c r="M24" i="15" s="1"/>
  <c r="N24" i="15" s="1"/>
  <c r="O24" i="15" s="1"/>
  <c r="P24" i="15"/>
  <c r="S24" i="15"/>
  <c r="X24" i="15" s="1"/>
  <c r="R24" i="15"/>
  <c r="R148" i="15"/>
  <c r="S148" i="15"/>
  <c r="X148" i="15" s="1"/>
  <c r="P148" i="15"/>
  <c r="K148" i="15"/>
  <c r="L148" i="15" s="1"/>
  <c r="M148" i="15" s="1"/>
  <c r="N148" i="15" s="1"/>
  <c r="O148" i="15" s="1"/>
  <c r="R233" i="15"/>
  <c r="K233" i="15"/>
  <c r="L233" i="15" s="1"/>
  <c r="M233" i="15" s="1"/>
  <c r="N233" i="15" s="1"/>
  <c r="O233" i="15" s="1"/>
  <c r="P233" i="15"/>
  <c r="S233" i="15"/>
  <c r="X233" i="15" s="1"/>
  <c r="S307" i="15"/>
  <c r="X307" i="15" s="1"/>
  <c r="K307" i="15"/>
  <c r="L307" i="15" s="1"/>
  <c r="M307" i="15" s="1"/>
  <c r="N307" i="15" s="1"/>
  <c r="O307" i="15" s="1"/>
  <c r="R307" i="15"/>
  <c r="P307" i="15"/>
  <c r="W289" i="15"/>
  <c r="V289" i="15"/>
  <c r="AA289" i="15" s="1"/>
  <c r="W267" i="15"/>
  <c r="V267" i="15"/>
  <c r="AA267" i="15" s="1"/>
  <c r="K230" i="15"/>
  <c r="L230" i="15" s="1"/>
  <c r="M230" i="15" s="1"/>
  <c r="N230" i="15" s="1"/>
  <c r="O230" i="15" s="1"/>
  <c r="S230" i="15"/>
  <c r="X230" i="15" s="1"/>
  <c r="R230" i="15"/>
  <c r="P230" i="15"/>
  <c r="R164" i="15"/>
  <c r="S164" i="15"/>
  <c r="X164" i="15" s="1"/>
  <c r="P164" i="15"/>
  <c r="K164" i="15"/>
  <c r="L164" i="15" s="1"/>
  <c r="M164" i="15" s="1"/>
  <c r="N164" i="15" s="1"/>
  <c r="O164" i="15" s="1"/>
  <c r="P138" i="15"/>
  <c r="K138" i="15"/>
  <c r="L138" i="15" s="1"/>
  <c r="M138" i="15" s="1"/>
  <c r="N138" i="15" s="1"/>
  <c r="O138" i="15" s="1"/>
  <c r="S138" i="15"/>
  <c r="X138" i="15" s="1"/>
  <c r="R138" i="15"/>
  <c r="V95" i="15"/>
  <c r="AA95" i="15" s="1"/>
  <c r="W95" i="15"/>
  <c r="R112" i="15"/>
  <c r="K112" i="15"/>
  <c r="L112" i="15" s="1"/>
  <c r="M112" i="15" s="1"/>
  <c r="N112" i="15" s="1"/>
  <c r="O112" i="15" s="1"/>
  <c r="S112" i="15"/>
  <c r="X112" i="15" s="1"/>
  <c r="P112" i="15"/>
  <c r="K257" i="15"/>
  <c r="L257" i="15" s="1"/>
  <c r="M257" i="15" s="1"/>
  <c r="N257" i="15" s="1"/>
  <c r="O257" i="15" s="1"/>
  <c r="R257" i="15"/>
  <c r="P257" i="15"/>
  <c r="S257" i="15"/>
  <c r="X257" i="15" s="1"/>
  <c r="K168" i="15"/>
  <c r="L168" i="15" s="1"/>
  <c r="M168" i="15" s="1"/>
  <c r="N168" i="15" s="1"/>
  <c r="O168" i="15" s="1"/>
  <c r="P168" i="15"/>
  <c r="S168" i="15"/>
  <c r="X168" i="15" s="1"/>
  <c r="R168" i="15"/>
  <c r="S33" i="15"/>
  <c r="X33" i="15" s="1"/>
  <c r="R33" i="15"/>
  <c r="K33" i="15"/>
  <c r="L33" i="15" s="1"/>
  <c r="M33" i="15" s="1"/>
  <c r="N33" i="15" s="1"/>
  <c r="O33" i="15" s="1"/>
  <c r="P33" i="15"/>
  <c r="S271" i="15"/>
  <c r="X271" i="15" s="1"/>
  <c r="K271" i="15"/>
  <c r="L271" i="15" s="1"/>
  <c r="M271" i="15" s="1"/>
  <c r="N271" i="15" s="1"/>
  <c r="O271" i="15" s="1"/>
  <c r="P271" i="15"/>
  <c r="R271" i="15"/>
  <c r="K41" i="15"/>
  <c r="L41" i="15" s="1"/>
  <c r="M41" i="15" s="1"/>
  <c r="N41" i="15" s="1"/>
  <c r="O41" i="15" s="1"/>
  <c r="S41" i="15"/>
  <c r="X41" i="15" s="1"/>
  <c r="R41" i="15"/>
  <c r="P41" i="15"/>
  <c r="P292" i="15"/>
  <c r="S292" i="15"/>
  <c r="X292" i="15" s="1"/>
  <c r="K292" i="15"/>
  <c r="L292" i="15" s="1"/>
  <c r="M292" i="15" s="1"/>
  <c r="N292" i="15" s="1"/>
  <c r="O292" i="15" s="1"/>
  <c r="R292" i="15"/>
  <c r="S247" i="15"/>
  <c r="X247" i="15" s="1"/>
  <c r="P247" i="15"/>
  <c r="R247" i="15"/>
  <c r="K247" i="15"/>
  <c r="L247" i="15" s="1"/>
  <c r="M247" i="15" s="1"/>
  <c r="N247" i="15" s="1"/>
  <c r="O247" i="15" s="1"/>
  <c r="P80" i="15"/>
  <c r="S80" i="15"/>
  <c r="X80" i="15" s="1"/>
  <c r="R80" i="15"/>
  <c r="K80" i="15"/>
  <c r="L80" i="15" s="1"/>
  <c r="M80" i="15" s="1"/>
  <c r="N80" i="15" s="1"/>
  <c r="O80" i="15" s="1"/>
  <c r="S236" i="15"/>
  <c r="X236" i="15" s="1"/>
  <c r="R236" i="15"/>
  <c r="P236" i="15"/>
  <c r="K236" i="15"/>
  <c r="L236" i="15" s="1"/>
  <c r="M236" i="15" s="1"/>
  <c r="N236" i="15" s="1"/>
  <c r="O236" i="15" s="1"/>
  <c r="P293" i="15"/>
  <c r="S293" i="15"/>
  <c r="X293" i="15" s="1"/>
  <c r="K293" i="15"/>
  <c r="L293" i="15" s="1"/>
  <c r="M293" i="15" s="1"/>
  <c r="N293" i="15" s="1"/>
  <c r="O293" i="15" s="1"/>
  <c r="R293" i="15"/>
  <c r="S270" i="15"/>
  <c r="X270" i="15" s="1"/>
  <c r="K270" i="15"/>
  <c r="L270" i="15" s="1"/>
  <c r="M270" i="15" s="1"/>
  <c r="N270" i="15" s="1"/>
  <c r="O270" i="15" s="1"/>
  <c r="R270" i="15"/>
  <c r="P270" i="15"/>
  <c r="R166" i="15"/>
  <c r="S166" i="15"/>
  <c r="X166" i="15" s="1"/>
  <c r="P166" i="15"/>
  <c r="K166" i="15"/>
  <c r="L166" i="15" s="1"/>
  <c r="M166" i="15" s="1"/>
  <c r="N166" i="15" s="1"/>
  <c r="O166" i="15" s="1"/>
  <c r="S141" i="15"/>
  <c r="X141" i="15" s="1"/>
  <c r="R141" i="15"/>
  <c r="P141" i="15"/>
  <c r="K141" i="15"/>
  <c r="L141" i="15" s="1"/>
  <c r="M141" i="15" s="1"/>
  <c r="N141" i="15" s="1"/>
  <c r="O141" i="15" s="1"/>
  <c r="W107" i="15"/>
  <c r="V107" i="15"/>
  <c r="AA107" i="15" s="1"/>
  <c r="P78" i="15"/>
  <c r="R78" i="15"/>
  <c r="K78" i="15"/>
  <c r="L78" i="15" s="1"/>
  <c r="M78" i="15" s="1"/>
  <c r="N78" i="15" s="1"/>
  <c r="O78" i="15" s="1"/>
  <c r="S78" i="15"/>
  <c r="X78" i="15" s="1"/>
  <c r="W23" i="15"/>
  <c r="V23" i="15"/>
  <c r="AA23" i="15" s="1"/>
  <c r="G5" i="15"/>
  <c r="K28" i="15"/>
  <c r="L28" i="15" s="1"/>
  <c r="M28" i="15" s="1"/>
  <c r="N28" i="15" s="1"/>
  <c r="O28" i="15" s="1"/>
  <c r="S28" i="15"/>
  <c r="X28" i="15" s="1"/>
  <c r="P28" i="15"/>
  <c r="R28" i="15"/>
  <c r="P308" i="15"/>
  <c r="K308" i="15"/>
  <c r="L308" i="15" s="1"/>
  <c r="M308" i="15" s="1"/>
  <c r="N308" i="15" s="1"/>
  <c r="O308" i="15" s="1"/>
  <c r="R308" i="15"/>
  <c r="S308" i="15"/>
  <c r="X308" i="15" s="1"/>
  <c r="P266" i="15"/>
  <c r="R266" i="15"/>
  <c r="K266" i="15"/>
  <c r="L266" i="15" s="1"/>
  <c r="M266" i="15" s="1"/>
  <c r="N266" i="15" s="1"/>
  <c r="O266" i="15" s="1"/>
  <c r="S266" i="15"/>
  <c r="X266" i="15" s="1"/>
  <c r="V241" i="15"/>
  <c r="AA241" i="15" s="1"/>
  <c r="W241" i="15"/>
  <c r="P137" i="15"/>
  <c r="R137" i="15"/>
  <c r="K137" i="15"/>
  <c r="L137" i="15" s="1"/>
  <c r="M137" i="15" s="1"/>
  <c r="N137" i="15" s="1"/>
  <c r="O137" i="15" s="1"/>
  <c r="S137" i="15"/>
  <c r="X137" i="15" s="1"/>
  <c r="P65" i="15"/>
  <c r="K65" i="15"/>
  <c r="L65" i="15" s="1"/>
  <c r="M65" i="15" s="1"/>
  <c r="N65" i="15" s="1"/>
  <c r="O65" i="15" s="1"/>
  <c r="S65" i="15"/>
  <c r="X65" i="15" s="1"/>
  <c r="R65" i="15"/>
  <c r="S132" i="15"/>
  <c r="X132" i="15" s="1"/>
  <c r="R132" i="15"/>
  <c r="P132" i="15"/>
  <c r="K132" i="15"/>
  <c r="L132" i="15" s="1"/>
  <c r="M132" i="15" s="1"/>
  <c r="N132" i="15" s="1"/>
  <c r="O132" i="15" s="1"/>
  <c r="P17" i="15"/>
  <c r="S17" i="15"/>
  <c r="X17" i="15" s="1"/>
  <c r="K17" i="15"/>
  <c r="L17" i="15" s="1"/>
  <c r="M17" i="15" s="1"/>
  <c r="N17" i="15" s="1"/>
  <c r="O17" i="15" s="1"/>
  <c r="R17" i="15"/>
  <c r="P295" i="15"/>
  <c r="K295" i="15"/>
  <c r="L295" i="15" s="1"/>
  <c r="M295" i="15" s="1"/>
  <c r="N295" i="15" s="1"/>
  <c r="O295" i="15" s="1"/>
  <c r="S295" i="15"/>
  <c r="X295" i="15" s="1"/>
  <c r="R295" i="15"/>
  <c r="R272" i="15"/>
  <c r="S272" i="15"/>
  <c r="X272" i="15" s="1"/>
  <c r="K272" i="15"/>
  <c r="L272" i="15" s="1"/>
  <c r="M272" i="15" s="1"/>
  <c r="N272" i="15" s="1"/>
  <c r="O272" i="15" s="1"/>
  <c r="P272" i="15"/>
  <c r="K288" i="15"/>
  <c r="L288" i="15" s="1"/>
  <c r="M288" i="15" s="1"/>
  <c r="N288" i="15" s="1"/>
  <c r="O288" i="15" s="1"/>
  <c r="R288" i="15"/>
  <c r="S288" i="15"/>
  <c r="X288" i="15" s="1"/>
  <c r="P288" i="15"/>
  <c r="V243" i="15"/>
  <c r="AA243" i="15" s="1"/>
  <c r="W243" i="15"/>
  <c r="P19" i="15"/>
  <c r="S19" i="15"/>
  <c r="X19" i="15" s="1"/>
  <c r="K19" i="15"/>
  <c r="L19" i="15" s="1"/>
  <c r="M19" i="15" s="1"/>
  <c r="N19" i="15" s="1"/>
  <c r="O19" i="15" s="1"/>
  <c r="R19" i="15"/>
  <c r="R104" i="15"/>
  <c r="K104" i="15"/>
  <c r="L104" i="15" s="1"/>
  <c r="M104" i="15" s="1"/>
  <c r="N104" i="15" s="1"/>
  <c r="O104" i="15" s="1"/>
  <c r="P104" i="15"/>
  <c r="S104" i="15"/>
  <c r="X104" i="15" s="1"/>
  <c r="R108" i="15"/>
  <c r="K108" i="15"/>
  <c r="L108" i="15" s="1"/>
  <c r="M108" i="15" s="1"/>
  <c r="N108" i="15" s="1"/>
  <c r="O108" i="15" s="1"/>
  <c r="P108" i="15"/>
  <c r="S108" i="15"/>
  <c r="X108" i="15" s="1"/>
  <c r="S328" i="15"/>
  <c r="X328" i="15" s="1"/>
  <c r="K328" i="15"/>
  <c r="L328" i="15" s="1"/>
  <c r="M328" i="15" s="1"/>
  <c r="N328" i="15" s="1"/>
  <c r="O328" i="15" s="1"/>
  <c r="P328" i="15"/>
  <c r="R328" i="15"/>
  <c r="P116" i="15"/>
  <c r="K116" i="15"/>
  <c r="L116" i="15" s="1"/>
  <c r="M116" i="15" s="1"/>
  <c r="N116" i="15" s="1"/>
  <c r="O116" i="15" s="1"/>
  <c r="S116" i="15"/>
  <c r="X116" i="15" s="1"/>
  <c r="R116" i="15"/>
  <c r="S224" i="15"/>
  <c r="X224" i="15" s="1"/>
  <c r="K224" i="15"/>
  <c r="L224" i="15" s="1"/>
  <c r="M224" i="15" s="1"/>
  <c r="N224" i="15" s="1"/>
  <c r="O224" i="15" s="1"/>
  <c r="P224" i="15"/>
  <c r="R224" i="15"/>
  <c r="V181" i="15"/>
  <c r="AA181" i="15" s="1"/>
  <c r="W181" i="15"/>
  <c r="R269" i="15"/>
  <c r="K269" i="15"/>
  <c r="L269" i="15" s="1"/>
  <c r="M269" i="15" s="1"/>
  <c r="N269" i="15" s="1"/>
  <c r="O269" i="15" s="1"/>
  <c r="P269" i="15"/>
  <c r="S269" i="15"/>
  <c r="X269" i="15" s="1"/>
  <c r="R144" i="15"/>
  <c r="S144" i="15"/>
  <c r="X144" i="15" s="1"/>
  <c r="P144" i="15"/>
  <c r="K144" i="15"/>
  <c r="L144" i="15" s="1"/>
  <c r="M144" i="15" s="1"/>
  <c r="N144" i="15" s="1"/>
  <c r="O144" i="15" s="1"/>
  <c r="K254" i="15"/>
  <c r="L254" i="15" s="1"/>
  <c r="M254" i="15" s="1"/>
  <c r="N254" i="15" s="1"/>
  <c r="O254" i="15" s="1"/>
  <c r="P254" i="15"/>
  <c r="S254" i="15"/>
  <c r="X254" i="15" s="1"/>
  <c r="R254" i="15"/>
  <c r="S154" i="15"/>
  <c r="X154" i="15" s="1"/>
  <c r="R154" i="15"/>
  <c r="P154" i="15"/>
  <c r="K154" i="15"/>
  <c r="L154" i="15" s="1"/>
  <c r="M154" i="15" s="1"/>
  <c r="N154" i="15" s="1"/>
  <c r="O154" i="15" s="1"/>
  <c r="W11" i="15"/>
  <c r="V11" i="15"/>
  <c r="AA11" i="15" s="1"/>
  <c r="R156" i="15"/>
  <c r="P156" i="15"/>
  <c r="S156" i="15"/>
  <c r="X156" i="15" s="1"/>
  <c r="K156" i="15"/>
  <c r="L156" i="15" s="1"/>
  <c r="M156" i="15" s="1"/>
  <c r="N156" i="15" s="1"/>
  <c r="O156" i="15" s="1"/>
  <c r="W313" i="15"/>
  <c r="V313" i="15"/>
  <c r="AA313" i="15" s="1"/>
  <c r="AB239" i="15"/>
  <c r="AG239" i="15" s="1"/>
  <c r="W27" i="15"/>
  <c r="V27" i="15"/>
  <c r="AA27" i="15" s="1"/>
  <c r="W71" i="15"/>
  <c r="V71" i="15"/>
  <c r="AA71" i="15" s="1"/>
  <c r="V227" i="15"/>
  <c r="AA227" i="15" s="1"/>
  <c r="W227" i="15"/>
  <c r="S122" i="15"/>
  <c r="X122" i="15" s="1"/>
  <c r="K122" i="15"/>
  <c r="L122" i="15" s="1"/>
  <c r="M122" i="15" s="1"/>
  <c r="N122" i="15" s="1"/>
  <c r="O122" i="15" s="1"/>
  <c r="R122" i="15"/>
  <c r="P122" i="15"/>
  <c r="P298" i="15"/>
  <c r="S298" i="15"/>
  <c r="X298" i="15" s="1"/>
  <c r="R298" i="15"/>
  <c r="K298" i="15"/>
  <c r="L298" i="15" s="1"/>
  <c r="M298" i="15" s="1"/>
  <c r="N298" i="15" s="1"/>
  <c r="O298" i="15" s="1"/>
  <c r="V35" i="15"/>
  <c r="AA35" i="15" s="1"/>
  <c r="W35" i="15"/>
  <c r="S268" i="15"/>
  <c r="X268" i="15" s="1"/>
  <c r="R268" i="15"/>
  <c r="P268" i="15"/>
  <c r="K268" i="15"/>
  <c r="L268" i="15" s="1"/>
  <c r="M268" i="15" s="1"/>
  <c r="N268" i="15" s="1"/>
  <c r="O268" i="15" s="1"/>
  <c r="R21" i="15"/>
  <c r="P21" i="15"/>
  <c r="S21" i="15"/>
  <c r="X21" i="15" s="1"/>
  <c r="K21" i="15"/>
  <c r="L21" i="15" s="1"/>
  <c r="M21" i="15" s="1"/>
  <c r="N21" i="15" s="1"/>
  <c r="O21" i="15" s="1"/>
  <c r="K165" i="15"/>
  <c r="L165" i="15" s="1"/>
  <c r="M165" i="15" s="1"/>
  <c r="N165" i="15" s="1"/>
  <c r="O165" i="15" s="1"/>
  <c r="S165" i="15"/>
  <c r="X165" i="15" s="1"/>
  <c r="R165" i="15"/>
  <c r="P165" i="15"/>
  <c r="V109" i="15"/>
  <c r="AA109" i="15" s="1"/>
  <c r="W109" i="15"/>
  <c r="W299" i="15"/>
  <c r="V299" i="15"/>
  <c r="AA299" i="15" s="1"/>
  <c r="S305" i="15"/>
  <c r="X305" i="15" s="1"/>
  <c r="K305" i="15"/>
  <c r="L305" i="15" s="1"/>
  <c r="M305" i="15" s="1"/>
  <c r="N305" i="15" s="1"/>
  <c r="O305" i="15" s="1"/>
  <c r="P305" i="15"/>
  <c r="R305" i="15"/>
  <c r="K12" i="15"/>
  <c r="L12" i="15" s="1"/>
  <c r="M12" i="15" s="1"/>
  <c r="N12" i="15" s="1"/>
  <c r="O12" i="15" s="1"/>
  <c r="P12" i="15"/>
  <c r="S12" i="15"/>
  <c r="X12" i="15" s="1"/>
  <c r="R12" i="15"/>
  <c r="P40" i="15"/>
  <c r="R40" i="15"/>
  <c r="K40" i="15"/>
  <c r="L40" i="15" s="1"/>
  <c r="M40" i="15" s="1"/>
  <c r="N40" i="15" s="1"/>
  <c r="O40" i="15" s="1"/>
  <c r="S40" i="15"/>
  <c r="X40" i="15" s="1"/>
  <c r="P101" i="15"/>
  <c r="S101" i="15"/>
  <c r="X101" i="15" s="1"/>
  <c r="K101" i="15"/>
  <c r="L101" i="15" s="1"/>
  <c r="M101" i="15" s="1"/>
  <c r="N101" i="15" s="1"/>
  <c r="O101" i="15" s="1"/>
  <c r="R101" i="15"/>
  <c r="V327" i="15"/>
  <c r="AA327" i="15" s="1"/>
  <c r="W327" i="15"/>
  <c r="V231" i="15"/>
  <c r="AA231" i="15" s="1"/>
  <c r="W231" i="15"/>
  <c r="W133" i="15"/>
  <c r="V133" i="15"/>
  <c r="AA133" i="15" s="1"/>
  <c r="S70" i="15"/>
  <c r="X70" i="15" s="1"/>
  <c r="K70" i="15"/>
  <c r="L70" i="15" s="1"/>
  <c r="M70" i="15" s="1"/>
  <c r="N70" i="15" s="1"/>
  <c r="O70" i="15" s="1"/>
  <c r="P70" i="15"/>
  <c r="R70" i="15"/>
  <c r="S210" i="15"/>
  <c r="X210" i="15" s="1"/>
  <c r="K210" i="15"/>
  <c r="L210" i="15" s="1"/>
  <c r="M210" i="15" s="1"/>
  <c r="N210" i="15" s="1"/>
  <c r="O210" i="15" s="1"/>
  <c r="R210" i="15"/>
  <c r="P210" i="15"/>
  <c r="S140" i="15"/>
  <c r="X140" i="15" s="1"/>
  <c r="K140" i="15"/>
  <c r="L140" i="15" s="1"/>
  <c r="M140" i="15" s="1"/>
  <c r="N140" i="15" s="1"/>
  <c r="O140" i="15" s="1"/>
  <c r="P140" i="15"/>
  <c r="R140" i="15"/>
  <c r="K114" i="15"/>
  <c r="L114" i="15" s="1"/>
  <c r="M114" i="15" s="1"/>
  <c r="N114" i="15" s="1"/>
  <c r="O114" i="15" s="1"/>
  <c r="R114" i="15"/>
  <c r="S114" i="15"/>
  <c r="X114" i="15" s="1"/>
  <c r="P114" i="15"/>
  <c r="K68" i="15"/>
  <c r="L68" i="15" s="1"/>
  <c r="M68" i="15" s="1"/>
  <c r="N68" i="15" s="1"/>
  <c r="O68" i="15" s="1"/>
  <c r="R68" i="15"/>
  <c r="S68" i="15"/>
  <c r="X68" i="15" s="1"/>
  <c r="P68" i="15"/>
  <c r="R30" i="15"/>
  <c r="P30" i="15"/>
  <c r="S30" i="15"/>
  <c r="X30" i="15" s="1"/>
  <c r="K30" i="15"/>
  <c r="L30" i="15" s="1"/>
  <c r="M30" i="15" s="1"/>
  <c r="N30" i="15" s="1"/>
  <c r="O30" i="15" s="1"/>
  <c r="R16" i="15"/>
  <c r="P16" i="15"/>
  <c r="K16" i="15"/>
  <c r="L16" i="15" s="1"/>
  <c r="M16" i="15" s="1"/>
  <c r="N16" i="15" s="1"/>
  <c r="O16" i="15" s="1"/>
  <c r="S16" i="15"/>
  <c r="X16" i="15" s="1"/>
  <c r="K76" i="15"/>
  <c r="L76" i="15" s="1"/>
  <c r="M76" i="15" s="1"/>
  <c r="N76" i="15" s="1"/>
  <c r="O76" i="15" s="1"/>
  <c r="R76" i="15"/>
  <c r="S76" i="15"/>
  <c r="X76" i="15" s="1"/>
  <c r="P76" i="15"/>
  <c r="V291" i="15"/>
  <c r="AA291" i="15" s="1"/>
  <c r="W291" i="15"/>
  <c r="V143" i="15"/>
  <c r="AA143" i="15" s="1"/>
  <c r="W143" i="15"/>
  <c r="R174" i="15"/>
  <c r="S174" i="15"/>
  <c r="X174" i="15" s="1"/>
  <c r="K174" i="15"/>
  <c r="L174" i="15" s="1"/>
  <c r="M174" i="15" s="1"/>
  <c r="N174" i="15" s="1"/>
  <c r="O174" i="15" s="1"/>
  <c r="P174" i="15"/>
  <c r="R113" i="15"/>
  <c r="S113" i="15"/>
  <c r="X113" i="15" s="1"/>
  <c r="P113" i="15"/>
  <c r="K113" i="15"/>
  <c r="L113" i="15" s="1"/>
  <c r="M113" i="15" s="1"/>
  <c r="N113" i="15" s="1"/>
  <c r="O113" i="15" s="1"/>
  <c r="S91" i="15"/>
  <c r="X91" i="15" s="1"/>
  <c r="R91" i="15"/>
  <c r="P91" i="15"/>
  <c r="K91" i="15"/>
  <c r="L91" i="15" s="1"/>
  <c r="M91" i="15" s="1"/>
  <c r="N91" i="15" s="1"/>
  <c r="O91" i="15" s="1"/>
  <c r="W277" i="15"/>
  <c r="V277" i="15"/>
  <c r="AA277" i="15" s="1"/>
  <c r="V253" i="15"/>
  <c r="AA253" i="15" s="1"/>
  <c r="W253" i="15"/>
  <c r="W15" i="15"/>
  <c r="V15" i="15"/>
  <c r="AA15" i="15" s="1"/>
  <c r="P281" i="15"/>
  <c r="S281" i="15"/>
  <c r="X281" i="15" s="1"/>
  <c r="K281" i="15"/>
  <c r="L281" i="15" s="1"/>
  <c r="M281" i="15" s="1"/>
  <c r="N281" i="15" s="1"/>
  <c r="O281" i="15" s="1"/>
  <c r="R281" i="15"/>
  <c r="R223" i="15"/>
  <c r="S223" i="15"/>
  <c r="X223" i="15" s="1"/>
  <c r="K223" i="15"/>
  <c r="L223" i="15" s="1"/>
  <c r="M223" i="15" s="1"/>
  <c r="N223" i="15" s="1"/>
  <c r="O223" i="15" s="1"/>
  <c r="P223" i="15"/>
  <c r="S160" i="15"/>
  <c r="X160" i="15" s="1"/>
  <c r="K160" i="15"/>
  <c r="L160" i="15" s="1"/>
  <c r="M160" i="15" s="1"/>
  <c r="N160" i="15" s="1"/>
  <c r="O160" i="15" s="1"/>
  <c r="P160" i="15"/>
  <c r="R160" i="15"/>
  <c r="S129" i="15"/>
  <c r="X129" i="15" s="1"/>
  <c r="R129" i="15"/>
  <c r="P129" i="15"/>
  <c r="K129" i="15"/>
  <c r="L129" i="15" s="1"/>
  <c r="M129" i="15" s="1"/>
  <c r="N129" i="15" s="1"/>
  <c r="O129" i="15" s="1"/>
  <c r="V75" i="15"/>
  <c r="AA75" i="15" s="1"/>
  <c r="W75" i="15"/>
  <c r="K175" i="15"/>
  <c r="L175" i="15" s="1"/>
  <c r="M175" i="15" s="1"/>
  <c r="N175" i="15" s="1"/>
  <c r="O175" i="15" s="1"/>
  <c r="P175" i="15"/>
  <c r="R175" i="15"/>
  <c r="S175" i="15"/>
  <c r="X175" i="15" s="1"/>
  <c r="W303" i="15"/>
  <c r="V303" i="15"/>
  <c r="AA303" i="15" s="1"/>
  <c r="P32" i="15"/>
  <c r="R32" i="15"/>
  <c r="S32" i="15"/>
  <c r="X32" i="15" s="1"/>
  <c r="K32" i="15"/>
  <c r="L32" i="15" s="1"/>
  <c r="M32" i="15" s="1"/>
  <c r="N32" i="15" s="1"/>
  <c r="O32" i="15" s="1"/>
  <c r="P306" i="15"/>
  <c r="S306" i="15"/>
  <c r="X306" i="15" s="1"/>
  <c r="R306" i="15"/>
  <c r="K306" i="15"/>
  <c r="L306" i="15" s="1"/>
  <c r="M306" i="15" s="1"/>
  <c r="N306" i="15" s="1"/>
  <c r="O306" i="15" s="1"/>
  <c r="R248" i="15"/>
  <c r="P248" i="15"/>
  <c r="K248" i="15"/>
  <c r="L248" i="15" s="1"/>
  <c r="M248" i="15" s="1"/>
  <c r="N248" i="15" s="1"/>
  <c r="O248" i="15" s="1"/>
  <c r="S248" i="15"/>
  <c r="X248" i="15" s="1"/>
  <c r="K222" i="15"/>
  <c r="L222" i="15" s="1"/>
  <c r="M222" i="15" s="1"/>
  <c r="N222" i="15" s="1"/>
  <c r="O222" i="15" s="1"/>
  <c r="S222" i="15"/>
  <c r="X222" i="15" s="1"/>
  <c r="R222" i="15"/>
  <c r="P222" i="15"/>
  <c r="W179" i="15"/>
  <c r="V179" i="15"/>
  <c r="AA179" i="15" s="1"/>
  <c r="W73" i="15"/>
  <c r="V73" i="15"/>
  <c r="AA73" i="15" s="1"/>
  <c r="R158" i="15"/>
  <c r="K158" i="15"/>
  <c r="L158" i="15" s="1"/>
  <c r="M158" i="15" s="1"/>
  <c r="N158" i="15" s="1"/>
  <c r="O158" i="15" s="1"/>
  <c r="S158" i="15"/>
  <c r="X158" i="15" s="1"/>
  <c r="P158" i="15"/>
  <c r="P6" i="15"/>
  <c r="S6" i="15"/>
  <c r="X6" i="15" s="1"/>
  <c r="K6" i="15"/>
  <c r="L6" i="15" s="1"/>
  <c r="M6" i="15" s="1"/>
  <c r="N6" i="15" s="1"/>
  <c r="O6" i="15" s="1"/>
  <c r="R6" i="15"/>
  <c r="P221" i="15"/>
  <c r="K221" i="15"/>
  <c r="L221" i="15" s="1"/>
  <c r="M221" i="15" s="1"/>
  <c r="N221" i="15" s="1"/>
  <c r="O221" i="15" s="1"/>
  <c r="S221" i="15"/>
  <c r="X221" i="15" s="1"/>
  <c r="R221" i="15"/>
  <c r="K309" i="15"/>
  <c r="L309" i="15" s="1"/>
  <c r="M309" i="15" s="1"/>
  <c r="N309" i="15" s="1"/>
  <c r="O309" i="15" s="1"/>
  <c r="R309" i="15"/>
  <c r="P309" i="15"/>
  <c r="S309" i="15"/>
  <c r="X309" i="15" s="1"/>
  <c r="S177" i="15"/>
  <c r="X177" i="15" s="1"/>
  <c r="R177" i="15"/>
  <c r="P177" i="15"/>
  <c r="K177" i="15"/>
  <c r="L177" i="15" s="1"/>
  <c r="M177" i="15" s="1"/>
  <c r="N177" i="15" s="1"/>
  <c r="O177" i="15" s="1"/>
  <c r="P284" i="15"/>
  <c r="R284" i="15"/>
  <c r="K284" i="15"/>
  <c r="L284" i="15" s="1"/>
  <c r="M284" i="15" s="1"/>
  <c r="N284" i="15" s="1"/>
  <c r="O284" i="15" s="1"/>
  <c r="S284" i="15"/>
  <c r="X284" i="15" s="1"/>
  <c r="S261" i="15"/>
  <c r="X261" i="15" s="1"/>
  <c r="K261" i="15"/>
  <c r="L261" i="15" s="1"/>
  <c r="M261" i="15" s="1"/>
  <c r="N261" i="15" s="1"/>
  <c r="O261" i="15" s="1"/>
  <c r="P261" i="15"/>
  <c r="R261" i="15"/>
  <c r="P120" i="15"/>
  <c r="R120" i="15"/>
  <c r="K120" i="15"/>
  <c r="L120" i="15" s="1"/>
  <c r="M120" i="15" s="1"/>
  <c r="N120" i="15" s="1"/>
  <c r="O120" i="15" s="1"/>
  <c r="S120" i="15"/>
  <c r="X120" i="15" s="1"/>
  <c r="AB97" i="15"/>
  <c r="AG97" i="15" s="1"/>
  <c r="R69" i="15"/>
  <c r="S69" i="15"/>
  <c r="X69" i="15" s="1"/>
  <c r="K69" i="15"/>
  <c r="L69" i="15" s="1"/>
  <c r="M69" i="15" s="1"/>
  <c r="N69" i="15" s="1"/>
  <c r="O69" i="15" s="1"/>
  <c r="P69" i="15"/>
  <c r="V111" i="15"/>
  <c r="AA111" i="15" s="1"/>
  <c r="W111" i="15"/>
  <c r="P304" i="15"/>
  <c r="R304" i="15"/>
  <c r="K304" i="15"/>
  <c r="L304" i="15" s="1"/>
  <c r="M304" i="15" s="1"/>
  <c r="N304" i="15" s="1"/>
  <c r="O304" i="15" s="1"/>
  <c r="S304" i="15"/>
  <c r="X304" i="15" s="1"/>
  <c r="K259" i="15"/>
  <c r="L259" i="15" s="1"/>
  <c r="M259" i="15" s="1"/>
  <c r="N259" i="15" s="1"/>
  <c r="O259" i="15" s="1"/>
  <c r="S259" i="15"/>
  <c r="X259" i="15" s="1"/>
  <c r="R259" i="15"/>
  <c r="P259" i="15"/>
  <c r="S128" i="15"/>
  <c r="X128" i="15" s="1"/>
  <c r="P128" i="15"/>
  <c r="K128" i="15"/>
  <c r="L128" i="15" s="1"/>
  <c r="M128" i="15" s="1"/>
  <c r="N128" i="15" s="1"/>
  <c r="O128" i="15" s="1"/>
  <c r="R128" i="15"/>
  <c r="K44" i="15"/>
  <c r="L44" i="15" s="1"/>
  <c r="M44" i="15" s="1"/>
  <c r="N44" i="15" s="1"/>
  <c r="O44" i="15" s="1"/>
  <c r="R44" i="15"/>
  <c r="S44" i="15"/>
  <c r="X44" i="15" s="1"/>
  <c r="P44" i="15"/>
  <c r="S43" i="15"/>
  <c r="X43" i="15" s="1"/>
  <c r="P43" i="15"/>
  <c r="R43" i="15"/>
  <c r="K43" i="15"/>
  <c r="L43" i="15" s="1"/>
  <c r="M43" i="15" s="1"/>
  <c r="N43" i="15" s="1"/>
  <c r="O43" i="15" s="1"/>
  <c r="K18" i="15"/>
  <c r="L18" i="15" s="1"/>
  <c r="M18" i="15" s="1"/>
  <c r="N18" i="15" s="1"/>
  <c r="O18" i="15" s="1"/>
  <c r="S18" i="15"/>
  <c r="X18" i="15" s="1"/>
  <c r="P18" i="15"/>
  <c r="R18" i="15"/>
  <c r="W171" i="15"/>
  <c r="V171" i="15"/>
  <c r="AA171" i="15" s="1"/>
  <c r="P127" i="15"/>
  <c r="S127" i="15"/>
  <c r="X127" i="15" s="1"/>
  <c r="R127" i="15"/>
  <c r="K127" i="15"/>
  <c r="L127" i="15" s="1"/>
  <c r="M127" i="15" s="1"/>
  <c r="N127" i="15" s="1"/>
  <c r="O127" i="15" s="1"/>
  <c r="K7" i="15"/>
  <c r="L7" i="15" s="1"/>
  <c r="M7" i="15" s="1"/>
  <c r="N7" i="15" s="1"/>
  <c r="O7" i="15" s="1"/>
  <c r="S7" i="15"/>
  <c r="X7" i="15" s="1"/>
  <c r="P7" i="15"/>
  <c r="R7" i="15"/>
  <c r="P262" i="15"/>
  <c r="S262" i="15"/>
  <c r="X262" i="15" s="1"/>
  <c r="K262" i="15"/>
  <c r="L262" i="15" s="1"/>
  <c r="M262" i="15" s="1"/>
  <c r="N262" i="15" s="1"/>
  <c r="O262" i="15" s="1"/>
  <c r="R262" i="15"/>
  <c r="P283" i="15"/>
  <c r="K283" i="15"/>
  <c r="L283" i="15" s="1"/>
  <c r="M283" i="15" s="1"/>
  <c r="N283" i="15" s="1"/>
  <c r="O283" i="15" s="1"/>
  <c r="S283" i="15"/>
  <c r="X283" i="15" s="1"/>
  <c r="R283" i="15"/>
  <c r="V167" i="15"/>
  <c r="AA167" i="15" s="1"/>
  <c r="W167" i="15"/>
  <c r="AB289" i="15" l="1"/>
  <c r="AG289" i="15" s="1"/>
  <c r="AB25" i="15"/>
  <c r="AG25" i="15" s="1"/>
  <c r="AB39" i="15"/>
  <c r="AG39" i="15" s="1"/>
  <c r="AB265" i="15"/>
  <c r="AG265" i="15" s="1"/>
  <c r="AB147" i="15"/>
  <c r="AG147" i="15" s="1"/>
  <c r="AB263" i="15"/>
  <c r="AG263" i="15" s="1"/>
  <c r="AB251" i="15"/>
  <c r="AG251" i="15" s="1"/>
  <c r="AB301" i="15"/>
  <c r="AG301" i="15" s="1"/>
  <c r="AB241" i="15"/>
  <c r="AG241" i="15" s="1"/>
  <c r="AB227" i="15"/>
  <c r="AG227" i="15" s="1"/>
  <c r="AB243" i="15"/>
  <c r="AG243" i="15" s="1"/>
  <c r="AB267" i="15"/>
  <c r="AG267" i="15" s="1"/>
  <c r="AB155" i="15"/>
  <c r="AG155" i="15" s="1"/>
  <c r="AB119" i="15"/>
  <c r="AG119" i="15" s="1"/>
  <c r="AB255" i="15"/>
  <c r="AG255" i="15" s="1"/>
  <c r="AB23" i="15"/>
  <c r="AG23" i="15" s="1"/>
  <c r="AB99" i="15"/>
  <c r="AG99" i="15" s="1"/>
  <c r="AB13" i="15"/>
  <c r="AG13" i="15" s="1"/>
  <c r="AB85" i="15"/>
  <c r="AG85" i="15" s="1"/>
  <c r="AB131" i="15"/>
  <c r="AG131" i="15" s="1"/>
  <c r="AB325" i="15"/>
  <c r="AG325" i="15" s="1"/>
  <c r="AB135" i="15"/>
  <c r="AG135" i="15" s="1"/>
  <c r="AB95" i="15"/>
  <c r="AG95" i="15" s="1"/>
  <c r="AB159" i="15"/>
  <c r="AG159" i="15" s="1"/>
  <c r="AB87" i="15"/>
  <c r="AG87" i="15" s="1"/>
  <c r="AB229" i="15"/>
  <c r="AG229" i="15" s="1"/>
  <c r="AB169" i="15"/>
  <c r="AG169" i="15" s="1"/>
  <c r="AB37" i="15"/>
  <c r="AG37" i="15" s="1"/>
  <c r="AB287" i="15"/>
  <c r="AG287" i="15" s="1"/>
  <c r="AB315" i="15"/>
  <c r="AG315" i="15" s="1"/>
  <c r="AB277" i="15"/>
  <c r="AG277" i="15" s="1"/>
  <c r="AB35" i="15"/>
  <c r="AG35" i="15" s="1"/>
  <c r="AB47" i="15"/>
  <c r="AG47" i="15" s="1"/>
  <c r="AB311" i="15"/>
  <c r="AG311" i="15" s="1"/>
  <c r="V120" i="15"/>
  <c r="AA120" i="15" s="1"/>
  <c r="W120" i="15"/>
  <c r="W175" i="15"/>
  <c r="V175" i="15"/>
  <c r="AA175" i="15" s="1"/>
  <c r="V298" i="15"/>
  <c r="AA298" i="15" s="1"/>
  <c r="W298" i="15"/>
  <c r="V116" i="15"/>
  <c r="AA116" i="15" s="1"/>
  <c r="W116" i="15"/>
  <c r="W300" i="15"/>
  <c r="V300" i="15"/>
  <c r="AA300" i="15" s="1"/>
  <c r="V260" i="15"/>
  <c r="AA260" i="15" s="1"/>
  <c r="W260" i="15"/>
  <c r="V89" i="15"/>
  <c r="AA89" i="15" s="1"/>
  <c r="W89" i="15"/>
  <c r="V34" i="15"/>
  <c r="AA34" i="15" s="1"/>
  <c r="W34" i="15"/>
  <c r="V102" i="15"/>
  <c r="AA102" i="15" s="1"/>
  <c r="W102" i="15"/>
  <c r="W115" i="15"/>
  <c r="V115" i="15"/>
  <c r="AA115" i="15" s="1"/>
  <c r="V284" i="15"/>
  <c r="AA284" i="15" s="1"/>
  <c r="W284" i="15"/>
  <c r="V160" i="15"/>
  <c r="AA160" i="15" s="1"/>
  <c r="W160" i="15"/>
  <c r="W281" i="15"/>
  <c r="V281" i="15"/>
  <c r="AA281" i="15" s="1"/>
  <c r="W101" i="15"/>
  <c r="V101" i="15"/>
  <c r="AA101" i="15" s="1"/>
  <c r="W12" i="15"/>
  <c r="V12" i="15"/>
  <c r="AA12" i="15" s="1"/>
  <c r="V122" i="15"/>
  <c r="AA122" i="15" s="1"/>
  <c r="W122" i="15"/>
  <c r="V154" i="15"/>
  <c r="AA154" i="15" s="1"/>
  <c r="W154" i="15"/>
  <c r="W269" i="15"/>
  <c r="V269" i="15"/>
  <c r="AA269" i="15" s="1"/>
  <c r="W104" i="15"/>
  <c r="V104" i="15"/>
  <c r="AA104" i="15" s="1"/>
  <c r="V266" i="15"/>
  <c r="AA266" i="15" s="1"/>
  <c r="W266" i="15"/>
  <c r="W236" i="15"/>
  <c r="V236" i="15"/>
  <c r="AA236" i="15" s="1"/>
  <c r="AB313" i="15"/>
  <c r="AG313" i="15" s="1"/>
  <c r="W112" i="15"/>
  <c r="V112" i="15"/>
  <c r="AA112" i="15" s="1"/>
  <c r="V134" i="15"/>
  <c r="AA134" i="15" s="1"/>
  <c r="W134" i="15"/>
  <c r="V22" i="15"/>
  <c r="AA22" i="15" s="1"/>
  <c r="W22" i="15"/>
  <c r="W26" i="15"/>
  <c r="V26" i="15"/>
  <c r="AA26" i="15" s="1"/>
  <c r="W178" i="15"/>
  <c r="V178" i="15"/>
  <c r="AA178" i="15" s="1"/>
  <c r="W237" i="15"/>
  <c r="V237" i="15"/>
  <c r="AA237" i="15" s="1"/>
  <c r="V176" i="15"/>
  <c r="AA176" i="15" s="1"/>
  <c r="W176" i="15"/>
  <c r="V117" i="15"/>
  <c r="AA117" i="15" s="1"/>
  <c r="W117" i="15"/>
  <c r="V314" i="15"/>
  <c r="AA314" i="15" s="1"/>
  <c r="W314" i="15"/>
  <c r="AB121" i="15"/>
  <c r="AG121" i="15" s="1"/>
  <c r="V38" i="15"/>
  <c r="AA38" i="15" s="1"/>
  <c r="W38" i="15"/>
  <c r="W240" i="15"/>
  <c r="V240" i="15"/>
  <c r="AA240" i="15" s="1"/>
  <c r="W72" i="15"/>
  <c r="V72" i="15"/>
  <c r="AA72" i="15" s="1"/>
  <c r="AB49" i="15"/>
  <c r="AG49" i="15" s="1"/>
  <c r="V182" i="15"/>
  <c r="AA182" i="15" s="1"/>
  <c r="W182" i="15"/>
  <c r="W165" i="15"/>
  <c r="V165" i="15"/>
  <c r="AA165" i="15" s="1"/>
  <c r="V283" i="15"/>
  <c r="AA283" i="15" s="1"/>
  <c r="W283" i="15"/>
  <c r="V19" i="15"/>
  <c r="AA19" i="15" s="1"/>
  <c r="W19" i="15"/>
  <c r="V288" i="15"/>
  <c r="AA288" i="15" s="1"/>
  <c r="W288" i="15"/>
  <c r="W132" i="15"/>
  <c r="V132" i="15"/>
  <c r="AA132" i="15" s="1"/>
  <c r="W293" i="15"/>
  <c r="V293" i="15"/>
  <c r="AA293" i="15" s="1"/>
  <c r="W247" i="15"/>
  <c r="V247" i="15"/>
  <c r="AA247" i="15" s="1"/>
  <c r="V184" i="15"/>
  <c r="AA184" i="15" s="1"/>
  <c r="W184" i="15"/>
  <c r="W234" i="15"/>
  <c r="V234" i="15"/>
  <c r="AA234" i="15" s="1"/>
  <c r="W136" i="15"/>
  <c r="V136" i="15"/>
  <c r="AA136" i="15" s="1"/>
  <c r="V52" i="15"/>
  <c r="AA52" i="15" s="1"/>
  <c r="W52" i="15"/>
  <c r="V50" i="15"/>
  <c r="AA50" i="15" s="1"/>
  <c r="W50" i="15"/>
  <c r="W93" i="15"/>
  <c r="V93" i="15"/>
  <c r="AA93" i="15" s="1"/>
  <c r="V285" i="15"/>
  <c r="AA285" i="15" s="1"/>
  <c r="W285" i="15"/>
  <c r="AB133" i="15"/>
  <c r="AG133" i="15" s="1"/>
  <c r="V98" i="15"/>
  <c r="AA98" i="15" s="1"/>
  <c r="W98" i="15"/>
  <c r="V67" i="15"/>
  <c r="AA67" i="15" s="1"/>
  <c r="W67" i="15"/>
  <c r="V232" i="15"/>
  <c r="AA232" i="15" s="1"/>
  <c r="W232" i="15"/>
  <c r="W297" i="15"/>
  <c r="V297" i="15"/>
  <c r="AA297" i="15" s="1"/>
  <c r="W118" i="15"/>
  <c r="V118" i="15"/>
  <c r="AA118" i="15" s="1"/>
  <c r="AB279" i="15"/>
  <c r="AG279" i="15" s="1"/>
  <c r="V238" i="15"/>
  <c r="AA238" i="15" s="1"/>
  <c r="W238" i="15"/>
  <c r="V180" i="15"/>
  <c r="AA180" i="15" s="1"/>
  <c r="W180" i="15"/>
  <c r="W244" i="15"/>
  <c r="V244" i="15"/>
  <c r="AA244" i="15" s="1"/>
  <c r="V295" i="15"/>
  <c r="AA295" i="15" s="1"/>
  <c r="W295" i="15"/>
  <c r="W173" i="15"/>
  <c r="V173" i="15"/>
  <c r="AA173" i="15" s="1"/>
  <c r="V68" i="15"/>
  <c r="AA68" i="15" s="1"/>
  <c r="W68" i="15"/>
  <c r="V78" i="15"/>
  <c r="AA78" i="15" s="1"/>
  <c r="W78" i="15"/>
  <c r="AB303" i="15"/>
  <c r="AG303" i="15" s="1"/>
  <c r="V7" i="15"/>
  <c r="AA7" i="15" s="1"/>
  <c r="W7" i="15"/>
  <c r="W43" i="15"/>
  <c r="V43" i="15"/>
  <c r="AA43" i="15" s="1"/>
  <c r="V261" i="15"/>
  <c r="AA261" i="15" s="1"/>
  <c r="W261" i="15"/>
  <c r="AB71" i="15"/>
  <c r="AG71" i="15" s="1"/>
  <c r="W248" i="15"/>
  <c r="V248" i="15"/>
  <c r="AA248" i="15" s="1"/>
  <c r="W32" i="15"/>
  <c r="V32" i="15"/>
  <c r="AA32" i="15" s="1"/>
  <c r="V113" i="15"/>
  <c r="AA113" i="15" s="1"/>
  <c r="W113" i="15"/>
  <c r="W16" i="15"/>
  <c r="V16" i="15"/>
  <c r="AA16" i="15" s="1"/>
  <c r="V254" i="15"/>
  <c r="AA254" i="15" s="1"/>
  <c r="W254" i="15"/>
  <c r="W137" i="15"/>
  <c r="V137" i="15"/>
  <c r="AA137" i="15" s="1"/>
  <c r="AB111" i="15"/>
  <c r="AG111" i="15" s="1"/>
  <c r="V41" i="15"/>
  <c r="AA41" i="15" s="1"/>
  <c r="W41" i="15"/>
  <c r="AB253" i="15"/>
  <c r="AG253" i="15" s="1"/>
  <c r="V148" i="15"/>
  <c r="AA148" i="15" s="1"/>
  <c r="W148" i="15"/>
  <c r="W152" i="15"/>
  <c r="V152" i="15"/>
  <c r="AA152" i="15" s="1"/>
  <c r="AB107" i="15"/>
  <c r="AG107" i="15" s="1"/>
  <c r="W310" i="15"/>
  <c r="V310" i="15"/>
  <c r="AA310" i="15" s="1"/>
  <c r="W92" i="15"/>
  <c r="V92" i="15"/>
  <c r="AA92" i="15" s="1"/>
  <c r="W36" i="15"/>
  <c r="V36" i="15"/>
  <c r="AA36" i="15" s="1"/>
  <c r="V317" i="15"/>
  <c r="AA317" i="15" s="1"/>
  <c r="W317" i="15"/>
  <c r="V31" i="15"/>
  <c r="AA31" i="15" s="1"/>
  <c r="W31" i="15"/>
  <c r="W146" i="15"/>
  <c r="V146" i="15"/>
  <c r="AA146" i="15" s="1"/>
  <c r="AB323" i="15"/>
  <c r="AG323" i="15" s="1"/>
  <c r="W246" i="15"/>
  <c r="V246" i="15"/>
  <c r="AA246" i="15" s="1"/>
  <c r="W124" i="15"/>
  <c r="V124" i="15"/>
  <c r="AA124" i="15" s="1"/>
  <c r="W258" i="15"/>
  <c r="V258" i="15"/>
  <c r="AA258" i="15" s="1"/>
  <c r="W322" i="15"/>
  <c r="V322" i="15"/>
  <c r="AA322" i="15" s="1"/>
  <c r="AB51" i="15"/>
  <c r="AG51" i="15" s="1"/>
  <c r="V278" i="15"/>
  <c r="AA278" i="15" s="1"/>
  <c r="W278" i="15"/>
  <c r="W46" i="15"/>
  <c r="V46" i="15"/>
  <c r="AA46" i="15" s="1"/>
  <c r="W130" i="15"/>
  <c r="V130" i="15"/>
  <c r="AA130" i="15" s="1"/>
  <c r="AB145" i="15"/>
  <c r="AG145" i="15" s="1"/>
  <c r="V6" i="15"/>
  <c r="AA6" i="15" s="1"/>
  <c r="W6" i="15"/>
  <c r="V245" i="15"/>
  <c r="AA245" i="15" s="1"/>
  <c r="W245" i="15"/>
  <c r="V42" i="15"/>
  <c r="AA42" i="15" s="1"/>
  <c r="W42" i="15"/>
  <c r="W90" i="15"/>
  <c r="V90" i="15"/>
  <c r="AA90" i="15" s="1"/>
  <c r="V221" i="15"/>
  <c r="AA221" i="15" s="1"/>
  <c r="W221" i="15"/>
  <c r="AB275" i="15"/>
  <c r="AG275" i="15" s="1"/>
  <c r="V268" i="15"/>
  <c r="AA268" i="15" s="1"/>
  <c r="W268" i="15"/>
  <c r="V144" i="15"/>
  <c r="AA144" i="15" s="1"/>
  <c r="W144" i="15"/>
  <c r="W224" i="15"/>
  <c r="V224" i="15"/>
  <c r="AA224" i="15" s="1"/>
  <c r="V108" i="15"/>
  <c r="AA108" i="15" s="1"/>
  <c r="W108" i="15"/>
  <c r="W17" i="15"/>
  <c r="V17" i="15"/>
  <c r="AA17" i="15" s="1"/>
  <c r="AB171" i="15"/>
  <c r="AG171" i="15" s="1"/>
  <c r="V308" i="15"/>
  <c r="AA308" i="15" s="1"/>
  <c r="W308" i="15"/>
  <c r="W80" i="15"/>
  <c r="V80" i="15"/>
  <c r="AA80" i="15" s="1"/>
  <c r="W33" i="15"/>
  <c r="V33" i="15"/>
  <c r="AA33" i="15" s="1"/>
  <c r="W257" i="15"/>
  <c r="V257" i="15"/>
  <c r="AA257" i="15" s="1"/>
  <c r="V24" i="15"/>
  <c r="AA24" i="15" s="1"/>
  <c r="W24" i="15"/>
  <c r="AB143" i="15"/>
  <c r="AG143" i="15" s="1"/>
  <c r="W149" i="15"/>
  <c r="V149" i="15"/>
  <c r="AA149" i="15" s="1"/>
  <c r="V74" i="15"/>
  <c r="AA74" i="15" s="1"/>
  <c r="W74" i="15"/>
  <c r="W290" i="15"/>
  <c r="V290" i="15"/>
  <c r="AA290" i="15" s="1"/>
  <c r="W264" i="15"/>
  <c r="V264" i="15"/>
  <c r="AA264" i="15" s="1"/>
  <c r="V170" i="15"/>
  <c r="AA170" i="15" s="1"/>
  <c r="W170" i="15"/>
  <c r="V106" i="15"/>
  <c r="AA106" i="15" s="1"/>
  <c r="W106" i="15"/>
  <c r="W29" i="15"/>
  <c r="V29" i="15"/>
  <c r="V153" i="15"/>
  <c r="AA153" i="15" s="1"/>
  <c r="W153" i="15"/>
  <c r="AB83" i="15"/>
  <c r="AG83" i="15" s="1"/>
  <c r="W150" i="15"/>
  <c r="V150" i="15"/>
  <c r="AA150" i="15" s="1"/>
  <c r="V296" i="15"/>
  <c r="AA296" i="15" s="1"/>
  <c r="W296" i="15"/>
  <c r="V316" i="15"/>
  <c r="AA316" i="15" s="1"/>
  <c r="W316" i="15"/>
  <c r="V9" i="15"/>
  <c r="AA9" i="15" s="1"/>
  <c r="W9" i="15"/>
  <c r="V103" i="15"/>
  <c r="AA103" i="15" s="1"/>
  <c r="W103" i="15"/>
  <c r="V249" i="15"/>
  <c r="AA249" i="15" s="1"/>
  <c r="W249" i="15"/>
  <c r="W161" i="15"/>
  <c r="V161" i="15"/>
  <c r="AA161" i="15" s="1"/>
  <c r="AB183" i="15"/>
  <c r="AG183" i="15" s="1"/>
  <c r="AB109" i="15"/>
  <c r="AG109" i="15" s="1"/>
  <c r="AB157" i="15"/>
  <c r="AG157" i="15" s="1"/>
  <c r="W105" i="15"/>
  <c r="V105" i="15"/>
  <c r="AA105" i="15" s="1"/>
  <c r="V127" i="15"/>
  <c r="AA127" i="15" s="1"/>
  <c r="W127" i="15"/>
  <c r="AB73" i="15"/>
  <c r="AG73" i="15" s="1"/>
  <c r="W286" i="15"/>
  <c r="V286" i="15"/>
  <c r="AA286" i="15" s="1"/>
  <c r="V84" i="15"/>
  <c r="AA84" i="15" s="1"/>
  <c r="W84" i="15"/>
  <c r="V128" i="15"/>
  <c r="AA128" i="15" s="1"/>
  <c r="W128" i="15"/>
  <c r="W210" i="15"/>
  <c r="V210" i="15"/>
  <c r="AA210" i="15" s="1"/>
  <c r="W305" i="15"/>
  <c r="V305" i="15"/>
  <c r="AA305" i="15" s="1"/>
  <c r="W328" i="15"/>
  <c r="V328" i="15"/>
  <c r="AA328" i="15" s="1"/>
  <c r="AB15" i="15"/>
  <c r="AG15" i="15" s="1"/>
  <c r="W65" i="15"/>
  <c r="V65" i="15"/>
  <c r="AA65" i="15" s="1"/>
  <c r="S5" i="15"/>
  <c r="X5" i="15" s="1"/>
  <c r="R5" i="15"/>
  <c r="P5" i="15"/>
  <c r="K5" i="15"/>
  <c r="L5" i="15" s="1"/>
  <c r="M5" i="15" s="1"/>
  <c r="N5" i="15" s="1"/>
  <c r="O5" i="15" s="1"/>
  <c r="V166" i="15"/>
  <c r="AA166" i="15" s="1"/>
  <c r="W166" i="15"/>
  <c r="W292" i="15"/>
  <c r="V292" i="15"/>
  <c r="AA292" i="15" s="1"/>
  <c r="W164" i="15"/>
  <c r="V164" i="15"/>
  <c r="AA164" i="15" s="1"/>
  <c r="W77" i="15"/>
  <c r="V77" i="15"/>
  <c r="AA77" i="15" s="1"/>
  <c r="V242" i="15"/>
  <c r="AA242" i="15" s="1"/>
  <c r="W242" i="15"/>
  <c r="AB291" i="15"/>
  <c r="AG291" i="15" s="1"/>
  <c r="AB181" i="15"/>
  <c r="AG181" i="15" s="1"/>
  <c r="W100" i="15"/>
  <c r="V100" i="15"/>
  <c r="AA100" i="15" s="1"/>
  <c r="V282" i="15"/>
  <c r="AA282" i="15" s="1"/>
  <c r="W282" i="15"/>
  <c r="V302" i="15"/>
  <c r="AA302" i="15" s="1"/>
  <c r="W302" i="15"/>
  <c r="V235" i="15"/>
  <c r="AA235" i="15" s="1"/>
  <c r="W235" i="15"/>
  <c r="W294" i="15"/>
  <c r="V294" i="15"/>
  <c r="AA294" i="15" s="1"/>
  <c r="V94" i="15"/>
  <c r="AA94" i="15" s="1"/>
  <c r="W94" i="15"/>
  <c r="W86" i="15"/>
  <c r="V86" i="15"/>
  <c r="AA86" i="15" s="1"/>
  <c r="W96" i="15"/>
  <c r="V96" i="15"/>
  <c r="AA96" i="15" s="1"/>
  <c r="W226" i="15"/>
  <c r="V226" i="15"/>
  <c r="AA226" i="15" s="1"/>
  <c r="W276" i="15"/>
  <c r="V276" i="15"/>
  <c r="AA276" i="15" s="1"/>
  <c r="V110" i="15"/>
  <c r="AA110" i="15" s="1"/>
  <c r="W110" i="15"/>
  <c r="V10" i="15"/>
  <c r="AA10" i="15" s="1"/>
  <c r="W10" i="15"/>
  <c r="W312" i="15"/>
  <c r="V312" i="15"/>
  <c r="AA312" i="15" s="1"/>
  <c r="V326" i="15"/>
  <c r="AA326" i="15" s="1"/>
  <c r="W326" i="15"/>
  <c r="W44" i="15"/>
  <c r="V44" i="15"/>
  <c r="AA44" i="15" s="1"/>
  <c r="W223" i="15"/>
  <c r="V223" i="15"/>
  <c r="AA223" i="15" s="1"/>
  <c r="V140" i="15"/>
  <c r="AA140" i="15" s="1"/>
  <c r="W140" i="15"/>
  <c r="V273" i="15"/>
  <c r="AA273" i="15" s="1"/>
  <c r="W273" i="15"/>
  <c r="W81" i="15"/>
  <c r="V81" i="15"/>
  <c r="AA81" i="15" s="1"/>
  <c r="W69" i="15"/>
  <c r="V69" i="15"/>
  <c r="AA69" i="15" s="1"/>
  <c r="W304" i="15"/>
  <c r="V304" i="15"/>
  <c r="AA304" i="15" s="1"/>
  <c r="W262" i="15"/>
  <c r="V262" i="15"/>
  <c r="AA262" i="15" s="1"/>
  <c r="W18" i="15"/>
  <c r="V18" i="15"/>
  <c r="AA18" i="15" s="1"/>
  <c r="V177" i="15"/>
  <c r="AA177" i="15" s="1"/>
  <c r="W177" i="15"/>
  <c r="V306" i="15"/>
  <c r="AA306" i="15" s="1"/>
  <c r="W306" i="15"/>
  <c r="W76" i="15"/>
  <c r="V76" i="15"/>
  <c r="AA76" i="15" s="1"/>
  <c r="W114" i="15"/>
  <c r="V114" i="15"/>
  <c r="AA114" i="15" s="1"/>
  <c r="W21" i="15"/>
  <c r="V21" i="15"/>
  <c r="AA21" i="15" s="1"/>
  <c r="V271" i="15"/>
  <c r="AA271" i="15" s="1"/>
  <c r="W271" i="15"/>
  <c r="W168" i="15"/>
  <c r="V168" i="15"/>
  <c r="AA168" i="15" s="1"/>
  <c r="W138" i="15"/>
  <c r="V138" i="15"/>
  <c r="AA138" i="15" s="1"/>
  <c r="V139" i="15"/>
  <c r="AA139" i="15" s="1"/>
  <c r="W139" i="15"/>
  <c r="W125" i="15"/>
  <c r="V125" i="15"/>
  <c r="AA125" i="15" s="1"/>
  <c r="V151" i="15"/>
  <c r="AA151" i="15" s="1"/>
  <c r="W151" i="15"/>
  <c r="AB11" i="15"/>
  <c r="AG11" i="15" s="1"/>
  <c r="W228" i="15"/>
  <c r="V228" i="15"/>
  <c r="AA228" i="15" s="1"/>
  <c r="V142" i="15"/>
  <c r="AA142" i="15" s="1"/>
  <c r="W142" i="15"/>
  <c r="AB27" i="15"/>
  <c r="AG27" i="15" s="1"/>
  <c r="V163" i="15"/>
  <c r="AA163" i="15" s="1"/>
  <c r="W163" i="15"/>
  <c r="W79" i="15"/>
  <c r="V79" i="15"/>
  <c r="AA79" i="15" s="1"/>
  <c r="V45" i="15"/>
  <c r="AA45" i="15" s="1"/>
  <c r="W45" i="15"/>
  <c r="W20" i="15"/>
  <c r="V20" i="15"/>
  <c r="AA20" i="15" s="1"/>
  <c r="W48" i="15"/>
  <c r="V48" i="15"/>
  <c r="AA48" i="15" s="1"/>
  <c r="W274" i="15"/>
  <c r="V274" i="15"/>
  <c r="AA274" i="15" s="1"/>
  <c r="V162" i="15"/>
  <c r="AA162" i="15" s="1"/>
  <c r="W162" i="15"/>
  <c r="AB179" i="15"/>
  <c r="AG179" i="15" s="1"/>
  <c r="W321" i="15"/>
  <c r="V321" i="15"/>
  <c r="AA321" i="15" s="1"/>
  <c r="W256" i="15"/>
  <c r="V256" i="15"/>
  <c r="AA256" i="15" s="1"/>
  <c r="V259" i="15"/>
  <c r="AA259" i="15" s="1"/>
  <c r="W259" i="15"/>
  <c r="AB68" i="15"/>
  <c r="AG68" i="15" s="1"/>
  <c r="W141" i="15"/>
  <c r="V141" i="15"/>
  <c r="AA141" i="15" s="1"/>
  <c r="V126" i="15"/>
  <c r="AA126" i="15" s="1"/>
  <c r="W126" i="15"/>
  <c r="V309" i="15"/>
  <c r="AA309" i="15" s="1"/>
  <c r="W309" i="15"/>
  <c r="V222" i="15"/>
  <c r="AA222" i="15" s="1"/>
  <c r="W222" i="15"/>
  <c r="V91" i="15"/>
  <c r="AA91" i="15" s="1"/>
  <c r="W91" i="15"/>
  <c r="W158" i="15"/>
  <c r="V158" i="15"/>
  <c r="AA158" i="15" s="1"/>
  <c r="V129" i="15"/>
  <c r="AA129" i="15" s="1"/>
  <c r="W129" i="15"/>
  <c r="W174" i="15"/>
  <c r="V174" i="15"/>
  <c r="AA174" i="15" s="1"/>
  <c r="V30" i="15"/>
  <c r="AA30" i="15" s="1"/>
  <c r="W30" i="15"/>
  <c r="V70" i="15"/>
  <c r="AA70" i="15" s="1"/>
  <c r="W70" i="15"/>
  <c r="W40" i="15"/>
  <c r="V40" i="15"/>
  <c r="AA40" i="15" s="1"/>
  <c r="AB167" i="15"/>
  <c r="AG167" i="15" s="1"/>
  <c r="W156" i="15"/>
  <c r="V156" i="15"/>
  <c r="AA156" i="15" s="1"/>
  <c r="AB299" i="15"/>
  <c r="AG299" i="15" s="1"/>
  <c r="W272" i="15"/>
  <c r="V272" i="15"/>
  <c r="AA272" i="15" s="1"/>
  <c r="V28" i="15"/>
  <c r="AA28" i="15" s="1"/>
  <c r="W28" i="15"/>
  <c r="W270" i="15"/>
  <c r="V270" i="15"/>
  <c r="AA270" i="15" s="1"/>
  <c r="W230" i="15"/>
  <c r="V230" i="15"/>
  <c r="AA230" i="15" s="1"/>
  <c r="V307" i="15"/>
  <c r="AA307" i="15" s="1"/>
  <c r="W307" i="15"/>
  <c r="W233" i="15"/>
  <c r="V233" i="15"/>
  <c r="AA233" i="15" s="1"/>
  <c r="W172" i="15"/>
  <c r="V172" i="15"/>
  <c r="AA172" i="15" s="1"/>
  <c r="AB75" i="15"/>
  <c r="AG75" i="15" s="1"/>
  <c r="L29" i="15"/>
  <c r="M29" i="15" s="1"/>
  <c r="W225" i="15"/>
  <c r="V225" i="15"/>
  <c r="AA225" i="15" s="1"/>
  <c r="V318" i="15"/>
  <c r="AA318" i="15" s="1"/>
  <c r="W318" i="15"/>
  <c r="V319" i="15"/>
  <c r="AA319" i="15" s="1"/>
  <c r="W319" i="15"/>
  <c r="W252" i="15"/>
  <c r="V252" i="15"/>
  <c r="AA252" i="15" s="1"/>
  <c r="AB231" i="15"/>
  <c r="AG231" i="15" s="1"/>
  <c r="W280" i="15"/>
  <c r="V280" i="15"/>
  <c r="AA280" i="15" s="1"/>
  <c r="V320" i="15"/>
  <c r="AA320" i="15" s="1"/>
  <c r="W320" i="15"/>
  <c r="W8" i="15"/>
  <c r="V8" i="15"/>
  <c r="AA8" i="15" s="1"/>
  <c r="AB123" i="15"/>
  <c r="AG123" i="15" s="1"/>
  <c r="V66" i="15"/>
  <c r="AA66" i="15" s="1"/>
  <c r="W66" i="15"/>
  <c r="AB327" i="15"/>
  <c r="AG327" i="15" s="1"/>
  <c r="W14" i="15"/>
  <c r="V14" i="15"/>
  <c r="AA14" i="15" s="1"/>
  <c r="W324" i="15"/>
  <c r="V324" i="15"/>
  <c r="AA324" i="15" s="1"/>
  <c r="V250" i="15"/>
  <c r="AA250" i="15" s="1"/>
  <c r="W250" i="15"/>
  <c r="F217" i="15"/>
  <c r="G217" i="15" s="1"/>
  <c r="AB285" i="15" l="1"/>
  <c r="AG285" i="15" s="1"/>
  <c r="AB283" i="15"/>
  <c r="AG283" i="15" s="1"/>
  <c r="AB281" i="15"/>
  <c r="AG281" i="15" s="1"/>
  <c r="AB117" i="15"/>
  <c r="AG117" i="15" s="1"/>
  <c r="AB134" i="15"/>
  <c r="AG134" i="15" s="1"/>
  <c r="AB17" i="15"/>
  <c r="AG17" i="15" s="1"/>
  <c r="AB24" i="15"/>
  <c r="AG24" i="15" s="1"/>
  <c r="AB300" i="15"/>
  <c r="AG300" i="15" s="1"/>
  <c r="AB234" i="15"/>
  <c r="AG234" i="15" s="1"/>
  <c r="AB173" i="15"/>
  <c r="AG173" i="15" s="1"/>
  <c r="AB32" i="15"/>
  <c r="AG32" i="15" s="1"/>
  <c r="AB246" i="15"/>
  <c r="AG246" i="15" s="1"/>
  <c r="AB19" i="15"/>
  <c r="AG19" i="15" s="1"/>
  <c r="AB46" i="15"/>
  <c r="AG46" i="15" s="1"/>
  <c r="AB292" i="15"/>
  <c r="AG292" i="15" s="1"/>
  <c r="AB284" i="15"/>
  <c r="AG284" i="15" s="1"/>
  <c r="AB269" i="15"/>
  <c r="AG269" i="15" s="1"/>
  <c r="AB224" i="15"/>
  <c r="AG224" i="15" s="1"/>
  <c r="AB178" i="15"/>
  <c r="AG178" i="15" s="1"/>
  <c r="AB137" i="15"/>
  <c r="AG137" i="15" s="1"/>
  <c r="AB326" i="15"/>
  <c r="AG326" i="15" s="1"/>
  <c r="AB222" i="15"/>
  <c r="AG222" i="15" s="1"/>
  <c r="AB304" i="15"/>
  <c r="AG304" i="15" s="1"/>
  <c r="AB16" i="15"/>
  <c r="AG16" i="15" s="1"/>
  <c r="AB312" i="15"/>
  <c r="AG312" i="15" s="1"/>
  <c r="AB288" i="15"/>
  <c r="AG288" i="15" s="1"/>
  <c r="AB306" i="15"/>
  <c r="AG306" i="15" s="1"/>
  <c r="AB282" i="15"/>
  <c r="AG282" i="15" s="1"/>
  <c r="AB38" i="15"/>
  <c r="AG38" i="15" s="1"/>
  <c r="AB78" i="15"/>
  <c r="AG78" i="15" s="1"/>
  <c r="AB264" i="15"/>
  <c r="AG264" i="15" s="1"/>
  <c r="AB308" i="15"/>
  <c r="AG308" i="15" s="1"/>
  <c r="AB22" i="15"/>
  <c r="AG22" i="15" s="1"/>
  <c r="AB261" i="15"/>
  <c r="AG261" i="15" s="1"/>
  <c r="AB175" i="15"/>
  <c r="AG175" i="15" s="1"/>
  <c r="AB293" i="15"/>
  <c r="AG293" i="15" s="1"/>
  <c r="AB182" i="15"/>
  <c r="AG182" i="15" s="1"/>
  <c r="AB50" i="15"/>
  <c r="AG50" i="15" s="1"/>
  <c r="AB44" i="15"/>
  <c r="AG44" i="15" s="1"/>
  <c r="AB328" i="15"/>
  <c r="AG328" i="15" s="1"/>
  <c r="AB247" i="15"/>
  <c r="AG247" i="15" s="1"/>
  <c r="AB12" i="15"/>
  <c r="AG12" i="15" s="1"/>
  <c r="AB236" i="15"/>
  <c r="AG236" i="15" s="1"/>
  <c r="AB151" i="15"/>
  <c r="AG151" i="15" s="1"/>
  <c r="AB93" i="15"/>
  <c r="AG93" i="15" s="1"/>
  <c r="AB80" i="15"/>
  <c r="AG80" i="15" s="1"/>
  <c r="AB115" i="15"/>
  <c r="AG115" i="15" s="1"/>
  <c r="AB165" i="15"/>
  <c r="AG165" i="15" s="1"/>
  <c r="AB152" i="15"/>
  <c r="AG152" i="15" s="1"/>
  <c r="AB248" i="15"/>
  <c r="AG248" i="15" s="1"/>
  <c r="AB153" i="15"/>
  <c r="AG153" i="15" s="1"/>
  <c r="AB126" i="15"/>
  <c r="AG126" i="15" s="1"/>
  <c r="AB7" i="15"/>
  <c r="AG7" i="15" s="1"/>
  <c r="AB271" i="15"/>
  <c r="AG271" i="15" s="1"/>
  <c r="AB18" i="15"/>
  <c r="AG18" i="15" s="1"/>
  <c r="AB84" i="15"/>
  <c r="AG84" i="15" s="1"/>
  <c r="AB160" i="15"/>
  <c r="AG160" i="15" s="1"/>
  <c r="AB184" i="15"/>
  <c r="AG184" i="15" s="1"/>
  <c r="AB26" i="15"/>
  <c r="AG26" i="15" s="1"/>
  <c r="AB176" i="15"/>
  <c r="AG176" i="15" s="1"/>
  <c r="AB316" i="15"/>
  <c r="AG316" i="15" s="1"/>
  <c r="AB254" i="15"/>
  <c r="AG254" i="15" s="1"/>
  <c r="AB238" i="15"/>
  <c r="AG238" i="15" s="1"/>
  <c r="AB237" i="15"/>
  <c r="AG237" i="15" s="1"/>
  <c r="AB318" i="15"/>
  <c r="AG318" i="15" s="1"/>
  <c r="AB142" i="15"/>
  <c r="AG142" i="15" s="1"/>
  <c r="AB89" i="15"/>
  <c r="AG89" i="15" s="1"/>
  <c r="AB48" i="15"/>
  <c r="AG48" i="15" s="1"/>
  <c r="AB235" i="15"/>
  <c r="AG235" i="15" s="1"/>
  <c r="AB52" i="15"/>
  <c r="AG52" i="15" s="1"/>
  <c r="AB266" i="15"/>
  <c r="AG266" i="15" s="1"/>
  <c r="AB260" i="15"/>
  <c r="AG260" i="15" s="1"/>
  <c r="AB274" i="15"/>
  <c r="AG274" i="15" s="1"/>
  <c r="AB96" i="15"/>
  <c r="AG96" i="15" s="1"/>
  <c r="AB101" i="15"/>
  <c r="AG101" i="15" s="1"/>
  <c r="AB120" i="15"/>
  <c r="AG120" i="15" s="1"/>
  <c r="AB94" i="15"/>
  <c r="AG94" i="15" s="1"/>
  <c r="AB149" i="15"/>
  <c r="AG149" i="15" s="1"/>
  <c r="AB221" i="15"/>
  <c r="AG221" i="15" s="1"/>
  <c r="AB223" i="15"/>
  <c r="AG223" i="15" s="1"/>
  <c r="AB146" i="15"/>
  <c r="AG146" i="15" s="1"/>
  <c r="AB31" i="15"/>
  <c r="AG31" i="15" s="1"/>
  <c r="AB210" i="15"/>
  <c r="AG210" i="15" s="1"/>
  <c r="AB67" i="15"/>
  <c r="AG67" i="15" s="1"/>
  <c r="AB258" i="15"/>
  <c r="AG258" i="15" s="1"/>
  <c r="AB69" i="15"/>
  <c r="AG69" i="15" s="1"/>
  <c r="AB110" i="15"/>
  <c r="AG110" i="15" s="1"/>
  <c r="AB310" i="15"/>
  <c r="AG310" i="15" s="1"/>
  <c r="AB317" i="15"/>
  <c r="AG317" i="15" s="1"/>
  <c r="AB298" i="15"/>
  <c r="AG298" i="15" s="1"/>
  <c r="AB245" i="15"/>
  <c r="AG245" i="15" s="1"/>
  <c r="AB295" i="15"/>
  <c r="AG295" i="15" s="1"/>
  <c r="AB240" i="15"/>
  <c r="AG240" i="15" s="1"/>
  <c r="AB112" i="15"/>
  <c r="AG112" i="15" s="1"/>
  <c r="AB156" i="15"/>
  <c r="AG156" i="15" s="1"/>
  <c r="AB252" i="15"/>
  <c r="AG252" i="15" s="1"/>
  <c r="AB43" i="15"/>
  <c r="AG43" i="15" s="1"/>
  <c r="AB242" i="15"/>
  <c r="AG242" i="15" s="1"/>
  <c r="AB102" i="15"/>
  <c r="AG102" i="15" s="1"/>
  <c r="AB116" i="15"/>
  <c r="AG116" i="15" s="1"/>
  <c r="N29" i="15"/>
  <c r="O29" i="15" s="1"/>
  <c r="AB305" i="15"/>
  <c r="AG305" i="15" s="1"/>
  <c r="AB20" i="15"/>
  <c r="AG20" i="15" s="1"/>
  <c r="AB21" i="15"/>
  <c r="AG21" i="15" s="1"/>
  <c r="AB66" i="15"/>
  <c r="AG66" i="15" s="1"/>
  <c r="AB302" i="15"/>
  <c r="AG302" i="15" s="1"/>
  <c r="AB290" i="15"/>
  <c r="AG290" i="15" s="1"/>
  <c r="AB166" i="15"/>
  <c r="AG166" i="15" s="1"/>
  <c r="AB118" i="15"/>
  <c r="AG118" i="15" s="1"/>
  <c r="AB79" i="15"/>
  <c r="AG79" i="15" s="1"/>
  <c r="AB138" i="15"/>
  <c r="AG138" i="15" s="1"/>
  <c r="AB132" i="15"/>
  <c r="AG132" i="15" s="1"/>
  <c r="AB180" i="15"/>
  <c r="AG180" i="15" s="1"/>
  <c r="AB154" i="15"/>
  <c r="AG154" i="15" s="1"/>
  <c r="AB225" i="15"/>
  <c r="AG225" i="15" s="1"/>
  <c r="AB114" i="15"/>
  <c r="AG114" i="15" s="1"/>
  <c r="AB158" i="15"/>
  <c r="AG158" i="15" s="1"/>
  <c r="AB314" i="15"/>
  <c r="AG314" i="15" s="1"/>
  <c r="AB268" i="15"/>
  <c r="AG268" i="15" s="1"/>
  <c r="AB163" i="15"/>
  <c r="AG163" i="15" s="1"/>
  <c r="AB90" i="15"/>
  <c r="AG90" i="15" s="1"/>
  <c r="AB297" i="15"/>
  <c r="AG297" i="15" s="1"/>
  <c r="AB249" i="15"/>
  <c r="AG249" i="15" s="1"/>
  <c r="AB81" i="15"/>
  <c r="AG81" i="15" s="1"/>
  <c r="AB262" i="15"/>
  <c r="AG262" i="15" s="1"/>
  <c r="AB280" i="15"/>
  <c r="AG280" i="15" s="1"/>
  <c r="AB228" i="15"/>
  <c r="AG228" i="15" s="1"/>
  <c r="AB105" i="15"/>
  <c r="AG105" i="15" s="1"/>
  <c r="AB30" i="15"/>
  <c r="AG30" i="15" s="1"/>
  <c r="AB177" i="15"/>
  <c r="AG177" i="15" s="1"/>
  <c r="AB233" i="15"/>
  <c r="AG233" i="15" s="1"/>
  <c r="AB256" i="15"/>
  <c r="AG256" i="15" s="1"/>
  <c r="AB86" i="15"/>
  <c r="AG86" i="15" s="1"/>
  <c r="AB29" i="15"/>
  <c r="AG29" i="15" s="1"/>
  <c r="AA29" i="15"/>
  <c r="AB76" i="15"/>
  <c r="AG76" i="15" s="1"/>
  <c r="AB9" i="15"/>
  <c r="AG9" i="15" s="1"/>
  <c r="AB106" i="15"/>
  <c r="AG106" i="15" s="1"/>
  <c r="AB164" i="15"/>
  <c r="AG164" i="15" s="1"/>
  <c r="AB6" i="15"/>
  <c r="AG6" i="15" s="1"/>
  <c r="AB278" i="15"/>
  <c r="AG278" i="15" s="1"/>
  <c r="AB250" i="15"/>
  <c r="AG250" i="15" s="1"/>
  <c r="AB244" i="15"/>
  <c r="AG244" i="15" s="1"/>
  <c r="AB98" i="15"/>
  <c r="AG98" i="15" s="1"/>
  <c r="AB40" i="15"/>
  <c r="AG40" i="15" s="1"/>
  <c r="AB72" i="15"/>
  <c r="AG72" i="15" s="1"/>
  <c r="AB130" i="15"/>
  <c r="AG130" i="15" s="1"/>
  <c r="AB125" i="15"/>
  <c r="AG125" i="15" s="1"/>
  <c r="AB168" i="15"/>
  <c r="AG168" i="15" s="1"/>
  <c r="AB321" i="15"/>
  <c r="AG321" i="15" s="1"/>
  <c r="AB8" i="15"/>
  <c r="AG8" i="15" s="1"/>
  <c r="AB174" i="15"/>
  <c r="AG174" i="15" s="1"/>
  <c r="AB28" i="15"/>
  <c r="AG28" i="15" s="1"/>
  <c r="AB296" i="15"/>
  <c r="AG296" i="15" s="1"/>
  <c r="AB170" i="15"/>
  <c r="AG170" i="15" s="1"/>
  <c r="AB257" i="15"/>
  <c r="AG257" i="15" s="1"/>
  <c r="AB127" i="15"/>
  <c r="AG127" i="15" s="1"/>
  <c r="AB150" i="15"/>
  <c r="AG150" i="15" s="1"/>
  <c r="AB286" i="15"/>
  <c r="AG286" i="15" s="1"/>
  <c r="AB33" i="15"/>
  <c r="AG33" i="15" s="1"/>
  <c r="AB172" i="15"/>
  <c r="AG172" i="15" s="1"/>
  <c r="AB136" i="15"/>
  <c r="AG136" i="15" s="1"/>
  <c r="AB104" i="15"/>
  <c r="AG104" i="15" s="1"/>
  <c r="AB320" i="15"/>
  <c r="AG320" i="15" s="1"/>
  <c r="AB307" i="15"/>
  <c r="AG307" i="15" s="1"/>
  <c r="AB34" i="15"/>
  <c r="AG34" i="15" s="1"/>
  <c r="V5" i="15"/>
  <c r="AA5" i="15" s="1"/>
  <c r="W5" i="15"/>
  <c r="AB100" i="15"/>
  <c r="AG100" i="15" s="1"/>
  <c r="AB272" i="15"/>
  <c r="AG272" i="15" s="1"/>
  <c r="AB91" i="15"/>
  <c r="AG91" i="15" s="1"/>
  <c r="AB226" i="15"/>
  <c r="AG226" i="15" s="1"/>
  <c r="AB41" i="15"/>
  <c r="AG41" i="15" s="1"/>
  <c r="AB232" i="15"/>
  <c r="AG232" i="15" s="1"/>
  <c r="AB309" i="15"/>
  <c r="AG309" i="15" s="1"/>
  <c r="AB162" i="15"/>
  <c r="AG162" i="15" s="1"/>
  <c r="AB65" i="15"/>
  <c r="AG65" i="15" s="1"/>
  <c r="P217" i="15"/>
  <c r="R217" i="15"/>
  <c r="S217" i="15"/>
  <c r="X217" i="15" s="1"/>
  <c r="K217" i="15"/>
  <c r="L217" i="15" s="1"/>
  <c r="M217" i="15" s="1"/>
  <c r="N217" i="15" s="1"/>
  <c r="O217" i="15" s="1"/>
  <c r="AB276" i="15"/>
  <c r="AG276" i="15" s="1"/>
  <c r="AB230" i="15"/>
  <c r="AG230" i="15" s="1"/>
  <c r="AB129" i="15"/>
  <c r="AG129" i="15" s="1"/>
  <c r="AB45" i="15"/>
  <c r="AG45" i="15" s="1"/>
  <c r="AB70" i="15"/>
  <c r="AG70" i="15" s="1"/>
  <c r="AB139" i="15"/>
  <c r="AG139" i="15" s="1"/>
  <c r="AB128" i="15"/>
  <c r="AG128" i="15" s="1"/>
  <c r="AB77" i="15"/>
  <c r="AG77" i="15" s="1"/>
  <c r="AB108" i="15"/>
  <c r="AG108" i="15" s="1"/>
  <c r="AB122" i="15"/>
  <c r="AG122" i="15" s="1"/>
  <c r="AB273" i="15"/>
  <c r="AG273" i="15" s="1"/>
  <c r="AB74" i="15"/>
  <c r="AG74" i="15" s="1"/>
  <c r="AB92" i="15"/>
  <c r="AG92" i="15" s="1"/>
  <c r="AB140" i="15"/>
  <c r="AG140" i="15" s="1"/>
  <c r="AB324" i="15"/>
  <c r="AG324" i="15" s="1"/>
  <c r="AB141" i="15"/>
  <c r="AG141" i="15" s="1"/>
  <c r="AB259" i="15"/>
  <c r="AG259" i="15" s="1"/>
  <c r="AB10" i="15"/>
  <c r="AG10" i="15" s="1"/>
  <c r="AB294" i="15"/>
  <c r="AG294" i="15" s="1"/>
  <c r="AB270" i="15"/>
  <c r="AG270" i="15" s="1"/>
  <c r="AB319" i="15"/>
  <c r="AG319" i="15" s="1"/>
  <c r="AB124" i="15"/>
  <c r="AG124" i="15" s="1"/>
  <c r="AB144" i="15"/>
  <c r="AG144" i="15" s="1"/>
  <c r="AB103" i="15"/>
  <c r="AG103" i="15" s="1"/>
  <c r="AB36" i="15"/>
  <c r="AG36" i="15" s="1"/>
  <c r="AB322" i="15"/>
  <c r="AG322" i="15" s="1"/>
  <c r="AB161" i="15"/>
  <c r="AG161" i="15" s="1"/>
  <c r="AB42" i="15"/>
  <c r="AG42" i="15" s="1"/>
  <c r="AB148" i="15"/>
  <c r="AG148" i="15" s="1"/>
  <c r="AB113" i="15"/>
  <c r="AG113" i="15" s="1"/>
  <c r="AB14" i="15"/>
  <c r="AG14" i="15" s="1"/>
  <c r="F215" i="15"/>
  <c r="G215" i="15" s="1"/>
  <c r="F219" i="15"/>
  <c r="G219" i="15" s="1"/>
  <c r="F218" i="15" l="1"/>
  <c r="G218" i="15" s="1"/>
  <c r="F216" i="15"/>
  <c r="G216" i="15" s="1"/>
  <c r="F212" i="15"/>
  <c r="G212" i="15" s="1"/>
  <c r="F211" i="15"/>
  <c r="G211" i="15" s="1"/>
  <c r="P219" i="15"/>
  <c r="S219" i="15"/>
  <c r="X219" i="15" s="1"/>
  <c r="K219" i="15"/>
  <c r="L219" i="15" s="1"/>
  <c r="M219" i="15" s="1"/>
  <c r="N219" i="15" s="1"/>
  <c r="O219" i="15" s="1"/>
  <c r="R219" i="15"/>
  <c r="F220" i="15"/>
  <c r="G220" i="15" s="1"/>
  <c r="F214" i="15"/>
  <c r="G214" i="15" s="1"/>
  <c r="F213" i="15"/>
  <c r="G213" i="15" s="1"/>
  <c r="R215" i="15"/>
  <c r="S215" i="15"/>
  <c r="X215" i="15" s="1"/>
  <c r="K215" i="15"/>
  <c r="L215" i="15" s="1"/>
  <c r="M215" i="15" s="1"/>
  <c r="N215" i="15" s="1"/>
  <c r="O215" i="15" s="1"/>
  <c r="P215" i="15"/>
  <c r="AB5" i="15"/>
  <c r="AG5" i="15" s="1"/>
  <c r="W217" i="15"/>
  <c r="V217" i="15"/>
  <c r="AA217" i="15" s="1"/>
  <c r="AB217" i="15" l="1"/>
  <c r="AG217" i="15" s="1"/>
  <c r="P214" i="15"/>
  <c r="R214" i="15"/>
  <c r="K214" i="15"/>
  <c r="L214" i="15" s="1"/>
  <c r="M214" i="15" s="1"/>
  <c r="N214" i="15" s="1"/>
  <c r="O214" i="15" s="1"/>
  <c r="S214" i="15"/>
  <c r="X214" i="15" s="1"/>
  <c r="F209" i="15"/>
  <c r="K220" i="15"/>
  <c r="L220" i="15" s="1"/>
  <c r="M220" i="15" s="1"/>
  <c r="N220" i="15" s="1"/>
  <c r="O220" i="15" s="1"/>
  <c r="P220" i="15"/>
  <c r="R220" i="15"/>
  <c r="S220" i="15"/>
  <c r="X220" i="15" s="1"/>
  <c r="S211" i="15"/>
  <c r="X211" i="15" s="1"/>
  <c r="K211" i="15"/>
  <c r="L211" i="15" s="1"/>
  <c r="M211" i="15" s="1"/>
  <c r="N211" i="15" s="1"/>
  <c r="O211" i="15" s="1"/>
  <c r="P211" i="15"/>
  <c r="R211" i="15"/>
  <c r="K212" i="15"/>
  <c r="L212" i="15" s="1"/>
  <c r="M212" i="15" s="1"/>
  <c r="N212" i="15" s="1"/>
  <c r="O212" i="15" s="1"/>
  <c r="S212" i="15"/>
  <c r="X212" i="15" s="1"/>
  <c r="P212" i="15"/>
  <c r="R212" i="15"/>
  <c r="W215" i="15"/>
  <c r="V215" i="15"/>
  <c r="AA215" i="15" s="1"/>
  <c r="W219" i="15"/>
  <c r="V219" i="15"/>
  <c r="AA219" i="15" s="1"/>
  <c r="S216" i="15"/>
  <c r="X216" i="15" s="1"/>
  <c r="P216" i="15"/>
  <c r="K216" i="15"/>
  <c r="L216" i="15" s="1"/>
  <c r="M216" i="15" s="1"/>
  <c r="N216" i="15" s="1"/>
  <c r="O216" i="15" s="1"/>
  <c r="R216" i="15"/>
  <c r="S213" i="15"/>
  <c r="X213" i="15" s="1"/>
  <c r="P213" i="15"/>
  <c r="K213" i="15"/>
  <c r="L213" i="15" s="1"/>
  <c r="M213" i="15" s="1"/>
  <c r="N213" i="15" s="1"/>
  <c r="O213" i="15" s="1"/>
  <c r="R213" i="15"/>
  <c r="P218" i="15"/>
  <c r="K218" i="15"/>
  <c r="L218" i="15" s="1"/>
  <c r="M218" i="15" s="1"/>
  <c r="N218" i="15" s="1"/>
  <c r="O218" i="15" s="1"/>
  <c r="R218" i="15"/>
  <c r="S218" i="15"/>
  <c r="X218" i="15" s="1"/>
  <c r="AB215" i="15" l="1"/>
  <c r="AG215" i="15" s="1"/>
  <c r="G209" i="15"/>
  <c r="F3" i="15"/>
  <c r="W216" i="15"/>
  <c r="V216" i="15"/>
  <c r="AA216" i="15" s="1"/>
  <c r="AB219" i="15"/>
  <c r="AG219" i="15" s="1"/>
  <c r="W213" i="15"/>
  <c r="V213" i="15"/>
  <c r="AA213" i="15" s="1"/>
  <c r="W220" i="15"/>
  <c r="V220" i="15"/>
  <c r="AA220" i="15" s="1"/>
  <c r="W212" i="15"/>
  <c r="V212" i="15"/>
  <c r="AA212" i="15" s="1"/>
  <c r="V211" i="15"/>
  <c r="AA211" i="15" s="1"/>
  <c r="W211" i="15"/>
  <c r="W214" i="15"/>
  <c r="V214" i="15"/>
  <c r="AA214" i="15" s="1"/>
  <c r="W218" i="15"/>
  <c r="V218" i="15"/>
  <c r="AA218" i="15" s="1"/>
  <c r="AB216" i="15" l="1"/>
  <c r="AG216" i="15" s="1"/>
  <c r="AB213" i="15"/>
  <c r="AG213" i="15" s="1"/>
  <c r="AB214" i="15"/>
  <c r="AG214" i="15" s="1"/>
  <c r="AB220" i="15"/>
  <c r="AG220" i="15" s="1"/>
  <c r="AB211" i="15"/>
  <c r="AG211" i="15" s="1"/>
  <c r="AB218" i="15"/>
  <c r="AG218" i="15" s="1"/>
  <c r="K209" i="15"/>
  <c r="R209" i="15"/>
  <c r="P209" i="15"/>
  <c r="S209" i="15"/>
  <c r="X209" i="15" s="1"/>
  <c r="X329" i="15" s="1"/>
  <c r="AB212" i="15"/>
  <c r="AG212" i="15" s="1"/>
  <c r="L209" i="15" l="1"/>
  <c r="K329" i="15"/>
  <c r="AM2" i="15"/>
  <c r="W209" i="15"/>
  <c r="W329" i="15" s="1"/>
  <c r="V209" i="15"/>
  <c r="AB209" i="15" s="1"/>
  <c r="AG209" i="15" s="1"/>
  <c r="AG330" i="15" l="1"/>
  <c r="AJ2" i="15"/>
  <c r="AJ3" i="15" s="1"/>
  <c r="AH3" i="15" s="1"/>
  <c r="AN2" i="15"/>
  <c r="AA209" i="15"/>
  <c r="AA329" i="15" s="1"/>
  <c r="AM3" i="15"/>
  <c r="AN3" i="15" s="1"/>
  <c r="AO3" i="15" s="1"/>
  <c r="AO4" i="15" s="1"/>
  <c r="M209" i="15"/>
  <c r="L329" i="15"/>
  <c r="N209" i="15" l="1"/>
  <c r="M329" i="15"/>
  <c r="AM4" i="15"/>
  <c r="AN4" i="15" s="1"/>
  <c r="O209" i="15" l="1"/>
  <c r="O329" i="15" s="1"/>
  <c r="N329" i="15"/>
</calcChain>
</file>

<file path=xl/sharedStrings.xml><?xml version="1.0" encoding="utf-8"?>
<sst xmlns="http://schemas.openxmlformats.org/spreadsheetml/2006/main" count="2542" uniqueCount="296">
  <si>
    <t>Jumbo</t>
  </si>
  <si>
    <t>INC</t>
  </si>
  <si>
    <t>Walmart</t>
  </si>
  <si>
    <t>ALIMENTOS NATURALES NATURAL FOODS SA</t>
  </si>
  <si>
    <t>Descuentos</t>
  </si>
  <si>
    <t>Lista Base</t>
  </si>
  <si>
    <t>Aumento</t>
  </si>
  <si>
    <t>Resultante</t>
  </si>
  <si>
    <t>FA</t>
  </si>
  <si>
    <t>NC</t>
  </si>
  <si>
    <t>Precio Final</t>
  </si>
  <si>
    <t>Price Index</t>
  </si>
  <si>
    <t>Coto</t>
  </si>
  <si>
    <t>La Anónima</t>
  </si>
  <si>
    <t>Fletes</t>
  </si>
  <si>
    <t>Miel</t>
  </si>
  <si>
    <t>Directos</t>
  </si>
  <si>
    <t>Datos</t>
  </si>
  <si>
    <t>Margin</t>
  </si>
  <si>
    <t>Sale Taxes</t>
  </si>
  <si>
    <t>Gr</t>
  </si>
  <si>
    <t>Mayoristas</t>
  </si>
  <si>
    <t>Mg</t>
  </si>
  <si>
    <t>Total</t>
  </si>
  <si>
    <t>Unidades</t>
  </si>
  <si>
    <t>ALELUYA MIEL CON LIMÓN 12 X 250 GR.</t>
  </si>
  <si>
    <t>ALELUYA MIEL PAST. DOSIF X 470 Gr.</t>
  </si>
  <si>
    <t>ALELUYA MIEL PAST. MIELERA X 500 Gr.</t>
  </si>
  <si>
    <t>ALELUYA MIEL PAST. SQUEEZE X 250 Gr.</t>
  </si>
  <si>
    <t>ALELUYA MIEL PAST. X 500 Gr.</t>
  </si>
  <si>
    <t>ALELUYA MIEL POTE X 190 Gr.</t>
  </si>
  <si>
    <t>ALELUYA MIEL UNTABLE X 500 Gr.</t>
  </si>
  <si>
    <t>Kilos</t>
  </si>
  <si>
    <t>Ventas</t>
  </si>
  <si>
    <t xml:space="preserve">Estructura </t>
  </si>
  <si>
    <t>ALELUYA Honey Mustard 16 x 200 Gr.</t>
  </si>
  <si>
    <t>ALELUYA Mustard 16 x 180 Gr.</t>
  </si>
  <si>
    <t>Descripción</t>
  </si>
  <si>
    <t>Cadena</t>
  </si>
  <si>
    <t>Gramaje</t>
  </si>
  <si>
    <t>PVP</t>
  </si>
  <si>
    <t>COSTO</t>
  </si>
  <si>
    <t>Unit</t>
  </si>
  <si>
    <t>Kg</t>
  </si>
  <si>
    <t>Resumen</t>
  </si>
  <si>
    <t>Contribución Mg</t>
  </si>
  <si>
    <t>Cmg</t>
  </si>
  <si>
    <t>Libertad</t>
  </si>
  <si>
    <t>La Gallega</t>
  </si>
  <si>
    <t>Canal 04</t>
  </si>
  <si>
    <t>Canal 02/05</t>
  </si>
  <si>
    <t>Canal 08</t>
  </si>
  <si>
    <t>Cajas</t>
  </si>
  <si>
    <t>UxC</t>
  </si>
  <si>
    <t>Ventas netas</t>
  </si>
  <si>
    <t>Acuerdo</t>
  </si>
  <si>
    <t>Ventas netas de acuerdo</t>
  </si>
  <si>
    <t>Total en volumen</t>
  </si>
  <si>
    <t>Inflación directos</t>
  </si>
  <si>
    <t>Linea</t>
  </si>
  <si>
    <t>HM</t>
  </si>
  <si>
    <t>Mostaza</t>
  </si>
  <si>
    <t>Total fletes</t>
  </si>
  <si>
    <t>Total Miel</t>
  </si>
  <si>
    <t>Total directos</t>
  </si>
  <si>
    <t>Total Taxes</t>
  </si>
  <si>
    <t>fecha emisión:</t>
  </si>
  <si>
    <t>(Todas)</t>
  </si>
  <si>
    <t>Total general</t>
  </si>
  <si>
    <t xml:space="preserve"> Ventas netas</t>
  </si>
  <si>
    <t xml:space="preserve"> Acuerdo</t>
  </si>
  <si>
    <t xml:space="preserve"> Taxes</t>
  </si>
  <si>
    <t>Logística</t>
  </si>
  <si>
    <t xml:space="preserve"> Miel</t>
  </si>
  <si>
    <t xml:space="preserve"> Directos</t>
  </si>
  <si>
    <t xml:space="preserve"> Cajas</t>
  </si>
  <si>
    <t>Kilo</t>
  </si>
  <si>
    <t>Unidad</t>
  </si>
  <si>
    <t>Bulto</t>
  </si>
  <si>
    <t>Precio venta neta desc FA</t>
  </si>
  <si>
    <t>% s/ventas</t>
  </si>
  <si>
    <t>Taxes</t>
  </si>
  <si>
    <t>MIEL</t>
  </si>
  <si>
    <t>DIRECTOS</t>
  </si>
  <si>
    <t>Estructura</t>
  </si>
  <si>
    <t xml:space="preserve"> Kilos</t>
  </si>
  <si>
    <t xml:space="preserve"> Unidades</t>
  </si>
  <si>
    <t>Margen</t>
  </si>
  <si>
    <t>Total ALELUYA Honey Mustard 16 x 200 Gr.</t>
  </si>
  <si>
    <t>Total ALELUYA MIEL CON LIMÓN 12 X 250 GR.</t>
  </si>
  <si>
    <t>Total ALELUYA MIEL PAST. DOSIF X 470 Gr.</t>
  </si>
  <si>
    <t>Total ALELUYA MIEL PAST. MIELERA X 500 Gr.</t>
  </si>
  <si>
    <t>Total ALELUYA MIEL PAST. SQUEEZE X 250 Gr.</t>
  </si>
  <si>
    <t>Total ALELUYA MIEL PAST. X 500 Gr.</t>
  </si>
  <si>
    <t>Total ALELUYA MIEL POTE X 190 Gr.</t>
  </si>
  <si>
    <t>Total ALELUYA MIEL UNTABLE X 500 Gr.</t>
  </si>
  <si>
    <t>Total ALELUYA Mustard 16 x 180 Gr.</t>
  </si>
  <si>
    <t>MIX</t>
  </si>
  <si>
    <t>Mix cadena en función del producto</t>
  </si>
  <si>
    <t>Lista</t>
  </si>
  <si>
    <t>Kilos Break even (si sólo se vende cadena)</t>
  </si>
  <si>
    <t>Mix producto en función de la cadena</t>
  </si>
  <si>
    <t>ALELUYA MIEL BIDON 4 X 2.27K.</t>
  </si>
  <si>
    <t>Total ALELUYA MIEL BIDON 4 X 2.27K.</t>
  </si>
  <si>
    <t>INTERIOR</t>
  </si>
  <si>
    <t>Total INTERIOR</t>
  </si>
  <si>
    <t>Componente Financiero implícto</t>
  </si>
  <si>
    <t>TNA</t>
  </si>
  <si>
    <t>Días (Cobro)</t>
  </si>
  <si>
    <t>Costo</t>
  </si>
  <si>
    <t>Total Canal 02/05</t>
  </si>
  <si>
    <t>Total Canal 04</t>
  </si>
  <si>
    <t>Total Canal 08</t>
  </si>
  <si>
    <t>Total Coto</t>
  </si>
  <si>
    <t>Total INC</t>
  </si>
  <si>
    <t>Total Jumbo</t>
  </si>
  <si>
    <t>Total La Anónima</t>
  </si>
  <si>
    <t>Total La Gallega</t>
  </si>
  <si>
    <t>Total Libertad</t>
  </si>
  <si>
    <t>Total Mayoristas</t>
  </si>
  <si>
    <t>Total Walmart</t>
  </si>
  <si>
    <t>Producto</t>
  </si>
  <si>
    <t>Moneda</t>
  </si>
  <si>
    <t>Nueva</t>
  </si>
  <si>
    <t>Budget</t>
  </si>
  <si>
    <t>Variación</t>
  </si>
  <si>
    <t>Supuestos</t>
  </si>
  <si>
    <t>Dosificador</t>
  </si>
  <si>
    <t>Envase</t>
  </si>
  <si>
    <t>PES</t>
  </si>
  <si>
    <t>BASE</t>
  </si>
  <si>
    <t xml:space="preserve">Tapa </t>
  </si>
  <si>
    <t>Tipo de cambio</t>
  </si>
  <si>
    <t>Etiqueta</t>
  </si>
  <si>
    <t>Precio Miel en $</t>
  </si>
  <si>
    <t>Caja</t>
  </si>
  <si>
    <t>Precio Miel en U$S</t>
  </si>
  <si>
    <t>PET</t>
  </si>
  <si>
    <t>DOL</t>
  </si>
  <si>
    <t>Squezze</t>
  </si>
  <si>
    <t>Mielera</t>
  </si>
  <si>
    <t>Bidòn</t>
  </si>
  <si>
    <t>ALELUYA MIEL UNTABLE POTE 12 X 300 GR.</t>
  </si>
  <si>
    <t>Pote 190</t>
  </si>
  <si>
    <t>Pote 300</t>
  </si>
  <si>
    <t>Mostaceros</t>
  </si>
  <si>
    <t>Total ALELUYA MIEL UNTABLE POTE 12 X 300 GR.</t>
  </si>
  <si>
    <t>ESTRUCTURA en $</t>
  </si>
  <si>
    <t>VAR</t>
  </si>
  <si>
    <t>Orgánica</t>
  </si>
  <si>
    <t>Vinagre de alcohol al 5%</t>
  </si>
  <si>
    <t>Azúcar</t>
  </si>
  <si>
    <t>Sal</t>
  </si>
  <si>
    <t>Semilla de mostaza Amarilla</t>
  </si>
  <si>
    <t>Vinagre de vino</t>
  </si>
  <si>
    <t>Estabilizante Gelacid BM (en U$S)</t>
  </si>
  <si>
    <t>Semilla de mostaza marrón</t>
  </si>
  <si>
    <t>GMS</t>
  </si>
  <si>
    <t>Cúrcuma</t>
  </si>
  <si>
    <t>Cebolla en Polvo</t>
  </si>
  <si>
    <t>Sorbato de potasio</t>
  </si>
  <si>
    <t>Colorante Caramelo</t>
  </si>
  <si>
    <t xml:space="preserve">Ajo en polvo </t>
  </si>
  <si>
    <t>Estabilizante (en U$S)</t>
  </si>
  <si>
    <t>Agua</t>
  </si>
  <si>
    <t>unit</t>
  </si>
  <si>
    <t>HONEY MUSTARD D</t>
  </si>
  <si>
    <t>Cantidad</t>
  </si>
  <si>
    <t>UxM</t>
  </si>
  <si>
    <t>Precio U</t>
  </si>
  <si>
    <t>MOSTAZA ALELUYA</t>
  </si>
  <si>
    <t>kg</t>
  </si>
  <si>
    <t xml:space="preserve">Miel Aleluya </t>
  </si>
  <si>
    <t xml:space="preserve">Comino </t>
  </si>
  <si>
    <t xml:space="preserve">Cebolla en polvo </t>
  </si>
  <si>
    <t xml:space="preserve">Cúrcuma </t>
  </si>
  <si>
    <t xml:space="preserve">Canela </t>
  </si>
  <si>
    <t>Laboratorio</t>
  </si>
  <si>
    <t>Costo por Batch</t>
  </si>
  <si>
    <t>Costo por kilo</t>
  </si>
  <si>
    <t>Costo por unidad</t>
  </si>
  <si>
    <t>Costo de vendidas honey mustard D</t>
  </si>
  <si>
    <t>MUSTARD D</t>
  </si>
  <si>
    <t>lts</t>
  </si>
  <si>
    <t>Almidon Glutal (en $)</t>
  </si>
  <si>
    <t>Esencia de mostaza (en u$s)</t>
  </si>
  <si>
    <t>Costo de vendidas mustard D</t>
  </si>
  <si>
    <t>HONEY BBQ D</t>
  </si>
  <si>
    <t xml:space="preserve">PASTA DE TOMATE </t>
  </si>
  <si>
    <t>HUMO LIQUIDO (en U$S)</t>
  </si>
  <si>
    <t>Pimentón</t>
  </si>
  <si>
    <t>Aji Molido</t>
  </si>
  <si>
    <t>Clavo de olor</t>
  </si>
  <si>
    <t>Azucar Negra</t>
  </si>
  <si>
    <t>Costo de vendidas honey BBQ D</t>
  </si>
  <si>
    <t>HONEY KETCHUP D</t>
  </si>
  <si>
    <t xml:space="preserve">Sal </t>
  </si>
  <si>
    <t>Ajo en polvo</t>
  </si>
  <si>
    <t>Costo de vendidas honey KETCHUP D</t>
  </si>
  <si>
    <t>ALELUYA MIEL ORGANICA 12 X 500 Gr.</t>
  </si>
  <si>
    <t>ALELUYA MIEL WP 12 X 330 Gr.</t>
  </si>
  <si>
    <t>ALELUYA Honey BBQ 16 x 200 Gr.</t>
  </si>
  <si>
    <t>ALELUYA Honey Mustard 12 x 335 Gr.</t>
  </si>
  <si>
    <t>ALELUYA Honey BBQ 12 x 335 Gr.</t>
  </si>
  <si>
    <t>ALELUYA Mustard 12 x 315 Gr.</t>
  </si>
  <si>
    <t>ALELUYA Honey Ketchup 16 x 200 Gr.</t>
  </si>
  <si>
    <t>ALELUYA Honey Ketchup 12 x 335 Gr.</t>
  </si>
  <si>
    <t>HBBQ</t>
  </si>
  <si>
    <t>HK</t>
  </si>
  <si>
    <t>ALELUYA MIEL CON NARANJA 12 X 250 GR.</t>
  </si>
  <si>
    <t>Mostaceros 300</t>
  </si>
  <si>
    <t>WP</t>
  </si>
  <si>
    <t>COTIZACIONES al:</t>
  </si>
  <si>
    <t>SMALL</t>
  </si>
  <si>
    <t>BIG</t>
  </si>
  <si>
    <t>Total ALELUYA MIEL ORGANICA 12 X 500 Gr.</t>
  </si>
  <si>
    <t>Total ALELUYA MIEL WP 12 X 330 Gr.</t>
  </si>
  <si>
    <t>Total ALELUYA MIEL CON NARANJA 12 X 250 GR.</t>
  </si>
  <si>
    <t>Total ALELUYA Honey Mustard 12 x 335 Gr.</t>
  </si>
  <si>
    <t>Total ALELUYA Honey BBQ 16 x 200 Gr.</t>
  </si>
  <si>
    <t>Total ALELUYA Honey BBQ 12 x 335 Gr.</t>
  </si>
  <si>
    <t>Total ALELUYA Honey Ketchup 16 x 200 Gr.</t>
  </si>
  <si>
    <t>Total ALELUYA Honey Ketchup 12 x 335 Gr.</t>
  </si>
  <si>
    <t>Total ALELUYA Mustard 12 x 315 Gr.</t>
  </si>
  <si>
    <t>Directos MD</t>
  </si>
  <si>
    <t>Composición Aderezos MD</t>
  </si>
  <si>
    <t>Funda</t>
  </si>
  <si>
    <t>ADD</t>
  </si>
  <si>
    <t>Adicional</t>
  </si>
  <si>
    <t>Ventas netas netas</t>
  </si>
  <si>
    <t xml:space="preserve"> Adicional</t>
  </si>
  <si>
    <t>ALELUYA Honey BBQ SPICY 16 x 200 Gr.</t>
  </si>
  <si>
    <t>ALELUYA Honey BBQ SPICY 12 x 335 Gr.</t>
  </si>
  <si>
    <t>HONEY BBQ SPICY D</t>
  </si>
  <si>
    <t>Total ALELUYA Honey BBQ SPICY 16 x 200 Gr.</t>
  </si>
  <si>
    <t>Total ALELUYA Honey BBQ SPICY 12 x 335 Gr.</t>
  </si>
  <si>
    <t>Cayena Roja</t>
  </si>
  <si>
    <t>Curry</t>
  </si>
  <si>
    <t>Comino</t>
  </si>
  <si>
    <t>Insumos</t>
  </si>
  <si>
    <t>Sueldos</t>
  </si>
  <si>
    <t>Cargas sociales</t>
  </si>
  <si>
    <t>Aguinaldo y vacaciones</t>
  </si>
  <si>
    <t>Amortizaciones</t>
  </si>
  <si>
    <t xml:space="preserve">Capacitación </t>
  </si>
  <si>
    <t xml:space="preserve">Combustibles </t>
  </si>
  <si>
    <t>Mantenimiento rodados</t>
  </si>
  <si>
    <t>Mantenimiento fábrica</t>
  </si>
  <si>
    <t>Filtros fábrica</t>
  </si>
  <si>
    <t>Energía eléctrica y gas</t>
  </si>
  <si>
    <t>Agasajos y representaciones</t>
  </si>
  <si>
    <t>Seguros generales</t>
  </si>
  <si>
    <t>Análisis miel</t>
  </si>
  <si>
    <t>Comisiones</t>
  </si>
  <si>
    <t>Movilidad y viáticos</t>
  </si>
  <si>
    <t>Tasas municipales</t>
  </si>
  <si>
    <t>Repositores</t>
  </si>
  <si>
    <t>Franqueos y teléfonos</t>
  </si>
  <si>
    <t>Utiles y papelería</t>
  </si>
  <si>
    <t xml:space="preserve">Honorarios por servicios </t>
  </si>
  <si>
    <t>Service e insumos computación</t>
  </si>
  <si>
    <t>Impuesto a los debitos y créditos y otros</t>
  </si>
  <si>
    <t>Intereses bancarios</t>
  </si>
  <si>
    <t xml:space="preserve">Pronto pago </t>
  </si>
  <si>
    <t>Intereses impositivos y previsionales</t>
  </si>
  <si>
    <t>Intereses por venta de cheques</t>
  </si>
  <si>
    <t>Gastos y comisiones bancarias</t>
  </si>
  <si>
    <t>Diversos</t>
  </si>
  <si>
    <t>Incremento</t>
  </si>
  <si>
    <t>Base</t>
  </si>
  <si>
    <t>S / budget</t>
  </si>
  <si>
    <t>ALELUYA MIEL LIQUIDA POTE 12 X 300 GR.</t>
  </si>
  <si>
    <t>Total ALELUYA MIEL LIQUIDA POTE 12 X 300 GR.</t>
  </si>
  <si>
    <t>x unid</t>
  </si>
  <si>
    <t>caja+piso</t>
  </si>
  <si>
    <t>ALELUYA MIEL CON LIMÓN y JENGIBRE 12 X 250 GR.</t>
  </si>
  <si>
    <t>ALELUYA MIEL CON NARANJA y CANELA 12 X 250 GR.</t>
  </si>
  <si>
    <t>Total ALELUYA MIEL CON LIMÓN y JENGIBRE 12 X 250 GR.</t>
  </si>
  <si>
    <t>Total ALELUYA MIEL CON NARANJA y CANELA 12 X 250 GR.</t>
  </si>
  <si>
    <t>CMg</t>
  </si>
  <si>
    <t>es la new caja x 12 unid</t>
  </si>
  <si>
    <t>tenemos en stock precio anterior.</t>
  </si>
  <si>
    <t>Etiqueta refresh</t>
  </si>
  <si>
    <t>Se usan las mieleras actualmente.</t>
  </si>
  <si>
    <t>Ultimo precio, no se si tiene cambio.</t>
  </si>
  <si>
    <t>Visto MF el 04/02/2020</t>
  </si>
  <si>
    <t>ALELUYA DDL MIEL POTE X 400 Gr.</t>
  </si>
  <si>
    <t>ALELUYA DDL MIEL PET X 440 Gr.</t>
  </si>
  <si>
    <t>Fazón DDl</t>
  </si>
  <si>
    <t>Matriz ajuste</t>
  </si>
  <si>
    <t>Leche</t>
  </si>
  <si>
    <t>MO</t>
  </si>
  <si>
    <t>Varios</t>
  </si>
  <si>
    <t>DDL</t>
  </si>
  <si>
    <t>Total ALELUYA DDL MIEL POTE X 400 Gr.</t>
  </si>
  <si>
    <t>Total ALELUYA DDL MIEL PET X 440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</si>
</sst>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&quot;$&quot;* #,##0.00_-;\-&quot;$&quot;* #,##0.00_-;_-&quot;$&quot;* &quot;-&quot;??_-;_-@_-"/>
    <numFmt numFmtId="167" formatCode="_(&quot;$&quot;* #,##0.00_);_(&quot;$&quot;* \(#,##0.00\);_(&quot;$&quot;* &quot;-&quot;??_);_(@_)"/>
    <numFmt numFmtId="168" formatCode="0.0%"/>
    <numFmt numFmtId="169" formatCode="_ * #,##0_ ;_ * \-#,##0_ ;_ * &quot;-&quot;??_ ;_ @_ "/>
    <numFmt numFmtId="170" formatCode="#,##0.00_ ;\-#,##0.00\ "/>
    <numFmt numFmtId="171" formatCode="_ &quot;$&quot;\ * #,##0.0_ ;_ &quot;$&quot;\ * \-#,##0.0_ ;_ &quot;$&quot;\ * &quot;-&quot;??_ ;_ @_ "/>
    <numFmt numFmtId="172" formatCode="_ &quot;$&quot;\ * #,##0_ ;_ &quot;$&quot;\ * \-#,##0_ ;_ &quot;$&quot;\ * &quot;-&quot;??_ ;_ @_ "/>
    <numFmt numFmtId="173" formatCode="0.0000"/>
    <numFmt numFmtId="174" formatCode="_ * #,##0.000_ ;_ * \-#,##0.000_ ;_ * &quot;-&quot;??_ ;_ @_ "/>
    <numFmt numFmtId="175" formatCode="#,##0_ ;\-#,##0\ "/>
    <numFmt numFmtId="176" formatCode="_ * #,##0.0000_ ;_ * \-#,##0.0000_ ;_ * &quot;-&quot;??_ ;_ @_ "/>
    <numFmt numFmtId="177" formatCode="_ * #,##0.00000_ ;_ * \-#,##0.00000_ ;_ * &quot;-&quot;??_ ;_ @_ "/>
    <numFmt numFmtId="178" formatCode="#,##0.000_ ;\-#,##0.000\ "/>
    <numFmt numFmtId="179" formatCode="dd/mm/yy;@"/>
    <numFmt numFmtId="180" formatCode="#,##0.0000"/>
  </numFmts>
  <fonts count="4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 Unicode MS"/>
      <family val="2"/>
    </font>
    <font>
      <b/>
      <sz val="8"/>
      <name val="Arial Unicode MS"/>
      <family val="2"/>
    </font>
    <font>
      <sz val="8"/>
      <color indexed="9"/>
      <name val="Arial Unicode MS"/>
      <family val="2"/>
    </font>
    <font>
      <b/>
      <u/>
      <sz val="8"/>
      <name val="Arial Unicode MS"/>
      <family val="2"/>
    </font>
    <font>
      <u/>
      <sz val="8"/>
      <name val="Arial Unicode MS"/>
      <family val="2"/>
    </font>
    <font>
      <i/>
      <sz val="8"/>
      <name val="Arial Unicode MS"/>
      <family val="2"/>
    </font>
    <font>
      <sz val="9"/>
      <name val="Arial Unicode MS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9"/>
      <name val="Arial Unicode MS"/>
      <family val="2"/>
    </font>
    <font>
      <b/>
      <sz val="9"/>
      <color indexed="10"/>
      <name val="Arial Unicode MS"/>
      <family val="2"/>
    </font>
    <font>
      <sz val="9"/>
      <color indexed="10"/>
      <name val="Arial Unicode MS"/>
      <family val="2"/>
    </font>
    <font>
      <sz val="9"/>
      <color indexed="12"/>
      <name val="Arial Unicode MS"/>
      <family val="2"/>
    </font>
    <font>
      <sz val="8.5"/>
      <color indexed="12"/>
      <name val="Arial"/>
      <family val="2"/>
    </font>
    <font>
      <sz val="10"/>
      <name val="Arial Unicode MS"/>
      <family val="2"/>
    </font>
    <font>
      <b/>
      <sz val="9"/>
      <color indexed="9"/>
      <name val="Arial Unicode MS"/>
      <family val="2"/>
    </font>
    <font>
      <sz val="10"/>
      <name val="Arial"/>
      <family val="2"/>
    </font>
    <font>
      <sz val="11"/>
      <name val="Garamond"/>
      <family val="1"/>
    </font>
    <font>
      <sz val="10"/>
      <name val="Times New Roman"/>
      <family val="1"/>
    </font>
    <font>
      <sz val="11"/>
      <color indexed="63"/>
      <name val="Garamond"/>
      <family val="1"/>
    </font>
    <font>
      <sz val="10"/>
      <name val="Garamond"/>
      <family val="1"/>
    </font>
    <font>
      <sz val="11"/>
      <color indexed="9"/>
      <name val="Garamond"/>
      <family val="1"/>
    </font>
    <font>
      <sz val="8"/>
      <name val="Arial"/>
      <family val="2"/>
    </font>
    <font>
      <sz val="10"/>
      <color indexed="53"/>
      <name val="Garamond"/>
      <family val="1"/>
    </font>
    <font>
      <b/>
      <sz val="8"/>
      <name val="Arial"/>
      <family val="2"/>
    </font>
    <font>
      <b/>
      <u/>
      <sz val="8"/>
      <color indexed="17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b/>
      <sz val="9"/>
      <color indexed="48"/>
      <name val="Arial Unicode MS"/>
      <family val="2"/>
    </font>
    <font>
      <b/>
      <sz val="9"/>
      <color indexed="12"/>
      <name val="Arial Unicode MS"/>
      <family val="2"/>
    </font>
    <font>
      <sz val="9"/>
      <name val="Arial Unicode MS"/>
      <family val="2"/>
    </font>
    <font>
      <sz val="12"/>
      <name val="Arial"/>
      <family val="2"/>
    </font>
    <font>
      <sz val="10"/>
      <name val="Arial Narrow"/>
      <family val="2"/>
    </font>
    <font>
      <b/>
      <u/>
      <sz val="8"/>
      <color theme="0"/>
      <name val="Arial"/>
      <family val="2"/>
    </font>
    <font>
      <b/>
      <sz val="8"/>
      <color theme="0"/>
      <name val="Arial"/>
      <family val="2"/>
    </font>
    <font>
      <sz val="9"/>
      <color theme="0"/>
      <name val="Arial"/>
      <family val="2"/>
    </font>
    <font>
      <sz val="8"/>
      <color theme="0"/>
      <name val="Arial Unicode MS"/>
      <family val="2"/>
    </font>
    <font>
      <b/>
      <sz val="11"/>
      <name val="Garamond"/>
      <family val="1"/>
    </font>
    <font>
      <sz val="9"/>
      <name val="Arial Unicode MS"/>
    </font>
    <font>
      <sz val="8"/>
      <name val="Arial Unicode MS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53"/>
      </top>
      <bottom/>
      <diagonal/>
    </border>
    <border>
      <left/>
      <right style="thin">
        <color indexed="64"/>
      </right>
      <top style="thin">
        <color indexed="53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3"/>
      </bottom>
      <diagonal/>
    </border>
    <border>
      <left/>
      <right style="thin">
        <color indexed="64"/>
      </right>
      <top/>
      <bottom style="thin">
        <color indexed="53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53"/>
      </top>
      <bottom/>
      <diagonal/>
    </border>
    <border>
      <left style="thin">
        <color indexed="64"/>
      </left>
      <right/>
      <top/>
      <bottom style="thin">
        <color indexed="53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8">
    <xf numFmtId="0" fontId="0" fillId="0" borderId="0" xfId="0"/>
    <xf numFmtId="167" fontId="3" fillId="0" borderId="1" xfId="3" applyNumberFormat="1" applyFont="1" applyFill="1" applyBorder="1"/>
    <xf numFmtId="10" fontId="3" fillId="2" borderId="2" xfId="4" applyNumberFormat="1" applyFont="1" applyFill="1" applyBorder="1" applyAlignment="1">
      <alignment horizontal="center"/>
    </xf>
    <xf numFmtId="10" fontId="3" fillId="2" borderId="3" xfId="4" applyNumberFormat="1" applyFont="1" applyFill="1" applyBorder="1" applyAlignment="1">
      <alignment horizontal="center"/>
    </xf>
    <xf numFmtId="10" fontId="3" fillId="2" borderId="4" xfId="4" applyNumberFormat="1" applyFont="1" applyFill="1" applyBorder="1" applyAlignment="1">
      <alignment horizontal="center"/>
    </xf>
    <xf numFmtId="169" fontId="3" fillId="0" borderId="0" xfId="1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Fill="1" applyBorder="1" applyAlignment="1">
      <alignment horizontal="left"/>
    </xf>
    <xf numFmtId="172" fontId="3" fillId="3" borderId="0" xfId="2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0" fontId="3" fillId="0" borderId="0" xfId="4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172" fontId="3" fillId="0" borderId="0" xfId="0" applyNumberFormat="1" applyFont="1"/>
    <xf numFmtId="164" fontId="3" fillId="0" borderId="0" xfId="2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169" fontId="3" fillId="0" borderId="0" xfId="0" applyNumberFormat="1" applyFont="1"/>
    <xf numFmtId="2" fontId="3" fillId="0" borderId="0" xfId="0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/>
    <xf numFmtId="1" fontId="3" fillId="0" borderId="0" xfId="0" applyNumberFormat="1" applyFont="1" applyFill="1"/>
    <xf numFmtId="171" fontId="3" fillId="0" borderId="0" xfId="0" applyNumberFormat="1" applyFont="1"/>
    <xf numFmtId="0" fontId="3" fillId="0" borderId="0" xfId="0" applyFont="1" applyBorder="1"/>
    <xf numFmtId="167" fontId="3" fillId="0" borderId="0" xfId="0" applyNumberFormat="1" applyFont="1"/>
    <xf numFmtId="165" fontId="3" fillId="0" borderId="0" xfId="0" applyNumberFormat="1" applyFont="1"/>
    <xf numFmtId="169" fontId="4" fillId="0" borderId="0" xfId="1" applyNumberFormat="1" applyFont="1" applyAlignment="1">
      <alignment horizontal="center"/>
    </xf>
    <xf numFmtId="165" fontId="3" fillId="0" borderId="0" xfId="1" applyNumberFormat="1" applyFont="1"/>
    <xf numFmtId="174" fontId="3" fillId="0" borderId="0" xfId="1" applyNumberFormat="1" applyFont="1"/>
    <xf numFmtId="9" fontId="5" fillId="0" borderId="0" xfId="4" applyFont="1"/>
    <xf numFmtId="2" fontId="3" fillId="0" borderId="0" xfId="0" applyNumberFormat="1" applyFont="1" applyFill="1"/>
    <xf numFmtId="176" fontId="3" fillId="0" borderId="0" xfId="1" applyNumberFormat="1" applyFont="1"/>
    <xf numFmtId="0" fontId="10" fillId="0" borderId="0" xfId="0" applyFont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0" xfId="0" applyFont="1"/>
    <xf numFmtId="0" fontId="10" fillId="0" borderId="0" xfId="0" applyFont="1" applyAlignment="1">
      <alignment horizontal="center"/>
    </xf>
    <xf numFmtId="165" fontId="10" fillId="0" borderId="0" xfId="1" applyFont="1"/>
    <xf numFmtId="9" fontId="10" fillId="0" borderId="0" xfId="4" applyFont="1" applyAlignment="1">
      <alignment horizontal="center"/>
    </xf>
    <xf numFmtId="10" fontId="10" fillId="0" borderId="0" xfId="4" applyNumberFormat="1" applyFont="1" applyAlignment="1">
      <alignment horizontal="center"/>
    </xf>
    <xf numFmtId="169" fontId="10" fillId="0" borderId="0" xfId="0" applyNumberFormat="1" applyFont="1"/>
    <xf numFmtId="165" fontId="11" fillId="0" borderId="9" xfId="1" applyFont="1" applyBorder="1"/>
    <xf numFmtId="0" fontId="11" fillId="0" borderId="9" xfId="0" applyFont="1" applyBorder="1"/>
    <xf numFmtId="9" fontId="11" fillId="0" borderId="9" xfId="4" applyFont="1" applyBorder="1" applyAlignment="1">
      <alignment horizontal="center"/>
    </xf>
    <xf numFmtId="10" fontId="11" fillId="0" borderId="9" xfId="4" applyNumberFormat="1" applyFont="1" applyBorder="1" applyAlignment="1">
      <alignment horizontal="center"/>
    </xf>
    <xf numFmtId="165" fontId="12" fillId="4" borderId="9" xfId="1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164" fontId="11" fillId="0" borderId="0" xfId="2" applyFont="1" applyAlignment="1">
      <alignment horizontal="center"/>
    </xf>
    <xf numFmtId="9" fontId="2" fillId="0" borderId="0" xfId="4" applyFont="1" applyAlignment="1">
      <alignment horizontal="center"/>
    </xf>
    <xf numFmtId="165" fontId="10" fillId="0" borderId="0" xfId="0" applyNumberFormat="1" applyFont="1"/>
    <xf numFmtId="9" fontId="10" fillId="0" borderId="0" xfId="4" applyFont="1"/>
    <xf numFmtId="165" fontId="14" fillId="0" borderId="0" xfId="1" applyFont="1" applyBorder="1"/>
    <xf numFmtId="0" fontId="9" fillId="0" borderId="0" xfId="0" applyFont="1" applyBorder="1"/>
    <xf numFmtId="17" fontId="10" fillId="0" borderId="0" xfId="0" applyNumberFormat="1" applyFont="1"/>
    <xf numFmtId="164" fontId="10" fillId="0" borderId="0" xfId="2" applyFont="1"/>
    <xf numFmtId="0" fontId="10" fillId="0" borderId="10" xfId="0" applyFont="1" applyBorder="1"/>
    <xf numFmtId="169" fontId="15" fillId="0" borderId="0" xfId="1" applyNumberFormat="1" applyFont="1" applyBorder="1"/>
    <xf numFmtId="169" fontId="16" fillId="0" borderId="0" xfId="1" applyNumberFormat="1" applyFont="1" applyBorder="1"/>
    <xf numFmtId="0" fontId="13" fillId="0" borderId="0" xfId="0" applyFont="1" applyBorder="1"/>
    <xf numFmtId="0" fontId="9" fillId="0" borderId="9" xfId="0" applyFont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172" fontId="17" fillId="0" borderId="11" xfId="2" applyNumberFormat="1" applyFont="1" applyBorder="1"/>
    <xf numFmtId="165" fontId="9" fillId="0" borderId="0" xfId="1" applyFont="1"/>
    <xf numFmtId="0" fontId="9" fillId="0" borderId="0" xfId="0" applyFont="1" applyAlignment="1">
      <alignment horizontal="center"/>
    </xf>
    <xf numFmtId="0" fontId="18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9" fontId="9" fillId="0" borderId="0" xfId="4" applyFont="1" applyAlignment="1">
      <alignment horizontal="center"/>
    </xf>
    <xf numFmtId="10" fontId="9" fillId="0" borderId="0" xfId="4" applyNumberFormat="1" applyFont="1" applyAlignment="1">
      <alignment horizontal="center"/>
    </xf>
    <xf numFmtId="9" fontId="18" fillId="0" borderId="0" xfId="0" applyNumberFormat="1" applyFont="1"/>
    <xf numFmtId="165" fontId="13" fillId="0" borderId="9" xfId="1" applyFont="1" applyBorder="1"/>
    <xf numFmtId="0" fontId="13" fillId="0" borderId="9" xfId="0" applyFont="1" applyBorder="1"/>
    <xf numFmtId="9" fontId="13" fillId="0" borderId="9" xfId="4" applyFont="1" applyBorder="1" applyAlignment="1">
      <alignment horizontal="center"/>
    </xf>
    <xf numFmtId="10" fontId="13" fillId="0" borderId="9" xfId="4" applyNumberFormat="1" applyFont="1" applyBorder="1" applyAlignment="1">
      <alignment horizontal="center"/>
    </xf>
    <xf numFmtId="165" fontId="19" fillId="4" borderId="9" xfId="1" applyFont="1" applyFill="1" applyBorder="1"/>
    <xf numFmtId="10" fontId="18" fillId="0" borderId="0" xfId="4" applyNumberFormat="1" applyFont="1"/>
    <xf numFmtId="9" fontId="18" fillId="5" borderId="0" xfId="0" applyNumberFormat="1" applyFont="1" applyFill="1" applyAlignment="1">
      <alignment horizontal="center"/>
    </xf>
    <xf numFmtId="165" fontId="18" fillId="0" borderId="0" xfId="1" applyFont="1"/>
    <xf numFmtId="173" fontId="3" fillId="0" borderId="0" xfId="0" applyNumberFormat="1" applyFont="1"/>
    <xf numFmtId="177" fontId="3" fillId="0" borderId="0" xfId="0" applyNumberFormat="1" applyFont="1"/>
    <xf numFmtId="0" fontId="21" fillId="0" borderId="0" xfId="0" applyFont="1"/>
    <xf numFmtId="0" fontId="22" fillId="0" borderId="0" xfId="0" applyFont="1" applyFill="1"/>
    <xf numFmtId="0" fontId="23" fillId="0" borderId="12" xfId="0" applyFont="1" applyFill="1" applyBorder="1" applyAlignment="1">
      <alignment horizontal="center"/>
    </xf>
    <xf numFmtId="0" fontId="21" fillId="0" borderId="13" xfId="0" applyFont="1" applyBorder="1"/>
    <xf numFmtId="0" fontId="24" fillId="2" borderId="13" xfId="0" applyFont="1" applyFill="1" applyBorder="1" applyAlignment="1">
      <alignment horizontal="center"/>
    </xf>
    <xf numFmtId="17" fontId="25" fillId="6" borderId="13" xfId="0" applyNumberFormat="1" applyFont="1" applyFill="1" applyBorder="1" applyAlignment="1">
      <alignment horizontal="center"/>
    </xf>
    <xf numFmtId="17" fontId="21" fillId="2" borderId="13" xfId="0" applyNumberFormat="1" applyFont="1" applyFill="1" applyBorder="1" applyAlignment="1">
      <alignment horizontal="center"/>
    </xf>
    <xf numFmtId="17" fontId="26" fillId="0" borderId="0" xfId="0" applyNumberFormat="1" applyFont="1" applyFill="1" applyBorder="1" applyAlignment="1">
      <alignment horizontal="center"/>
    </xf>
    <xf numFmtId="0" fontId="21" fillId="0" borderId="14" xfId="0" applyFont="1" applyBorder="1"/>
    <xf numFmtId="170" fontId="21" fillId="7" borderId="14" xfId="0" applyNumberFormat="1" applyFont="1" applyFill="1" applyBorder="1" applyAlignment="1">
      <alignment horizontal="center"/>
    </xf>
    <xf numFmtId="170" fontId="21" fillId="0" borderId="15" xfId="0" applyNumberFormat="1" applyFont="1" applyFill="1" applyBorder="1" applyAlignment="1">
      <alignment horizontal="center"/>
    </xf>
    <xf numFmtId="170" fontId="26" fillId="0" borderId="0" xfId="0" applyNumberFormat="1" applyFont="1" applyFill="1" applyBorder="1" applyAlignment="1">
      <alignment horizontal="center"/>
    </xf>
    <xf numFmtId="0" fontId="21" fillId="0" borderId="0" xfId="0" applyFont="1" applyBorder="1"/>
    <xf numFmtId="170" fontId="21" fillId="7" borderId="0" xfId="0" applyNumberFormat="1" applyFont="1" applyFill="1" applyBorder="1" applyAlignment="1">
      <alignment horizontal="center"/>
    </xf>
    <xf numFmtId="170" fontId="21" fillId="0" borderId="16" xfId="0" applyNumberFormat="1" applyFont="1" applyFill="1" applyBorder="1" applyAlignment="1">
      <alignment horizontal="center"/>
    </xf>
    <xf numFmtId="170" fontId="26" fillId="0" borderId="0" xfId="0" applyNumberFormat="1" applyFont="1" applyFill="1" applyBorder="1" applyAlignment="1">
      <alignment horizontal="left"/>
    </xf>
    <xf numFmtId="170" fontId="26" fillId="0" borderId="17" xfId="0" applyNumberFormat="1" applyFont="1" applyFill="1" applyBorder="1" applyAlignment="1">
      <alignment horizontal="center"/>
    </xf>
    <xf numFmtId="9" fontId="26" fillId="0" borderId="0" xfId="4" applyFont="1" applyFill="1" applyBorder="1" applyAlignment="1">
      <alignment horizontal="center"/>
    </xf>
    <xf numFmtId="0" fontId="21" fillId="0" borderId="18" xfId="0" applyFont="1" applyBorder="1"/>
    <xf numFmtId="170" fontId="21" fillId="7" borderId="18" xfId="0" applyNumberFormat="1" applyFont="1" applyFill="1" applyBorder="1" applyAlignment="1">
      <alignment horizontal="center"/>
    </xf>
    <xf numFmtId="170" fontId="21" fillId="0" borderId="19" xfId="0" applyNumberFormat="1" applyFont="1" applyFill="1" applyBorder="1" applyAlignment="1">
      <alignment horizontal="center"/>
    </xf>
    <xf numFmtId="170" fontId="28" fillId="0" borderId="0" xfId="0" applyNumberFormat="1" applyFont="1" applyFill="1" applyBorder="1" applyAlignment="1">
      <alignment horizontal="center"/>
    </xf>
    <xf numFmtId="167" fontId="3" fillId="13" borderId="1" xfId="3" applyNumberFormat="1" applyFont="1" applyFill="1" applyBorder="1"/>
    <xf numFmtId="164" fontId="3" fillId="0" borderId="0" xfId="2" applyFont="1" applyAlignment="1">
      <alignment horizontal="center"/>
    </xf>
    <xf numFmtId="167" fontId="3" fillId="14" borderId="1" xfId="3" applyNumberFormat="1" applyFont="1" applyFill="1" applyBorder="1"/>
    <xf numFmtId="164" fontId="0" fillId="0" borderId="0" xfId="0" applyNumberFormat="1"/>
    <xf numFmtId="168" fontId="3" fillId="0" borderId="0" xfId="4" applyNumberFormat="1" applyFont="1"/>
    <xf numFmtId="9" fontId="0" fillId="0" borderId="0" xfId="4" applyFont="1"/>
    <xf numFmtId="0" fontId="2" fillId="2" borderId="0" xfId="0" applyFont="1" applyFill="1"/>
    <xf numFmtId="49" fontId="28" fillId="2" borderId="0" xfId="0" applyNumberFormat="1" applyFont="1" applyFill="1" applyAlignment="1">
      <alignment horizontal="center"/>
    </xf>
    <xf numFmtId="4" fontId="2" fillId="2" borderId="0" xfId="0" applyNumberFormat="1" applyFont="1" applyFill="1"/>
    <xf numFmtId="3" fontId="2" fillId="2" borderId="0" xfId="0" applyNumberFormat="1" applyFont="1" applyFill="1"/>
    <xf numFmtId="3" fontId="28" fillId="2" borderId="0" xfId="0" applyNumberFormat="1" applyFont="1" applyFill="1" applyAlignment="1"/>
    <xf numFmtId="0" fontId="29" fillId="2" borderId="0" xfId="0" applyFont="1" applyFill="1" applyAlignment="1">
      <alignment horizontal="left"/>
    </xf>
    <xf numFmtId="164" fontId="2" fillId="2" borderId="0" xfId="2" applyFont="1" applyFill="1" applyBorder="1" applyAlignment="1">
      <alignment horizontal="center"/>
    </xf>
    <xf numFmtId="0" fontId="37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1" fillId="2" borderId="0" xfId="0" applyFont="1" applyFill="1" applyBorder="1"/>
    <xf numFmtId="165" fontId="2" fillId="2" borderId="0" xfId="1" applyFont="1" applyFill="1" applyBorder="1" applyAlignment="1">
      <alignment horizontal="center"/>
    </xf>
    <xf numFmtId="10" fontId="31" fillId="2" borderId="0" xfId="0" applyNumberFormat="1" applyFont="1" applyFill="1" applyBorder="1" applyAlignment="1">
      <alignment horizontal="center"/>
    </xf>
    <xf numFmtId="170" fontId="28" fillId="2" borderId="0" xfId="0" applyNumberFormat="1" applyFont="1" applyFill="1" applyAlignment="1">
      <alignment horizontal="center"/>
    </xf>
    <xf numFmtId="175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0" fontId="2" fillId="2" borderId="9" xfId="0" applyFont="1" applyFill="1" applyBorder="1"/>
    <xf numFmtId="170" fontId="2" fillId="2" borderId="9" xfId="0" applyNumberFormat="1" applyFont="1" applyFill="1" applyBorder="1"/>
    <xf numFmtId="175" fontId="2" fillId="2" borderId="9" xfId="0" applyNumberFormat="1" applyFont="1" applyFill="1" applyBorder="1" applyAlignment="1">
      <alignment horizontal="center"/>
    </xf>
    <xf numFmtId="169" fontId="2" fillId="9" borderId="10" xfId="1" applyNumberFormat="1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/>
    <xf numFmtId="165" fontId="30" fillId="2" borderId="0" xfId="1" applyFont="1" applyFill="1" applyBorder="1"/>
    <xf numFmtId="165" fontId="2" fillId="2" borderId="0" xfId="1" applyFont="1" applyFill="1" applyBorder="1"/>
    <xf numFmtId="0" fontId="37" fillId="15" borderId="0" xfId="0" applyFont="1" applyFill="1" applyAlignment="1">
      <alignment horizontal="center"/>
    </xf>
    <xf numFmtId="170" fontId="2" fillId="0" borderId="0" xfId="0" applyNumberFormat="1" applyFont="1" applyFill="1" applyAlignment="1">
      <alignment horizontal="center"/>
    </xf>
    <xf numFmtId="0" fontId="37" fillId="16" borderId="0" xfId="0" applyFont="1" applyFill="1" applyAlignment="1">
      <alignment horizontal="center"/>
    </xf>
    <xf numFmtId="0" fontId="37" fillId="17" borderId="0" xfId="0" applyFont="1" applyFill="1" applyAlignment="1">
      <alignment horizontal="center"/>
    </xf>
    <xf numFmtId="170" fontId="2" fillId="18" borderId="0" xfId="0" applyNumberFormat="1" applyFont="1" applyFill="1" applyAlignment="1">
      <alignment horizontal="center"/>
    </xf>
    <xf numFmtId="15" fontId="2" fillId="2" borderId="0" xfId="0" applyNumberFormat="1" applyFont="1" applyFill="1" applyAlignment="1">
      <alignment horizontal="center"/>
    </xf>
    <xf numFmtId="0" fontId="9" fillId="0" borderId="10" xfId="0" applyFont="1" applyBorder="1"/>
    <xf numFmtId="0" fontId="9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17" xfId="0" applyFont="1" applyBorder="1"/>
    <xf numFmtId="170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Fill="1" applyBorder="1" applyAlignment="1">
      <alignment horizontal="left"/>
    </xf>
    <xf numFmtId="9" fontId="10" fillId="0" borderId="0" xfId="4" applyNumberFormat="1" applyFont="1" applyAlignment="1">
      <alignment horizontal="center"/>
    </xf>
    <xf numFmtId="165" fontId="32" fillId="0" borderId="22" xfId="1" applyFont="1" applyBorder="1"/>
    <xf numFmtId="165" fontId="14" fillId="0" borderId="10" xfId="1" applyFont="1" applyBorder="1"/>
    <xf numFmtId="165" fontId="33" fillId="10" borderId="17" xfId="1" applyFont="1" applyFill="1" applyBorder="1"/>
    <xf numFmtId="9" fontId="3" fillId="0" borderId="1" xfId="4" applyFont="1" applyFill="1" applyBorder="1"/>
    <xf numFmtId="9" fontId="3" fillId="2" borderId="3" xfId="4" applyFont="1" applyFill="1" applyBorder="1" applyAlignment="1">
      <alignment horizontal="center"/>
    </xf>
    <xf numFmtId="4" fontId="34" fillId="0" borderId="0" xfId="0" applyNumberFormat="1" applyFont="1"/>
    <xf numFmtId="3" fontId="38" fillId="19" borderId="0" xfId="0" applyNumberFormat="1" applyFont="1" applyFill="1" applyAlignment="1">
      <alignment horizontal="center"/>
    </xf>
    <xf numFmtId="175" fontId="2" fillId="2" borderId="0" xfId="0" applyNumberFormat="1" applyFont="1" applyFill="1"/>
    <xf numFmtId="0" fontId="2" fillId="11" borderId="17" xfId="0" applyFont="1" applyFill="1" applyBorder="1" applyAlignment="1">
      <alignment horizontal="left"/>
    </xf>
    <xf numFmtId="0" fontId="35" fillId="2" borderId="0" xfId="0" applyFont="1" applyFill="1" applyBorder="1"/>
    <xf numFmtId="39" fontId="22" fillId="0" borderId="0" xfId="0" applyNumberFormat="1" applyFont="1" applyFill="1" applyAlignment="1" applyProtection="1">
      <alignment horizontal="left"/>
    </xf>
    <xf numFmtId="39" fontId="22" fillId="0" borderId="0" xfId="0" applyNumberFormat="1" applyFont="1" applyFill="1"/>
    <xf numFmtId="0" fontId="20" fillId="0" borderId="0" xfId="0" applyFont="1"/>
    <xf numFmtId="0" fontId="20" fillId="0" borderId="0" xfId="0" applyFont="1" applyAlignment="1">
      <alignment horizontal="center"/>
    </xf>
    <xf numFmtId="164" fontId="39" fillId="20" borderId="0" xfId="2" applyFont="1" applyFill="1"/>
    <xf numFmtId="9" fontId="10" fillId="0" borderId="0" xfId="0" applyNumberFormat="1" applyFont="1"/>
    <xf numFmtId="9" fontId="11" fillId="0" borderId="0" xfId="0" applyNumberFormat="1" applyFont="1" applyAlignment="1">
      <alignment horizontal="center"/>
    </xf>
    <xf numFmtId="164" fontId="10" fillId="0" borderId="23" xfId="2" applyFont="1" applyBorder="1"/>
    <xf numFmtId="164" fontId="10" fillId="0" borderId="0" xfId="2" applyFont="1" applyBorder="1"/>
    <xf numFmtId="164" fontId="10" fillId="0" borderId="16" xfId="2" applyFont="1" applyBorder="1"/>
    <xf numFmtId="169" fontId="16" fillId="0" borderId="24" xfId="1" applyNumberFormat="1" applyFont="1" applyBorder="1"/>
    <xf numFmtId="169" fontId="16" fillId="0" borderId="25" xfId="1" applyNumberFormat="1" applyFont="1" applyBorder="1"/>
    <xf numFmtId="169" fontId="16" fillId="0" borderId="26" xfId="1" applyNumberFormat="1" applyFont="1" applyBorder="1"/>
    <xf numFmtId="169" fontId="40" fillId="20" borderId="0" xfId="1" applyNumberFormat="1" applyFont="1" applyFill="1"/>
    <xf numFmtId="169" fontId="16" fillId="0" borderId="23" xfId="1" applyNumberFormat="1" applyFont="1" applyBorder="1"/>
    <xf numFmtId="169" fontId="16" fillId="0" borderId="16" xfId="1" applyNumberFormat="1" applyFont="1" applyBorder="1"/>
    <xf numFmtId="2" fontId="2" fillId="2" borderId="0" xfId="0" applyNumberFormat="1" applyFont="1" applyFill="1"/>
    <xf numFmtId="164" fontId="10" fillId="0" borderId="12" xfId="2" applyFont="1" applyBorder="1"/>
    <xf numFmtId="164" fontId="10" fillId="0" borderId="13" xfId="2" applyFont="1" applyBorder="1"/>
    <xf numFmtId="164" fontId="10" fillId="0" borderId="27" xfId="2" applyFont="1" applyBorder="1"/>
    <xf numFmtId="164" fontId="0" fillId="0" borderId="0" xfId="2" applyFont="1"/>
    <xf numFmtId="164" fontId="0" fillId="0" borderId="0" xfId="2" applyFont="1" applyFill="1"/>
    <xf numFmtId="166" fontId="10" fillId="0" borderId="0" xfId="0" applyNumberFormat="1" applyFont="1"/>
    <xf numFmtId="43" fontId="10" fillId="0" borderId="0" xfId="0" applyNumberFormat="1" applyFont="1"/>
    <xf numFmtId="169" fontId="33" fillId="0" borderId="0" xfId="1" applyNumberFormat="1" applyFont="1" applyBorder="1"/>
    <xf numFmtId="180" fontId="36" fillId="0" borderId="0" xfId="0" applyNumberFormat="1" applyFont="1" applyFill="1" applyBorder="1" applyProtection="1">
      <protection locked="0"/>
    </xf>
    <xf numFmtId="180" fontId="0" fillId="0" borderId="0" xfId="0" applyNumberFormat="1" applyBorder="1"/>
    <xf numFmtId="0" fontId="0" fillId="0" borderId="0" xfId="0" applyBorder="1"/>
    <xf numFmtId="178" fontId="0" fillId="0" borderId="0" xfId="0" applyNumberFormat="1"/>
    <xf numFmtId="0" fontId="3" fillId="0" borderId="0" xfId="0" applyFont="1" applyAlignment="1">
      <alignment horizontal="center"/>
    </xf>
    <xf numFmtId="178" fontId="41" fillId="17" borderId="14" xfId="0" applyNumberFormat="1" applyFont="1" applyFill="1" applyBorder="1" applyAlignment="1">
      <alignment horizontal="center"/>
    </xf>
    <xf numFmtId="178" fontId="41" fillId="17" borderId="0" xfId="0" applyNumberFormat="1" applyFont="1" applyFill="1" applyBorder="1" applyAlignment="1">
      <alignment horizontal="center"/>
    </xf>
    <xf numFmtId="178" fontId="41" fillId="17" borderId="18" xfId="0" applyNumberFormat="1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67" fontId="3" fillId="21" borderId="1" xfId="3" applyNumberFormat="1" applyFont="1" applyFill="1" applyBorder="1"/>
    <xf numFmtId="178" fontId="41" fillId="22" borderId="14" xfId="0" applyNumberFormat="1" applyFont="1" applyFill="1" applyBorder="1" applyAlignment="1">
      <alignment horizontal="center"/>
    </xf>
    <xf numFmtId="178" fontId="41" fillId="22" borderId="0" xfId="0" applyNumberFormat="1" applyFont="1" applyFill="1" applyBorder="1" applyAlignment="1">
      <alignment horizontal="center"/>
    </xf>
    <xf numFmtId="170" fontId="2" fillId="22" borderId="0" xfId="0" applyNumberFormat="1" applyFont="1" applyFill="1" applyBorder="1" applyAlignment="1">
      <alignment horizontal="left"/>
    </xf>
    <xf numFmtId="17" fontId="28" fillId="22" borderId="0" xfId="0" applyNumberFormat="1" applyFont="1" applyFill="1" applyBorder="1" applyAlignment="1">
      <alignment horizontal="center"/>
    </xf>
    <xf numFmtId="178" fontId="41" fillId="22" borderId="18" xfId="0" applyNumberFormat="1" applyFont="1" applyFill="1" applyBorder="1" applyAlignment="1">
      <alignment horizontal="center"/>
    </xf>
    <xf numFmtId="178" fontId="21" fillId="22" borderId="0" xfId="0" applyNumberFormat="1" applyFont="1" applyFill="1" applyBorder="1" applyAlignment="1">
      <alignment horizontal="center"/>
    </xf>
    <xf numFmtId="170" fontId="28" fillId="22" borderId="0" xfId="0" applyNumberFormat="1" applyFont="1" applyFill="1" applyAlignment="1">
      <alignment horizontal="center"/>
    </xf>
    <xf numFmtId="44" fontId="3" fillId="0" borderId="0" xfId="0" applyNumberFormat="1" applyFont="1"/>
    <xf numFmtId="170" fontId="21" fillId="0" borderId="14" xfId="0" applyNumberFormat="1" applyFont="1" applyFill="1" applyBorder="1" applyAlignment="1">
      <alignment horizontal="center"/>
    </xf>
    <xf numFmtId="170" fontId="21" fillId="0" borderId="0" xfId="0" applyNumberFormat="1" applyFont="1" applyFill="1" applyBorder="1" applyAlignment="1">
      <alignment horizontal="center"/>
    </xf>
    <xf numFmtId="170" fontId="21" fillId="0" borderId="18" xfId="0" applyNumberFormat="1" applyFont="1" applyFill="1" applyBorder="1" applyAlignment="1">
      <alignment horizontal="center"/>
    </xf>
    <xf numFmtId="178" fontId="21" fillId="22" borderId="14" xfId="0" applyNumberFormat="1" applyFont="1" applyFill="1" applyBorder="1" applyAlignment="1">
      <alignment horizontal="center"/>
    </xf>
    <xf numFmtId="0" fontId="24" fillId="22" borderId="14" xfId="0" applyFont="1" applyFill="1" applyBorder="1" applyAlignment="1">
      <alignment horizontal="center"/>
    </xf>
    <xf numFmtId="0" fontId="27" fillId="22" borderId="14" xfId="0" applyFont="1" applyFill="1" applyBorder="1" applyAlignment="1">
      <alignment horizontal="center"/>
    </xf>
    <xf numFmtId="0" fontId="24" fillId="22" borderId="18" xfId="0" applyFont="1" applyFill="1" applyBorder="1" applyAlignment="1">
      <alignment horizontal="center"/>
    </xf>
    <xf numFmtId="0" fontId="24" fillId="22" borderId="0" xfId="0" applyFont="1" applyFill="1" applyBorder="1" applyAlignment="1">
      <alignment horizontal="center"/>
    </xf>
    <xf numFmtId="170" fontId="2" fillId="22" borderId="0" xfId="0" applyNumberFormat="1" applyFont="1" applyFill="1" applyBorder="1" applyAlignment="1">
      <alignment horizontal="center"/>
    </xf>
    <xf numFmtId="179" fontId="2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2" fillId="0" borderId="42" xfId="0" pivotButton="1" applyFont="1" applyBorder="1"/>
    <xf numFmtId="0" fontId="42" fillId="0" borderId="42" xfId="0" applyFont="1" applyBorder="1"/>
    <xf numFmtId="0" fontId="42" fillId="0" borderId="30" xfId="0" applyFont="1" applyBorder="1"/>
    <xf numFmtId="0" fontId="42" fillId="0" borderId="31" xfId="0" applyFont="1" applyBorder="1"/>
    <xf numFmtId="0" fontId="42" fillId="0" borderId="30" xfId="0" pivotButton="1" applyFont="1" applyBorder="1"/>
    <xf numFmtId="0" fontId="42" fillId="0" borderId="32" xfId="0" applyFont="1" applyBorder="1"/>
    <xf numFmtId="0" fontId="42" fillId="0" borderId="30" xfId="0" applyFont="1" applyBorder="1" applyAlignment="1">
      <alignment horizontal="center"/>
    </xf>
    <xf numFmtId="0" fontId="42" fillId="0" borderId="33" xfId="0" applyFont="1" applyBorder="1" applyAlignment="1">
      <alignment horizontal="center"/>
    </xf>
    <xf numFmtId="0" fontId="42" fillId="0" borderId="34" xfId="0" applyFont="1" applyBorder="1" applyAlignment="1">
      <alignment horizontal="center"/>
    </xf>
    <xf numFmtId="3" fontId="42" fillId="0" borderId="30" xfId="0" applyNumberFormat="1" applyFont="1" applyBorder="1"/>
    <xf numFmtId="3" fontId="42" fillId="0" borderId="33" xfId="0" applyNumberFormat="1" applyFont="1" applyBorder="1"/>
    <xf numFmtId="3" fontId="42" fillId="0" borderId="34" xfId="0" applyNumberFormat="1" applyFont="1" applyBorder="1"/>
    <xf numFmtId="0" fontId="42" fillId="0" borderId="35" xfId="0" applyFont="1" applyBorder="1"/>
    <xf numFmtId="0" fontId="42" fillId="0" borderId="36" xfId="0" applyFont="1" applyBorder="1"/>
    <xf numFmtId="3" fontId="42" fillId="0" borderId="36" xfId="0" applyNumberFormat="1" applyFont="1" applyBorder="1"/>
    <xf numFmtId="3" fontId="42" fillId="0" borderId="0" xfId="0" applyNumberFormat="1" applyFont="1"/>
    <xf numFmtId="3" fontId="42" fillId="0" borderId="37" xfId="0" applyNumberFormat="1" applyFont="1" applyBorder="1"/>
    <xf numFmtId="0" fontId="42" fillId="0" borderId="38" xfId="0" applyFont="1" applyBorder="1"/>
    <xf numFmtId="0" fontId="42" fillId="0" borderId="39" xfId="0" applyFont="1" applyBorder="1"/>
    <xf numFmtId="3" fontId="42" fillId="0" borderId="38" xfId="0" applyNumberFormat="1" applyFont="1" applyBorder="1"/>
    <xf numFmtId="3" fontId="42" fillId="0" borderId="40" xfId="0" applyNumberFormat="1" applyFont="1" applyBorder="1"/>
    <xf numFmtId="3" fontId="42" fillId="0" borderId="41" xfId="0" applyNumberFormat="1" applyFont="1" applyBorder="1"/>
    <xf numFmtId="3" fontId="42" fillId="0" borderId="43" xfId="0" applyNumberFormat="1" applyFont="1" applyBorder="1"/>
    <xf numFmtId="3" fontId="42" fillId="0" borderId="44" xfId="0" applyNumberFormat="1" applyFont="1" applyBorder="1"/>
    <xf numFmtId="3" fontId="42" fillId="0" borderId="42" xfId="0" applyNumberFormat="1" applyFont="1" applyBorder="1"/>
    <xf numFmtId="0" fontId="43" fillId="0" borderId="4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1" fillId="2" borderId="28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horizontal="center" vertical="center"/>
    </xf>
    <xf numFmtId="0" fontId="21" fillId="2" borderId="29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9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9" fillId="12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0" fillId="0" borderId="17" xfId="0" applyBorder="1"/>
    <xf numFmtId="0" fontId="0" fillId="0" borderId="0" xfId="0" applyAlignment="1">
      <alignment horizontal="center"/>
    </xf>
    <xf numFmtId="165" fontId="13" fillId="0" borderId="45" xfId="1" applyFont="1" applyBorder="1"/>
    <xf numFmtId="0" fontId="13" fillId="0" borderId="45" xfId="0" applyFont="1" applyBorder="1"/>
    <xf numFmtId="9" fontId="13" fillId="0" borderId="45" xfId="4" applyFont="1" applyBorder="1" applyAlignment="1">
      <alignment horizontal="center"/>
    </xf>
    <xf numFmtId="10" fontId="13" fillId="0" borderId="45" xfId="4" applyNumberFormat="1" applyFont="1" applyBorder="1" applyAlignment="1">
      <alignment horizontal="center"/>
    </xf>
    <xf numFmtId="165" fontId="19" fillId="4" borderId="45" xfId="1" applyFont="1" applyFill="1" applyBorder="1"/>
    <xf numFmtId="165" fontId="18" fillId="0" borderId="45" xfId="1" applyFont="1" applyBorder="1"/>
    <xf numFmtId="9" fontId="18" fillId="0" borderId="45" xfId="0" applyNumberFormat="1" applyFont="1" applyBorder="1"/>
    <xf numFmtId="10" fontId="18" fillId="0" borderId="45" xfId="4" applyNumberFormat="1" applyFont="1" applyBorder="1"/>
    <xf numFmtId="0" fontId="18" fillId="0" borderId="45" xfId="0" applyFont="1" applyBorder="1"/>
    <xf numFmtId="165" fontId="9" fillId="0" borderId="45" xfId="1" applyFont="1" applyBorder="1"/>
    <xf numFmtId="9" fontId="0" fillId="0" borderId="45" xfId="4" applyFont="1" applyBorder="1"/>
    <xf numFmtId="165" fontId="11" fillId="0" borderId="45" xfId="1" applyFont="1" applyBorder="1"/>
    <xf numFmtId="0" fontId="11" fillId="0" borderId="45" xfId="0" applyFont="1" applyBorder="1"/>
    <xf numFmtId="9" fontId="11" fillId="0" borderId="45" xfId="4" applyFont="1" applyBorder="1" applyAlignment="1">
      <alignment horizontal="center"/>
    </xf>
    <xf numFmtId="10" fontId="11" fillId="0" borderId="45" xfId="4" applyNumberFormat="1" applyFont="1" applyBorder="1" applyAlignment="1">
      <alignment horizontal="center"/>
    </xf>
    <xf numFmtId="165" fontId="12" fillId="4" borderId="45" xfId="1" applyFont="1" applyFill="1" applyBorder="1"/>
    <xf numFmtId="165" fontId="10" fillId="0" borderId="45" xfId="1" applyFont="1" applyBorder="1"/>
    <xf numFmtId="0" fontId="10" fillId="0" borderId="45" xfId="0" applyFont="1" applyBorder="1"/>
    <xf numFmtId="9" fontId="10" fillId="0" borderId="45" xfId="4" applyFont="1" applyBorder="1" applyAlignment="1">
      <alignment horizontal="center"/>
    </xf>
    <xf numFmtId="9" fontId="10" fillId="0" borderId="45" xfId="4" applyNumberFormat="1" applyFont="1" applyBorder="1" applyAlignment="1">
      <alignment horizontal="center"/>
    </xf>
    <xf numFmtId="10" fontId="10" fillId="0" borderId="45" xfId="4" applyNumberFormat="1" applyFont="1" applyBorder="1" applyAlignment="1">
      <alignment horizontal="center"/>
    </xf>
  </cellXfs>
  <cellStyles count="5">
    <cellStyle name="Millares" xfId="1" builtinId="3"/>
    <cellStyle name="Moneda" xfId="2" builtinId="4"/>
    <cellStyle name="Moneda_Hoja1" xfId="3" xr:uid="{00000000-0005-0000-0000-000002000000}"/>
    <cellStyle name="Normal" xfId="0" builtinId="0"/>
    <cellStyle name="Porcentaje" xfId="4" builtinId="5"/>
  </cellStyles>
  <dxfs count="19">
    <dxf>
      <font>
        <name val="Arial Unicode MS"/>
        <scheme val="none"/>
      </font>
    </dxf>
    <dxf>
      <font>
        <sz val="9"/>
      </font>
    </dxf>
    <dxf>
      <numFmt numFmtId="3" formatCode="#,##0"/>
    </dxf>
    <dxf>
      <alignment horizontal="center" readingOrder="0"/>
    </dxf>
    <dxf>
      <font>
        <sz val="8"/>
      </font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font>
        <sz val="9"/>
      </font>
    </dxf>
    <dxf>
      <font>
        <name val="Arial Unicode MS"/>
        <scheme val="none"/>
      </font>
    </dxf>
    <dxf>
      <alignment horizontal="center" readingOrder="0"/>
    </dxf>
    <dxf>
      <numFmt numFmtId="3" formatCode="#,##0"/>
    </dxf>
    <dxf>
      <font>
        <sz val="9"/>
      </font>
    </dxf>
    <dxf>
      <font>
        <name val="Arial Unicode MS"/>
        <scheme val="none"/>
      </font>
    </dxf>
    <dxf>
      <font>
        <name val="Arial Unicode MS"/>
        <scheme val="none"/>
      </font>
    </dxf>
    <dxf>
      <alignment horizontal="center" readingOrder="0"/>
    </dxf>
    <dxf>
      <numFmt numFmtId="3" formatCode="#,##0"/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arolina\Adrian\Operativo\Task%20Force%20Commercial\PVP\Feb-21%20Refresh\2021.02%20Lista%20de%20precios%20actualizad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molina\compartida\Gestion\Shareholders\Presupuesto%202017\P&amp;L%202017-18%20Escenario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"/>
      <sheetName val="POC ELM Ene-08"/>
      <sheetName val="Hoja1"/>
      <sheetName val="Hoja2"/>
    </sheetNames>
    <sheetDataSet>
      <sheetData sheetId="0">
        <row r="9">
          <cell r="JA9">
            <v>906.21813229092675</v>
          </cell>
          <cell r="JB9">
            <v>928.63300043907589</v>
          </cell>
          <cell r="JC9">
            <v>993.42600458665345</v>
          </cell>
          <cell r="JD9">
            <v>962.98603902246259</v>
          </cell>
          <cell r="JE9">
            <v>833.18469678635381</v>
          </cell>
          <cell r="JF9">
            <v>906.21813229092675</v>
          </cell>
          <cell r="JG9">
            <v>826.49670504870539</v>
          </cell>
          <cell r="JI9">
            <v>900.81276598133729</v>
          </cell>
          <cell r="JJ9">
            <v>885.14705561502626</v>
          </cell>
          <cell r="JK9">
            <v>868.60995345758738</v>
          </cell>
          <cell r="JW9">
            <v>0.40000000000000013</v>
          </cell>
          <cell r="JX9">
            <v>0.39999999999999991</v>
          </cell>
          <cell r="JY9">
            <v>0.39999999999999991</v>
          </cell>
          <cell r="JZ9">
            <v>0.39999999999999991</v>
          </cell>
          <cell r="KA9">
            <v>0.39999999999999991</v>
          </cell>
          <cell r="KB9">
            <v>0.40000000000000013</v>
          </cell>
          <cell r="KC9">
            <v>0.39999999999999991</v>
          </cell>
          <cell r="KE9">
            <v>0.39999999999999991</v>
          </cell>
          <cell r="KF9">
            <v>0.39999999999999991</v>
          </cell>
          <cell r="KG9">
            <v>0.39999999999999991</v>
          </cell>
        </row>
        <row r="10">
          <cell r="JA10">
            <v>242.86932668637925</v>
          </cell>
          <cell r="JB10">
            <v>241.81088850017014</v>
          </cell>
          <cell r="JC10">
            <v>257.70137991945654</v>
          </cell>
          <cell r="JD10">
            <v>252.01209572199676</v>
          </cell>
          <cell r="JE10">
            <v>218.68870093692212</v>
          </cell>
          <cell r="JF10">
            <v>237.84167259713587</v>
          </cell>
          <cell r="JG10">
            <v>209.19265303586977</v>
          </cell>
          <cell r="JI10">
            <v>221.19551017727218</v>
          </cell>
          <cell r="JJ10">
            <v>223.68408090266342</v>
          </cell>
          <cell r="JK10">
            <v>228.0113246140358</v>
          </cell>
          <cell r="JW10">
            <v>0.39999999999999991</v>
          </cell>
          <cell r="JX10">
            <v>0.39999999999999991</v>
          </cell>
          <cell r="JY10">
            <v>0.39999999999999991</v>
          </cell>
          <cell r="JZ10">
            <v>0.39999999999999991</v>
          </cell>
          <cell r="KA10">
            <v>0.39999999999999991</v>
          </cell>
          <cell r="KB10">
            <v>0.39999999999999991</v>
          </cell>
          <cell r="KC10">
            <v>0.39999999999999991</v>
          </cell>
          <cell r="KE10">
            <v>0.39999999999999991</v>
          </cell>
          <cell r="KF10">
            <v>0.39999999999999991</v>
          </cell>
          <cell r="KG10">
            <v>0.39999999999999991</v>
          </cell>
        </row>
        <row r="11">
          <cell r="JA11">
            <v>208.29055993324312</v>
          </cell>
          <cell r="JB11">
            <v>214.74400522870255</v>
          </cell>
          <cell r="JC11">
            <v>229.72722164990648</v>
          </cell>
          <cell r="JD11">
            <v>222.68805750089669</v>
          </cell>
          <cell r="JE11">
            <v>192.67182923562501</v>
          </cell>
          <cell r="JF11">
            <v>209.56062432307991</v>
          </cell>
          <cell r="JG11">
            <v>187.71229739730208</v>
          </cell>
          <cell r="JI11">
            <v>208.31064719487043</v>
          </cell>
          <cell r="JJ11">
            <v>204.68799175701309</v>
          </cell>
          <cell r="JK11">
            <v>200.86382919711522</v>
          </cell>
          <cell r="JW11">
            <v>0.39999999999999991</v>
          </cell>
          <cell r="JX11">
            <v>0.39999999999999991</v>
          </cell>
          <cell r="JY11">
            <v>0.39999999999999991</v>
          </cell>
          <cell r="JZ11">
            <v>0.39999999999999991</v>
          </cell>
          <cell r="KA11">
            <v>0.39999999999999991</v>
          </cell>
          <cell r="KB11">
            <v>0.39999999999999991</v>
          </cell>
          <cell r="KC11">
            <v>0.40000000000000013</v>
          </cell>
          <cell r="KE11">
            <v>0.39999999999999991</v>
          </cell>
          <cell r="KF11">
            <v>0.39999999999999991</v>
          </cell>
          <cell r="KG11">
            <v>0.39999999999999991</v>
          </cell>
        </row>
        <row r="12">
          <cell r="JA12">
            <v>222.78801278288768</v>
          </cell>
          <cell r="JB12">
            <v>228.58204588618875</v>
          </cell>
          <cell r="JC12">
            <v>244.26893094147795</v>
          </cell>
          <cell r="JD12">
            <v>242.28952240095049</v>
          </cell>
          <cell r="JE12">
            <v>210.31608721585425</v>
          </cell>
          <cell r="JF12">
            <v>224.02543752410253</v>
          </cell>
          <cell r="JG12">
            <v>196.26869504902101</v>
          </cell>
          <cell r="JI12">
            <v>203.68686521708509</v>
          </cell>
          <cell r="JJ12">
            <v>209.90185321582322</v>
          </cell>
          <cell r="JK12">
            <v>213.71251893874248</v>
          </cell>
          <cell r="JW12">
            <v>0.39999999999999991</v>
          </cell>
          <cell r="JX12">
            <v>0.39999999999999991</v>
          </cell>
          <cell r="JY12">
            <v>0.39999999999999991</v>
          </cell>
          <cell r="JZ12">
            <v>0.39999999999999991</v>
          </cell>
          <cell r="KA12">
            <v>0.39999999999999991</v>
          </cell>
          <cell r="KB12">
            <v>0.39999999999999991</v>
          </cell>
          <cell r="KC12">
            <v>0.39999999999999969</v>
          </cell>
          <cell r="KE12">
            <v>0.39999999999999969</v>
          </cell>
          <cell r="KF12">
            <v>0.39999999999999991</v>
          </cell>
          <cell r="KG12">
            <v>0.39999999999999991</v>
          </cell>
        </row>
        <row r="13">
          <cell r="JA13">
            <v>213.23269803165826</v>
          </cell>
          <cell r="JB13">
            <v>222.5554811882763</v>
          </cell>
          <cell r="JC13">
            <v>236.62889783681368</v>
          </cell>
          <cell r="JD13">
            <v>231.98038222081647</v>
          </cell>
          <cell r="JE13">
            <v>199.05803396611881</v>
          </cell>
          <cell r="JF13">
            <v>216.09360185140321</v>
          </cell>
          <cell r="JG13">
            <v>196.41609002267364</v>
          </cell>
          <cell r="JI13">
            <v>201.06475696581319</v>
          </cell>
          <cell r="JJ13">
            <v>205.33370805701887</v>
          </cell>
          <cell r="JK13">
            <v>207.12568724719725</v>
          </cell>
          <cell r="JW13">
            <v>0.39999999999999991</v>
          </cell>
          <cell r="JX13">
            <v>0.39999999999999969</v>
          </cell>
          <cell r="JY13">
            <v>0.39999999999999991</v>
          </cell>
          <cell r="JZ13">
            <v>0.39999999999999991</v>
          </cell>
          <cell r="KA13">
            <v>0.39999999999999991</v>
          </cell>
          <cell r="KB13">
            <v>0.39999999999999991</v>
          </cell>
          <cell r="KC13">
            <v>0.39999999999999991</v>
          </cell>
          <cell r="KE13">
            <v>0.40000000000000013</v>
          </cell>
          <cell r="KF13">
            <v>0.39999999999999991</v>
          </cell>
          <cell r="KG13">
            <v>0.39999999999999991</v>
          </cell>
        </row>
        <row r="14">
          <cell r="JA14">
            <v>186.9542007531029</v>
          </cell>
          <cell r="JB14">
            <v>190.61464823995888</v>
          </cell>
          <cell r="JC14">
            <v>202.66826898060424</v>
          </cell>
          <cell r="JD14">
            <v>195.96516306324682</v>
          </cell>
          <cell r="JE14">
            <v>174.95601826513141</v>
          </cell>
          <cell r="JF14">
            <v>181.77516524785278</v>
          </cell>
          <cell r="JG14"/>
          <cell r="JI14">
            <v>180.34524430033957</v>
          </cell>
          <cell r="JJ14">
            <v>194.86337269042707</v>
          </cell>
          <cell r="JK14">
            <v>187.7746101378365</v>
          </cell>
          <cell r="JW14">
            <v>0.39999999999999991</v>
          </cell>
          <cell r="JX14">
            <v>0.39999999999999991</v>
          </cell>
          <cell r="JY14">
            <v>0.39999999999999991</v>
          </cell>
          <cell r="JZ14">
            <v>0.39999999999999991</v>
          </cell>
          <cell r="KA14">
            <v>0.39999999999999991</v>
          </cell>
          <cell r="KB14">
            <v>0.39999999999999991</v>
          </cell>
          <cell r="KC14"/>
          <cell r="KE14">
            <v>0.39999999999999991</v>
          </cell>
          <cell r="KF14">
            <v>0.39999999999999991</v>
          </cell>
          <cell r="KG14">
            <v>0.39999999999999991</v>
          </cell>
        </row>
        <row r="15">
          <cell r="JA15">
            <v>137.53928389756248</v>
          </cell>
          <cell r="JB15">
            <v>140.33260563970677</v>
          </cell>
          <cell r="JC15">
            <v>149.2766028874837</v>
          </cell>
          <cell r="JD15">
            <v>148.62757581144359</v>
          </cell>
          <cell r="JE15">
            <v>129.10184146050062</v>
          </cell>
          <cell r="JF15">
            <v>135.60729395652649</v>
          </cell>
          <cell r="JG15">
            <v>129.01344141567566</v>
          </cell>
          <cell r="JI15">
            <v>138.09638046708199</v>
          </cell>
          <cell r="JJ15">
            <v>141.50916763995383</v>
          </cell>
          <cell r="JK15">
            <v>131.92926593647923</v>
          </cell>
          <cell r="JW15">
            <v>0.39999999999999991</v>
          </cell>
          <cell r="JX15">
            <v>0.39999999999999991</v>
          </cell>
          <cell r="JY15">
            <v>0.39999999999999991</v>
          </cell>
          <cell r="JZ15">
            <v>0.39999999999999991</v>
          </cell>
          <cell r="KA15">
            <v>0.39999999999999991</v>
          </cell>
          <cell r="KB15">
            <v>0.39999999999999991</v>
          </cell>
          <cell r="KC15">
            <v>0.39999999999999991</v>
          </cell>
          <cell r="KE15">
            <v>0.39999999999999991</v>
          </cell>
          <cell r="KF15">
            <v>0.39999999999999991</v>
          </cell>
          <cell r="KG15">
            <v>0.39999999999999991</v>
          </cell>
        </row>
        <row r="16">
          <cell r="JA16">
            <v>147.8917031156586</v>
          </cell>
          <cell r="JB16">
            <v>150.89527488140513</v>
          </cell>
          <cell r="JC16">
            <v>160.51247622310075</v>
          </cell>
          <cell r="JD16">
            <v>159.81459764671351</v>
          </cell>
          <cell r="JE16">
            <v>138.81918436612969</v>
          </cell>
          <cell r="JF16">
            <v>145.81429457691019</v>
          </cell>
          <cell r="JG16">
            <v>138.72413055448993</v>
          </cell>
          <cell r="JI16">
            <v>148.49073168503435</v>
          </cell>
          <cell r="JJ16">
            <v>152.1603953117783</v>
          </cell>
          <cell r="JK16">
            <v>141.8594257381497</v>
          </cell>
          <cell r="JW16">
            <v>0.39999999999999991</v>
          </cell>
          <cell r="JX16">
            <v>0.39999999999999991</v>
          </cell>
          <cell r="JY16">
            <v>0.39999999999999991</v>
          </cell>
          <cell r="JZ16">
            <v>0.39999999999999991</v>
          </cell>
          <cell r="KA16">
            <v>0.39999999999999991</v>
          </cell>
          <cell r="KB16">
            <v>0.39999999999999991</v>
          </cell>
          <cell r="KC16">
            <v>0.39999999999999991</v>
          </cell>
          <cell r="KE16">
            <v>0.39999999999999991</v>
          </cell>
          <cell r="KF16">
            <v>0.39999999999999991</v>
          </cell>
          <cell r="KG16">
            <v>0.39999999999999991</v>
          </cell>
        </row>
        <row r="17">
          <cell r="JA17">
            <v>135.75756885643602</v>
          </cell>
          <cell r="JB17">
            <v>143.12797737404446</v>
          </cell>
          <cell r="JC17">
            <v>152.25013562000467</v>
          </cell>
          <cell r="JD17">
            <v>151.58818017329173</v>
          </cell>
          <cell r="JE17">
            <v>131.67350067558124</v>
          </cell>
          <cell r="JF17">
            <v>138.30853929269105</v>
          </cell>
          <cell r="JG17">
            <v>121.687833819728</v>
          </cell>
          <cell r="JI17">
            <v>130.25502779388978</v>
          </cell>
          <cell r="JJ17">
            <v>134.51794665150501</v>
          </cell>
          <cell r="JK17">
            <v>134.55724636376198</v>
          </cell>
          <cell r="JW17">
            <v>0.39999999999999991</v>
          </cell>
          <cell r="JX17">
            <v>0.39999999999999991</v>
          </cell>
          <cell r="JY17">
            <v>0.39999999999999991</v>
          </cell>
          <cell r="JZ17">
            <v>0.39999999999999991</v>
          </cell>
          <cell r="KA17">
            <v>0.39999999999999991</v>
          </cell>
          <cell r="KB17">
            <v>0.39999999999999991</v>
          </cell>
          <cell r="KC17">
            <v>0.39999999999999991</v>
          </cell>
          <cell r="KE17">
            <v>0.39999999999999991</v>
          </cell>
          <cell r="KF17">
            <v>0.39999999999999991</v>
          </cell>
          <cell r="KG17">
            <v>0.39999999999999991</v>
          </cell>
        </row>
        <row r="18">
          <cell r="JA18">
            <v>146.92511496484065</v>
          </cell>
          <cell r="JB18">
            <v>152.58578372531403</v>
          </cell>
          <cell r="JC18">
            <v>162.00855810534756</v>
          </cell>
          <cell r="JD18">
            <v>162.99207698256666</v>
          </cell>
          <cell r="JE18">
            <v>140.22316951421342</v>
          </cell>
          <cell r="JF18">
            <v>148.67720321825445</v>
          </cell>
          <cell r="JG18">
            <v>130.31430459796772</v>
          </cell>
          <cell r="JI18">
            <v>135.65505478640904</v>
          </cell>
          <cell r="JJ18">
            <v>143.32277121590437</v>
          </cell>
          <cell r="JK18">
            <v>144.64468473474042</v>
          </cell>
          <cell r="JW18">
            <v>0.39999999999999991</v>
          </cell>
          <cell r="JX18">
            <v>0.39999999999999991</v>
          </cell>
          <cell r="JY18">
            <v>0.39999999999999991</v>
          </cell>
          <cell r="JZ18">
            <v>0.39999999999999991</v>
          </cell>
          <cell r="KA18">
            <v>0.39999999999999991</v>
          </cell>
          <cell r="KB18">
            <v>0.39999999999999991</v>
          </cell>
          <cell r="KC18">
            <v>0.39999999999999991</v>
          </cell>
          <cell r="KE18">
            <v>0.39999999999999991</v>
          </cell>
          <cell r="KF18">
            <v>0.39999999999999991</v>
          </cell>
          <cell r="KG18">
            <v>0.39999999999999991</v>
          </cell>
        </row>
        <row r="19">
          <cell r="JA19">
            <v>146.92511496484065</v>
          </cell>
          <cell r="JB19">
            <v>152.58578372531403</v>
          </cell>
          <cell r="JC19">
            <v>162.00855810534756</v>
          </cell>
          <cell r="JD19">
            <v>162.99207698256666</v>
          </cell>
          <cell r="JE19">
            <v>140.22316951421342</v>
          </cell>
          <cell r="JF19">
            <v>148.67720321825445</v>
          </cell>
          <cell r="JG19">
            <v>130.31430459796772</v>
          </cell>
          <cell r="JI19">
            <v>135.65505478640904</v>
          </cell>
          <cell r="JJ19">
            <v>143.32277121590437</v>
          </cell>
          <cell r="JK19">
            <v>144.64468473474042</v>
          </cell>
          <cell r="JW19">
            <v>0.39999999999999991</v>
          </cell>
          <cell r="JX19">
            <v>0.39999999999999991</v>
          </cell>
          <cell r="JY19">
            <v>0.39999999999999991</v>
          </cell>
          <cell r="JZ19">
            <v>0.39999999999999991</v>
          </cell>
          <cell r="KA19">
            <v>0.39999999999999991</v>
          </cell>
          <cell r="KB19">
            <v>0.39999999999999991</v>
          </cell>
          <cell r="KC19">
            <v>0.39999999999999991</v>
          </cell>
          <cell r="KE19">
            <v>0.39999999999999991</v>
          </cell>
          <cell r="KF19">
            <v>0.39999999999999991</v>
          </cell>
          <cell r="KG19">
            <v>0.39999999999999991</v>
          </cell>
        </row>
        <row r="20">
          <cell r="JA20">
            <v>146.92511496484065</v>
          </cell>
          <cell r="JB20">
            <v>152.58578372531403</v>
          </cell>
          <cell r="JC20">
            <v>162.00855810534756</v>
          </cell>
          <cell r="JD20">
            <v>162.99207698256666</v>
          </cell>
          <cell r="JE20">
            <v>140.22316951421342</v>
          </cell>
          <cell r="JF20">
            <v>148.67720321825445</v>
          </cell>
          <cell r="JG20">
            <v>130.31430459796772</v>
          </cell>
          <cell r="JI20">
            <v>135.65505478640904</v>
          </cell>
          <cell r="JJ20">
            <v>143.32277121590437</v>
          </cell>
          <cell r="JK20">
            <v>144.64468473474042</v>
          </cell>
          <cell r="JW20">
            <v>0.39999999999999991</v>
          </cell>
          <cell r="JX20">
            <v>0.39999999999999991</v>
          </cell>
          <cell r="JY20">
            <v>0.39999999999999991</v>
          </cell>
          <cell r="JZ20">
            <v>0.39999999999999991</v>
          </cell>
          <cell r="KA20">
            <v>0.39999999999999991</v>
          </cell>
          <cell r="KB20">
            <v>0.39999999999999991</v>
          </cell>
          <cell r="KC20">
            <v>0.39999999999999991</v>
          </cell>
          <cell r="KE20">
            <v>0.39999999999999991</v>
          </cell>
          <cell r="KF20">
            <v>0.39999999999999991</v>
          </cell>
          <cell r="KG20">
            <v>0.39999999999999991</v>
          </cell>
        </row>
        <row r="21">
          <cell r="JA21">
            <v>146.92511496484065</v>
          </cell>
          <cell r="JB21">
            <v>152.58578372531403</v>
          </cell>
          <cell r="JC21">
            <v>162.00855810534756</v>
          </cell>
          <cell r="JD21">
            <v>162.99207698256666</v>
          </cell>
          <cell r="JE21">
            <v>140.22316951421342</v>
          </cell>
          <cell r="JF21">
            <v>148.67720321825445</v>
          </cell>
          <cell r="JG21">
            <v>130.31430459796772</v>
          </cell>
          <cell r="JI21">
            <v>135.65505478640904</v>
          </cell>
          <cell r="JJ21">
            <v>143.32277121590437</v>
          </cell>
          <cell r="JK21">
            <v>144.64468473474042</v>
          </cell>
          <cell r="JW21">
            <v>0.39999999999999991</v>
          </cell>
          <cell r="JX21">
            <v>0.39999999999999991</v>
          </cell>
          <cell r="JY21">
            <v>0.39999999999999991</v>
          </cell>
          <cell r="JZ21">
            <v>0.39999999999999991</v>
          </cell>
          <cell r="KA21">
            <v>0.39999999999999991</v>
          </cell>
          <cell r="KB21">
            <v>0.39999999999999991</v>
          </cell>
          <cell r="KC21">
            <v>0.39999999999999991</v>
          </cell>
          <cell r="KE21">
            <v>0.39999999999999991</v>
          </cell>
          <cell r="KF21">
            <v>0.39999999999999991</v>
          </cell>
          <cell r="KG21">
            <v>0.39999999999999991</v>
          </cell>
        </row>
        <row r="22">
          <cell r="JA22">
            <v>102.56527964146534</v>
          </cell>
          <cell r="JB22">
            <v>108.4076054238763</v>
          </cell>
          <cell r="JC22">
            <v>115.17117959116449</v>
          </cell>
          <cell r="JD22">
            <v>112.81556795973822</v>
          </cell>
          <cell r="JE22">
            <v>97.597669208072219</v>
          </cell>
          <cell r="JF22">
            <v>104.78378807315778</v>
          </cell>
          <cell r="JI22">
            <v>98.479893100557263</v>
          </cell>
          <cell r="JJ22">
            <v>101.28952018935435</v>
          </cell>
          <cell r="JK22">
            <v>104.91107248331102</v>
          </cell>
          <cell r="JW22">
            <v>0.39999999999999969</v>
          </cell>
          <cell r="JX22">
            <v>0.39999999999999991</v>
          </cell>
          <cell r="JY22">
            <v>0.39999999999999991</v>
          </cell>
          <cell r="JZ22">
            <v>0.39999999999999991</v>
          </cell>
          <cell r="KA22">
            <v>0.39999999999999991</v>
          </cell>
          <cell r="KB22">
            <v>0.39999999999999991</v>
          </cell>
          <cell r="KE22">
            <v>0.39999999999999991</v>
          </cell>
          <cell r="KF22">
            <v>0.39999999999999991</v>
          </cell>
          <cell r="KG22">
            <v>0.39999999999999991</v>
          </cell>
        </row>
        <row r="23">
          <cell r="JG23">
            <v>93.126675322559677</v>
          </cell>
          <cell r="KC23">
            <v>0.40000000000000013</v>
          </cell>
        </row>
        <row r="27">
          <cell r="JA27"/>
          <cell r="JB27"/>
          <cell r="JC27"/>
          <cell r="JD27"/>
          <cell r="JE27"/>
          <cell r="JF27"/>
          <cell r="JG27"/>
          <cell r="JI27"/>
          <cell r="JJ27"/>
          <cell r="JK27"/>
          <cell r="JW27"/>
          <cell r="JX27"/>
          <cell r="JY27"/>
          <cell r="JZ27"/>
          <cell r="KA27"/>
          <cell r="KB27"/>
          <cell r="KC27"/>
          <cell r="KE27"/>
          <cell r="KF27"/>
          <cell r="KG27"/>
        </row>
        <row r="29">
          <cell r="JA29">
            <v>95.37188876926902</v>
          </cell>
          <cell r="JB29">
            <v>97.2</v>
          </cell>
          <cell r="JC29">
            <v>106.18050583081808</v>
          </cell>
          <cell r="JD29">
            <v>98.517021853665909</v>
          </cell>
          <cell r="JE29">
            <v>88.342748949391989</v>
          </cell>
          <cell r="JF29">
            <v>94.813505345561381</v>
          </cell>
          <cell r="JG29">
            <v>81.422850225556886</v>
          </cell>
          <cell r="JI29">
            <v>83.749217374858503</v>
          </cell>
          <cell r="JJ29">
            <v>83.641069951350161</v>
          </cell>
          <cell r="JK29">
            <v>93.882770978106009</v>
          </cell>
          <cell r="JW29">
            <v>0.39999999999999991</v>
          </cell>
          <cell r="JX29">
            <v>0.39999999999999969</v>
          </cell>
          <cell r="JY29">
            <v>0.39999999999999991</v>
          </cell>
          <cell r="JZ29">
            <v>0.39999999999999991</v>
          </cell>
          <cell r="KA29">
            <v>0.39999999999999991</v>
          </cell>
          <cell r="KB29">
            <v>0.40000000000000013</v>
          </cell>
          <cell r="KC29">
            <v>0.39999999999999991</v>
          </cell>
          <cell r="KE29">
            <v>0.39999999999999991</v>
          </cell>
          <cell r="KF29">
            <v>0.39999999999999991</v>
          </cell>
          <cell r="KG29">
            <v>0.39999999999999991</v>
          </cell>
        </row>
        <row r="31">
          <cell r="JA31">
            <v>75.860481163883335</v>
          </cell>
          <cell r="JB31">
            <v>73.308369424416384</v>
          </cell>
          <cell r="JC31">
            <v>77.97801081653131</v>
          </cell>
          <cell r="JD31">
            <v>74.630448715798039</v>
          </cell>
          <cell r="JE31">
            <v>66.325516888008778</v>
          </cell>
          <cell r="JF31">
            <v>73.846486088736</v>
          </cell>
          <cell r="JG31">
            <v>73.809609949042226</v>
          </cell>
          <cell r="JI31">
            <v>75.232186444275001</v>
          </cell>
          <cell r="JJ31">
            <v>72.735767174444419</v>
          </cell>
          <cell r="JK31">
            <v>73.900206749851804</v>
          </cell>
          <cell r="JW31">
            <v>0.39999999999999991</v>
          </cell>
          <cell r="JX31">
            <v>0.39999999999999991</v>
          </cell>
          <cell r="JY31">
            <v>0.39999999999999991</v>
          </cell>
          <cell r="JZ31">
            <v>0.39999999999999991</v>
          </cell>
          <cell r="KA31">
            <v>0.39999999999999991</v>
          </cell>
          <cell r="KB31">
            <v>0.39999999999999991</v>
          </cell>
          <cell r="KC31">
            <v>0.39999999999999991</v>
          </cell>
          <cell r="KE31">
            <v>0.39999999999999991</v>
          </cell>
          <cell r="KF31">
            <v>0.39999999999999991</v>
          </cell>
          <cell r="KG31">
            <v>0.39999999999999991</v>
          </cell>
        </row>
        <row r="32">
          <cell r="JA32">
            <v>101.60500565009454</v>
          </cell>
          <cell r="JB32">
            <v>98.647798388443917</v>
          </cell>
          <cell r="JC32">
            <v>114.14404376812944</v>
          </cell>
          <cell r="JD32">
            <v>105.90579849269083</v>
          </cell>
          <cell r="JE32">
            <v>94.96845512059636</v>
          </cell>
          <cell r="JF32">
            <v>102.33880093419477</v>
          </cell>
          <cell r="JG32">
            <v>87.529563992473669</v>
          </cell>
          <cell r="JI32">
            <v>90.030408677972858</v>
          </cell>
          <cell r="JJ32">
            <v>89.914150197701389</v>
          </cell>
          <cell r="JK32">
            <v>100.92397880146396</v>
          </cell>
          <cell r="JW32">
            <v>0.39999999999999991</v>
          </cell>
          <cell r="JX32">
            <v>0.39999999999999991</v>
          </cell>
          <cell r="JY32">
            <v>0.39999999999999991</v>
          </cell>
          <cell r="JZ32">
            <v>0.39999999999999991</v>
          </cell>
          <cell r="KA32">
            <v>0.39999999999999991</v>
          </cell>
          <cell r="KB32">
            <v>0.39999999999999991</v>
          </cell>
          <cell r="KC32">
            <v>0.39999999999999991</v>
          </cell>
          <cell r="KE32">
            <v>0.39999999999999991</v>
          </cell>
          <cell r="KF32">
            <v>0.39999999999999991</v>
          </cell>
          <cell r="KG32">
            <v>0.39999999999999991</v>
          </cell>
        </row>
        <row r="33">
          <cell r="JA33">
            <v>101.60500565009454</v>
          </cell>
          <cell r="JB33">
            <v>98.647798388443917</v>
          </cell>
          <cell r="JC33">
            <v>114.14404376812944</v>
          </cell>
          <cell r="JD33">
            <v>105.90579849269083</v>
          </cell>
          <cell r="JE33">
            <v>94.96845512059636</v>
          </cell>
          <cell r="JF33">
            <v>102.33880093419477</v>
          </cell>
          <cell r="JG33">
            <v>87.529563992473669</v>
          </cell>
          <cell r="JI33">
            <v>90.030408677972858</v>
          </cell>
          <cell r="JJ33">
            <v>89.914150197701389</v>
          </cell>
          <cell r="JK33">
            <v>100.92397880146396</v>
          </cell>
          <cell r="JW33">
            <v>0.39999999999999991</v>
          </cell>
          <cell r="JX33">
            <v>0.39999999999999991</v>
          </cell>
          <cell r="JY33">
            <v>0.39999999999999991</v>
          </cell>
          <cell r="JZ33">
            <v>0.39999999999999991</v>
          </cell>
          <cell r="KA33">
            <v>0.39999999999999991</v>
          </cell>
          <cell r="KB33">
            <v>0.39999999999999991</v>
          </cell>
          <cell r="KC33">
            <v>0.39999999999999991</v>
          </cell>
          <cell r="KE33">
            <v>0.39999999999999991</v>
          </cell>
          <cell r="KF33">
            <v>0.39999999999999991</v>
          </cell>
          <cell r="KG33">
            <v>0.39999999999999991</v>
          </cell>
        </row>
        <row r="34">
          <cell r="JA34">
            <v>97.455100868825397</v>
          </cell>
          <cell r="JB34">
            <v>93.67</v>
          </cell>
          <cell r="JC34">
            <v>109.57828201740428</v>
          </cell>
          <cell r="JD34">
            <v>101.66956655298318</v>
          </cell>
          <cell r="JE34">
            <v>91.169716915772526</v>
          </cell>
          <cell r="JF34">
            <v>98.245248896826965</v>
          </cell>
          <cell r="JG34">
            <v>84.028381432774694</v>
          </cell>
          <cell r="JI34">
            <v>86.429192330853965</v>
          </cell>
          <cell r="JJ34">
            <v>86.317584189793365</v>
          </cell>
          <cell r="JK34">
            <v>96.887019649405417</v>
          </cell>
          <cell r="JW34">
            <v>0.39999999999999991</v>
          </cell>
          <cell r="JX34">
            <v>0.40000000000000013</v>
          </cell>
          <cell r="JY34">
            <v>0.39999999999999991</v>
          </cell>
          <cell r="JZ34">
            <v>0.39999999999999991</v>
          </cell>
          <cell r="KA34">
            <v>0.39999999999999991</v>
          </cell>
          <cell r="KB34">
            <v>0.39999999999999991</v>
          </cell>
          <cell r="KC34">
            <v>0.39999999999999991</v>
          </cell>
          <cell r="KE34">
            <v>0.39999999999999991</v>
          </cell>
          <cell r="KF34">
            <v>0.39999999999999991</v>
          </cell>
          <cell r="KG34">
            <v>0.39999999999999991</v>
          </cell>
        </row>
        <row r="35">
          <cell r="JA35">
            <v>156.77431344338243</v>
          </cell>
          <cell r="JB35">
            <v>150.87065916633264</v>
          </cell>
          <cell r="JC35">
            <v>174.61866822540898</v>
          </cell>
          <cell r="JD35">
            <v>162.01572048480148</v>
          </cell>
          <cell r="JE35">
            <v>145.28366622677285</v>
          </cell>
          <cell r="JF35">
            <v>155.92511924556416</v>
          </cell>
          <cell r="JG35">
            <v>133.90357823457495</v>
          </cell>
          <cell r="JI35">
            <v>137.72939475556277</v>
          </cell>
          <cell r="JJ35">
            <v>137.55154140181131</v>
          </cell>
          <cell r="JK35">
            <v>154.39448427217619</v>
          </cell>
          <cell r="JW35">
            <v>0.39999999999999991</v>
          </cell>
          <cell r="JX35">
            <v>0.39999999999999991</v>
          </cell>
          <cell r="JY35">
            <v>0.39999999999999991</v>
          </cell>
          <cell r="JZ35">
            <v>0.39999999999999991</v>
          </cell>
          <cell r="KA35">
            <v>0.39999999999999991</v>
          </cell>
          <cell r="KB35">
            <v>0.39999999999999991</v>
          </cell>
          <cell r="KC35">
            <v>0.39999999999999991</v>
          </cell>
          <cell r="KE35">
            <v>0.39999999999999991</v>
          </cell>
          <cell r="KF35">
            <v>0.39999999999999991</v>
          </cell>
          <cell r="KG35">
            <v>0.39999999999999991</v>
          </cell>
        </row>
        <row r="37">
          <cell r="JA37">
            <v>126.35146483719815</v>
          </cell>
          <cell r="JB37">
            <v>116.20915821695088</v>
          </cell>
          <cell r="JC37">
            <v>132.90165321774032</v>
          </cell>
          <cell r="JD37">
            <v>127.19624302866451</v>
          </cell>
          <cell r="JE37">
            <v>113.04175052217148</v>
          </cell>
          <cell r="JF37">
            <v>125.86009802949792</v>
          </cell>
          <cell r="JG37">
            <v>125.79724826097635</v>
          </cell>
          <cell r="JI37">
            <v>128.22181341806876</v>
          </cell>
          <cell r="JJ37">
            <v>123.96704666253137</v>
          </cell>
          <cell r="JK37">
            <v>125.95165672148654</v>
          </cell>
          <cell r="JW37">
            <v>0.39999999999999991</v>
          </cell>
          <cell r="JX37">
            <v>0.40000000000000013</v>
          </cell>
          <cell r="JY37">
            <v>0.39999999999999991</v>
          </cell>
          <cell r="JZ37">
            <v>0.39999999999999991</v>
          </cell>
          <cell r="KA37">
            <v>0.39999999999999991</v>
          </cell>
          <cell r="KB37">
            <v>0.39999999999999991</v>
          </cell>
          <cell r="KC37">
            <v>0.39999999999999991</v>
          </cell>
          <cell r="KE37">
            <v>0.39999999999999991</v>
          </cell>
          <cell r="KF37">
            <v>0.39999999999999991</v>
          </cell>
          <cell r="KG37">
            <v>0.39999999999999991</v>
          </cell>
        </row>
        <row r="38">
          <cell r="JA38">
            <v>150.69067886127391</v>
          </cell>
          <cell r="JB38">
            <v>144.71913925822642</v>
          </cell>
          <cell r="JC38">
            <v>168.75668130994242</v>
          </cell>
          <cell r="JD38">
            <v>156.57681728370835</v>
          </cell>
          <cell r="JE38">
            <v>140.40646174968342</v>
          </cell>
          <cell r="JF38">
            <v>151.30317662458407</v>
          </cell>
          <cell r="JG38">
            <v>129.40840580242701</v>
          </cell>
          <cell r="JI38">
            <v>133.10578882535353</v>
          </cell>
          <cell r="JJ38">
            <v>132.93390604761871</v>
          </cell>
          <cell r="JK38">
            <v>149.21142763899076</v>
          </cell>
          <cell r="JW38">
            <v>0.39999999999999991</v>
          </cell>
          <cell r="JX38">
            <v>0.39999999999999991</v>
          </cell>
          <cell r="JY38">
            <v>0.39999999999999991</v>
          </cell>
          <cell r="JZ38">
            <v>0.39999999999999991</v>
          </cell>
          <cell r="KA38">
            <v>0.39999999999999991</v>
          </cell>
          <cell r="KB38">
            <v>0.39999999999999991</v>
          </cell>
          <cell r="KC38">
            <v>0.39999999999999991</v>
          </cell>
          <cell r="KE38">
            <v>0.39999999999999991</v>
          </cell>
          <cell r="KF38">
            <v>0.39999999999999991</v>
          </cell>
          <cell r="KG38">
            <v>0.39999999999999991</v>
          </cell>
        </row>
        <row r="39">
          <cell r="JA39">
            <v>150.69067886127391</v>
          </cell>
          <cell r="JB39">
            <v>144.71913925822642</v>
          </cell>
          <cell r="JC39">
            <v>168.75668130994242</v>
          </cell>
          <cell r="JD39">
            <v>156.57681728370835</v>
          </cell>
          <cell r="JE39">
            <v>140.40646174968342</v>
          </cell>
          <cell r="JF39">
            <v>151.30317662458407</v>
          </cell>
          <cell r="JG39">
            <v>129.40840580242701</v>
          </cell>
          <cell r="JI39">
            <v>133.10578882535353</v>
          </cell>
          <cell r="JJ39">
            <v>132.93390604761871</v>
          </cell>
          <cell r="JK39">
            <v>149.21142763899076</v>
          </cell>
          <cell r="JW39">
            <v>0.39999999999999991</v>
          </cell>
          <cell r="JX39">
            <v>0.39999999999999991</v>
          </cell>
          <cell r="JY39">
            <v>0.39999999999999991</v>
          </cell>
          <cell r="JZ39">
            <v>0.39999999999999991</v>
          </cell>
          <cell r="KA39">
            <v>0.39999999999999991</v>
          </cell>
          <cell r="KB39">
            <v>0.39999999999999991</v>
          </cell>
          <cell r="KC39">
            <v>0.39999999999999991</v>
          </cell>
          <cell r="KE39">
            <v>0.39999999999999991</v>
          </cell>
          <cell r="KF39">
            <v>0.39999999999999991</v>
          </cell>
          <cell r="KG39">
            <v>0.39999999999999991</v>
          </cell>
        </row>
        <row r="40">
          <cell r="JA40">
            <v>144.78950542334985</v>
          </cell>
          <cell r="JB40">
            <v>138.58042312445176</v>
          </cell>
          <cell r="JC40">
            <v>162.00641405754476</v>
          </cell>
          <cell r="JD40">
            <v>150.31374459236002</v>
          </cell>
          <cell r="JE40">
            <v>134.79020327969607</v>
          </cell>
          <cell r="JF40">
            <v>145.25104955960072</v>
          </cell>
          <cell r="JG40">
            <v>124.23206957032995</v>
          </cell>
          <cell r="JI40">
            <v>127.78155727233941</v>
          </cell>
          <cell r="JJ40">
            <v>127.61654980571396</v>
          </cell>
          <cell r="JK40">
            <v>143.24297053343113</v>
          </cell>
          <cell r="JW40">
            <v>0.39999999999999991</v>
          </cell>
          <cell r="JX40">
            <v>0.39999999999999991</v>
          </cell>
          <cell r="JY40">
            <v>0.39999999999999991</v>
          </cell>
          <cell r="JZ40">
            <v>0.39999999999999991</v>
          </cell>
          <cell r="KA40">
            <v>0.39999999999999991</v>
          </cell>
          <cell r="KB40">
            <v>0.39999999999999991</v>
          </cell>
          <cell r="KC40">
            <v>0.39999999999999991</v>
          </cell>
          <cell r="KE40">
            <v>0.39999999999999991</v>
          </cell>
          <cell r="KF40">
            <v>0.39999999999999991</v>
          </cell>
          <cell r="KG40">
            <v>0.39999999999999991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ítica"/>
      <sheetName val="P&amp;L"/>
      <sheetName val="Scenarios`17"/>
      <sheetName val="BCE"/>
      <sheetName val="BaseVentas"/>
      <sheetName val="Ventas"/>
      <sheetName val="VentasD"/>
      <sheetName val="VentasE"/>
      <sheetName val="Miel"/>
      <sheetName val="Precios"/>
      <sheetName val="Directos"/>
      <sheetName val="Aderezos"/>
      <sheetName val="MKT&amp;DIST"/>
      <sheetName val="Fábrica"/>
      <sheetName val="Fijos"/>
      <sheetName val="JAFBOND+DGB"/>
      <sheetName val="Flete+Seguro"/>
      <sheetName val="Apicult"/>
      <sheetName val="ANALISIS"/>
    </sheetNames>
    <sheetDataSet>
      <sheetData sheetId="0"/>
      <sheetData sheetId="1">
        <row r="51">
          <cell r="O51">
            <v>556359.36291666713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320.467134143517" createdVersion="4" refreshedVersion="7" recordCount="324" xr:uid="{00000000-000A-0000-FFFF-FFFF00000000}">
  <cacheSource type="worksheet">
    <worksheetSource ref="A4:AG328" sheet="2021.02 Análisis"/>
  </cacheSource>
  <cacheFields count="33">
    <cacheField name="Gramaje" numFmtId="0">
      <sharedItems containsBlank="1" containsMixedTypes="1" containsNumber="1" minValue="0.18" maxValue="2.27"/>
    </cacheField>
    <cacheField name="Descripción" numFmtId="0">
      <sharedItems count="29">
        <s v="ALELUYA MIEL BIDON 4 X 2.27K."/>
        <s v="ALELUYA MIEL PAST. MIELERA X 500 Gr."/>
        <s v="ALELUYA MIEL PAST. X 500 Gr."/>
        <s v="ALELUYA MIEL UNTABLE X 500 Gr."/>
        <s v="ALELUYA MIEL ORGANICA 12 X 500 Gr."/>
        <s v="ALELUYA MIEL PAST. DOSIF X 470 Gr."/>
        <s v="ALELUYA MIEL WP 12 X 330 Gr."/>
        <s v="ALELUYA MIEL LIQUIDA POTE 12 X 300 GR."/>
        <s v="ALELUYA MIEL UNTABLE POTE 12 X 300 GR."/>
        <s v="ALELUYA MIEL PAST. SQUEEZE X 250 Gr."/>
        <s v="ALELUYA MIEL CON LIMÓN 12 X 250 GR."/>
        <s v="ALELUYA MIEL CON NARANJA 12 X 250 GR."/>
        <s v="ALELUYA MIEL CON LIMÓN y JENGIBRE 12 X 250 GR."/>
        <s v="ALELUYA MIEL CON NARANJA y CANELA 12 X 250 GR."/>
        <s v="ALELUYA MIEL POTE X 190 Gr."/>
        <s v="ALELUYA DDL MIEL POTE X 400 Gr."/>
        <s v="ALELUYA DDL MIEL PET X 440 Gr."/>
        <s v="ALELUYA Honey Mustard 16 x 200 Gr."/>
        <s v="ALELUYA Mustard 16 x 180 Gr."/>
        <s v="ALELUYA Honey BBQ 16 x 200 Gr."/>
        <s v="ALELUYA Honey BBQ SPICY 16 x 200 Gr."/>
        <s v="ALELUYA Honey Ketchup 16 x 200 Gr."/>
        <s v="ALELUYA Honey Mustard 12 x 335 Gr."/>
        <s v="ALELUYA Mustard 12 x 315 Gr."/>
        <s v="ALELUYA Honey BBQ 12 x 335 Gr."/>
        <s v="ALELUYA Honey BBQ SPICY 12 x 335 Gr."/>
        <s v="ALELUYA Honey Ketchup 12 x 335 Gr."/>
        <s v="ALELUYA MIEL ORGANICA 12 X 5000 Gr." u="1"/>
        <s v="ALELUYA MIEL ORGANICA SQUEEZE X 250 Gr." u="1"/>
      </sharedItems>
    </cacheField>
    <cacheField name="Linea" numFmtId="0">
      <sharedItems count="5">
        <s v="Miel"/>
        <s v="HM"/>
        <s v="Mostaza"/>
        <s v="HBBQ"/>
        <s v="HK"/>
      </sharedItems>
    </cacheField>
    <cacheField name="Cadena" numFmtId="0">
      <sharedItems count="12">
        <s v="INC"/>
        <s v="Coto"/>
        <s v="Jumbo"/>
        <s v="Walmart"/>
        <s v="La Anónima"/>
        <s v="Mayoristas"/>
        <s v="Libertad"/>
        <s v="La Gallega"/>
        <s v="Canal 04"/>
        <s v="Canal 02/05"/>
        <s v="INTERIOR"/>
        <s v="Canal 08"/>
      </sharedItems>
    </cacheField>
    <cacheField name="Lista Base" numFmtId="167">
      <sharedItems containsString="0" containsBlank="1" containsNumber="1" minValue="0" maxValue="993.42600458665345"/>
    </cacheField>
    <cacheField name="Aumento" numFmtId="9">
      <sharedItems containsString="0" containsBlank="1" containsNumber="1" minValue="0" maxValue="0.40000000000000013"/>
    </cacheField>
    <cacheField name="Resultante" numFmtId="167">
      <sharedItems containsSemiMixedTypes="0" containsString="0" containsNumber="1" minValue="0" maxValue="1390.7964064213147"/>
    </cacheField>
    <cacheField name="FA" numFmtId="10">
      <sharedItems containsString="0" containsBlank="1" containsNumber="1" minValue="7.0000000000000007E-2" maxValue="0.18720000000000001"/>
    </cacheField>
    <cacheField name="NC" numFmtId="10">
      <sharedItems containsString="0" containsBlank="1" containsNumber="1" minValue="0.1" maxValue="0.27679999999999999"/>
    </cacheField>
    <cacheField name="ADD" numFmtId="10">
      <sharedItems containsString="0" containsBlank="1" containsNumber="1" minValue="0.02" maxValue="7.0000000000000007E-2"/>
    </cacheField>
    <cacheField name="Ventas netas" numFmtId="167">
      <sharedItems containsSemiMixedTypes="0" containsString="0" containsNumber="1" minValue="0" maxValue="689238.67919064697"/>
    </cacheField>
    <cacheField name="Acuerdo" numFmtId="167">
      <sharedItems containsSemiMixedTypes="0" containsString="0" containsNumber="1" minValue="0" maxValue="190781.26639997106"/>
    </cacheField>
    <cacheField name="Ventas netas de acuerdo" numFmtId="167">
      <sharedItems containsSemiMixedTypes="0" containsString="0" containsNumber="1" minValue="0" maxValue="503305.46404486423"/>
    </cacheField>
    <cacheField name="Adicional" numFmtId="167">
      <sharedItems containsSemiMixedTypes="0" containsString="0" containsNumber="1" minValue="0" maxValue="17615.69124157025"/>
    </cacheField>
    <cacheField name="Ventas netas netas" numFmtId="167">
      <sharedItems containsSemiMixedTypes="0" containsString="0" containsNumber="1" minValue="0" maxValue="485689.77280329401"/>
    </cacheField>
    <cacheField name="Precio Final" numFmtId="167">
      <sharedItems containsSemiMixedTypes="0" containsString="0" containsNumber="1" minValue="0" maxValue="1032.6730014666564"/>
    </cacheField>
    <cacheField name="Price Index" numFmtId="169">
      <sharedItems containsNonDate="0" containsString="0" containsBlank="1"/>
    </cacheField>
    <cacheField name="Sale Taxes" numFmtId="167">
      <sharedItems containsSemiMixedTypes="0" containsString="0" containsNumber="1" minValue="0" maxValue="15.541640968789395"/>
    </cacheField>
    <cacheField name="Fletes" numFmtId="167">
      <sharedItems containsSemiMixedTypes="0" containsString="0" containsNumber="1" minValue="0" maxValue="66.966421023052604"/>
    </cacheField>
    <cacheField name="Insumos" numFmtId="167">
      <sharedItems containsString="0" containsBlank="1" containsNumber="1" minValue="11.801122848" maxValue="720.42631578947373"/>
    </cacheField>
    <cacheField name="Directos" numFmtId="167">
      <sharedItems containsSemiMixedTypes="0" containsString="0" containsNumber="1" minValue="0" maxValue="30.94"/>
    </cacheField>
    <cacheField name="Total" numFmtId="167">
      <sharedItems containsSemiMixedTypes="0" containsString="0" containsNumber="1" minValue="0" maxValue="827.06594852211492"/>
    </cacheField>
    <cacheField name="Total Taxes" numFmtId="167">
      <sharedItems containsSemiMixedTypes="0" containsString="0" containsNumber="1" minValue="0" maxValue="8443.1738200854252"/>
    </cacheField>
    <cacheField name="Total fletes" numFmtId="167">
      <sharedItems containsSemiMixedTypes="0" containsString="0" containsNumber="1" minValue="0" maxValue="32125.414837076056"/>
    </cacheField>
    <cacheField name="Total Miel" numFmtId="167">
      <sharedItems containsSemiMixedTypes="0" containsString="0" containsNumber="1" minValue="0" maxValue="295343.05263157893"/>
    </cacheField>
    <cacheField name="Total directos" numFmtId="167">
      <sharedItems containsSemiMixedTypes="0" containsString="0" containsNumber="1" minValue="0" maxValue="61261.200000000004"/>
    </cacheField>
    <cacheField name="Total en volumen" numFmtId="167">
      <sharedItems containsSemiMixedTypes="0" containsString="0" containsNumber="1" minValue="0" maxValue="391395.28258380841"/>
    </cacheField>
    <cacheField name="Margin" numFmtId="167">
      <sharedItems containsSemiMixedTypes="0" containsString="0" containsNumber="1" minValue="-179.8294105263158" maxValue="210.23093729600896"/>
    </cacheField>
    <cacheField name="Unidades" numFmtId="169">
      <sharedItems containsSemiMixedTypes="0" containsString="0" containsNumber="1" containsInteger="1" minValue="0" maxValue="4800"/>
    </cacheField>
    <cacheField name="Cajas" numFmtId="169">
      <sharedItems containsString="0" containsBlank="1" containsNumber="1" containsInteger="1" minValue="0" maxValue="200"/>
    </cacheField>
    <cacheField name="UxC" numFmtId="169">
      <sharedItems containsSemiMixedTypes="0" containsString="0" containsNumber="1" containsInteger="1" minValue="4" maxValue="24"/>
    </cacheField>
    <cacheField name="Kilos" numFmtId="169">
      <sharedItems containsSemiMixedTypes="0" containsString="0" containsNumber="1" minValue="0" maxValue="930.59999999999991"/>
    </cacheField>
    <cacheField name="Mg" numFmtId="169">
      <sharedItems containsSemiMixedTypes="0" containsString="0" containsNumber="1" minValue="0" maxValue="117586.94972837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Gr"/>
    <x v="0"/>
    <x v="0"/>
    <x v="0"/>
    <n v="906.21813229092675"/>
    <n v="0.40000000000000013"/>
    <n v="1268.7053852072975"/>
    <m/>
    <n v="0.27679999999999999"/>
    <n v="3.5000000000000003E-2"/>
    <n v="0"/>
    <n v="0"/>
    <n v="0"/>
    <n v="0"/>
    <n v="0"/>
    <n v="885.41426387155047"/>
    <m/>
    <n v="15.541640968789395"/>
    <n v="59.134358004512137"/>
    <n v="720.42631578947373"/>
    <n v="25.769166666666663"/>
    <n v="820.87148142944193"/>
    <n v="0"/>
    <n v="0"/>
    <n v="0"/>
    <n v="0"/>
    <n v="0"/>
    <n v="64.542782442108546"/>
    <n v="0"/>
    <m/>
    <n v="4"/>
    <n v="0"/>
    <n v="0"/>
  </r>
  <r>
    <n v="2.27"/>
    <x v="0"/>
    <x v="0"/>
    <x v="1"/>
    <n v="928.63300043907589"/>
    <n v="0.39999999999999991"/>
    <n v="1300.0862006147061"/>
    <n v="0.18720000000000001"/>
    <n v="0.15"/>
    <n v="3.5000000000000003E-2"/>
    <n v="0"/>
    <n v="0"/>
    <n v="0"/>
    <n v="0"/>
    <n v="0"/>
    <n v="866.76642988086394"/>
    <m/>
    <n v="12.944698282280505"/>
    <n v="49.253256076497493"/>
    <n v="720.42631578947373"/>
    <n v="25.769166666666663"/>
    <n v="808.39343681491846"/>
    <n v="0"/>
    <n v="0"/>
    <n v="0"/>
    <n v="0"/>
    <n v="0"/>
    <n v="58.372993065945479"/>
    <n v="0"/>
    <m/>
    <n v="4"/>
    <n v="0"/>
    <n v="0"/>
  </r>
  <r>
    <m/>
    <x v="0"/>
    <x v="0"/>
    <x v="2"/>
    <n v="993.42600458665345"/>
    <n v="0.39999999999999991"/>
    <n v="1390.7964064213147"/>
    <n v="0.127"/>
    <n v="0.2661"/>
    <n v="3.5000000000000003E-2"/>
    <n v="0"/>
    <n v="0"/>
    <n v="0"/>
    <n v="0"/>
    <n v="0"/>
    <n v="859.88823035012081"/>
    <m/>
    <n v="14.873524469371146"/>
    <n v="56.592242899378704"/>
    <n v="720.42631578947373"/>
    <n v="25.769166666666663"/>
    <n v="817.66124982489032"/>
    <n v="0"/>
    <n v="0"/>
    <n v="0"/>
    <n v="0"/>
    <n v="0"/>
    <n v="42.226980525230488"/>
    <n v="0"/>
    <m/>
    <n v="4"/>
    <n v="0"/>
    <n v="0"/>
  </r>
  <r>
    <m/>
    <x v="0"/>
    <x v="0"/>
    <x v="3"/>
    <n v="962.98603902246259"/>
    <n v="0.39999999999999991"/>
    <n v="1348.1804546314474"/>
    <n v="0.1628"/>
    <n v="0.14249999999999999"/>
    <n v="3.5000000000000003E-2"/>
    <n v="0"/>
    <n v="0"/>
    <n v="0"/>
    <n v="0"/>
    <n v="0"/>
    <n v="933.98239119248035"/>
    <m/>
    <n v="13.826534288563735"/>
    <n v="52.608552097139238"/>
    <n v="720.42631578947373"/>
    <n v="25.769166666666663"/>
    <n v="812.63056884184346"/>
    <n v="0"/>
    <n v="0"/>
    <n v="0"/>
    <n v="0"/>
    <n v="0"/>
    <n v="121.35182235063689"/>
    <n v="0"/>
    <m/>
    <n v="4"/>
    <n v="0"/>
    <n v="0"/>
  </r>
  <r>
    <m/>
    <x v="0"/>
    <x v="0"/>
    <x v="4"/>
    <n v="833.18469678635381"/>
    <n v="0.39999999999999991"/>
    <n v="1166.4585755008952"/>
    <n v="0.126"/>
    <n v="0.1"/>
    <n v="0.02"/>
    <n v="0"/>
    <n v="0"/>
    <n v="0"/>
    <n v="0"/>
    <n v="0"/>
    <n v="899.18558917922405"/>
    <m/>
    <n v="12.488688738600334"/>
    <n v="47.518186294380534"/>
    <n v="720.42631578947373"/>
    <n v="25.769166666666663"/>
    <n v="806.20235748912137"/>
    <n v="0"/>
    <n v="0"/>
    <n v="0"/>
    <n v="0"/>
    <n v="0"/>
    <n v="92.983231690102684"/>
    <n v="0"/>
    <m/>
    <n v="4"/>
    <n v="0"/>
    <n v="0"/>
  </r>
  <r>
    <m/>
    <x v="0"/>
    <x v="0"/>
    <x v="5"/>
    <n v="826.49670504870539"/>
    <n v="0.39999999999999991"/>
    <n v="1157.0953870681874"/>
    <n v="7.0000000000000007E-2"/>
    <n v="0.15"/>
    <n v="0.05"/>
    <n v="0"/>
    <n v="0"/>
    <n v="0"/>
    <n v="0"/>
    <n v="0"/>
    <n v="868.94970830353202"/>
    <m/>
    <n v="13.182209197174325"/>
    <n v="63.489823888431438"/>
    <n v="720.42631578947373"/>
    <n v="25.769166666666663"/>
    <n v="822.86751554174623"/>
    <n v="0"/>
    <n v="0"/>
    <n v="0"/>
    <n v="0"/>
    <n v="0"/>
    <n v="46.082192761785791"/>
    <n v="0"/>
    <m/>
    <n v="4"/>
    <n v="0"/>
    <n v="0"/>
  </r>
  <r>
    <m/>
    <x v="0"/>
    <x v="0"/>
    <x v="6"/>
    <n v="906.21813229092675"/>
    <n v="0.40000000000000013"/>
    <n v="1268.7053852072975"/>
    <n v="0.15"/>
    <n v="0.128"/>
    <n v="3.5000000000000003E-2"/>
    <n v="0"/>
    <n v="0"/>
    <n v="0"/>
    <n v="0"/>
    <n v="0"/>
    <n v="907.45167641260105"/>
    <m/>
    <n v="13.210394823470985"/>
    <n v="63.625575068145963"/>
    <n v="720.42631578947373"/>
    <n v="25.769166666666663"/>
    <n v="823.03145234775741"/>
    <n v="0"/>
    <n v="0"/>
    <n v="0"/>
    <n v="0"/>
    <n v="0"/>
    <n v="84.420224064843637"/>
    <n v="0"/>
    <m/>
    <n v="4"/>
    <n v="0"/>
    <n v="0"/>
  </r>
  <r>
    <m/>
    <x v="0"/>
    <x v="0"/>
    <x v="7"/>
    <n v="868.60995345758738"/>
    <n v="0.39999999999999991"/>
    <n v="1216.0539348406223"/>
    <n v="7.0000000000000007E-2"/>
    <n v="0.15"/>
    <n v="3.5000000000000003E-2"/>
    <n v="0"/>
    <n v="0"/>
    <n v="0"/>
    <n v="0"/>
    <n v="0"/>
    <n v="927.64546324930882"/>
    <m/>
    <n v="13.853894452671788"/>
    <n v="66.724879404704936"/>
    <n v="720.42631578947373"/>
    <n v="25.769166666666663"/>
    <n v="826.77425631351718"/>
    <n v="0"/>
    <n v="0"/>
    <n v="0"/>
    <n v="0"/>
    <n v="0"/>
    <n v="100.87120693579163"/>
    <n v="0"/>
    <m/>
    <n v="4"/>
    <n v="0"/>
    <n v="0"/>
  </r>
  <r>
    <m/>
    <x v="0"/>
    <x v="0"/>
    <x v="8"/>
    <n v="900.81276598133729"/>
    <n v="0.39999999999999991"/>
    <n v="1261.1378723738721"/>
    <n v="0.1"/>
    <n v="0.2"/>
    <m/>
    <n v="45400.963405459399"/>
    <n v="9080.1926810918794"/>
    <n v="36320.770724367518"/>
    <n v="0"/>
    <n v="36320.770724367518"/>
    <n v="908.01926810918803"/>
    <m/>
    <n v="13.904045042921942"/>
    <n v="66.966421023052604"/>
    <n v="720.42631578947373"/>
    <n v="25.769166666666663"/>
    <n v="827.06594852211492"/>
    <n v="556.16180171687768"/>
    <n v="2678.656840922104"/>
    <n v="28817.05263157895"/>
    <n v="1030.7666666666664"/>
    <n v="33082.637940884597"/>
    <n v="80.953319587073111"/>
    <n v="40"/>
    <n v="10"/>
    <n v="4"/>
    <n v="90.8"/>
    <n v="3238.1327834829244"/>
  </r>
  <r>
    <m/>
    <x v="0"/>
    <x v="0"/>
    <x v="9"/>
    <n v="868.60995345758738"/>
    <n v="0.39999999999999991"/>
    <n v="1216.0539348406223"/>
    <n v="0.12"/>
    <m/>
    <n v="3.5000000000000003E-2"/>
    <n v="42805.098506389906"/>
    <n v="0"/>
    <n v="42805.098506389906"/>
    <n v="1498.178447723647"/>
    <n v="41306.920058666263"/>
    <n v="1032.6730014666564"/>
    <m/>
    <n v="13.109061417581909"/>
    <n v="63.137520296925103"/>
    <n v="720.42631578947373"/>
    <n v="25.769166666666663"/>
    <n v="822.44206417064743"/>
    <n v="524.36245670327639"/>
    <n v="2525.5008118770043"/>
    <n v="28817.05263157895"/>
    <n v="1030.7666666666664"/>
    <n v="32897.682566825897"/>
    <n v="210.23093729600896"/>
    <n v="40"/>
    <n v="10"/>
    <n v="4"/>
    <n v="90.8"/>
    <n v="8409.2374918403584"/>
  </r>
  <r>
    <m/>
    <x v="0"/>
    <x v="0"/>
    <x v="10"/>
    <n v="885.14705561502626"/>
    <n v="0.39999999999999991"/>
    <n v="1239.2058778610367"/>
    <n v="0.12"/>
    <n v="0.1"/>
    <n v="7.0000000000000007E-2"/>
    <n v="43620.04690070849"/>
    <n v="4362.0046900708494"/>
    <n v="39258.042210637643"/>
    <n v="2748.0629547446351"/>
    <n v="36509.979255893006"/>
    <n v="912.74948139732521"/>
    <m/>
    <n v="13.358639363341977"/>
    <n v="64.33956917854502"/>
    <n v="720.42631578947373"/>
    <n v="25.769166666666663"/>
    <n v="823.89369099802741"/>
    <n v="534.34557453367904"/>
    <n v="2573.582767141801"/>
    <n v="28817.05263157895"/>
    <n v="1030.7666666666664"/>
    <n v="32955.747639921094"/>
    <n v="88.855790399297803"/>
    <n v="40"/>
    <n v="10"/>
    <n v="4"/>
    <n v="90.8"/>
    <n v="3554.2316159719121"/>
  </r>
  <r>
    <m/>
    <x v="0"/>
    <x v="0"/>
    <x v="11"/>
    <n v="826.49670504870539"/>
    <n v="0.39999999999999991"/>
    <n v="1157.0953870681874"/>
    <n v="7.0000000000000007E-2"/>
    <n v="0.11"/>
    <n v="3.5000000000000003E-2"/>
    <n v="0"/>
    <n v="0"/>
    <n v="0"/>
    <n v="0"/>
    <n v="0"/>
    <n v="924.20737706066689"/>
    <m/>
    <n v="13.182209197174325"/>
    <n v="63.489823888431438"/>
    <n v="720.42631578947373"/>
    <n v="25.769166666666663"/>
    <n v="822.86751554174623"/>
    <n v="0"/>
    <n v="0"/>
    <n v="0"/>
    <n v="0"/>
    <n v="0"/>
    <n v="101.33986151892066"/>
    <n v="0"/>
    <m/>
    <n v="4"/>
    <n v="0"/>
    <n v="0"/>
  </r>
  <r>
    <s v="Gr"/>
    <x v="1"/>
    <x v="0"/>
    <x v="0"/>
    <n v="242.86932668637925"/>
    <n v="0.39999999999999991"/>
    <n v="340.01705736093095"/>
    <m/>
    <n v="0.27679999999999999"/>
    <n v="3.5000000000000003E-2"/>
    <n v="293774.73755984433"/>
    <n v="81316.847356564904"/>
    <n v="212457.89020327944"/>
    <n v="7436.0261571147812"/>
    <n v="205021.86404616467"/>
    <n v="237.29382412750539"/>
    <m/>
    <n v="4.1652089526714047"/>
    <n v="15.848195043592993"/>
    <n v="158.68421052631581"/>
    <n v="28.24666666666667"/>
    <n v="206.94428118924688"/>
    <n v="3598.7405351080938"/>
    <n v="13692.840517664346"/>
    <n v="137103.15789473685"/>
    <n v="24405.120000000003"/>
    <n v="178799.85894750932"/>
    <n v="30.349542938258509"/>
    <n v="864"/>
    <n v="72"/>
    <n v="12"/>
    <n v="432"/>
    <n v="26222.005098655351"/>
  </r>
  <r>
    <n v="0.5"/>
    <x v="1"/>
    <x v="0"/>
    <x v="1"/>
    <n v="241.81088850017014"/>
    <n v="0.39999999999999991"/>
    <n v="338.53524390023819"/>
    <n v="0.18720000000000001"/>
    <n v="0.15"/>
    <n v="3.5000000000000003E-2"/>
    <n v="237739.48955318614"/>
    <n v="35660.923432977921"/>
    <n v="202078.56612020821"/>
    <n v="7072.7498142072882"/>
    <n v="195005.81630600092"/>
    <n v="225.70117628009368"/>
    <m/>
    <n v="3.3707277164658915"/>
    <n v="12.825275009344914"/>
    <n v="158.68421052631581"/>
    <n v="28.24666666666667"/>
    <n v="203.12687991879329"/>
    <n v="2912.3087470265305"/>
    <n v="11081.037608074006"/>
    <n v="137103.15789473685"/>
    <n v="24405.120000000003"/>
    <n v="175501.62424983742"/>
    <n v="22.574296361300384"/>
    <n v="864"/>
    <n v="72"/>
    <n v="12"/>
    <n v="432"/>
    <n v="19504.192056163531"/>
  </r>
  <r>
    <m/>
    <x v="1"/>
    <x v="0"/>
    <x v="2"/>
    <n v="257.70137991945654"/>
    <n v="0.39999999999999991"/>
    <n v="360.78193188723912"/>
    <n v="0.127"/>
    <n v="0.2661"/>
    <n v="3.5000000000000003E-2"/>
    <n v="272127.7093284516"/>
    <n v="72413.183452300975"/>
    <n v="199714.52587615064"/>
    <n v="6990.0084056652731"/>
    <n v="192724.51747048536"/>
    <n v="223.06078410935805"/>
    <m/>
    <n v="3.8582921750851069"/>
    <n v="14.680408022915659"/>
    <n v="158.68421052631581"/>
    <n v="28.24666666666667"/>
    <n v="205.46957739098323"/>
    <n v="3333.5644392735326"/>
    <n v="12683.872531799128"/>
    <n v="137103.15789473685"/>
    <n v="24405.120000000003"/>
    <n v="177525.71486580951"/>
    <n v="17.591206718374821"/>
    <n v="864"/>
    <n v="72"/>
    <n v="12"/>
    <n v="432"/>
    <n v="15198.802604675846"/>
  </r>
  <r>
    <m/>
    <x v="1"/>
    <x v="0"/>
    <x v="3"/>
    <n v="252.01209572199676"/>
    <n v="0.39999999999999991"/>
    <n v="352.81693401079542"/>
    <n v="0.1628"/>
    <n v="0.14249999999999999"/>
    <n v="3.5000000000000003E-2"/>
    <n v="141781.6018338422"/>
    <n v="20203.878261322512"/>
    <n v="121577.7235725197"/>
    <n v="4255.2203250381899"/>
    <n v="117322.50324748151"/>
    <n v="244.42188176558642"/>
    <m/>
    <n v="3.6183846301345142"/>
    <n v="13.767584294740384"/>
    <n v="158.68421052631581"/>
    <n v="28.24666666666667"/>
    <n v="204.31684611785738"/>
    <n v="1736.8246224645668"/>
    <n v="6608.4404614753848"/>
    <n v="76168.421052631587"/>
    <n v="13558.400000000001"/>
    <n v="98072.086136571539"/>
    <n v="40.105035647729039"/>
    <n v="480"/>
    <n v="40"/>
    <n v="12"/>
    <n v="240"/>
    <n v="19250.417110909941"/>
  </r>
  <r>
    <m/>
    <x v="1"/>
    <x v="0"/>
    <x v="4"/>
    <n v="218.68870093692212"/>
    <n v="0.39999999999999991"/>
    <n v="306.16418131169092"/>
    <n v="0.126"/>
    <n v="0.1"/>
    <n v="0.02"/>
    <n v="64220.998671940288"/>
    <n v="6422.0998671940288"/>
    <n v="57798.898804746263"/>
    <n v="1155.9779760949252"/>
    <n v="56642.920828651339"/>
    <n v="236.01217011938056"/>
    <m/>
    <n v="3.2779468072136191"/>
    <n v="12.472253117079736"/>
    <n v="158.68421052631581"/>
    <n v="28.24666666666667"/>
    <n v="202.68107711727583"/>
    <n v="786.70723373126862"/>
    <n v="2993.3407480991368"/>
    <n v="38084.210526315794"/>
    <n v="6779.2000000000007"/>
    <n v="48643.458508146199"/>
    <n v="33.331093002104723"/>
    <n v="240"/>
    <n v="20"/>
    <n v="12"/>
    <n v="120"/>
    <n v="7999.4623205051339"/>
  </r>
  <r>
    <m/>
    <x v="1"/>
    <x v="0"/>
    <x v="5"/>
    <n v="209.19265303586977"/>
    <n v="0.39999999999999991"/>
    <n v="292.86971425021767"/>
    <n v="7.0000000000000007E-2"/>
    <n v="0.15"/>
    <n v="0.05"/>
    <n v="0"/>
    <n v="0"/>
    <n v="0"/>
    <n v="0"/>
    <n v="0"/>
    <n v="219.93783365905719"/>
    <m/>
    <n v="3.3365182195956047"/>
    <n v="16.069761220909442"/>
    <n v="158.68421052631581"/>
    <n v="28.24666666666667"/>
    <n v="206.33715663348752"/>
    <n v="0"/>
    <n v="0"/>
    <n v="0"/>
    <n v="0"/>
    <n v="0"/>
    <n v="13.600677025569667"/>
    <n v="0"/>
    <m/>
    <n v="12"/>
    <n v="0"/>
    <n v="0"/>
  </r>
  <r>
    <m/>
    <x v="1"/>
    <x v="0"/>
    <x v="6"/>
    <n v="237.84167259713587"/>
    <n v="0.39999999999999991"/>
    <n v="332.9783416359902"/>
    <n v="0.15"/>
    <n v="0.128"/>
    <n v="3.5000000000000003E-2"/>
    <n v="33963.790846870994"/>
    <n v="4347.365228399487"/>
    <n v="29616.425618471505"/>
    <n v="1036.5748966465028"/>
    <n v="28579.850721825002"/>
    <n v="238.16542268187507"/>
    <m/>
    <n v="3.4671369822847478"/>
    <n v="16.698863833044907"/>
    <n v="158.68421052631581"/>
    <n v="28.24666666666667"/>
    <n v="207.09687800831213"/>
    <n v="416.05643787416972"/>
    <n v="2003.8636599653889"/>
    <n v="19042.105263157897"/>
    <n v="3389.6000000000004"/>
    <n v="24851.625360997456"/>
    <n v="31.06854467356294"/>
    <n v="120"/>
    <n v="10"/>
    <n v="12"/>
    <n v="60"/>
    <n v="3728.2253608275528"/>
  </r>
  <r>
    <m/>
    <x v="1"/>
    <x v="0"/>
    <x v="7"/>
    <n v="228.0113246140358"/>
    <n v="0.39999999999999991"/>
    <n v="319.21585445965007"/>
    <n v="7.0000000000000007E-2"/>
    <n v="0.15"/>
    <n v="3.5000000000000003E-2"/>
    <n v="106873.46807309084"/>
    <n v="16031.020210963627"/>
    <n v="90842.447862127214"/>
    <n v="3179.4856751744528"/>
    <n v="87662.962186952762"/>
    <n v="243.50822829709099"/>
    <m/>
    <n v="3.6366666219315635"/>
    <n v="17.515373934200998"/>
    <n v="158.68421052631581"/>
    <n v="28.24666666666667"/>
    <n v="208.08291774911504"/>
    <n v="1309.1999838953629"/>
    <n v="6305.5346163123595"/>
    <n v="57126.315789473694"/>
    <n v="10168.800000000001"/>
    <n v="74909.850389681407"/>
    <n v="35.425310547975954"/>
    <n v="360"/>
    <n v="30"/>
    <n v="12"/>
    <n v="180"/>
    <n v="12753.111797271344"/>
  </r>
  <r>
    <m/>
    <x v="1"/>
    <x v="0"/>
    <x v="8"/>
    <n v="221.19551017727218"/>
    <n v="0.39999999999999991"/>
    <n v="309.67371424818106"/>
    <n v="0.1"/>
    <n v="0.2"/>
    <m/>
    <n v="0"/>
    <n v="0"/>
    <n v="0"/>
    <n v="0"/>
    <n v="0"/>
    <n v="222.96507425869038"/>
    <m/>
    <n v="3.4141526995861962"/>
    <n v="16.443674226578413"/>
    <n v="158.68421052631581"/>
    <n v="28.24666666666667"/>
    <n v="206.7887041191471"/>
    <n v="0"/>
    <n v="0"/>
    <n v="0"/>
    <n v="0"/>
    <n v="0"/>
    <n v="16.17637013954328"/>
    <n v="0"/>
    <m/>
    <n v="12"/>
    <n v="0"/>
    <n v="0"/>
  </r>
  <r>
    <m/>
    <x v="1"/>
    <x v="0"/>
    <x v="9"/>
    <n v="228.0113246140358"/>
    <n v="0.39999999999999991"/>
    <n v="319.21585445965007"/>
    <n v="0.12"/>
    <m/>
    <n v="3.5000000000000003E-2"/>
    <n v="168545.97115469526"/>
    <n v="0"/>
    <n v="168545.97115469526"/>
    <n v="5899.1089904143346"/>
    <n v="162646.86216428093"/>
    <n v="271.07810360713484"/>
    <m/>
    <n v="3.4411469110750281"/>
    <n v="16.573687163545031"/>
    <n v="158.68421052631581"/>
    <n v="28.24666666666667"/>
    <n v="206.94571126760255"/>
    <n v="2064.6881466450168"/>
    <n v="9944.2122981270186"/>
    <n v="95210.526315789481"/>
    <n v="16948"/>
    <n v="124167.42676056153"/>
    <n v="64.132392339532288"/>
    <n v="600"/>
    <n v="50"/>
    <n v="12"/>
    <n v="300"/>
    <n v="38479.43540371937"/>
  </r>
  <r>
    <m/>
    <x v="1"/>
    <x v="0"/>
    <x v="10"/>
    <n v="223.68408090266342"/>
    <n v="0.39999999999999991"/>
    <n v="313.15771326372879"/>
    <n v="0.12"/>
    <n v="0.1"/>
    <n v="7.0000000000000007E-2"/>
    <n v="66138.909041299514"/>
    <n v="6613.8909041299521"/>
    <n v="59525.018137169565"/>
    <n v="4166.7512696018703"/>
    <n v="55358.266867567698"/>
    <n v="230.65944528153204"/>
    <m/>
    <n v="3.3758401489829963"/>
    <n v="16.259148472652797"/>
    <n v="158.68421052631581"/>
    <n v="28.24666666666667"/>
    <n v="206.56586581461826"/>
    <n v="810.20163575591914"/>
    <n v="3902.1956334366714"/>
    <n v="38084.210526315794"/>
    <n v="6779.2000000000007"/>
    <n v="49575.807795508386"/>
    <n v="24.093579466913781"/>
    <n v="240"/>
    <n v="20"/>
    <n v="12"/>
    <n v="120"/>
    <n v="5782.4590720593078"/>
  </r>
  <r>
    <m/>
    <x v="1"/>
    <x v="0"/>
    <x v="11"/>
    <n v="209.19265303586977"/>
    <n v="0.39999999999999991"/>
    <n v="292.86971425021767"/>
    <n v="7.0000000000000007E-2"/>
    <n v="0.11"/>
    <n v="3.5000000000000003E-2"/>
    <n v="0"/>
    <n v="0"/>
    <n v="0"/>
    <n v="0"/>
    <n v="0"/>
    <n v="233.92397329793346"/>
    <m/>
    <n v="3.3365182195956047"/>
    <n v="16.069761220909442"/>
    <n v="158.68421052631581"/>
    <n v="28.24666666666667"/>
    <n v="206.33715663348752"/>
    <n v="0"/>
    <n v="0"/>
    <n v="0"/>
    <n v="0"/>
    <n v="0"/>
    <n v="27.586816664445934"/>
    <n v="0"/>
    <m/>
    <n v="12"/>
    <n v="0"/>
    <n v="0"/>
  </r>
  <r>
    <s v="Gr"/>
    <x v="2"/>
    <x v="0"/>
    <x v="0"/>
    <n v="208.29055993324312"/>
    <n v="0.39999999999999991"/>
    <n v="291.60678390654033"/>
    <m/>
    <n v="0.27679999999999999"/>
    <n v="3.5000000000000003E-2"/>
    <n v="454906.5828942029"/>
    <n v="125918.14214511536"/>
    <n v="328988.44074908755"/>
    <n v="11514.595426218066"/>
    <n v="317473.84532286949"/>
    <n v="203.50887520696762"/>
    <m/>
    <n v="3.572183102855119"/>
    <n v="13.591792197883846"/>
    <n v="158.68421052631581"/>
    <n v="21.145199999999999"/>
    <n v="196.99338582705477"/>
    <n v="5572.6056404539859"/>
    <n v="21203.195828698801"/>
    <n v="247547.36842105267"/>
    <n v="32986.511999999995"/>
    <n v="307309.68189020542"/>
    <n v="6.5154893799128502"/>
    <n v="1560"/>
    <n v="130"/>
    <n v="12"/>
    <n v="780"/>
    <n v="10164.163432664047"/>
  </r>
  <r>
    <n v="0.5"/>
    <x v="2"/>
    <x v="0"/>
    <x v="1"/>
    <n v="214.74400522870255"/>
    <n v="0.39999999999999991"/>
    <n v="300.64160732018354"/>
    <n v="0.18720000000000001"/>
    <n v="0.15"/>
    <n v="3.5000000000000003E-2"/>
    <n v="381203.93755055848"/>
    <n v="57180.590632583771"/>
    <n v="324023.3469179747"/>
    <n v="11340.817142129115"/>
    <n v="312682.52977584559"/>
    <n v="200.43751908708049"/>
    <m/>
    <n v="2.9934283557656034"/>
    <n v="11.389689441815083"/>
    <n v="158.68421052631581"/>
    <n v="21.145199999999999"/>
    <n v="194.21252832389649"/>
    <n v="4669.7482349943411"/>
    <n v="17767.91552923153"/>
    <n v="247547.36842105267"/>
    <n v="32986.511999999995"/>
    <n v="302971.54418527853"/>
    <n v="6.224990763183996"/>
    <n v="1560"/>
    <n v="130"/>
    <n v="12"/>
    <n v="780"/>
    <n v="9710.9855905670338"/>
  </r>
  <r>
    <m/>
    <x v="2"/>
    <x v="0"/>
    <x v="2"/>
    <n v="229.72722164990648"/>
    <n v="0.39999999999999991"/>
    <n v="321.61811030986905"/>
    <n v="0.127"/>
    <n v="0.2661"/>
    <n v="3.5000000000000003E-2"/>
    <n v="438005.27206880448"/>
    <n v="116553.20289750888"/>
    <n v="321452.06917129562"/>
    <n v="11250.822420995348"/>
    <n v="310201.24675030028"/>
    <n v="198.84695304506425"/>
    <m/>
    <n v="3.4394644761813171"/>
    <n v="13.086811366107035"/>
    <n v="158.68421052631581"/>
    <n v="21.145199999999999"/>
    <n v="196.35568636860415"/>
    <n v="5365.5645828428551"/>
    <n v="20415.425731126976"/>
    <n v="247547.36842105267"/>
    <n v="32986.511999999995"/>
    <n v="306314.87073502247"/>
    <n v="2.4912666764600999"/>
    <n v="1560"/>
    <n v="130"/>
    <n v="12"/>
    <n v="780"/>
    <n v="3886.3760152777559"/>
  </r>
  <r>
    <m/>
    <x v="2"/>
    <x v="0"/>
    <x v="3"/>
    <n v="222.68805750089669"/>
    <n v="0.39999999999999991"/>
    <n v="311.76328050125534"/>
    <n v="0.1628"/>
    <n v="0.14249999999999999"/>
    <n v="3.5000000000000003E-2"/>
    <n v="203586.41037980776"/>
    <n v="29011.063479122604"/>
    <n v="174575.34690068517"/>
    <n v="6110.137141523981"/>
    <n v="168465.2097591612"/>
    <n v="215.98103815277074"/>
    <m/>
    <n v="3.1973506758367245"/>
    <n v="12.165593061285692"/>
    <n v="158.68421052631581"/>
    <n v="21.145199999999999"/>
    <n v="195.1923542634382"/>
    <n v="2493.9335271526452"/>
    <n v="9489.1625878028408"/>
    <n v="123773.68421052633"/>
    <n v="16493.255999999998"/>
    <n v="152250.03632548181"/>
    <n v="20.788683889332532"/>
    <n v="780"/>
    <n v="65"/>
    <n v="12"/>
    <n v="390"/>
    <n v="16215.173433679374"/>
  </r>
  <r>
    <m/>
    <x v="2"/>
    <x v="0"/>
    <x v="4"/>
    <n v="192.67182923562501"/>
    <n v="0.39999999999999991"/>
    <n v="269.74056092987502"/>
    <n v="0.126"/>
    <n v="0.1"/>
    <n v="0.02"/>
    <n v="183887.5351971144"/>
    <n v="18388.753519711441"/>
    <n v="165498.78167740296"/>
    <n v="3309.9756335480592"/>
    <n v="162188.80604385491"/>
    <n v="207.9343667228909"/>
    <m/>
    <n v="2.8879773155957067"/>
    <n v="10.988458994278849"/>
    <n v="158.68421052631581"/>
    <n v="21.145199999999999"/>
    <n v="193.70584683619035"/>
    <n v="2252.622306164651"/>
    <n v="8570.9980155375015"/>
    <n v="123773.68421052633"/>
    <n v="16493.255999999998"/>
    <n v="151090.56053222847"/>
    <n v="14.228519886700553"/>
    <n v="780"/>
    <n v="65"/>
    <n v="12"/>
    <n v="390"/>
    <n v="11098.245511626432"/>
  </r>
  <r>
    <m/>
    <x v="2"/>
    <x v="0"/>
    <x v="5"/>
    <n v="187.71229739730208"/>
    <n v="0.40000000000000013"/>
    <n v="262.79721635622292"/>
    <n v="7.0000000000000007E-2"/>
    <n v="0.15"/>
    <n v="0.05"/>
    <n v="266886.34104272572"/>
    <n v="40032.951156408853"/>
    <n v="226853.38988631687"/>
    <n v="11342.669494315844"/>
    <n v="215510.72039200104"/>
    <n v="197.35413955311446"/>
    <m/>
    <n v="2.9939172873382693"/>
    <n v="14.41968326146595"/>
    <n v="158.68421052631581"/>
    <n v="21.145199999999999"/>
    <n v="197.24301107512002"/>
    <n v="3269.3576777733902"/>
    <n v="15746.294121520817"/>
    <n v="173283.15789473685"/>
    <n v="23090.558399999998"/>
    <n v="215389.36809403106"/>
    <n v="0.11112847799444125"/>
    <n v="1092"/>
    <n v="91"/>
    <n v="12"/>
    <n v="546"/>
    <n v="121.35229796992985"/>
  </r>
  <r>
    <m/>
    <x v="2"/>
    <x v="0"/>
    <x v="6"/>
    <n v="209.56062432307991"/>
    <n v="0.39999999999999991"/>
    <n v="293.38487405231183"/>
    <n v="0.15"/>
    <n v="0.128"/>
    <n v="3.5000000000000003E-2"/>
    <n v="89775.77146000741"/>
    <n v="11491.298746880948"/>
    <n v="78284.472713126466"/>
    <n v="2739.9565449594265"/>
    <n v="75544.516168167043"/>
    <n v="209.84587824490845"/>
    <m/>
    <n v="3.054870001069697"/>
    <n v="14.713251433723437"/>
    <n v="158.68421052631581"/>
    <n v="21.145199999999999"/>
    <n v="197.59753196110893"/>
    <n v="1099.7532003850908"/>
    <n v="5296.7705161404374"/>
    <n v="57126.315789473694"/>
    <n v="7612.2719999999999"/>
    <n v="71135.111505999215"/>
    <n v="12.248346283799521"/>
    <n v="360"/>
    <n v="30"/>
    <n v="12"/>
    <n v="180"/>
    <n v="4409.4046621678272"/>
  </r>
  <r>
    <m/>
    <x v="2"/>
    <x v="0"/>
    <x v="7"/>
    <n v="200.86382919711522"/>
    <n v="0.39999999999999991"/>
    <n v="281.20936087596129"/>
    <n v="7.0000000000000007E-2"/>
    <n v="0.15"/>
    <n v="3.5000000000000003E-2"/>
    <n v="94148.894021271844"/>
    <n v="14122.334103190777"/>
    <n v="80026.559918081068"/>
    <n v="2800.9295971328374"/>
    <n v="77225.630320948228"/>
    <n v="214.51563978041173"/>
    <m/>
    <n v="3.2036776437793892"/>
    <n v="15.429957631263996"/>
    <n v="158.68421052631581"/>
    <n v="21.145199999999999"/>
    <n v="198.46304580135919"/>
    <n v="1153.32395176058"/>
    <n v="5554.7847472550384"/>
    <n v="57126.315789473694"/>
    <n v="7612.2719999999999"/>
    <n v="71446.69648848931"/>
    <n v="16.052593979052546"/>
    <n v="360"/>
    <n v="30"/>
    <n v="12"/>
    <n v="180"/>
    <n v="5778.9338324589162"/>
  </r>
  <r>
    <m/>
    <x v="2"/>
    <x v="0"/>
    <x v="8"/>
    <n v="208.31064719487043"/>
    <n v="0.39999999999999991"/>
    <n v="291.63490607281858"/>
    <n v="0.1"/>
    <n v="0.2"/>
    <m/>
    <n v="314965.69855864404"/>
    <n v="62993.139711728814"/>
    <n v="251972.55884691523"/>
    <n v="0"/>
    <n v="251972.55884691523"/>
    <n v="209.97713237242939"/>
    <m/>
    <n v="3.215274839452825"/>
    <n v="15.485813512466665"/>
    <n v="158.68421052631581"/>
    <n v="21.145199999999999"/>
    <n v="198.53049887823528"/>
    <n v="3858.3298073433898"/>
    <n v="18582.976214959999"/>
    <n v="190421.05263157896"/>
    <n v="25374.239999999998"/>
    <n v="238236.59865388233"/>
    <n v="11.446633494194117"/>
    <n v="1200"/>
    <n v="100"/>
    <n v="12"/>
    <n v="600"/>
    <n v="13735.960193032941"/>
  </r>
  <r>
    <m/>
    <x v="2"/>
    <x v="0"/>
    <x v="9"/>
    <n v="200.86382919711522"/>
    <n v="0.39999999999999991"/>
    <n v="281.20936087596129"/>
    <n v="0.12"/>
    <m/>
    <n v="3.5000000000000003E-2"/>
    <n v="148478.54254250755"/>
    <n v="0"/>
    <n v="148478.54254250755"/>
    <n v="5196.7489889877652"/>
    <n v="143281.79355351979"/>
    <n v="238.80298925586632"/>
    <m/>
    <n v="3.0314369102428627"/>
    <n v="14.60039001667991"/>
    <n v="158.68421052631581"/>
    <n v="21.145199999999999"/>
    <n v="197.46123745323857"/>
    <n v="1818.8621461457176"/>
    <n v="8760.2340100079455"/>
    <n v="95210.526315789481"/>
    <n v="12687.119999999999"/>
    <n v="118476.74247194314"/>
    <n v="41.341751802627755"/>
    <n v="600"/>
    <n v="50"/>
    <n v="12"/>
    <n v="300"/>
    <n v="24805.051081576654"/>
  </r>
  <r>
    <m/>
    <x v="2"/>
    <x v="0"/>
    <x v="10"/>
    <n v="204.68799175701309"/>
    <n v="0.39999999999999991"/>
    <n v="286.56318845981832"/>
    <n v="0.12"/>
    <n v="0.1"/>
    <n v="7.0000000000000007E-2"/>
    <n v="151305.36350678408"/>
    <n v="15130.536350678409"/>
    <n v="136174.82715610566"/>
    <n v="9532.2379009273973"/>
    <n v="126642.58925517826"/>
    <n v="211.0709820919638"/>
    <m/>
    <n v="3.0891511715968418"/>
    <n v="14.878360744833767"/>
    <n v="158.68421052631581"/>
    <n v="21.145199999999999"/>
    <n v="197.79692244274639"/>
    <n v="1853.4907029581052"/>
    <n v="8927.0164469002593"/>
    <n v="95210.526315789481"/>
    <n v="12687.119999999999"/>
    <n v="118678.15346564783"/>
    <n v="13.274059649217406"/>
    <n v="600"/>
    <n v="50"/>
    <n v="12"/>
    <n v="300"/>
    <n v="7964.4357895304438"/>
  </r>
  <r>
    <m/>
    <x v="2"/>
    <x v="0"/>
    <x v="11"/>
    <n v="187.71229739730208"/>
    <n v="0.40000000000000013"/>
    <n v="262.79721635622292"/>
    <n v="7.0000000000000007E-2"/>
    <n v="0.11"/>
    <n v="3.5000000000000003E-2"/>
    <n v="58656.338690708952"/>
    <n v="6452.1972559779852"/>
    <n v="52204.141434730969"/>
    <n v="1827.144950215584"/>
    <n v="50376.996484515388"/>
    <n v="209.9041520188141"/>
    <m/>
    <n v="2.9939172873382693"/>
    <n v="14.41968326146595"/>
    <n v="158.68421052631581"/>
    <n v="21.145199999999999"/>
    <n v="197.24301107512002"/>
    <n v="718.54014896118463"/>
    <n v="3460.7239827518279"/>
    <n v="38084.210526315794"/>
    <n v="5074.848"/>
    <n v="47338.322658028803"/>
    <n v="12.661140943694079"/>
    <n v="240"/>
    <n v="20"/>
    <n v="12"/>
    <n v="120"/>
    <n v="3038.6738264865789"/>
  </r>
  <r>
    <s v="Gr"/>
    <x v="3"/>
    <x v="0"/>
    <x v="0"/>
    <n v="222.78801278288768"/>
    <n v="0.39999999999999991"/>
    <n v="311.90321789604275"/>
    <m/>
    <n v="0.27679999999999999"/>
    <n v="3.5000000000000003E-2"/>
    <n v="340598.31394247868"/>
    <n v="94277.613299278091"/>
    <n v="246320.7006432006"/>
    <n v="8621.2245225120223"/>
    <n v="237699.47612068857"/>
    <n v="217.67351293103349"/>
    <m/>
    <n v="3.8208144192265237"/>
    <n v="14.537808986134552"/>
    <n v="158.68421052631581"/>
    <n v="21.145199999999999"/>
    <n v="198.18803393167687"/>
    <n v="4172.3293457953641"/>
    <n v="15875.28741285893"/>
    <n v="173283.15789473685"/>
    <n v="23090.558399999998"/>
    <n v="216421.33305339114"/>
    <n v="19.485478999356616"/>
    <n v="1092"/>
    <n v="91"/>
    <n v="12"/>
    <n v="546"/>
    <n v="21278.143067297424"/>
  </r>
  <r>
    <n v="0.5"/>
    <x v="3"/>
    <x v="0"/>
    <x v="1"/>
    <n v="228.58204588618875"/>
    <n v="0.39999999999999991"/>
    <n v="320.01486424066422"/>
    <n v="0.18720000000000001"/>
    <n v="0.15"/>
    <n v="3.5000000000000003E-2"/>
    <n v="284038.02516705455"/>
    <n v="42605.70377505818"/>
    <n v="241432.32139199637"/>
    <n v="8450.1312487198738"/>
    <n v="232982.1901432765"/>
    <n v="213.35365397735944"/>
    <m/>
    <n v="3.1863240002714459"/>
    <n v="12.123637685930783"/>
    <n v="158.68421052631581"/>
    <n v="21.145199999999999"/>
    <n v="195.13937221251803"/>
    <n v="3479.4658082964188"/>
    <n v="13239.012353036414"/>
    <n v="173283.15789473685"/>
    <n v="23090.558399999998"/>
    <n v="213092.19445606967"/>
    <n v="18.214281764841417"/>
    <n v="1092"/>
    <n v="91"/>
    <n v="12"/>
    <n v="546"/>
    <n v="19889.995687206829"/>
  </r>
  <r>
    <m/>
    <x v="3"/>
    <x v="0"/>
    <x v="2"/>
    <n v="244.26893094147795"/>
    <n v="0.39999999999999991"/>
    <n v="341.97650331806909"/>
    <n v="0.127"/>
    <n v="0.2661"/>
    <n v="3.5000000000000003E-2"/>
    <n v="326011.67223716836"/>
    <n v="86751.705982310494"/>
    <n v="239259.96625485786"/>
    <n v="8374.0988189200252"/>
    <n v="230885.86743593783"/>
    <n v="211.4339445384046"/>
    <m/>
    <n v="3.6571822206092608"/>
    <n v="13.915205167558991"/>
    <n v="158.68421052631581"/>
    <n v="21.145199999999999"/>
    <n v="197.40179791448406"/>
    <n v="3993.6429849053129"/>
    <n v="15195.404042974418"/>
    <n v="173283.15789473685"/>
    <n v="23090.558399999998"/>
    <n v="215562.76332261661"/>
    <n v="14.032146623920539"/>
    <n v="1092"/>
    <n v="91"/>
    <n v="12"/>
    <n v="546"/>
    <n v="15323.104113321229"/>
  </r>
  <r>
    <m/>
    <x v="3"/>
    <x v="0"/>
    <x v="3"/>
    <n v="242.28952240095049"/>
    <n v="0.39999999999999991"/>
    <n v="339.20533136133065"/>
    <n v="0.1628"/>
    <n v="0.14249999999999999"/>
    <n v="3.5000000000000003E-2"/>
    <n v="177205.20693140055"/>
    <n v="25251.741987724577"/>
    <n v="151953.46494367596"/>
    <n v="5318.3712730286588"/>
    <n v="146635.0936706473"/>
    <n v="234.99213729270403"/>
    <m/>
    <n v="3.4787881168423986"/>
    <n v="13.236433806206056"/>
    <n v="158.68421052631581"/>
    <n v="21.145199999999999"/>
    <n v="196.54463244936426"/>
    <n v="2170.7637849096568"/>
    <n v="8259.5346950725798"/>
    <n v="99018.947368421068"/>
    <n v="13194.604799999999"/>
    <n v="122643.8506484033"/>
    <n v="38.447504843339772"/>
    <n v="624"/>
    <n v="52"/>
    <n v="12"/>
    <n v="312"/>
    <n v="23991.243022244016"/>
  </r>
  <r>
    <m/>
    <x v="3"/>
    <x v="0"/>
    <x v="4"/>
    <n v="210.31608721585425"/>
    <n v="0.39999999999999991"/>
    <n v="294.44252210219594"/>
    <n v="0.126"/>
    <n v="0.1"/>
    <n v="0.02"/>
    <n v="160581.88493400719"/>
    <n v="16058.188493400719"/>
    <n v="144523.69644060647"/>
    <n v="2890.4739288121295"/>
    <n v="141633.22251179433"/>
    <n v="226.97631812787554"/>
    <m/>
    <n v="3.1524488628871605"/>
    <n v="11.994746244830248"/>
    <n v="158.68421052631581"/>
    <n v="21.145199999999999"/>
    <n v="194.97660563403321"/>
    <n v="1967.1280904415883"/>
    <n v="7484.7216567740743"/>
    <n v="99018.947368421068"/>
    <n v="13194.604799999999"/>
    <n v="121665.40191563671"/>
    <n v="31.999712493842338"/>
    <n v="624"/>
    <n v="52"/>
    <n v="12"/>
    <n v="312"/>
    <n v="19967.82059615762"/>
  </r>
  <r>
    <m/>
    <x v="3"/>
    <x v="0"/>
    <x v="5"/>
    <n v="196.26869504902101"/>
    <n v="0.39999999999999969"/>
    <n v="274.77617306862936"/>
    <n v="7.0000000000000007E-2"/>
    <n v="0.15"/>
    <n v="0.05"/>
    <n v="0"/>
    <n v="0"/>
    <n v="0"/>
    <n v="0"/>
    <n v="0"/>
    <n v="206.35003657021392"/>
    <m/>
    <n v="3.1303875516843602"/>
    <n v="15.076968616275693"/>
    <n v="158.68421052631581"/>
    <n v="21.145199999999999"/>
    <n v="198.03676669427585"/>
    <n v="0"/>
    <n v="0"/>
    <n v="0"/>
    <n v="0"/>
    <n v="0"/>
    <n v="8.3132698759380617"/>
    <n v="0"/>
    <m/>
    <n v="12"/>
    <n v="0"/>
    <n v="0"/>
  </r>
  <r>
    <m/>
    <x v="3"/>
    <x v="0"/>
    <x v="6"/>
    <n v="224.02543752410253"/>
    <n v="0.39999999999999991"/>
    <n v="313.63561253374354"/>
    <n v="0.15"/>
    <n v="0.128"/>
    <n v="3.5000000000000003E-2"/>
    <n v="31990.83247844184"/>
    <n v="4094.8265572405558"/>
    <n v="27896.005921201286"/>
    <n v="976.36020724204513"/>
    <n v="26919.645713959242"/>
    <n v="224.33038094966034"/>
    <m/>
    <n v="3.2657308155076046"/>
    <n v="15.728825968567238"/>
    <n v="158.68421052631581"/>
    <n v="21.145199999999999"/>
    <n v="198.82396731039063"/>
    <n v="391.88769786091257"/>
    <n v="1887.4591162280685"/>
    <n v="19042.105263157897"/>
    <n v="2537.424"/>
    <n v="23858.876077246874"/>
    <n v="25.506413639269709"/>
    <n v="120"/>
    <n v="10"/>
    <n v="12"/>
    <n v="60"/>
    <n v="3060.7696367123654"/>
  </r>
  <r>
    <m/>
    <x v="3"/>
    <x v="0"/>
    <x v="7"/>
    <n v="213.71251893874248"/>
    <n v="0.39999999999999991"/>
    <n v="299.19752651423943"/>
    <n v="7.0000000000000007E-2"/>
    <n v="0.15"/>
    <n v="3.5000000000000003E-2"/>
    <n v="100171.33187696735"/>
    <n v="15025.699781545101"/>
    <n v="85145.632095422246"/>
    <n v="2980.097123339779"/>
    <n v="82165.534972082474"/>
    <n v="228.23759714467352"/>
    <m/>
    <n v="3.4086078208134722"/>
    <n v="16.416968279836315"/>
    <n v="158.68421052631581"/>
    <n v="21.145199999999999"/>
    <n v="199.65498662696558"/>
    <n v="1227.09881549285"/>
    <n v="5910.1085807410736"/>
    <n v="57126.315789473694"/>
    <n v="7612.2719999999999"/>
    <n v="71875.795185707611"/>
    <n v="28.582610517707934"/>
    <n v="360"/>
    <n v="30"/>
    <n v="12"/>
    <n v="180"/>
    <n v="10289.739786374856"/>
  </r>
  <r>
    <m/>
    <x v="3"/>
    <x v="0"/>
    <x v="8"/>
    <n v="203.68686521708509"/>
    <n v="0.39999999999999969"/>
    <n v="285.16161130391907"/>
    <n v="0.1"/>
    <n v="0.2"/>
    <m/>
    <n v="160146.76090828096"/>
    <n v="32029.352181656195"/>
    <n v="128117.40872662477"/>
    <n v="0"/>
    <n v="128117.40872662477"/>
    <n v="205.31636013882178"/>
    <m/>
    <n v="3.1439067646257084"/>
    <n v="15.142081560238104"/>
    <n v="158.68421052631581"/>
    <n v="21.145199999999999"/>
    <n v="198.11539885117961"/>
    <n v="1961.7978211264419"/>
    <n v="9448.6588935885775"/>
    <n v="99018.947368421068"/>
    <n v="13194.604799999999"/>
    <n v="123624.00888313608"/>
    <n v="7.2009612876421727"/>
    <n v="624"/>
    <n v="52"/>
    <n v="12"/>
    <n v="312"/>
    <n v="4493.3998434887162"/>
  </r>
  <r>
    <m/>
    <x v="3"/>
    <x v="0"/>
    <x v="9"/>
    <n v="213.71251893874248"/>
    <n v="0.39999999999999991"/>
    <n v="299.19752651423943"/>
    <n v="0.12"/>
    <m/>
    <n v="3.5000000000000003E-2"/>
    <n v="164295.34575949915"/>
    <n v="0"/>
    <n v="164295.34575949915"/>
    <n v="5750.3371015824705"/>
    <n v="158545.00865791668"/>
    <n v="254.07853951589209"/>
    <m/>
    <n v="3.225349335823501"/>
    <n v="15.534335576619309"/>
    <n v="158.68421052631581"/>
    <n v="21.145199999999999"/>
    <n v="198.58909543875862"/>
    <n v="2012.6179855538646"/>
    <n v="9693.4253998104487"/>
    <n v="99018.947368421068"/>
    <n v="13194.604799999999"/>
    <n v="123919.59555378537"/>
    <n v="55.48944407713347"/>
    <n v="624"/>
    <n v="52"/>
    <n v="12"/>
    <n v="312"/>
    <n v="34625.413104131287"/>
  </r>
  <r>
    <m/>
    <x v="3"/>
    <x v="0"/>
    <x v="10"/>
    <n v="209.90185321582322"/>
    <n v="0.39999999999999991"/>
    <n v="293.86259450215249"/>
    <n v="0.12"/>
    <n v="0.1"/>
    <n v="7.0000000000000007E-2"/>
    <n v="62063.779958854611"/>
    <n v="6206.3779958854611"/>
    <n v="55857.401962969147"/>
    <n v="3910.0181374078406"/>
    <n v="51947.383825561308"/>
    <n v="216.44743260650546"/>
    <m/>
    <n v="3.1678387687332044"/>
    <n v="15.257345906551757"/>
    <n v="158.68421052631581"/>
    <n v="21.145199999999999"/>
    <n v="198.25459520160075"/>
    <n v="760.28130449596904"/>
    <n v="3661.7630175724216"/>
    <n v="38084.210526315794"/>
    <n v="5074.848"/>
    <n v="47581.10284838418"/>
    <n v="18.192837404904708"/>
    <n v="240"/>
    <n v="20"/>
    <n v="12"/>
    <n v="120"/>
    <n v="4366.2809771771299"/>
  </r>
  <r>
    <m/>
    <x v="3"/>
    <x v="0"/>
    <x v="11"/>
    <n v="196.26869504902101"/>
    <n v="0.39999999999999969"/>
    <n v="274.77617306862936"/>
    <n v="7.0000000000000007E-2"/>
    <n v="0.11"/>
    <n v="3.5000000000000003E-2"/>
    <n v="30665.020914459037"/>
    <n v="3373.1523005904942"/>
    <n v="27291.868613868544"/>
    <n v="955.21540148539918"/>
    <n v="26336.653212383146"/>
    <n v="219.47211010319285"/>
    <m/>
    <n v="3.1303875516843602"/>
    <n v="15.076968616275693"/>
    <n v="158.68421052631581"/>
    <n v="21.145199999999999"/>
    <n v="198.03676669427585"/>
    <n v="375.64650620212325"/>
    <n v="1809.2362339530832"/>
    <n v="19042.105263157897"/>
    <n v="2537.424"/>
    <n v="23764.412003313104"/>
    <n v="21.435343408916992"/>
    <n v="120"/>
    <n v="10"/>
    <n v="12"/>
    <n v="60"/>
    <n v="2572.2412090700391"/>
  </r>
  <r>
    <s v="Gr"/>
    <x v="4"/>
    <x v="0"/>
    <x v="0"/>
    <n v="0"/>
    <n v="0"/>
    <n v="0"/>
    <m/>
    <n v="0.27679999999999999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n v="0.5"/>
    <x v="4"/>
    <x v="0"/>
    <x v="1"/>
    <n v="0"/>
    <n v="0"/>
    <n v="0"/>
    <n v="0.18720000000000001"/>
    <n v="0.15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2"/>
    <n v="0"/>
    <n v="0"/>
    <n v="0"/>
    <n v="0.127"/>
    <n v="0.2661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3"/>
    <n v="0"/>
    <n v="0"/>
    <n v="0"/>
    <n v="0.1628"/>
    <n v="0.14249999999999999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4"/>
    <n v="0"/>
    <n v="0"/>
    <n v="0"/>
    <n v="0.126"/>
    <n v="0.1"/>
    <n v="0.0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5"/>
    <n v="0"/>
    <n v="0"/>
    <n v="0"/>
    <n v="7.0000000000000007E-2"/>
    <n v="0.15"/>
    <n v="0.05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6"/>
    <n v="0"/>
    <n v="0"/>
    <n v="0"/>
    <n v="0.15"/>
    <n v="0.128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7"/>
    <n v="0"/>
    <n v="0"/>
    <n v="0"/>
    <n v="7.0000000000000007E-2"/>
    <n v="0.15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8"/>
    <n v="0"/>
    <n v="0"/>
    <n v="0"/>
    <n v="0.1"/>
    <n v="0.2"/>
    <m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9"/>
    <n v="0"/>
    <n v="0"/>
    <n v="0"/>
    <n v="0.12"/>
    <m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10"/>
    <n v="0"/>
    <n v="0"/>
    <n v="0"/>
    <n v="0.12"/>
    <n v="0.1"/>
    <n v="7.0000000000000007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m/>
    <x v="4"/>
    <x v="0"/>
    <x v="11"/>
    <n v="0"/>
    <n v="0"/>
    <n v="0"/>
    <n v="7.0000000000000007E-2"/>
    <n v="0.11"/>
    <n v="3.5000000000000003E-2"/>
    <n v="0"/>
    <n v="0"/>
    <n v="0"/>
    <n v="0"/>
    <n v="0"/>
    <n v="0"/>
    <m/>
    <n v="0"/>
    <n v="0"/>
    <n v="158.68421052631581"/>
    <n v="21.145199999999999"/>
    <n v="179.8294105263158"/>
    <n v="0"/>
    <n v="0"/>
    <n v="0"/>
    <n v="0"/>
    <n v="0"/>
    <n v="-179.8294105263158"/>
    <n v="0"/>
    <m/>
    <n v="12"/>
    <n v="0"/>
    <n v="0"/>
  </r>
  <r>
    <s v="Gr"/>
    <x v="5"/>
    <x v="0"/>
    <x v="0"/>
    <n v="213.23269803165826"/>
    <n v="0.39999999999999991"/>
    <n v="298.52577724432155"/>
    <m/>
    <n v="0.27679999999999999"/>
    <n v="3.5000000000000003E-2"/>
    <n v="591081.0389437566"/>
    <n v="163611.23157963183"/>
    <n v="427469.8073641248"/>
    <n v="14961.443257744369"/>
    <n v="412508.36410638044"/>
    <n v="208.33755762948508"/>
    <m/>
    <n v="3.6569407712429389"/>
    <n v="13.914286477357827"/>
    <n v="149.16315789473683"/>
    <n v="30.94"/>
    <n v="197.67438514333759"/>
    <n v="7240.7427270610187"/>
    <n v="27550.287225168497"/>
    <n v="295343.05263157893"/>
    <n v="61261.200000000004"/>
    <n v="391395.28258380841"/>
    <n v="10.663172486147488"/>
    <n v="1980"/>
    <n v="165"/>
    <n v="12"/>
    <n v="930.59999999999991"/>
    <n v="21113.081522572025"/>
  </r>
  <r>
    <n v="0.47"/>
    <x v="5"/>
    <x v="0"/>
    <x v="1"/>
    <n v="222.5554811882763"/>
    <n v="0.39999999999999969"/>
    <n v="311.57767366358678"/>
    <n v="0.18720000000000001"/>
    <n v="0.15"/>
    <n v="3.5000000000000003E-2"/>
    <n v="501435.6596444514"/>
    <n v="75215.348946667713"/>
    <n v="426220.31069778372"/>
    <n v="14917.710874422432"/>
    <n v="411302.59982336126"/>
    <n v="207.72858576937435"/>
    <m/>
    <n v="3.1023165811336009"/>
    <n v="11.803998028296908"/>
    <n v="149.16315789473683"/>
    <n v="30.94"/>
    <n v="195.00947250416732"/>
    <n v="6142.58683064453"/>
    <n v="23371.916096027879"/>
    <n v="295343.05263157893"/>
    <n v="61261.200000000004"/>
    <n v="386118.75555825129"/>
    <n v="12.719113265207028"/>
    <n v="1980"/>
    <n v="165"/>
    <n v="12"/>
    <n v="930.59999999999991"/>
    <n v="25183.844265109914"/>
  </r>
  <r>
    <m/>
    <x v="5"/>
    <x v="0"/>
    <x v="2"/>
    <n v="236.62889783681368"/>
    <n v="0.39999999999999991"/>
    <n v="331.28045697153914"/>
    <n v="0.127"/>
    <n v="0.2661"/>
    <n v="3.5000000000000003E-2"/>
    <n v="572631.52109358425"/>
    <n v="152377.24776300276"/>
    <n v="420254.27333058149"/>
    <n v="14708.899566570353"/>
    <n v="405545.37376401114"/>
    <n v="204.82089584040966"/>
    <m/>
    <n v="3.5427960269678826"/>
    <n v="13.479977372814123"/>
    <n v="149.16315789473683"/>
    <n v="30.94"/>
    <n v="197.12593129451884"/>
    <n v="7014.7361333964072"/>
    <n v="26690.355198171961"/>
    <n v="295343.05263157893"/>
    <n v="61261.200000000004"/>
    <n v="390309.34396314732"/>
    <n v="7.6949645458908265"/>
    <n v="1980"/>
    <n v="165"/>
    <n v="12"/>
    <n v="930.59999999999991"/>
    <n v="15236.029800863836"/>
  </r>
  <r>
    <m/>
    <x v="5"/>
    <x v="0"/>
    <x v="3"/>
    <n v="231.98038222081647"/>
    <n v="0.39999999999999991"/>
    <n v="324.77253510914301"/>
    <n v="0.1628"/>
    <n v="0.14249999999999999"/>
    <n v="3.5000000000000003E-2"/>
    <n v="326279.47967204941"/>
    <n v="46494.825853267037"/>
    <n v="279784.65381878236"/>
    <n v="9792.4628836573829"/>
    <n v="269992.19093512499"/>
    <n v="224.99349244593751"/>
    <m/>
    <n v="3.330769688318838"/>
    <n v="12.673238789595187"/>
    <n v="149.16315789473683"/>
    <n v="30.94"/>
    <n v="196.10716637265085"/>
    <n v="3996.9236259826057"/>
    <n v="15207.886547514225"/>
    <n v="178995.78947368418"/>
    <n v="37128"/>
    <n v="235328.59964718102"/>
    <n v="28.886326073286654"/>
    <n v="1200"/>
    <n v="100"/>
    <n v="12"/>
    <n v="564"/>
    <n v="34663.591287943986"/>
  </r>
  <r>
    <m/>
    <x v="5"/>
    <x v="0"/>
    <x v="4"/>
    <n v="199.05803396611881"/>
    <n v="0.39999999999999991"/>
    <n v="278.68124755256633"/>
    <n v="0.126"/>
    <n v="0.1"/>
    <n v="0.02"/>
    <n v="292280.89243313158"/>
    <n v="29228.089243313159"/>
    <n v="263052.8031898184"/>
    <n v="5261.0560637963681"/>
    <n v="257791.74712602203"/>
    <n v="214.8264559383517"/>
    <m/>
    <n v="2.9837007769215513"/>
    <n v="11.352676996923551"/>
    <n v="149.16315789473683"/>
    <n v="30.94"/>
    <n v="194.43953566858193"/>
    <n v="3580.4409323058617"/>
    <n v="13623.212396308261"/>
    <n v="178995.78947368418"/>
    <n v="37128"/>
    <n v="233327.44280229832"/>
    <n v="20.386920269769774"/>
    <n v="1200"/>
    <n v="100"/>
    <n v="12"/>
    <n v="564"/>
    <n v="24464.304323723729"/>
  </r>
  <r>
    <m/>
    <x v="5"/>
    <x v="0"/>
    <x v="5"/>
    <n v="196.41609002267364"/>
    <n v="0.39999999999999991"/>
    <n v="274.98252603174308"/>
    <n v="7.0000000000000007E-2"/>
    <n v="0.15"/>
    <n v="0.05"/>
    <n v="306880.49905142526"/>
    <n v="46032.074857713786"/>
    <n v="260848.42419371149"/>
    <n v="13042.421209685575"/>
    <n v="247806.00298402592"/>
    <n v="206.50500248668826"/>
    <m/>
    <n v="3.132738427816633"/>
    <n v="15.088291203361742"/>
    <n v="149.16315789473683"/>
    <n v="30.94"/>
    <n v="198.32418752591519"/>
    <n v="3759.2861133799597"/>
    <n v="18105.94944403409"/>
    <n v="178995.78947368418"/>
    <n v="37128"/>
    <n v="237989.02503109822"/>
    <n v="8.1808149607730627"/>
    <n v="1200"/>
    <n v="100"/>
    <n v="12"/>
    <n v="564"/>
    <n v="9816.9779529276748"/>
  </r>
  <r>
    <m/>
    <x v="5"/>
    <x v="0"/>
    <x v="6"/>
    <n v="216.09360185140321"/>
    <n v="0.39999999999999991"/>
    <n v="302.53104259196448"/>
    <n v="0.15"/>
    <n v="0.128"/>
    <n v="3.5000000000000003E-2"/>
    <n v="30858.166344380377"/>
    <n v="3949.8452920806885"/>
    <n v="26908.321052299689"/>
    <n v="941.7912368304892"/>
    <n v="25966.529815469199"/>
    <n v="216.38774846224334"/>
    <m/>
    <n v="3.1501044809888303"/>
    <n v="15.171931785987018"/>
    <n v="149.16315789473683"/>
    <n v="30.94"/>
    <n v="198.42519416171268"/>
    <n v="378.01253771865964"/>
    <n v="1820.6318143184421"/>
    <n v="17899.57894736842"/>
    <n v="3712.8"/>
    <n v="23811.023299405522"/>
    <n v="17.962554300530655"/>
    <n v="120"/>
    <n v="10"/>
    <n v="12"/>
    <n v="56.4"/>
    <n v="2155.5065160636786"/>
  </r>
  <r>
    <m/>
    <x v="5"/>
    <x v="0"/>
    <x v="7"/>
    <n v="207.12568724719725"/>
    <n v="0.39999999999999991"/>
    <n v="289.97596214607614"/>
    <n v="7.0000000000000007E-2"/>
    <n v="0.15"/>
    <n v="3.5000000000000003E-2"/>
    <n v="161806.58687751045"/>
    <n v="24270.988031626566"/>
    <n v="137535.59884588388"/>
    <n v="4813.7459596059362"/>
    <n v="132721.85288627795"/>
    <n v="221.20308814379658"/>
    <m/>
    <n v="3.3035511487491722"/>
    <n v="15.910981042955195"/>
    <n v="149.16315789473683"/>
    <n v="30.94"/>
    <n v="199.31769008644119"/>
    <n v="1982.1306892495033"/>
    <n v="9546.5886257731163"/>
    <n v="89497.894736842092"/>
    <n v="18564"/>
    <n v="119590.61405186472"/>
    <n v="21.885398057355388"/>
    <n v="600"/>
    <n v="50"/>
    <n v="12"/>
    <n v="282"/>
    <n v="13131.238834413232"/>
  </r>
  <r>
    <m/>
    <x v="5"/>
    <x v="0"/>
    <x v="8"/>
    <n v="201.06475696581319"/>
    <n v="0.40000000000000013"/>
    <n v="281.49065975213847"/>
    <n v="0.1"/>
    <n v="0.2"/>
    <m/>
    <n v="304009.91253230959"/>
    <n v="60801.982506461922"/>
    <n v="243207.93002584769"/>
    <n v="0"/>
    <n v="243207.93002584769"/>
    <n v="202.67327502153972"/>
    <m/>
    <n v="3.1034345237673269"/>
    <n v="14.947154032838553"/>
    <n v="149.16315789473683"/>
    <n v="30.94"/>
    <n v="198.1537464513427"/>
    <n v="3724.1214285207921"/>
    <n v="17936.584839406263"/>
    <n v="178995.78947368418"/>
    <n v="37128"/>
    <n v="237784.49574161123"/>
    <n v="4.5195285701970249"/>
    <n v="1200"/>
    <n v="100"/>
    <n v="12"/>
    <n v="564"/>
    <n v="5423.4342842364294"/>
  </r>
  <r>
    <m/>
    <x v="5"/>
    <x v="0"/>
    <x v="9"/>
    <n v="207.12568724719725"/>
    <n v="0.39999999999999991"/>
    <n v="289.97596214607614"/>
    <n v="0.12"/>
    <m/>
    <n v="3.5000000000000003E-2"/>
    <n v="153107.3080131282"/>
    <n v="0"/>
    <n v="153107.3080131282"/>
    <n v="5358.7557804594881"/>
    <n v="147748.55223266871"/>
    <n v="246.24758705444785"/>
    <m/>
    <n v="3.1259408719347008"/>
    <n v="15.055551954624272"/>
    <n v="149.16315789473683"/>
    <n v="30.94"/>
    <n v="198.2846507212958"/>
    <n v="1875.5645231608205"/>
    <n v="9033.331172774564"/>
    <n v="89497.894736842092"/>
    <n v="18564"/>
    <n v="118970.79043277749"/>
    <n v="47.962936333152044"/>
    <n v="600"/>
    <n v="50"/>
    <n v="12"/>
    <n v="282"/>
    <n v="28777.761799891225"/>
  </r>
  <r>
    <m/>
    <x v="5"/>
    <x v="0"/>
    <x v="10"/>
    <n v="205.33370805701887"/>
    <n v="0.39999999999999991"/>
    <n v="287.46719127982641"/>
    <n v="0.12"/>
    <n v="0.1"/>
    <n v="7.0000000000000007E-2"/>
    <n v="151782.67699574836"/>
    <n v="15178.267699574837"/>
    <n v="136604.40929617352"/>
    <n v="9562.3086507321477"/>
    <n v="127042.10064544137"/>
    <n v="211.73683440906893"/>
    <m/>
    <n v="3.0988963219965289"/>
    <n v="14.925296571248587"/>
    <n v="149.16315789473683"/>
    <n v="30.94"/>
    <n v="198.12735078798192"/>
    <n v="1859.3377931979173"/>
    <n v="8955.1779427491529"/>
    <n v="89497.894736842092"/>
    <n v="18564"/>
    <n v="118876.41047278915"/>
    <n v="13.609483621087008"/>
    <n v="600"/>
    <n v="50"/>
    <n v="12"/>
    <n v="282"/>
    <n v="8165.6901726522046"/>
  </r>
  <r>
    <m/>
    <x v="5"/>
    <x v="0"/>
    <x v="11"/>
    <n v="196.41609002267364"/>
    <n v="0.39999999999999991"/>
    <n v="274.98252603174308"/>
    <n v="7.0000000000000007E-2"/>
    <n v="0.11"/>
    <n v="3.5000000000000003E-2"/>
    <n v="61376.09981028505"/>
    <n v="6751.3709791313559"/>
    <n v="54624.728831153698"/>
    <n v="1911.8655090903796"/>
    <n v="52712.86332206332"/>
    <n v="219.63693050859715"/>
    <m/>
    <n v="3.132738427816633"/>
    <n v="15.088291203361742"/>
    <n v="149.16315789473683"/>
    <n v="30.94"/>
    <n v="198.32418752591519"/>
    <n v="751.85722267599192"/>
    <n v="3621.1898888068181"/>
    <n v="35799.15789473684"/>
    <n v="7425.6"/>
    <n v="47597.805006219649"/>
    <n v="21.312742982681954"/>
    <n v="240"/>
    <n v="20"/>
    <n v="12"/>
    <n v="112.8"/>
    <n v="5115.0583158436693"/>
  </r>
  <r>
    <s v="Gr"/>
    <x v="6"/>
    <x v="0"/>
    <x v="0"/>
    <n v="186.9542007531029"/>
    <n v="0.39999999999999991"/>
    <n v="261.73588105434402"/>
    <m/>
    <n v="0.27679999999999999"/>
    <n v="3.5000000000000003E-2"/>
    <n v="0"/>
    <n v="0"/>
    <n v="0"/>
    <n v="0"/>
    <n v="0"/>
    <n v="182.66233055725402"/>
    <m/>
    <n v="3.2062645429157142"/>
    <n v="12.199509415942973"/>
    <n v="104.73157894736843"/>
    <n v="11.338666666666667"/>
    <n v="131.47601957289379"/>
    <n v="0"/>
    <n v="0"/>
    <n v="0"/>
    <n v="0"/>
    <n v="0"/>
    <n v="51.186310984360233"/>
    <n v="0"/>
    <m/>
    <n v="12"/>
    <n v="0"/>
    <n v="0"/>
  </r>
  <r>
    <n v="0.33"/>
    <x v="6"/>
    <x v="0"/>
    <x v="1"/>
    <n v="190.61464823995888"/>
    <n v="0.39999999999999991"/>
    <n v="266.86050753594242"/>
    <n v="0.18720000000000001"/>
    <n v="0.15"/>
    <n v="3.5000000000000003E-2"/>
    <n v="0"/>
    <n v="0"/>
    <n v="0"/>
    <n v="0"/>
    <n v="0"/>
    <n v="177.91568688580676"/>
    <m/>
    <n v="2.6570767014338714"/>
    <n v="10.109905718680224"/>
    <n v="104.73157894736843"/>
    <n v="11.338666666666667"/>
    <n v="128.83722803414918"/>
    <n v="0"/>
    <n v="0"/>
    <n v="0"/>
    <n v="0"/>
    <n v="0"/>
    <n v="49.078458851657587"/>
    <n v="0"/>
    <m/>
    <n v="12"/>
    <n v="0"/>
    <n v="0"/>
  </r>
  <r>
    <m/>
    <x v="6"/>
    <x v="0"/>
    <x v="2"/>
    <n v="202.66826898060424"/>
    <n v="0.39999999999999991"/>
    <n v="283.7355765728459"/>
    <n v="0.127"/>
    <n v="0.2661"/>
    <n v="3.5000000000000003E-2"/>
    <n v="0"/>
    <n v="0"/>
    <n v="0"/>
    <n v="0"/>
    <n v="0"/>
    <n v="175.42530430775821"/>
    <m/>
    <n v="3.0343391897641574"/>
    <n v="11.545350990604684"/>
    <n v="104.73157894736843"/>
    <n v="11.338666666666667"/>
    <n v="130.64993579440394"/>
    <n v="0"/>
    <n v="0"/>
    <n v="0"/>
    <n v="0"/>
    <n v="0"/>
    <n v="44.775368513354266"/>
    <n v="0"/>
    <m/>
    <n v="12"/>
    <n v="0"/>
    <n v="0"/>
  </r>
  <r>
    <m/>
    <x v="6"/>
    <x v="0"/>
    <x v="3"/>
    <n v="195.96516306324682"/>
    <n v="0.39999999999999991"/>
    <n v="274.35122828854554"/>
    <n v="0.1628"/>
    <n v="0.14249999999999999"/>
    <n v="3.5000000000000003E-2"/>
    <n v="0"/>
    <n v="0"/>
    <n v="0"/>
    <n v="0"/>
    <n v="0"/>
    <n v="190.06299590181939"/>
    <m/>
    <n v="2.8136638919588366"/>
    <n v="10.705704000342969"/>
    <n v="104.73157894736843"/>
    <n v="11.338666666666667"/>
    <n v="129.58961350633689"/>
    <n v="0"/>
    <n v="0"/>
    <n v="0"/>
    <n v="0"/>
    <n v="0"/>
    <n v="60.473382395482503"/>
    <n v="0"/>
    <m/>
    <n v="12"/>
    <n v="0"/>
    <n v="0"/>
  </r>
  <r>
    <m/>
    <x v="6"/>
    <x v="0"/>
    <x v="4"/>
    <n v="174.95601826513141"/>
    <n v="0.39999999999999991"/>
    <n v="244.93842557118396"/>
    <n v="0.126"/>
    <n v="0.1"/>
    <n v="0.02"/>
    <n v="0"/>
    <n v="0"/>
    <n v="0"/>
    <n v="0"/>
    <n v="0"/>
    <n v="188.8151942432074"/>
    <m/>
    <n v="2.6224332533778809"/>
    <n v="9.9780909338729007"/>
    <n v="104.73157894736843"/>
    <n v="11.338666666666667"/>
    <n v="128.67076980128587"/>
    <n v="0"/>
    <n v="0"/>
    <n v="0"/>
    <n v="0"/>
    <n v="0"/>
    <n v="60.144424441921529"/>
    <n v="0"/>
    <m/>
    <n v="12"/>
    <n v="0"/>
    <n v="0"/>
  </r>
  <r>
    <m/>
    <x v="6"/>
    <x v="0"/>
    <x v="5"/>
    <n v="0"/>
    <n v="0"/>
    <n v="0"/>
    <n v="7.0000000000000007E-2"/>
    <n v="0.15"/>
    <n v="0.05"/>
    <n v="0"/>
    <n v="0"/>
    <n v="0"/>
    <n v="0"/>
    <n v="0"/>
    <n v="0"/>
    <m/>
    <n v="0"/>
    <n v="0"/>
    <n v="104.73157894736843"/>
    <n v="11.338666666666667"/>
    <n v="116.0702456140351"/>
    <n v="0"/>
    <n v="0"/>
    <n v="0"/>
    <n v="0"/>
    <n v="0"/>
    <n v="-116.0702456140351"/>
    <n v="0"/>
    <m/>
    <n v="12"/>
    <n v="0"/>
    <n v="0"/>
  </r>
  <r>
    <m/>
    <x v="6"/>
    <x v="0"/>
    <x v="6"/>
    <n v="181.77516524785278"/>
    <n v="0.39999999999999991"/>
    <n v="254.48523134699388"/>
    <n v="0.15"/>
    <n v="0.128"/>
    <n v="3.5000000000000003E-2"/>
    <n v="0"/>
    <n v="0"/>
    <n v="0"/>
    <n v="0"/>
    <n v="0"/>
    <n v="182.02259760278812"/>
    <m/>
    <n v="2.6498274714005738"/>
    <n v="12.762434352051743"/>
    <n v="104.73157894736843"/>
    <n v="11.338666666666667"/>
    <n v="131.48250743748741"/>
    <n v="0"/>
    <n v="0"/>
    <n v="0"/>
    <n v="0"/>
    <n v="0"/>
    <n v="50.540090165300711"/>
    <n v="0"/>
    <m/>
    <n v="12"/>
    <n v="0"/>
    <n v="0"/>
  </r>
  <r>
    <m/>
    <x v="6"/>
    <x v="0"/>
    <x v="7"/>
    <n v="187.7746101378365"/>
    <n v="0.39999999999999991"/>
    <n v="262.88445419297108"/>
    <n v="7.0000000000000007E-2"/>
    <n v="0.15"/>
    <n v="3.5000000000000003E-2"/>
    <n v="0"/>
    <n v="0"/>
    <n v="0"/>
    <n v="0"/>
    <n v="0"/>
    <n v="200.5368054031596"/>
    <m/>
    <n v="2.9949111443934231"/>
    <n v="14.424470001568322"/>
    <n v="104.73157894736843"/>
    <n v="11.338666666666667"/>
    <n v="133.48962675999684"/>
    <n v="0"/>
    <n v="0"/>
    <n v="0"/>
    <n v="0"/>
    <n v="0"/>
    <n v="67.047178643162766"/>
    <n v="0"/>
    <m/>
    <n v="12"/>
    <n v="0"/>
    <n v="0"/>
  </r>
  <r>
    <m/>
    <x v="6"/>
    <x v="0"/>
    <x v="8"/>
    <n v="180.34524430033957"/>
    <n v="0.39999999999999991"/>
    <n v="252.48334202047539"/>
    <n v="0.1"/>
    <n v="0.2"/>
    <m/>
    <n v="0"/>
    <n v="0"/>
    <n v="0"/>
    <n v="0"/>
    <n v="0"/>
    <n v="181.7880062547423"/>
    <m/>
    <n v="2.7836288457757412"/>
    <n v="13.406865461287243"/>
    <n v="104.73157894736843"/>
    <n v="11.338666666666667"/>
    <n v="132.26073992109806"/>
    <n v="0"/>
    <n v="0"/>
    <n v="0"/>
    <n v="0"/>
    <n v="0"/>
    <n v="49.527266333644235"/>
    <n v="0"/>
    <m/>
    <n v="12"/>
    <n v="0"/>
    <n v="0"/>
  </r>
  <r>
    <m/>
    <x v="6"/>
    <x v="0"/>
    <x v="9"/>
    <n v="187.7746101378365"/>
    <n v="0.39999999999999991"/>
    <n v="262.88445419297108"/>
    <n v="0.12"/>
    <m/>
    <n v="3.5000000000000003E-2"/>
    <n v="0"/>
    <n v="0"/>
    <n v="0"/>
    <n v="0"/>
    <n v="0"/>
    <n v="223.24147850067104"/>
    <m/>
    <n v="2.8338944162002284"/>
    <n v="13.648960861699058"/>
    <n v="104.73157894736843"/>
    <n v="11.338666666666667"/>
    <n v="132.55310089193438"/>
    <n v="0"/>
    <n v="0"/>
    <n v="0"/>
    <n v="0"/>
    <n v="0"/>
    <n v="90.688377608736658"/>
    <n v="0"/>
    <m/>
    <n v="12"/>
    <n v="0"/>
    <n v="0"/>
  </r>
  <r>
    <m/>
    <x v="6"/>
    <x v="0"/>
    <x v="10"/>
    <n v="194.86337269042707"/>
    <n v="0.39999999999999991"/>
    <n v="272.8087217665979"/>
    <n v="0.12"/>
    <n v="0.1"/>
    <n v="7.0000000000000007E-2"/>
    <n v="0"/>
    <n v="0"/>
    <n v="0"/>
    <n v="0"/>
    <n v="0"/>
    <n v="200.93999210440532"/>
    <m/>
    <n v="2.9408780206439253"/>
    <n v="14.164228834121761"/>
    <n v="104.73157894736843"/>
    <n v="11.338666666666667"/>
    <n v="133.17535246880078"/>
    <n v="0"/>
    <n v="0"/>
    <n v="0"/>
    <n v="0"/>
    <n v="0"/>
    <n v="67.764639635604539"/>
    <n v="0"/>
    <m/>
    <n v="12"/>
    <n v="0"/>
    <n v="0"/>
  </r>
  <r>
    <m/>
    <x v="6"/>
    <x v="0"/>
    <x v="11"/>
    <n v="0"/>
    <n v="0"/>
    <n v="0"/>
    <n v="7.0000000000000007E-2"/>
    <n v="0.11"/>
    <n v="3.5000000000000003E-2"/>
    <n v="0"/>
    <n v="0"/>
    <n v="0"/>
    <n v="0"/>
    <n v="0"/>
    <n v="0"/>
    <m/>
    <n v="0"/>
    <n v="0"/>
    <n v="104.73157894736843"/>
    <n v="11.338666666666667"/>
    <n v="116.0702456140351"/>
    <n v="0"/>
    <n v="0"/>
    <n v="0"/>
    <n v="0"/>
    <n v="0"/>
    <n v="-116.0702456140351"/>
    <n v="0"/>
    <m/>
    <n v="12"/>
    <n v="0"/>
    <n v="0"/>
  </r>
  <r>
    <s v="Gr"/>
    <x v="7"/>
    <x v="0"/>
    <x v="0"/>
    <n v="137.53928389756248"/>
    <n v="0.39999999999999991"/>
    <n v="192.55499745658747"/>
    <m/>
    <n v="0.27679999999999999"/>
    <n v="3.5000000000000003E-2"/>
    <n v="92426.398779161987"/>
    <n v="25583.627182072036"/>
    <n v="66842.771597089944"/>
    <n v="2339.4970058981485"/>
    <n v="64503.274591191795"/>
    <n v="134.38182206498291"/>
    <m/>
    <n v="2.3587987188431967"/>
    <n v="8.9749884314515427"/>
    <n v="95.21052631578948"/>
    <n v="12.2418"/>
    <n v="118.78611346608422"/>
    <n v="1132.2233850447344"/>
    <n v="4307.9944470967403"/>
    <n v="45701.052631578947"/>
    <n v="5876.0639999999994"/>
    <n v="57017.334463720421"/>
    <n v="15.595708598898696"/>
    <n v="480"/>
    <n v="40"/>
    <n v="12"/>
    <n v="144"/>
    <n v="7485.9401274713746"/>
  </r>
  <r>
    <n v="0.3"/>
    <x v="7"/>
    <x v="0"/>
    <x v="1"/>
    <n v="140.33260563970677"/>
    <n v="0.39999999999999991"/>
    <n v="196.46564789558946"/>
    <n v="0.18720000000000001"/>
    <n v="0.15"/>
    <n v="3.5000000000000003E-2"/>
    <n v="76649.893732576849"/>
    <n v="11497.484059886527"/>
    <n v="65152.409672690323"/>
    <n v="2280.3343385441617"/>
    <n v="62872.07533414616"/>
    <n v="130.98349027947117"/>
    <m/>
    <n v="1.956169162966805"/>
    <n v="7.4430240559904313"/>
    <n v="95.21052631578948"/>
    <n v="12.2418"/>
    <n v="116.85151953474671"/>
    <n v="938.96119822406638"/>
    <n v="3572.6515468754069"/>
    <n v="45701.052631578947"/>
    <n v="5876.0639999999994"/>
    <n v="56088.729376678421"/>
    <n v="14.131970744724455"/>
    <n v="480"/>
    <n v="40"/>
    <n v="12"/>
    <n v="144"/>
    <n v="6783.3459574677381"/>
  </r>
  <r>
    <m/>
    <x v="7"/>
    <x v="0"/>
    <x v="2"/>
    <n v="149.2766028874837"/>
    <n v="0.39999999999999991"/>
    <n v="208.98724404247719"/>
    <n v="0.127"/>
    <n v="0.2661"/>
    <n v="3.5000000000000003E-2"/>
    <n v="87574.014743559645"/>
    <n v="23303.445323261221"/>
    <n v="64270.569420298423"/>
    <n v="2249.4699297104448"/>
    <n v="62021.099490587978"/>
    <n v="129.21062393872495"/>
    <m/>
    <n v="2.2349618346012616"/>
    <n v="8.5038017233277401"/>
    <n v="95.21052631578948"/>
    <n v="12.2418"/>
    <n v="118.19108987371848"/>
    <n v="1072.7816806086055"/>
    <n v="4081.8248271973152"/>
    <n v="45701.052631578947"/>
    <n v="5876.0639999999994"/>
    <n v="56731.723139384871"/>
    <n v="11.019534065006468"/>
    <n v="480"/>
    <n v="40"/>
    <n v="12"/>
    <n v="144"/>
    <n v="5289.3763512031046"/>
  </r>
  <r>
    <m/>
    <x v="7"/>
    <x v="0"/>
    <x v="3"/>
    <n v="148.62757581144359"/>
    <n v="0.39999999999999991"/>
    <n v="208.07860613602102"/>
    <n v="0.1628"/>
    <n v="0.14249999999999999"/>
    <n v="3.5000000000000003E-2"/>
    <n v="0"/>
    <n v="0"/>
    <n v="0"/>
    <n v="0"/>
    <n v="0"/>
    <n v="144.15114345211782"/>
    <m/>
    <n v="2.1339917609491907"/>
    <n v="8.119620896150348"/>
    <n v="95.21052631578948"/>
    <n v="12.2418"/>
    <n v="117.70593897288902"/>
    <n v="0"/>
    <n v="0"/>
    <n v="0"/>
    <n v="0"/>
    <n v="0"/>
    <n v="26.445204479228806"/>
    <n v="0"/>
    <m/>
    <n v="12"/>
    <n v="0"/>
    <n v="0"/>
  </r>
  <r>
    <m/>
    <x v="7"/>
    <x v="0"/>
    <x v="4"/>
    <n v="129.10184146050062"/>
    <n v="0.39999999999999991"/>
    <n v="180.74257804470085"/>
    <n v="0.126"/>
    <n v="0.1"/>
    <n v="0.02"/>
    <n v="75825.126341312891"/>
    <n v="7582.5126341312898"/>
    <n v="68242.613707181605"/>
    <n v="1364.852274143632"/>
    <n v="66877.761433037973"/>
    <n v="139.32866965216246"/>
    <m/>
    <n v="1.9351204118355896"/>
    <n v="7.3629357057679039"/>
    <n v="95.21052631578948"/>
    <n v="12.2418"/>
    <n v="116.75038243339297"/>
    <n v="928.85779768108296"/>
    <n v="3534.2091387685937"/>
    <n v="45701.052631578947"/>
    <n v="5876.0639999999994"/>
    <n v="56040.183568028624"/>
    <n v="22.578287218769489"/>
    <n v="480"/>
    <n v="40"/>
    <n v="12"/>
    <n v="144"/>
    <n v="10837.577865009354"/>
  </r>
  <r>
    <m/>
    <x v="7"/>
    <x v="0"/>
    <x v="5"/>
    <n v="129.01344141567566"/>
    <n v="0.39999999999999991"/>
    <n v="180.61881798194591"/>
    <n v="7.0000000000000007E-2"/>
    <n v="0.15"/>
    <n v="0.05"/>
    <n v="40314.120173570322"/>
    <n v="6047.1180260355477"/>
    <n v="34267.002147534775"/>
    <n v="1713.3501073767388"/>
    <n v="32553.652040158035"/>
    <n v="135.64021683399179"/>
    <m/>
    <n v="2.0576998838593186"/>
    <n v="9.9105545426693702"/>
    <n v="95.21052631578948"/>
    <n v="12.2418"/>
    <n v="119.42058074231817"/>
    <n v="493.84797212623647"/>
    <n v="2378.533090240649"/>
    <n v="22850.526315789473"/>
    <n v="2938.0319999999997"/>
    <n v="28660.939378156359"/>
    <n v="16.219636091673621"/>
    <n v="240"/>
    <n v="40"/>
    <n v="6"/>
    <n v="72"/>
    <n v="3892.7126620016688"/>
  </r>
  <r>
    <m/>
    <x v="7"/>
    <x v="0"/>
    <x v="6"/>
    <n v="135.60729395652649"/>
    <n v="0.39999999999999991"/>
    <n v="189.85021153913706"/>
    <n v="0.15"/>
    <n v="0.128"/>
    <n v="3.5000000000000003E-2"/>
    <n v="0"/>
    <n v="0"/>
    <n v="0"/>
    <n v="0"/>
    <n v="0"/>
    <n v="135.7918826050601"/>
    <m/>
    <n v="1.9768153276512648"/>
    <n v="9.5209881086877228"/>
    <n v="95.21052631578948"/>
    <n v="12.2418"/>
    <n v="118.95012975212846"/>
    <n v="0"/>
    <n v="0"/>
    <n v="0"/>
    <n v="0"/>
    <n v="0"/>
    <n v="16.841752852931634"/>
    <n v="0"/>
    <m/>
    <n v="12"/>
    <n v="0"/>
    <n v="0"/>
  </r>
  <r>
    <m/>
    <x v="7"/>
    <x v="0"/>
    <x v="7"/>
    <n v="131.92926593647923"/>
    <n v="0.39999999999999991"/>
    <n v="184.7009723110709"/>
    <n v="7.0000000000000007E-2"/>
    <n v="0.15"/>
    <n v="3.5000000000000003E-2"/>
    <n v="41225.25701983102"/>
    <n v="6183.7885529746527"/>
    <n v="35041.468466856371"/>
    <n v="1226.4513963399731"/>
    <n v="33815.017070516398"/>
    <n v="140.89590446048496"/>
    <m/>
    <n v="2.104205827053875"/>
    <n v="10.134542350708458"/>
    <n v="95.21052631578948"/>
    <n v="12.2418"/>
    <n v="119.69107449355181"/>
    <n v="505.00939849293002"/>
    <n v="2432.29016417003"/>
    <n v="22850.526315789473"/>
    <n v="2938.0319999999997"/>
    <n v="28725.857878452436"/>
    <n v="21.204829966933147"/>
    <n v="240"/>
    <n v="20"/>
    <n v="12"/>
    <n v="72"/>
    <n v="5089.1591920639548"/>
  </r>
  <r>
    <m/>
    <x v="7"/>
    <x v="0"/>
    <x v="8"/>
    <n v="138.09638046708199"/>
    <n v="0.39999999999999991"/>
    <n v="193.33493265391476"/>
    <n v="0.1"/>
    <n v="0.2"/>
    <m/>
    <n v="41760.345453245594"/>
    <n v="8352.06909064912"/>
    <n v="33408.276362596473"/>
    <n v="0"/>
    <n v="33408.276362596473"/>
    <n v="139.20115151081865"/>
    <m/>
    <n v="2.1315176325094103"/>
    <n v="10.266084923922874"/>
    <n v="95.21052631578948"/>
    <n v="12.2418"/>
    <n v="119.84992887222177"/>
    <n v="511.56423180225846"/>
    <n v="2463.8603817414896"/>
    <n v="22850.526315789473"/>
    <n v="2938.0319999999997"/>
    <n v="28763.982929333222"/>
    <n v="19.35122263859688"/>
    <n v="240"/>
    <n v="40"/>
    <n v="6"/>
    <n v="72"/>
    <n v="4644.2934332632512"/>
  </r>
  <r>
    <m/>
    <x v="7"/>
    <x v="0"/>
    <x v="9"/>
    <n v="131.92926593647923"/>
    <n v="0.39999999999999991"/>
    <n v="184.7009723110709"/>
    <n v="0.12"/>
    <m/>
    <n v="3.5000000000000003E-2"/>
    <n v="97522.113380245428"/>
    <n v="0"/>
    <n v="97522.113380245428"/>
    <n v="3413.2739683085902"/>
    <n v="94108.839411936831"/>
    <n v="156.8480656865614"/>
    <m/>
    <n v="1.9910764815133444"/>
    <n v="9.5896744823907998"/>
    <n v="95.21052631578948"/>
    <n v="12.2418"/>
    <n v="119.03307727969361"/>
    <n v="1194.6458889080066"/>
    <n v="5753.8046894344798"/>
    <n v="57126.315789473687"/>
    <n v="7345.08"/>
    <n v="71419.846367816164"/>
    <n v="37.814988406867784"/>
    <n v="600"/>
    <n v="50"/>
    <n v="12"/>
    <n v="180"/>
    <n v="22688.993044120671"/>
  </r>
  <r>
    <m/>
    <x v="7"/>
    <x v="0"/>
    <x v="10"/>
    <n v="141.50916763995383"/>
    <n v="0.39999999999999991"/>
    <n v="198.11283469593536"/>
    <n v="0.12"/>
    <n v="0.1"/>
    <n v="7.0000000000000007E-2"/>
    <n v="41841.430687781547"/>
    <n v="4184.1430687781549"/>
    <n v="37657.287619003393"/>
    <n v="2636.0101333302377"/>
    <n v="35021.277485673156"/>
    <n v="145.92198952363813"/>
    <m/>
    <n v="2.135656358022183"/>
    <n v="10.286018377412963"/>
    <n v="95.21052631578948"/>
    <n v="12.2418"/>
    <n v="119.87400105122462"/>
    <n v="512.55752592532394"/>
    <n v="2468.6444105791111"/>
    <n v="22850.526315789473"/>
    <n v="2938.0319999999997"/>
    <n v="28769.760252293909"/>
    <n v="26.047988472413508"/>
    <n v="240"/>
    <n v="20"/>
    <n v="12"/>
    <n v="72"/>
    <n v="6251.5172333792416"/>
  </r>
  <r>
    <m/>
    <x v="7"/>
    <x v="0"/>
    <x v="11"/>
    <n v="129.01344141567566"/>
    <n v="0.39999999999999991"/>
    <n v="180.61881798194591"/>
    <n v="7.0000000000000007E-2"/>
    <n v="0.11"/>
    <n v="3.5000000000000003E-2"/>
    <n v="10078.53004339258"/>
    <n v="1108.6383047731838"/>
    <n v="8969.8917386193971"/>
    <n v="313.94621085167893"/>
    <n v="8655.9455277677189"/>
    <n v="144.26575879612861"/>
    <m/>
    <n v="2.0576998838593186"/>
    <n v="9.9105545426693702"/>
    <n v="95.21052631578948"/>
    <n v="12.2418"/>
    <n v="119.42058074231817"/>
    <n v="123.46199303155912"/>
    <n v="594.63327256016225"/>
    <n v="5712.6315789473683"/>
    <n v="734.50799999999992"/>
    <n v="7165.2348445390899"/>
    <n v="24.845178053810443"/>
    <n v="60"/>
    <n v="10"/>
    <n v="6"/>
    <n v="18"/>
    <n v="1490.7106832286265"/>
  </r>
  <r>
    <s v="Gr"/>
    <x v="8"/>
    <x v="0"/>
    <x v="0"/>
    <n v="147.8917031156586"/>
    <n v="0.39999999999999991"/>
    <n v="207.04838436192202"/>
    <m/>
    <n v="0.27679999999999999"/>
    <n v="3.5000000000000003E-2"/>
    <n v="99383.224493722562"/>
    <n v="27509.276539862403"/>
    <n v="71873.947953860159"/>
    <n v="2515.5881783851059"/>
    <n v="69358.359775475052"/>
    <n v="144.49658286557306"/>
    <m/>
    <n v="2.536342708433545"/>
    <n v="9.6505251951091857"/>
    <n v="95.21052631578948"/>
    <n v="12.2418"/>
    <n v="119.63919421933221"/>
    <n v="1217.4445000481016"/>
    <n v="4632.2520936524088"/>
    <n v="45701.052631578947"/>
    <n v="5876.0639999999994"/>
    <n v="57426.81322527946"/>
    <n v="24.85738864624085"/>
    <n v="480"/>
    <n v="40"/>
    <n v="12"/>
    <n v="144"/>
    <n v="11931.546550195608"/>
  </r>
  <r>
    <n v="0.3"/>
    <x v="8"/>
    <x v="0"/>
    <x v="1"/>
    <n v="150.89527488140513"/>
    <n v="0.39999999999999991"/>
    <n v="211.25338483396717"/>
    <n v="0.18720000000000001"/>
    <n v="0.15"/>
    <n v="3.5000000000000003E-2"/>
    <n v="82419.240572663286"/>
    <n v="12362.886085899492"/>
    <n v="70056.354486763797"/>
    <n v="2451.9724070367333"/>
    <n v="67604.38207972706"/>
    <n v="140.84246266609804"/>
    <m/>
    <n v="2.1034077021148443"/>
    <n v="8.0032516731079912"/>
    <n v="95.21052631578948"/>
    <n v="12.2418"/>
    <n v="117.55898569101231"/>
    <n v="1009.6356970151253"/>
    <n v="3841.5608030918356"/>
    <n v="45701.052631578947"/>
    <n v="5876.0639999999994"/>
    <n v="56428.313131685907"/>
    <n v="23.283476975085733"/>
    <n v="480"/>
    <n v="40"/>
    <n v="12"/>
    <n v="144"/>
    <n v="11176.068948041153"/>
  </r>
  <r>
    <m/>
    <x v="8"/>
    <x v="0"/>
    <x v="2"/>
    <n v="160.51247622310075"/>
    <n v="0.39999999999999991"/>
    <n v="224.71746671234104"/>
    <n v="0.127"/>
    <n v="0.2661"/>
    <n v="3.5000000000000003E-2"/>
    <n v="94165.607251139387"/>
    <n v="25057.468089528193"/>
    <n v="69108.139161611194"/>
    <n v="2418.7848706563918"/>
    <n v="66689.354290954798"/>
    <n v="138.9361547728225"/>
    <m/>
    <n v="2.4031847683884533"/>
    <n v="9.143872820782514"/>
    <n v="95.21052631578948"/>
    <n v="12.2418"/>
    <n v="118.99938390496044"/>
    <n v="1153.5286888264575"/>
    <n v="4389.0589539756065"/>
    <n v="45701.052631578947"/>
    <n v="5876.0639999999994"/>
    <n v="57119.704274381009"/>
    <n v="19.936770867862066"/>
    <n v="480"/>
    <n v="40"/>
    <n v="12"/>
    <n v="144"/>
    <n v="9569.6500165737925"/>
  </r>
  <r>
    <m/>
    <x v="8"/>
    <x v="0"/>
    <x v="3"/>
    <n v="159.81459764671351"/>
    <n v="0.39999999999999991"/>
    <n v="223.74043670539891"/>
    <n v="0.1628"/>
    <n v="0.14249999999999999"/>
    <n v="3.5000000000000003E-2"/>
    <n v="0"/>
    <n v="0"/>
    <n v="0"/>
    <n v="0"/>
    <n v="0"/>
    <n v="155.00122951840623"/>
    <m/>
    <n v="2.2946147967195594"/>
    <n v="8.7307751571509122"/>
    <n v="95.21052631578948"/>
    <n v="12.2418"/>
    <n v="118.47771626965995"/>
    <n v="0"/>
    <n v="0"/>
    <n v="0"/>
    <n v="0"/>
    <n v="0"/>
    <n v="36.523513248746283"/>
    <n v="0"/>
    <m/>
    <n v="12"/>
    <n v="0"/>
    <n v="0"/>
  </r>
  <r>
    <m/>
    <x v="8"/>
    <x v="0"/>
    <x v="4"/>
    <n v="138.81918436612969"/>
    <n v="0.39999999999999991"/>
    <n v="194.34685811258154"/>
    <n v="0.126"/>
    <n v="0.1"/>
    <n v="0.02"/>
    <n v="81532.393915390203"/>
    <n v="8153.2393915390203"/>
    <n v="73379.154523851175"/>
    <n v="1467.5830904770235"/>
    <n v="71911.571433374149"/>
    <n v="149.81577381952951"/>
    <m/>
    <n v="2.0807746363823543"/>
    <n v="7.9171351674923693"/>
    <n v="95.21052631578948"/>
    <n v="12.2418"/>
    <n v="117.4502361196642"/>
    <n v="998.77182546353004"/>
    <n v="3800.2248803963371"/>
    <n v="45701.052631578947"/>
    <n v="5876.0639999999994"/>
    <n v="56376.113337438816"/>
    <n v="32.365537699865314"/>
    <n v="480"/>
    <n v="40"/>
    <n v="12"/>
    <n v="144"/>
    <n v="15535.458095935352"/>
  </r>
  <r>
    <m/>
    <x v="8"/>
    <x v="0"/>
    <x v="5"/>
    <n v="138.72413055448993"/>
    <n v="0.39999999999999991"/>
    <n v="194.21378277628588"/>
    <n v="7.0000000000000007E-2"/>
    <n v="0.15"/>
    <n v="0.05"/>
    <n v="43348.516315667002"/>
    <n v="6502.2774473500504"/>
    <n v="36846.238868316956"/>
    <n v="1842.311943415848"/>
    <n v="35003.926924901105"/>
    <n v="145.84969552042125"/>
    <m/>
    <n v="2.2125805202788369"/>
    <n v="10.656510260934805"/>
    <n v="95.21052631578948"/>
    <n v="12.2418"/>
    <n v="120.32141709700312"/>
    <n v="531.0193248669209"/>
    <n v="2557.5624626243534"/>
    <n v="22850.526315789473"/>
    <n v="2938.0319999999997"/>
    <n v="28877.140103280748"/>
    <n v="25.528278423418129"/>
    <n v="240"/>
    <n v="40"/>
    <n v="6"/>
    <n v="72"/>
    <n v="6126.7868216203515"/>
  </r>
  <r>
    <m/>
    <x v="8"/>
    <x v="0"/>
    <x v="6"/>
    <n v="145.81429457691019"/>
    <n v="0.39999999999999991"/>
    <n v="204.14001240767425"/>
    <n v="0.15"/>
    <n v="0.128"/>
    <n v="3.5000000000000003E-2"/>
    <n v="0"/>
    <n v="0"/>
    <n v="0"/>
    <n v="0"/>
    <n v="0"/>
    <n v="146.01277699468824"/>
    <m/>
    <n v="2.125607879194908"/>
    <n v="10.237621622244863"/>
    <n v="95.21052631578948"/>
    <n v="12.2418"/>
    <n v="119.81555581722925"/>
    <n v="0"/>
    <n v="0"/>
    <n v="0"/>
    <n v="0"/>
    <n v="0"/>
    <n v="26.197221177458985"/>
    <n v="0"/>
    <m/>
    <n v="12"/>
    <n v="0"/>
    <n v="0"/>
  </r>
  <r>
    <m/>
    <x v="8"/>
    <x v="0"/>
    <x v="7"/>
    <n v="141.8594257381497"/>
    <n v="0.39999999999999991"/>
    <n v="198.60319603340957"/>
    <n v="7.0000000000000007E-2"/>
    <n v="0.15"/>
    <n v="3.5000000000000003E-2"/>
    <n v="44328.233354657015"/>
    <n v="6649.2350031985525"/>
    <n v="37678.99835145846"/>
    <n v="1318.7649423010462"/>
    <n v="36360.233409157416"/>
    <n v="151.50097253815591"/>
    <m/>
    <n v="2.2625869108106187"/>
    <n v="10.897357366353182"/>
    <n v="95.21052631578948"/>
    <n v="12.2418"/>
    <n v="120.61227059295328"/>
    <n v="543.02085859454849"/>
    <n v="2615.3657679247635"/>
    <n v="22850.526315789473"/>
    <n v="2938.0319999999997"/>
    <n v="28946.944942308786"/>
    <n v="30.888701945202627"/>
    <n v="240"/>
    <n v="20"/>
    <n v="12"/>
    <n v="72"/>
    <n v="7413.2884668486304"/>
  </r>
  <r>
    <m/>
    <x v="8"/>
    <x v="0"/>
    <x v="8"/>
    <n v="148.49073168503435"/>
    <n v="0.39999999999999991"/>
    <n v="207.88702435904807"/>
    <n v="0.1"/>
    <n v="0.2"/>
    <m/>
    <n v="44903.59726155438"/>
    <n v="8980.7194523108756"/>
    <n v="35922.877809243502"/>
    <n v="0"/>
    <n v="35922.877809243502"/>
    <n v="149.67865753851461"/>
    <m/>
    <n v="2.2919544435585051"/>
    <n v="11.038800993465452"/>
    <n v="95.21052631578948"/>
    <n v="12.2418"/>
    <n v="120.78308175281343"/>
    <n v="550.06906645404126"/>
    <n v="2649.3122384317085"/>
    <n v="22850.526315789473"/>
    <n v="2938.0319999999997"/>
    <n v="28987.939620675224"/>
    <n v="28.895575785701183"/>
    <n v="240"/>
    <n v="40"/>
    <n v="6"/>
    <n v="72"/>
    <n v="6934.9381885682842"/>
  </r>
  <r>
    <m/>
    <x v="8"/>
    <x v="0"/>
    <x v="9"/>
    <n v="141.8594257381497"/>
    <n v="0.39999999999999991"/>
    <n v="198.60319603340957"/>
    <n v="0.12"/>
    <m/>
    <n v="3.5000000000000003E-2"/>
    <n v="104862.48750564025"/>
    <n v="0"/>
    <n v="104862.48750564025"/>
    <n v="3670.1870626974091"/>
    <n v="101192.30044294284"/>
    <n v="168.6538340715714"/>
    <m/>
    <n v="2.1409424532401555"/>
    <n v="10.311477938054624"/>
    <n v="95.21052631578948"/>
    <n v="12.2418"/>
    <n v="119.90474670708426"/>
    <n v="1284.5654719440934"/>
    <n v="6186.8867628327744"/>
    <n v="57126.315789473687"/>
    <n v="7345.08"/>
    <n v="71942.848024250561"/>
    <n v="48.749087364487139"/>
    <n v="600"/>
    <n v="50"/>
    <n v="12"/>
    <n v="180"/>
    <n v="29249.452418692283"/>
  </r>
  <r>
    <m/>
    <x v="8"/>
    <x v="0"/>
    <x v="10"/>
    <n v="152.1603953117783"/>
    <n v="0.39999999999999991"/>
    <n v="213.02455343648961"/>
    <n v="0.12"/>
    <n v="0.1"/>
    <n v="7.0000000000000007E-2"/>
    <n v="44990.785685786606"/>
    <n v="4499.0785685786605"/>
    <n v="40491.707117207945"/>
    <n v="2834.4194982045565"/>
    <n v="37657.287619003386"/>
    <n v="156.90536507918077"/>
    <m/>
    <n v="2.2964046860453582"/>
    <n v="11.06023481442254"/>
    <n v="95.21052631578948"/>
    <n v="12.2418"/>
    <n v="120.80896581625737"/>
    <n v="551.13712465088599"/>
    <n v="2654.4563554614097"/>
    <n v="22850.526315789473"/>
    <n v="2938.0319999999997"/>
    <n v="28994.151795901769"/>
    <n v="36.096399262923399"/>
    <n v="240"/>
    <n v="20"/>
    <n v="12"/>
    <n v="72"/>
    <n v="8663.1358231016166"/>
  </r>
  <r>
    <m/>
    <x v="8"/>
    <x v="0"/>
    <x v="11"/>
    <n v="138.72413055448993"/>
    <n v="0.39999999999999991"/>
    <n v="194.21378277628588"/>
    <n v="7.0000000000000007E-2"/>
    <n v="0.11"/>
    <n v="3.5000000000000003E-2"/>
    <n v="10837.129078916751"/>
    <n v="1192.0841986808425"/>
    <n v="9645.0448802359078"/>
    <n v="337.5765708082568"/>
    <n v="9307.4683094276515"/>
    <n v="155.12447182379421"/>
    <m/>
    <n v="2.2125805202788369"/>
    <n v="10.656510260934805"/>
    <n v="95.21052631578948"/>
    <n v="12.2418"/>
    <n v="120.32141709700312"/>
    <n v="132.75483121673022"/>
    <n v="639.39061565608836"/>
    <n v="5712.6315789473683"/>
    <n v="734.50799999999992"/>
    <n v="7219.285025820187"/>
    <n v="34.803054726791089"/>
    <n v="60"/>
    <n v="10"/>
    <n v="6"/>
    <n v="18"/>
    <n v="2088.1832836074655"/>
  </r>
  <r>
    <s v="Gr"/>
    <x v="9"/>
    <x v="0"/>
    <x v="0"/>
    <n v="135.75756885643602"/>
    <n v="0.39999999999999991"/>
    <n v="190.06059639901042"/>
    <m/>
    <n v="0.27679999999999999"/>
    <n v="3.5000000000000003E-2"/>
    <n v="456145.431357625"/>
    <n v="126261.0553997906"/>
    <n v="329884.37595783442"/>
    <n v="11545.953158524206"/>
    <n v="318338.42279931024"/>
    <n v="132.6410094997126"/>
    <m/>
    <n v="2.3282423058878776"/>
    <n v="8.8587243981578752"/>
    <n v="79.342105263157904"/>
    <n v="23.423333333333336"/>
    <n v="113.952405300537"/>
    <n v="5587.781534130906"/>
    <n v="21260.938555578901"/>
    <n v="190421.05263157896"/>
    <n v="56216.000000000007"/>
    <n v="273485.77272128878"/>
    <n v="18.6886041991756"/>
    <n v="2400"/>
    <n v="200"/>
    <n v="12"/>
    <n v="600"/>
    <n v="44852.650078021441"/>
  </r>
  <r>
    <n v="0.25"/>
    <x v="9"/>
    <x v="0"/>
    <x v="1"/>
    <n v="143.12797737404446"/>
    <n v="0.39999999999999991"/>
    <n v="200.37916832366224"/>
    <n v="0.18720000000000001"/>
    <n v="0.15"/>
    <n v="3.5000000000000003E-2"/>
    <n v="390883.65123233438"/>
    <n v="58632.547684850157"/>
    <n v="332251.10354748421"/>
    <n v="11628.788624161949"/>
    <n v="320622.31492332224"/>
    <n v="133.59263121805094"/>
    <m/>
    <n v="1.9951353031650403"/>
    <n v="7.5912862433079615"/>
    <n v="79.342105263157904"/>
    <n v="23.423333333333336"/>
    <n v="112.35186014296424"/>
    <n v="4788.3247275960966"/>
    <n v="18219.086983939109"/>
    <n v="190421.05263157896"/>
    <n v="56216.000000000007"/>
    <n v="269644.46434311417"/>
    <n v="21.240771075086698"/>
    <n v="2400"/>
    <n v="200"/>
    <n v="12"/>
    <n v="600"/>
    <n v="50977.850580208076"/>
  </r>
  <r>
    <m/>
    <x v="9"/>
    <x v="0"/>
    <x v="2"/>
    <n v="152.25013562000467"/>
    <n v="0.39999999999999991"/>
    <n v="213.15018986800652"/>
    <n v="0.127"/>
    <n v="0.2661"/>
    <n v="3.5000000000000003E-2"/>
    <n v="446592.27781144722"/>
    <n v="118838.2051256261"/>
    <n v="327754.0726858211"/>
    <n v="11471.39254400374"/>
    <n v="316282.68014181737"/>
    <n v="131.78445005909057"/>
    <m/>
    <n v="2.2794814179959286"/>
    <n v="8.6731941953298151"/>
    <n v="79.342105263157904"/>
    <n v="23.423333333333336"/>
    <n v="113.71811420981697"/>
    <n v="5470.7554031902291"/>
    <n v="20815.666068791557"/>
    <n v="190421.05263157896"/>
    <n v="56216.000000000007"/>
    <n v="272923.47410356073"/>
    <n v="18.066335849273599"/>
    <n v="2400"/>
    <n v="200"/>
    <n v="12"/>
    <n v="600"/>
    <n v="43359.206038256641"/>
  </r>
  <r>
    <m/>
    <x v="9"/>
    <x v="0"/>
    <x v="3"/>
    <n v="151.58818017329173"/>
    <n v="0.39999999999999991"/>
    <n v="212.2234522426084"/>
    <n v="0.1628"/>
    <n v="0.14249999999999999"/>
    <n v="3.5000000000000003E-2"/>
    <n v="213208.16906101408"/>
    <n v="30382.164091194503"/>
    <n v="182826.00496981957"/>
    <n v="6398.9101739436855"/>
    <n v="176427.09479587589"/>
    <n v="147.02257899656325"/>
    <m/>
    <n v="2.1765000591645189"/>
    <n v="8.2813606332782221"/>
    <n v="79.342105263157904"/>
    <n v="23.423333333333336"/>
    <n v="113.22329928893397"/>
    <n v="2611.8000709974226"/>
    <n v="9937.6327599338674"/>
    <n v="95210.526315789481"/>
    <n v="28108.000000000004"/>
    <n v="135867.95914672076"/>
    <n v="33.799279707629282"/>
    <n v="1200"/>
    <n v="100"/>
    <n v="12"/>
    <n v="300"/>
    <n v="40559.135649155141"/>
  </r>
  <r>
    <m/>
    <x v="9"/>
    <x v="0"/>
    <x v="4"/>
    <n v="131.67350067558124"/>
    <n v="0.39999999999999991"/>
    <n v="184.34290094581371"/>
    <n v="0.126"/>
    <n v="0.1"/>
    <n v="0.02"/>
    <n v="193338.83451196944"/>
    <n v="19333.883451196943"/>
    <n v="174004.9510607725"/>
    <n v="3480.0990212154502"/>
    <n v="170524.85203955704"/>
    <n v="142.10404336629753"/>
    <m/>
    <n v="1.9736672689763548"/>
    <n v="7.5096025638357462"/>
    <n v="79.342105263157904"/>
    <n v="23.423333333333336"/>
    <n v="112.24870842930333"/>
    <n v="2368.4007227716256"/>
    <n v="9011.5230766028963"/>
    <n v="95210.526315789481"/>
    <n v="28108.000000000004"/>
    <n v="134698.45011516401"/>
    <n v="29.855334936994197"/>
    <n v="1200"/>
    <n v="100"/>
    <n v="12"/>
    <n v="300"/>
    <n v="35826.401924393038"/>
  </r>
  <r>
    <m/>
    <x v="9"/>
    <x v="0"/>
    <x v="5"/>
    <n v="121.687833819728"/>
    <n v="0.39999999999999991"/>
    <n v="170.36296734761919"/>
    <n v="7.0000000000000007E-2"/>
    <n v="0.15"/>
    <n v="0.05"/>
    <n v="190125.07155994303"/>
    <n v="28518.760733991454"/>
    <n v="161606.31082595157"/>
    <n v="8080.3155412975793"/>
    <n v="153525.995284654"/>
    <n v="127.9383294038783"/>
    <m/>
    <n v="1.9408601055077517"/>
    <n v="9.347816018363865"/>
    <n v="79.342105263157904"/>
    <n v="23.423333333333336"/>
    <n v="114.05411472036285"/>
    <n v="2329.0321266093019"/>
    <n v="11217.379222036638"/>
    <n v="95210.526315789481"/>
    <n v="28108.000000000004"/>
    <n v="136864.93766443542"/>
    <n v="13.884214683515452"/>
    <n v="1200"/>
    <n v="100"/>
    <n v="12"/>
    <n v="300"/>
    <n v="16661.057620218544"/>
  </r>
  <r>
    <m/>
    <x v="9"/>
    <x v="0"/>
    <x v="6"/>
    <n v="138.30853929269105"/>
    <n v="0.39999999999999991"/>
    <n v="193.63195500976747"/>
    <n v="0.15"/>
    <n v="0.128"/>
    <n v="3.5000000000000003E-2"/>
    <n v="98752.297054981391"/>
    <n v="12640.294023037619"/>
    <n v="86112.003031943779"/>
    <n v="3013.9201061180324"/>
    <n v="83098.082925825744"/>
    <n v="138.49680487637625"/>
    <m/>
    <n v="2.0161927315392036"/>
    <n v="9.7106425437398372"/>
    <n v="79.342105263157904"/>
    <n v="23.423333333333336"/>
    <n v="114.49227387177028"/>
    <n v="1209.7156389235222"/>
    <n v="5826.3855262439019"/>
    <n v="47605.26315789474"/>
    <n v="14054.000000000002"/>
    <n v="68695.364323062167"/>
    <n v="24.004531004605965"/>
    <n v="600"/>
    <n v="50"/>
    <n v="12"/>
    <n v="150"/>
    <n v="14402.71860276358"/>
  </r>
  <r>
    <m/>
    <x v="9"/>
    <x v="0"/>
    <x v="7"/>
    <n v="134.55724636376198"/>
    <n v="0.39999999999999991"/>
    <n v="188.38014490926676"/>
    <n v="7.0000000000000007E-2"/>
    <n v="0.15"/>
    <n v="3.5000000000000003E-2"/>
    <n v="105116.12085937084"/>
    <n v="15767.418128905625"/>
    <n v="89348.702730465215"/>
    <n v="3127.2045955662829"/>
    <n v="86221.498134898939"/>
    <n v="143.70249689149821"/>
    <m/>
    <n v="2.1461208008788213"/>
    <n v="10.336418551171466"/>
    <n v="79.342105263157904"/>
    <n v="23.423333333333336"/>
    <n v="115.24797794854152"/>
    <n v="1287.6724805272927"/>
    <n v="6201.8511307028793"/>
    <n v="47605.26315789474"/>
    <n v="14054.000000000002"/>
    <n v="69148.786769124912"/>
    <n v="28.454518942956696"/>
    <n v="600"/>
    <n v="50"/>
    <n v="12"/>
    <n v="150"/>
    <n v="17072.711365774019"/>
  </r>
  <r>
    <m/>
    <x v="9"/>
    <x v="0"/>
    <x v="8"/>
    <n v="130.25502779388978"/>
    <n v="0.39999999999999991"/>
    <n v="182.35703891144567"/>
    <n v="0.1"/>
    <n v="0.2"/>
    <m/>
    <n v="196945.60202436132"/>
    <n v="39389.120404872265"/>
    <n v="157556.48161948906"/>
    <n v="0"/>
    <n v="157556.48161948906"/>
    <n v="131.2970680162409"/>
    <m/>
    <n v="2.0104863539986888"/>
    <n v="9.6831587661977654"/>
    <n v="79.342105263157904"/>
    <n v="23.423333333333336"/>
    <n v="114.45908371668769"/>
    <n v="2412.5836247984266"/>
    <n v="11619.790519437318"/>
    <n v="95210.526315789481"/>
    <n v="28108.000000000004"/>
    <n v="137350.90046002524"/>
    <n v="16.837984299553213"/>
    <n v="1200"/>
    <n v="100"/>
    <n v="12"/>
    <n v="300"/>
    <n v="20205.581159463854"/>
  </r>
  <r>
    <m/>
    <x v="9"/>
    <x v="0"/>
    <x v="9"/>
    <n v="134.55724636376198"/>
    <n v="0.39999999999999991"/>
    <n v="188.38014490926676"/>
    <n v="0.12"/>
    <m/>
    <n v="3.5000000000000003E-2"/>
    <n v="99464.716512092855"/>
    <n v="0"/>
    <n v="99464.716512092855"/>
    <n v="3481.2650779232504"/>
    <n v="95983.451434169605"/>
    <n v="159.97241905694932"/>
    <m/>
    <n v="2.0307379621218957"/>
    <n v="9.78069712368913"/>
    <n v="79.342105263157904"/>
    <n v="23.423333333333336"/>
    <n v="114.57687368230226"/>
    <n v="1218.4427772731374"/>
    <n v="5868.4182742134781"/>
    <n v="47605.26315789474"/>
    <n v="14054.000000000002"/>
    <n v="68746.124209381363"/>
    <n v="45.395545374647057"/>
    <n v="600"/>
    <n v="50"/>
    <n v="12"/>
    <n v="150"/>
    <n v="27237.327224788234"/>
  </r>
  <r>
    <m/>
    <x v="9"/>
    <x v="0"/>
    <x v="10"/>
    <n v="134.51794665150501"/>
    <n v="0.39999999999999991"/>
    <n v="188.32512531210702"/>
    <n v="0.12"/>
    <n v="0.1"/>
    <n v="7.0000000000000007E-2"/>
    <n v="99435.666164792507"/>
    <n v="9943.566616479251"/>
    <n v="89492.099548313257"/>
    <n v="6264.4469683819289"/>
    <n v="83227.652579931324"/>
    <n v="138.71275429988555"/>
    <m/>
    <n v="2.0301448508645139"/>
    <n v="9.7778405062045959"/>
    <n v="79.342105263157904"/>
    <n v="23.423333333333336"/>
    <n v="114.57342395356035"/>
    <n v="1218.0869105187082"/>
    <n v="5866.7043037227577"/>
    <n v="47605.26315789474"/>
    <n v="14054.000000000002"/>
    <n v="68744.054372136205"/>
    <n v="24.139330346325195"/>
    <n v="600"/>
    <n v="50"/>
    <n v="12"/>
    <n v="150"/>
    <n v="14483.598207795118"/>
  </r>
  <r>
    <m/>
    <x v="9"/>
    <x v="0"/>
    <x v="11"/>
    <n v="121.687833819728"/>
    <n v="0.39999999999999991"/>
    <n v="170.36296734761919"/>
    <n v="7.0000000000000007E-2"/>
    <n v="0.11"/>
    <n v="3.5000000000000003E-2"/>
    <n v="38025.014311988605"/>
    <n v="4182.7515743187469"/>
    <n v="33842.262737669858"/>
    <n v="1184.4791958184451"/>
    <n v="32657.783541851415"/>
    <n v="136.07409809104755"/>
    <m/>
    <n v="1.9408601055077517"/>
    <n v="9.347816018363865"/>
    <n v="79.342105263157904"/>
    <n v="23.423333333333336"/>
    <n v="114.05411472036285"/>
    <n v="465.80642532186039"/>
    <n v="2243.4758444073277"/>
    <n v="19042.105263157897"/>
    <n v="5621.6"/>
    <n v="27372.987532887084"/>
    <n v="22.019983370684699"/>
    <n v="240"/>
    <n v="20"/>
    <n v="12"/>
    <n v="60"/>
    <n v="5284.7960089643275"/>
  </r>
  <r>
    <s v="Gr"/>
    <x v="10"/>
    <x v="0"/>
    <x v="0"/>
    <n v="146.92511496484065"/>
    <n v="0.39999999999999991"/>
    <n v="205.69516095077688"/>
    <m/>
    <n v="0.27679999999999999"/>
    <n v="3.5000000000000003E-2"/>
    <n v="98733.677256372903"/>
    <n v="27329.481864564019"/>
    <n v="71404.195391808884"/>
    <n v="2499.1468387133114"/>
    <n v="68905.048553095578"/>
    <n v="143.55218448561578"/>
    <m/>
    <n v="2.5197657216470168"/>
    <n v="9.5874514519157099"/>
    <n v="81.048387096774192"/>
    <n v="23.423333333333336"/>
    <n v="116.57893760367025"/>
    <n v="1209.487546390568"/>
    <n v="4601.9766969195407"/>
    <n v="38903.225806451614"/>
    <n v="11243.2"/>
    <n v="55957.890049761721"/>
    <n v="26.973246881945528"/>
    <n v="480"/>
    <n v="40"/>
    <n v="12"/>
    <n v="120"/>
    <n v="12947.158503333852"/>
  </r>
  <r>
    <n v="0.25"/>
    <x v="10"/>
    <x v="0"/>
    <x v="1"/>
    <n v="152.58578372531403"/>
    <n v="0.39999999999999991"/>
    <n v="213.62009721543964"/>
    <n v="0.18720000000000001"/>
    <n v="0.15"/>
    <n v="3.5000000000000003E-2"/>
    <n v="83342.599208020474"/>
    <n v="12501.389881203071"/>
    <n v="70841.209326817407"/>
    <n v="2479.4423264386096"/>
    <n v="68361.767000378793"/>
    <n v="142.42034791745581"/>
    <m/>
    <n v="2.1269725839546894"/>
    <n v="8.0929136439288207"/>
    <n v="81.048387096774192"/>
    <n v="23.423333333333336"/>
    <n v="114.69160665799103"/>
    <n v="1020.9468402982509"/>
    <n v="3884.5985490858338"/>
    <n v="38903.225806451614"/>
    <n v="11243.2"/>
    <n v="55051.971195835693"/>
    <n v="27.728741259464783"/>
    <n v="480"/>
    <n v="40"/>
    <n v="12"/>
    <n v="120"/>
    <n v="13309.795804543097"/>
  </r>
  <r>
    <m/>
    <x v="10"/>
    <x v="0"/>
    <x v="2"/>
    <n v="162.00855810534756"/>
    <n v="0.39999999999999991"/>
    <n v="226.81198134748658"/>
    <n v="0.127"/>
    <n v="0.2661"/>
    <n v="3.5000000000000003E-2"/>
    <n v="95043.292663850778"/>
    <n v="25291.020177850693"/>
    <n v="69752.272486000089"/>
    <n v="2441.3295370100032"/>
    <n v="67310.942948990079"/>
    <n v="140.23113114372936"/>
    <m/>
    <n v="2.4255840315253585"/>
    <n v="9.2290997313793444"/>
    <n v="81.048387096774192"/>
    <n v="23.423333333333336"/>
    <n v="116.12640419301222"/>
    <n v="1164.280335132172"/>
    <n v="4429.9678710620856"/>
    <n v="38903.225806451614"/>
    <n v="11243.2"/>
    <n v="55740.674012645868"/>
    <n v="24.104726950717136"/>
    <n v="480"/>
    <n v="40"/>
    <n v="12"/>
    <n v="120"/>
    <n v="11570.268936344226"/>
  </r>
  <r>
    <m/>
    <x v="10"/>
    <x v="0"/>
    <x v="3"/>
    <n v="162.99207698256666"/>
    <n v="0.39999999999999991"/>
    <n v="228.18890777559329"/>
    <n v="0.1628"/>
    <n v="0.14249999999999999"/>
    <n v="3.5000000000000003E-2"/>
    <n v="0"/>
    <n v="0"/>
    <n v="0"/>
    <n v="0"/>
    <n v="0"/>
    <n v="158.08300809857897"/>
    <m/>
    <n v="2.3402369814741522"/>
    <n v="8.9043629148171615"/>
    <n v="81.048387096774192"/>
    <n v="23.423333333333336"/>
    <n v="115.71632032639884"/>
    <n v="0"/>
    <n v="0"/>
    <n v="0"/>
    <n v="0"/>
    <n v="0"/>
    <n v="42.366687772180128"/>
    <n v="0"/>
    <m/>
    <n v="12"/>
    <n v="0"/>
    <n v="0"/>
  </r>
  <r>
    <m/>
    <x v="10"/>
    <x v="0"/>
    <x v="4"/>
    <n v="140.22316951421342"/>
    <n v="0.39999999999999991"/>
    <n v="196.31243731989878"/>
    <n v="0.126"/>
    <n v="0.1"/>
    <n v="0.02"/>
    <n v="20589.248426110986"/>
    <n v="2058.9248426110985"/>
    <n v="18530.323583499889"/>
    <n v="370.6064716699978"/>
    <n v="18159.71711182989"/>
    <n v="151.33097593191576"/>
    <m/>
    <n v="2.1018191101654966"/>
    <n v="7.9972072428419416"/>
    <n v="81.048387096774192"/>
    <n v="23.423333333333336"/>
    <n v="114.57074678311496"/>
    <n v="252.21829321985959"/>
    <n v="959.66486914103302"/>
    <n v="9725.8064516129034"/>
    <n v="2810.8"/>
    <n v="13748.489613973794"/>
    <n v="36.760229148800804"/>
    <n v="120"/>
    <n v="10"/>
    <n v="12"/>
    <n v="30"/>
    <n v="4411.2274978560963"/>
  </r>
  <r>
    <m/>
    <x v="10"/>
    <x v="0"/>
    <x v="5"/>
    <n v="130.31430459796772"/>
    <n v="0.39999999999999991"/>
    <n v="182.44002643715478"/>
    <n v="7.0000000000000007E-2"/>
    <n v="0.15"/>
    <n v="0.05"/>
    <n v="0"/>
    <n v="0"/>
    <n v="0"/>
    <n v="0"/>
    <n v="0"/>
    <n v="137.0078988536423"/>
    <m/>
    <n v="2.0784480011852859"/>
    <n v="10.010484250606682"/>
    <n v="81.048387096774192"/>
    <n v="23.423333333333336"/>
    <n v="116.5606526818995"/>
    <n v="0"/>
    <n v="0"/>
    <n v="0"/>
    <n v="0"/>
    <n v="0"/>
    <n v="20.447246171742805"/>
    <n v="0"/>
    <m/>
    <n v="12"/>
    <n v="0"/>
    <n v="0"/>
  </r>
  <r>
    <m/>
    <x v="10"/>
    <x v="0"/>
    <x v="6"/>
    <n v="148.67720321825445"/>
    <n v="0.39999999999999991"/>
    <n v="208.14808450555623"/>
    <n v="0.15"/>
    <n v="0.128"/>
    <n v="3.5000000000000003E-2"/>
    <n v="0"/>
    <n v="0"/>
    <n v="0"/>
    <n v="0"/>
    <n v="0"/>
    <n v="148.87958262727511"/>
    <m/>
    <n v="2.1673419299141043"/>
    <n v="10.438626437953644"/>
    <n v="81.048387096774192"/>
    <n v="23.423333333333336"/>
    <n v="117.07768879797527"/>
    <n v="0"/>
    <n v="0"/>
    <n v="0"/>
    <n v="0"/>
    <n v="0"/>
    <n v="31.801893829299843"/>
    <n v="0"/>
    <m/>
    <n v="12"/>
    <n v="0"/>
    <n v="0"/>
  </r>
  <r>
    <m/>
    <x v="10"/>
    <x v="0"/>
    <x v="7"/>
    <n v="144.64468473474042"/>
    <n v="0.39999999999999991"/>
    <n v="202.50255862863659"/>
    <n v="7.0000000000000007E-2"/>
    <n v="0.15"/>
    <n v="3.5000000000000003E-2"/>
    <n v="45198.571085911688"/>
    <n v="6779.785662886753"/>
    <n v="38418.785423024936"/>
    <n v="1344.657489805873"/>
    <n v="37074.127933219061"/>
    <n v="154.47553305507941"/>
    <m/>
    <n v="2.3070103991767423"/>
    <n v="11.111315391953289"/>
    <n v="81.048387096774192"/>
    <n v="23.423333333333336"/>
    <n v="117.89004622123755"/>
    <n v="553.6824958024182"/>
    <n v="2666.7156940687892"/>
    <n v="19451.612903225807"/>
    <n v="5621.6"/>
    <n v="28293.611093097014"/>
    <n v="36.585486833841856"/>
    <n v="240"/>
    <n v="20"/>
    <n v="12"/>
    <n v="60"/>
    <n v="8780.5168401220453"/>
  </r>
  <r>
    <m/>
    <x v="10"/>
    <x v="0"/>
    <x v="8"/>
    <n v="135.65505478640904"/>
    <n v="0.39999999999999991"/>
    <n v="189.91707670097264"/>
    <n v="0.1"/>
    <n v="0.2"/>
    <m/>
    <n v="82044.177134820173"/>
    <n v="16408.835426964037"/>
    <n v="65635.341707856132"/>
    <n v="0"/>
    <n v="65635.341707856132"/>
    <n v="136.7402952247003"/>
    <m/>
    <n v="2.0938357706282233"/>
    <n v="10.084596772821646"/>
    <n v="81.048387096774192"/>
    <n v="23.423333333333336"/>
    <n v="116.6501529735574"/>
    <n v="1005.0411699015472"/>
    <n v="4840.6064509543903"/>
    <n v="38903.225806451614"/>
    <n v="11243.2"/>
    <n v="55992.07342730755"/>
    <n v="20.090142251142908"/>
    <n v="480"/>
    <n v="40"/>
    <n v="12"/>
    <n v="120"/>
    <n v="9643.2682805485965"/>
  </r>
  <r>
    <m/>
    <x v="10"/>
    <x v="0"/>
    <x v="9"/>
    <n v="144.64468473474042"/>
    <n v="0.39999999999999991"/>
    <n v="202.50255862863659"/>
    <n v="0.12"/>
    <m/>
    <n v="3.5000000000000003E-2"/>
    <n v="106921.35095592012"/>
    <n v="0"/>
    <n v="106921.35095592012"/>
    <n v="3742.2472834572045"/>
    <n v="103179.10367246291"/>
    <n v="171.96517278743818"/>
    <m/>
    <n v="2.1829775820167026"/>
    <n v="10.513932843998811"/>
    <n v="81.048387096774192"/>
    <n v="23.423333333333336"/>
    <n v="117.16863085612304"/>
    <n v="1309.7865492100216"/>
    <n v="6308.3597063992866"/>
    <n v="48629.032258064515"/>
    <n v="14054.000000000002"/>
    <n v="70301.178513673833"/>
    <n v="54.796541931315133"/>
    <n v="600"/>
    <n v="50"/>
    <n v="12"/>
    <n v="150"/>
    <n v="32877.925158789083"/>
  </r>
  <r>
    <m/>
    <x v="10"/>
    <x v="0"/>
    <x v="10"/>
    <n v="143.32277121590437"/>
    <n v="0.39999999999999991"/>
    <n v="200.65187970226611"/>
    <n v="0.12"/>
    <n v="0.1"/>
    <n v="7.0000000000000007E-2"/>
    <n v="21188.8384965593"/>
    <n v="2118.8838496559301"/>
    <n v="19069.95464690337"/>
    <n v="1334.896825283236"/>
    <n v="17735.057821620136"/>
    <n v="147.7921485135011"/>
    <m/>
    <n v="2.1630272631904286"/>
    <n v="10.417845594141655"/>
    <n v="81.048387096774192"/>
    <n v="23.423333333333336"/>
    <n v="117.05259328743961"/>
    <n v="259.56327158285143"/>
    <n v="1250.1414712969986"/>
    <n v="9725.8064516129034"/>
    <n v="2810.8"/>
    <n v="14046.311194492753"/>
    <n v="30.739555226061498"/>
    <n v="120"/>
    <n v="10"/>
    <n v="12"/>
    <n v="30"/>
    <n v="3688.7466271273797"/>
  </r>
  <r>
    <m/>
    <x v="10"/>
    <x v="0"/>
    <x v="11"/>
    <n v="130.31430459796772"/>
    <n v="0.39999999999999991"/>
    <n v="182.44002643715478"/>
    <n v="7.0000000000000007E-2"/>
    <n v="0.11"/>
    <n v="3.5000000000000003E-2"/>
    <n v="0"/>
    <n v="0"/>
    <n v="0"/>
    <n v="0"/>
    <n v="0"/>
    <n v="145.72041353616186"/>
    <m/>
    <n v="2.0784480011852859"/>
    <n v="10.010484250606682"/>
    <n v="81.048387096774192"/>
    <n v="23.423333333333336"/>
    <n v="116.5606526818995"/>
    <n v="0"/>
    <n v="0"/>
    <n v="0"/>
    <n v="0"/>
    <n v="0"/>
    <n v="29.159760854262359"/>
    <n v="0"/>
    <m/>
    <n v="12"/>
    <n v="0"/>
    <n v="0"/>
  </r>
  <r>
    <s v="Gr"/>
    <x v="11"/>
    <x v="0"/>
    <x v="0"/>
    <n v="146.92511496484065"/>
    <n v="0.39999999999999991"/>
    <n v="205.69516095077688"/>
    <m/>
    <n v="0.27679999999999999"/>
    <n v="3.5000000000000003E-2"/>
    <n v="98733.677256372903"/>
    <n v="27329.481864564019"/>
    <n v="71404.195391808884"/>
    <n v="2499.1468387133114"/>
    <n v="68905.048553095578"/>
    <n v="143.55218448561578"/>
    <m/>
    <n v="2.5197657216470168"/>
    <n v="9.5874514519157099"/>
    <n v="81.048387096774192"/>
    <n v="23.423333333333336"/>
    <n v="116.57893760367025"/>
    <n v="1209.487546390568"/>
    <n v="4601.9766969195407"/>
    <n v="38903.225806451614"/>
    <n v="11243.2"/>
    <n v="55957.890049761721"/>
    <n v="26.973246881945528"/>
    <n v="480"/>
    <n v="40"/>
    <n v="12"/>
    <n v="120"/>
    <n v="12947.158503333852"/>
  </r>
  <r>
    <n v="0.25"/>
    <x v="11"/>
    <x v="0"/>
    <x v="1"/>
    <n v="152.58578372531403"/>
    <n v="0.39999999999999991"/>
    <n v="213.62009721543964"/>
    <n v="0.18720000000000001"/>
    <n v="0.15"/>
    <n v="3.5000000000000003E-2"/>
    <n v="83342.599208020474"/>
    <n v="12501.389881203071"/>
    <n v="70841.209326817407"/>
    <n v="2479.4423264386096"/>
    <n v="68361.767000378793"/>
    <n v="142.42034791745581"/>
    <m/>
    <n v="2.1269725839546894"/>
    <n v="8.0929136439288207"/>
    <n v="81.048387096774192"/>
    <n v="23.423333333333336"/>
    <n v="114.69160665799103"/>
    <n v="1020.9468402982509"/>
    <n v="3884.5985490858338"/>
    <n v="38903.225806451614"/>
    <n v="11243.2"/>
    <n v="55051.971195835693"/>
    <n v="27.728741259464783"/>
    <n v="480"/>
    <n v="40"/>
    <n v="12"/>
    <n v="120"/>
    <n v="13309.795804543097"/>
  </r>
  <r>
    <m/>
    <x v="11"/>
    <x v="0"/>
    <x v="2"/>
    <n v="162.00855810534756"/>
    <n v="0.39999999999999991"/>
    <n v="226.81198134748658"/>
    <n v="0.127"/>
    <n v="0.2661"/>
    <n v="3.5000000000000003E-2"/>
    <n v="95043.292663850778"/>
    <n v="25291.020177850693"/>
    <n v="69752.272486000089"/>
    <n v="2441.3295370100032"/>
    <n v="67310.942948990079"/>
    <n v="140.23113114372936"/>
    <m/>
    <n v="2.4255840315253585"/>
    <n v="9.2290997313793444"/>
    <n v="81.048387096774192"/>
    <n v="23.423333333333336"/>
    <n v="116.12640419301222"/>
    <n v="1164.280335132172"/>
    <n v="4429.9678710620856"/>
    <n v="38903.225806451614"/>
    <n v="11243.2"/>
    <n v="55740.674012645868"/>
    <n v="24.104726950717136"/>
    <n v="480"/>
    <n v="40"/>
    <n v="12"/>
    <n v="120"/>
    <n v="11570.268936344226"/>
  </r>
  <r>
    <m/>
    <x v="11"/>
    <x v="0"/>
    <x v="3"/>
    <n v="162.99207698256666"/>
    <n v="0.39999999999999991"/>
    <n v="228.18890777559329"/>
    <n v="0.1628"/>
    <n v="0.14249999999999999"/>
    <n v="3.5000000000000003E-2"/>
    <n v="0"/>
    <n v="0"/>
    <n v="0"/>
    <n v="0"/>
    <n v="0"/>
    <n v="158.08300809857897"/>
    <m/>
    <n v="2.3402369814741522"/>
    <n v="8.9043629148171615"/>
    <n v="81.048387096774192"/>
    <n v="23.423333333333336"/>
    <n v="115.71632032639884"/>
    <n v="0"/>
    <n v="0"/>
    <n v="0"/>
    <n v="0"/>
    <n v="0"/>
    <n v="42.366687772180128"/>
    <n v="0"/>
    <m/>
    <n v="12"/>
    <n v="0"/>
    <n v="0"/>
  </r>
  <r>
    <m/>
    <x v="11"/>
    <x v="0"/>
    <x v="4"/>
    <n v="140.22316951421342"/>
    <n v="0.39999999999999991"/>
    <n v="196.31243731989878"/>
    <n v="0.126"/>
    <n v="0.1"/>
    <n v="0.02"/>
    <n v="20589.248426110986"/>
    <n v="2058.9248426110985"/>
    <n v="18530.323583499889"/>
    <n v="370.6064716699978"/>
    <n v="18159.71711182989"/>
    <n v="151.33097593191576"/>
    <m/>
    <n v="2.1018191101654966"/>
    <n v="7.9972072428419416"/>
    <n v="81.048387096774192"/>
    <n v="23.423333333333336"/>
    <n v="114.57074678311496"/>
    <n v="252.21829321985959"/>
    <n v="959.66486914103302"/>
    <n v="9725.8064516129034"/>
    <n v="2810.8"/>
    <n v="13748.489613973794"/>
    <n v="36.760229148800804"/>
    <n v="120"/>
    <n v="10"/>
    <n v="12"/>
    <n v="30"/>
    <n v="4411.2274978560963"/>
  </r>
  <r>
    <m/>
    <x v="11"/>
    <x v="0"/>
    <x v="5"/>
    <n v="130.31430459796772"/>
    <n v="0.39999999999999991"/>
    <n v="182.44002643715478"/>
    <n v="7.0000000000000007E-2"/>
    <n v="0.15"/>
    <n v="0.05"/>
    <n v="0"/>
    <n v="0"/>
    <n v="0"/>
    <n v="0"/>
    <n v="0"/>
    <n v="137.0078988536423"/>
    <m/>
    <n v="2.0784480011852859"/>
    <n v="10.010484250606682"/>
    <n v="81.048387096774192"/>
    <n v="23.423333333333336"/>
    <n v="116.5606526818995"/>
    <n v="0"/>
    <n v="0"/>
    <n v="0"/>
    <n v="0"/>
    <n v="0"/>
    <n v="20.447246171742805"/>
    <n v="0"/>
    <m/>
    <n v="12"/>
    <n v="0"/>
    <n v="0"/>
  </r>
  <r>
    <m/>
    <x v="11"/>
    <x v="0"/>
    <x v="6"/>
    <n v="148.67720321825445"/>
    <n v="0.39999999999999991"/>
    <n v="208.14808450555623"/>
    <n v="0.15"/>
    <n v="0.128"/>
    <n v="3.5000000000000003E-2"/>
    <n v="0"/>
    <n v="0"/>
    <n v="0"/>
    <n v="0"/>
    <n v="0"/>
    <n v="148.87958262727511"/>
    <m/>
    <n v="2.1673419299141043"/>
    <n v="10.438626437953644"/>
    <n v="81.048387096774192"/>
    <n v="23.423333333333336"/>
    <n v="117.07768879797527"/>
    <n v="0"/>
    <n v="0"/>
    <n v="0"/>
    <n v="0"/>
    <n v="0"/>
    <n v="31.801893829299843"/>
    <n v="0"/>
    <m/>
    <n v="12"/>
    <n v="0"/>
    <n v="0"/>
  </r>
  <r>
    <m/>
    <x v="11"/>
    <x v="0"/>
    <x v="7"/>
    <n v="144.64468473474042"/>
    <n v="0.39999999999999991"/>
    <n v="202.50255862863659"/>
    <n v="7.0000000000000007E-2"/>
    <n v="0.15"/>
    <n v="3.5000000000000003E-2"/>
    <n v="45198.571085911688"/>
    <n v="6779.785662886753"/>
    <n v="38418.785423024936"/>
    <n v="1344.657489805873"/>
    <n v="37074.127933219061"/>
    <n v="154.47553305507941"/>
    <m/>
    <n v="2.3070103991767423"/>
    <n v="11.111315391953289"/>
    <n v="81.048387096774192"/>
    <n v="23.423333333333336"/>
    <n v="117.89004622123755"/>
    <n v="553.6824958024182"/>
    <n v="2666.7156940687892"/>
    <n v="19451.612903225807"/>
    <n v="5621.6"/>
    <n v="28293.611093097014"/>
    <n v="36.585486833841856"/>
    <n v="240"/>
    <n v="20"/>
    <n v="12"/>
    <n v="60"/>
    <n v="8780.5168401220453"/>
  </r>
  <r>
    <m/>
    <x v="11"/>
    <x v="0"/>
    <x v="8"/>
    <n v="135.65505478640904"/>
    <n v="0.39999999999999991"/>
    <n v="189.91707670097264"/>
    <n v="0.1"/>
    <n v="0.2"/>
    <m/>
    <n v="82044.177134820173"/>
    <n v="16408.835426964037"/>
    <n v="65635.341707856132"/>
    <n v="0"/>
    <n v="65635.341707856132"/>
    <n v="136.7402952247003"/>
    <m/>
    <n v="2.0938357706282233"/>
    <n v="10.084596772821646"/>
    <n v="81.048387096774192"/>
    <n v="23.423333333333336"/>
    <n v="116.6501529735574"/>
    <n v="1005.0411699015472"/>
    <n v="4840.6064509543903"/>
    <n v="38903.225806451614"/>
    <n v="11243.2"/>
    <n v="55992.07342730755"/>
    <n v="20.090142251142908"/>
    <n v="480"/>
    <n v="40"/>
    <n v="12"/>
    <n v="120"/>
    <n v="9643.2682805485965"/>
  </r>
  <r>
    <m/>
    <x v="11"/>
    <x v="0"/>
    <x v="9"/>
    <n v="144.64468473474042"/>
    <n v="0.39999999999999991"/>
    <n v="202.50255862863659"/>
    <n v="0.12"/>
    <m/>
    <n v="3.5000000000000003E-2"/>
    <n v="106921.35095592012"/>
    <n v="0"/>
    <n v="106921.35095592012"/>
    <n v="3742.2472834572045"/>
    <n v="103179.10367246291"/>
    <n v="171.96517278743818"/>
    <m/>
    <n v="2.1829775820167026"/>
    <n v="10.513932843998811"/>
    <n v="81.048387096774192"/>
    <n v="23.423333333333336"/>
    <n v="117.16863085612304"/>
    <n v="1309.7865492100216"/>
    <n v="6308.3597063992866"/>
    <n v="48629.032258064515"/>
    <n v="14054.000000000002"/>
    <n v="70301.178513673833"/>
    <n v="54.796541931315133"/>
    <n v="600"/>
    <n v="50"/>
    <n v="12"/>
    <n v="150"/>
    <n v="32877.925158789083"/>
  </r>
  <r>
    <m/>
    <x v="11"/>
    <x v="0"/>
    <x v="10"/>
    <n v="143.32277121590437"/>
    <n v="0.39999999999999991"/>
    <n v="200.65187970226611"/>
    <n v="0.12"/>
    <n v="0.1"/>
    <n v="7.0000000000000007E-2"/>
    <n v="21188.8384965593"/>
    <n v="2118.8838496559301"/>
    <n v="19069.95464690337"/>
    <n v="1334.896825283236"/>
    <n v="17735.057821620136"/>
    <n v="147.7921485135011"/>
    <m/>
    <n v="2.1630272631904286"/>
    <n v="10.417845594141655"/>
    <n v="81.048387096774192"/>
    <n v="23.423333333333336"/>
    <n v="117.05259328743961"/>
    <n v="259.56327158285143"/>
    <n v="1250.1414712969986"/>
    <n v="9725.8064516129034"/>
    <n v="2810.8"/>
    <n v="14046.311194492753"/>
    <n v="30.739555226061498"/>
    <n v="120"/>
    <n v="10"/>
    <n v="12"/>
    <n v="30"/>
    <n v="3688.7466271273797"/>
  </r>
  <r>
    <m/>
    <x v="11"/>
    <x v="0"/>
    <x v="11"/>
    <n v="130.31430459796772"/>
    <n v="0.39999999999999991"/>
    <n v="182.44002643715478"/>
    <n v="7.0000000000000007E-2"/>
    <n v="0.11"/>
    <n v="3.5000000000000003E-2"/>
    <n v="0"/>
    <n v="0"/>
    <n v="0"/>
    <n v="0"/>
    <n v="0"/>
    <n v="145.72041353616186"/>
    <m/>
    <n v="2.0784480011852859"/>
    <n v="10.010484250606682"/>
    <n v="81.048387096774192"/>
    <n v="23.423333333333336"/>
    <n v="116.5606526818995"/>
    <n v="0"/>
    <n v="0"/>
    <n v="0"/>
    <n v="0"/>
    <n v="0"/>
    <n v="29.159760854262359"/>
    <n v="0"/>
    <m/>
    <n v="12"/>
    <n v="0"/>
    <n v="0"/>
  </r>
  <r>
    <s v="Gr"/>
    <x v="12"/>
    <x v="0"/>
    <x v="0"/>
    <n v="146.92511496484065"/>
    <n v="0.39999999999999991"/>
    <n v="205.69516095077688"/>
    <m/>
    <n v="0.27679999999999999"/>
    <n v="3.5000000000000003E-2"/>
    <n v="98733.677256372903"/>
    <n v="27329.481864564019"/>
    <n v="71404.195391808884"/>
    <n v="2499.1468387133114"/>
    <n v="68905.048553095578"/>
    <n v="143.55218448561578"/>
    <m/>
    <n v="2.5197657216470168"/>
    <n v="9.5874514519157099"/>
    <n v="81.048387096774192"/>
    <n v="23.423333333333336"/>
    <n v="116.57893760367025"/>
    <n v="1209.487546390568"/>
    <n v="4601.9766969195407"/>
    <n v="38903.225806451614"/>
    <n v="11243.2"/>
    <n v="55957.890049761721"/>
    <n v="26.973246881945528"/>
    <n v="480"/>
    <n v="40"/>
    <n v="12"/>
    <n v="120"/>
    <n v="12947.158503333852"/>
  </r>
  <r>
    <n v="0.25"/>
    <x v="12"/>
    <x v="0"/>
    <x v="1"/>
    <n v="152.58578372531403"/>
    <n v="0.39999999999999991"/>
    <n v="213.62009721543964"/>
    <n v="0.18720000000000001"/>
    <n v="0.15"/>
    <n v="3.5000000000000003E-2"/>
    <n v="83342.599208020474"/>
    <n v="12501.389881203071"/>
    <n v="70841.209326817407"/>
    <n v="2479.4423264386096"/>
    <n v="68361.767000378793"/>
    <n v="142.42034791745581"/>
    <m/>
    <n v="2.1269725839546894"/>
    <n v="8.0929136439288207"/>
    <n v="81.048387096774192"/>
    <n v="23.423333333333336"/>
    <n v="114.69160665799103"/>
    <n v="1020.9468402982509"/>
    <n v="3884.5985490858338"/>
    <n v="38903.225806451614"/>
    <n v="11243.2"/>
    <n v="55051.971195835693"/>
    <n v="27.728741259464783"/>
    <n v="480"/>
    <n v="40"/>
    <n v="12"/>
    <n v="120"/>
    <n v="13309.795804543097"/>
  </r>
  <r>
    <m/>
    <x v="12"/>
    <x v="0"/>
    <x v="2"/>
    <n v="162.00855810534756"/>
    <n v="0.39999999999999991"/>
    <n v="226.81198134748658"/>
    <n v="0.127"/>
    <n v="0.2661"/>
    <n v="3.5000000000000003E-2"/>
    <n v="95043.292663850778"/>
    <n v="25291.020177850693"/>
    <n v="69752.272486000089"/>
    <n v="2441.3295370100032"/>
    <n v="67310.942948990079"/>
    <n v="140.23113114372936"/>
    <m/>
    <n v="2.4255840315253585"/>
    <n v="9.2290997313793444"/>
    <n v="81.048387096774192"/>
    <n v="23.423333333333336"/>
    <n v="116.12640419301222"/>
    <n v="1164.280335132172"/>
    <n v="4429.9678710620856"/>
    <n v="38903.225806451614"/>
    <n v="11243.2"/>
    <n v="55740.674012645868"/>
    <n v="24.104726950717136"/>
    <n v="480"/>
    <n v="40"/>
    <n v="12"/>
    <n v="120"/>
    <n v="11570.268936344226"/>
  </r>
  <r>
    <m/>
    <x v="12"/>
    <x v="0"/>
    <x v="3"/>
    <n v="162.99207698256666"/>
    <n v="0.39999999999999991"/>
    <n v="228.18890777559329"/>
    <n v="0.1628"/>
    <n v="0.14249999999999999"/>
    <n v="3.5000000000000003E-2"/>
    <n v="0"/>
    <n v="0"/>
    <n v="0"/>
    <n v="0"/>
    <n v="0"/>
    <n v="158.08300809857897"/>
    <m/>
    <n v="2.3402369814741522"/>
    <n v="8.9043629148171615"/>
    <n v="81.048387096774192"/>
    <n v="23.423333333333336"/>
    <n v="115.71632032639884"/>
    <n v="0"/>
    <n v="0"/>
    <n v="0"/>
    <n v="0"/>
    <n v="0"/>
    <n v="42.366687772180128"/>
    <n v="0"/>
    <m/>
    <n v="12"/>
    <n v="0"/>
    <n v="0"/>
  </r>
  <r>
    <m/>
    <x v="12"/>
    <x v="0"/>
    <x v="4"/>
    <n v="140.22316951421342"/>
    <n v="0.39999999999999991"/>
    <n v="196.31243731989878"/>
    <n v="0.126"/>
    <n v="0.1"/>
    <n v="0.02"/>
    <n v="20589.248426110986"/>
    <n v="2058.9248426110985"/>
    <n v="18530.323583499889"/>
    <n v="370.6064716699978"/>
    <n v="18159.71711182989"/>
    <n v="151.33097593191576"/>
    <m/>
    <n v="2.1018191101654966"/>
    <n v="7.9972072428419416"/>
    <n v="81.048387096774192"/>
    <n v="23.423333333333336"/>
    <n v="114.57074678311496"/>
    <n v="252.21829321985959"/>
    <n v="959.66486914103302"/>
    <n v="9725.8064516129034"/>
    <n v="2810.8"/>
    <n v="13748.489613973794"/>
    <n v="36.760229148800804"/>
    <n v="120"/>
    <n v="10"/>
    <n v="12"/>
    <n v="30"/>
    <n v="4411.2274978560963"/>
  </r>
  <r>
    <m/>
    <x v="12"/>
    <x v="0"/>
    <x v="5"/>
    <n v="130.31430459796772"/>
    <n v="0.39999999999999991"/>
    <n v="182.44002643715478"/>
    <n v="7.0000000000000007E-2"/>
    <n v="0.15"/>
    <n v="0.05"/>
    <n v="0"/>
    <n v="0"/>
    <n v="0"/>
    <n v="0"/>
    <n v="0"/>
    <n v="137.0078988536423"/>
    <m/>
    <n v="2.0784480011852859"/>
    <n v="10.010484250606682"/>
    <n v="81.048387096774192"/>
    <n v="23.423333333333336"/>
    <n v="116.5606526818995"/>
    <n v="0"/>
    <n v="0"/>
    <n v="0"/>
    <n v="0"/>
    <n v="0"/>
    <n v="20.447246171742805"/>
    <n v="0"/>
    <m/>
    <n v="12"/>
    <n v="0"/>
    <n v="0"/>
  </r>
  <r>
    <m/>
    <x v="12"/>
    <x v="0"/>
    <x v="6"/>
    <n v="148.67720321825445"/>
    <n v="0.39999999999999991"/>
    <n v="208.14808450555623"/>
    <n v="0.15"/>
    <n v="0.128"/>
    <n v="3.5000000000000003E-2"/>
    <n v="0"/>
    <n v="0"/>
    <n v="0"/>
    <n v="0"/>
    <n v="0"/>
    <n v="148.87958262727511"/>
    <m/>
    <n v="2.1673419299141043"/>
    <n v="10.438626437953644"/>
    <n v="81.048387096774192"/>
    <n v="23.423333333333336"/>
    <n v="117.07768879797527"/>
    <n v="0"/>
    <n v="0"/>
    <n v="0"/>
    <n v="0"/>
    <n v="0"/>
    <n v="31.801893829299843"/>
    <n v="0"/>
    <m/>
    <n v="12"/>
    <n v="0"/>
    <n v="0"/>
  </r>
  <r>
    <m/>
    <x v="12"/>
    <x v="0"/>
    <x v="7"/>
    <n v="144.64468473474042"/>
    <n v="0.39999999999999991"/>
    <n v="202.50255862863659"/>
    <n v="7.0000000000000007E-2"/>
    <n v="0.15"/>
    <n v="3.5000000000000003E-2"/>
    <n v="45198.571085911688"/>
    <n v="6779.785662886753"/>
    <n v="38418.785423024936"/>
    <n v="1344.657489805873"/>
    <n v="37074.127933219061"/>
    <n v="154.47553305507941"/>
    <m/>
    <n v="2.3070103991767423"/>
    <n v="11.111315391953289"/>
    <n v="81.048387096774192"/>
    <n v="23.423333333333336"/>
    <n v="117.89004622123755"/>
    <n v="553.6824958024182"/>
    <n v="2666.7156940687892"/>
    <n v="19451.612903225807"/>
    <n v="5621.6"/>
    <n v="28293.611093097014"/>
    <n v="36.585486833841856"/>
    <n v="240"/>
    <n v="20"/>
    <n v="12"/>
    <n v="60"/>
    <n v="8780.5168401220453"/>
  </r>
  <r>
    <m/>
    <x v="12"/>
    <x v="0"/>
    <x v="8"/>
    <n v="135.65505478640904"/>
    <n v="0.39999999999999991"/>
    <n v="189.91707670097264"/>
    <n v="0.1"/>
    <n v="0.2"/>
    <m/>
    <n v="82044.177134820173"/>
    <n v="16408.835426964037"/>
    <n v="65635.341707856132"/>
    <n v="0"/>
    <n v="65635.341707856132"/>
    <n v="136.7402952247003"/>
    <m/>
    <n v="2.0938357706282233"/>
    <n v="10.084596772821646"/>
    <n v="81.048387096774192"/>
    <n v="23.423333333333336"/>
    <n v="116.6501529735574"/>
    <n v="1005.0411699015472"/>
    <n v="4840.6064509543903"/>
    <n v="38903.225806451614"/>
    <n v="11243.2"/>
    <n v="55992.07342730755"/>
    <n v="20.090142251142908"/>
    <n v="480"/>
    <n v="40"/>
    <n v="12"/>
    <n v="120"/>
    <n v="9643.2682805485965"/>
  </r>
  <r>
    <m/>
    <x v="12"/>
    <x v="0"/>
    <x v="9"/>
    <n v="144.64468473474042"/>
    <n v="0.39999999999999991"/>
    <n v="202.50255862863659"/>
    <n v="0.12"/>
    <m/>
    <n v="3.5000000000000003E-2"/>
    <n v="106921.35095592012"/>
    <n v="0"/>
    <n v="106921.35095592012"/>
    <n v="3742.2472834572045"/>
    <n v="103179.10367246291"/>
    <n v="171.96517278743818"/>
    <m/>
    <n v="2.1829775820167026"/>
    <n v="10.513932843998811"/>
    <n v="81.048387096774192"/>
    <n v="23.423333333333336"/>
    <n v="117.16863085612304"/>
    <n v="1309.7865492100216"/>
    <n v="6308.3597063992866"/>
    <n v="48629.032258064515"/>
    <n v="14054.000000000002"/>
    <n v="70301.178513673833"/>
    <n v="54.796541931315133"/>
    <n v="600"/>
    <n v="50"/>
    <n v="12"/>
    <n v="150"/>
    <n v="32877.925158789083"/>
  </r>
  <r>
    <m/>
    <x v="12"/>
    <x v="0"/>
    <x v="10"/>
    <n v="143.32277121590437"/>
    <n v="0.39999999999999991"/>
    <n v="200.65187970226611"/>
    <n v="0.12"/>
    <n v="0.1"/>
    <n v="7.0000000000000007E-2"/>
    <n v="21188.8384965593"/>
    <n v="2118.8838496559301"/>
    <n v="19069.95464690337"/>
    <n v="1334.896825283236"/>
    <n v="17735.057821620136"/>
    <n v="147.7921485135011"/>
    <m/>
    <n v="2.1630272631904286"/>
    <n v="10.417845594141655"/>
    <n v="81.048387096774192"/>
    <n v="23.423333333333336"/>
    <n v="117.05259328743961"/>
    <n v="259.56327158285143"/>
    <n v="1250.1414712969986"/>
    <n v="9725.8064516129034"/>
    <n v="2810.8"/>
    <n v="14046.311194492753"/>
    <n v="30.739555226061498"/>
    <n v="120"/>
    <n v="10"/>
    <n v="12"/>
    <n v="30"/>
    <n v="3688.7466271273797"/>
  </r>
  <r>
    <m/>
    <x v="12"/>
    <x v="0"/>
    <x v="11"/>
    <n v="130.31430459796772"/>
    <n v="0.39999999999999991"/>
    <n v="182.44002643715478"/>
    <n v="7.0000000000000007E-2"/>
    <n v="0.11"/>
    <n v="3.5000000000000003E-2"/>
    <n v="0"/>
    <n v="0"/>
    <n v="0"/>
    <n v="0"/>
    <n v="0"/>
    <n v="145.72041353616186"/>
    <m/>
    <n v="2.0784480011852859"/>
    <n v="10.010484250606682"/>
    <n v="81.048387096774192"/>
    <n v="23.423333333333336"/>
    <n v="116.5606526818995"/>
    <n v="0"/>
    <n v="0"/>
    <n v="0"/>
    <n v="0"/>
    <n v="0"/>
    <n v="29.159760854262359"/>
    <n v="0"/>
    <m/>
    <n v="12"/>
    <n v="0"/>
    <n v="0"/>
  </r>
  <r>
    <s v="Gr"/>
    <x v="13"/>
    <x v="0"/>
    <x v="0"/>
    <n v="146.92511496484065"/>
    <n v="0.39999999999999991"/>
    <n v="205.69516095077688"/>
    <m/>
    <n v="0.27679999999999999"/>
    <n v="3.5000000000000003E-2"/>
    <n v="98733.677256372903"/>
    <n v="27329.481864564019"/>
    <n v="71404.195391808884"/>
    <n v="2499.1468387133114"/>
    <n v="68905.048553095578"/>
    <n v="143.55218448561578"/>
    <m/>
    <n v="2.5197657216470168"/>
    <n v="9.5874514519157099"/>
    <n v="81.048387096774192"/>
    <n v="23.423333333333336"/>
    <n v="116.57893760367025"/>
    <n v="1209.487546390568"/>
    <n v="4601.9766969195407"/>
    <n v="38903.225806451614"/>
    <n v="11243.2"/>
    <n v="55957.890049761721"/>
    <n v="26.973246881945528"/>
    <n v="480"/>
    <n v="40"/>
    <n v="12"/>
    <n v="120"/>
    <n v="12947.158503333852"/>
  </r>
  <r>
    <n v="0.25"/>
    <x v="13"/>
    <x v="0"/>
    <x v="1"/>
    <n v="152.58578372531403"/>
    <n v="0.39999999999999991"/>
    <n v="213.62009721543964"/>
    <n v="0.18720000000000001"/>
    <n v="0.15"/>
    <n v="3.5000000000000003E-2"/>
    <n v="83342.599208020474"/>
    <n v="12501.389881203071"/>
    <n v="70841.209326817407"/>
    <n v="2479.4423264386096"/>
    <n v="68361.767000378793"/>
    <n v="142.42034791745581"/>
    <m/>
    <n v="2.1269725839546894"/>
    <n v="8.0929136439288207"/>
    <n v="81.048387096774192"/>
    <n v="23.423333333333336"/>
    <n v="114.69160665799103"/>
    <n v="1020.9468402982509"/>
    <n v="3884.5985490858338"/>
    <n v="38903.225806451614"/>
    <n v="11243.2"/>
    <n v="55051.971195835693"/>
    <n v="27.728741259464783"/>
    <n v="480"/>
    <n v="40"/>
    <n v="12"/>
    <n v="120"/>
    <n v="13309.795804543097"/>
  </r>
  <r>
    <m/>
    <x v="13"/>
    <x v="0"/>
    <x v="2"/>
    <n v="162.00855810534756"/>
    <n v="0.39999999999999991"/>
    <n v="226.81198134748658"/>
    <n v="0.127"/>
    <n v="0.2661"/>
    <n v="3.5000000000000003E-2"/>
    <n v="95043.292663850778"/>
    <n v="25291.020177850693"/>
    <n v="69752.272486000089"/>
    <n v="2441.3295370100032"/>
    <n v="67310.942948990079"/>
    <n v="140.23113114372936"/>
    <m/>
    <n v="2.4255840315253585"/>
    <n v="9.2290997313793444"/>
    <n v="81.048387096774192"/>
    <n v="23.423333333333336"/>
    <n v="116.12640419301222"/>
    <n v="1164.280335132172"/>
    <n v="4429.9678710620856"/>
    <n v="38903.225806451614"/>
    <n v="11243.2"/>
    <n v="55740.674012645868"/>
    <n v="24.104726950717136"/>
    <n v="480"/>
    <n v="40"/>
    <n v="12"/>
    <n v="120"/>
    <n v="11570.268936344226"/>
  </r>
  <r>
    <m/>
    <x v="13"/>
    <x v="0"/>
    <x v="3"/>
    <n v="162.99207698256666"/>
    <n v="0.39999999999999991"/>
    <n v="228.18890777559329"/>
    <n v="0.1628"/>
    <n v="0.14249999999999999"/>
    <n v="3.5000000000000003E-2"/>
    <n v="0"/>
    <n v="0"/>
    <n v="0"/>
    <n v="0"/>
    <n v="0"/>
    <n v="158.08300809857897"/>
    <m/>
    <n v="2.3402369814741522"/>
    <n v="8.9043629148171615"/>
    <n v="81.048387096774192"/>
    <n v="23.423333333333336"/>
    <n v="115.71632032639884"/>
    <n v="0"/>
    <n v="0"/>
    <n v="0"/>
    <n v="0"/>
    <n v="0"/>
    <n v="42.366687772180128"/>
    <n v="0"/>
    <m/>
    <n v="12"/>
    <n v="0"/>
    <n v="0"/>
  </r>
  <r>
    <m/>
    <x v="13"/>
    <x v="0"/>
    <x v="4"/>
    <n v="140.22316951421342"/>
    <n v="0.39999999999999991"/>
    <n v="196.31243731989878"/>
    <n v="0.126"/>
    <n v="0.1"/>
    <n v="0.02"/>
    <n v="20589.248426110986"/>
    <n v="2058.9248426110985"/>
    <n v="18530.323583499889"/>
    <n v="370.6064716699978"/>
    <n v="18159.71711182989"/>
    <n v="151.33097593191576"/>
    <m/>
    <n v="2.1018191101654966"/>
    <n v="7.9972072428419416"/>
    <n v="81.048387096774192"/>
    <n v="23.423333333333336"/>
    <n v="114.57074678311496"/>
    <n v="252.21829321985959"/>
    <n v="959.66486914103302"/>
    <n v="9725.8064516129034"/>
    <n v="2810.8"/>
    <n v="13748.489613973794"/>
    <n v="36.760229148800804"/>
    <n v="120"/>
    <n v="10"/>
    <n v="12"/>
    <n v="30"/>
    <n v="4411.2274978560963"/>
  </r>
  <r>
    <m/>
    <x v="13"/>
    <x v="0"/>
    <x v="5"/>
    <n v="130.31430459796772"/>
    <n v="0.39999999999999991"/>
    <n v="182.44002643715478"/>
    <n v="7.0000000000000007E-2"/>
    <n v="0.15"/>
    <n v="0.05"/>
    <n v="0"/>
    <n v="0"/>
    <n v="0"/>
    <n v="0"/>
    <n v="0"/>
    <n v="137.0078988536423"/>
    <m/>
    <n v="2.0784480011852859"/>
    <n v="10.010484250606682"/>
    <n v="81.048387096774192"/>
    <n v="23.423333333333336"/>
    <n v="116.5606526818995"/>
    <n v="0"/>
    <n v="0"/>
    <n v="0"/>
    <n v="0"/>
    <n v="0"/>
    <n v="20.447246171742805"/>
    <n v="0"/>
    <m/>
    <n v="12"/>
    <n v="0"/>
    <n v="0"/>
  </r>
  <r>
    <m/>
    <x v="13"/>
    <x v="0"/>
    <x v="6"/>
    <n v="148.67720321825445"/>
    <n v="0.39999999999999991"/>
    <n v="208.14808450555623"/>
    <n v="0.15"/>
    <n v="0.128"/>
    <n v="3.5000000000000003E-2"/>
    <n v="0"/>
    <n v="0"/>
    <n v="0"/>
    <n v="0"/>
    <n v="0"/>
    <n v="148.87958262727511"/>
    <m/>
    <n v="2.1673419299141043"/>
    <n v="10.438626437953644"/>
    <n v="81.048387096774192"/>
    <n v="23.423333333333336"/>
    <n v="117.07768879797527"/>
    <n v="0"/>
    <n v="0"/>
    <n v="0"/>
    <n v="0"/>
    <n v="0"/>
    <n v="31.801893829299843"/>
    <n v="0"/>
    <m/>
    <n v="12"/>
    <n v="0"/>
    <n v="0"/>
  </r>
  <r>
    <m/>
    <x v="13"/>
    <x v="0"/>
    <x v="7"/>
    <n v="144.64468473474042"/>
    <n v="0.39999999999999991"/>
    <n v="202.50255862863659"/>
    <n v="7.0000000000000007E-2"/>
    <n v="0.15"/>
    <n v="3.5000000000000003E-2"/>
    <n v="45198.571085911688"/>
    <n v="6779.785662886753"/>
    <n v="38418.785423024936"/>
    <n v="1344.657489805873"/>
    <n v="37074.127933219061"/>
    <n v="154.47553305507941"/>
    <m/>
    <n v="2.3070103991767423"/>
    <n v="11.111315391953289"/>
    <n v="81.048387096774192"/>
    <n v="23.423333333333336"/>
    <n v="117.89004622123755"/>
    <n v="553.6824958024182"/>
    <n v="2666.7156940687892"/>
    <n v="19451.612903225807"/>
    <n v="5621.6"/>
    <n v="28293.611093097014"/>
    <n v="36.585486833841856"/>
    <n v="240"/>
    <n v="20"/>
    <n v="12"/>
    <n v="60"/>
    <n v="8780.5168401220453"/>
  </r>
  <r>
    <m/>
    <x v="13"/>
    <x v="0"/>
    <x v="8"/>
    <n v="135.65505478640904"/>
    <n v="0.39999999999999991"/>
    <n v="189.91707670097264"/>
    <n v="0.1"/>
    <n v="0.2"/>
    <m/>
    <n v="82044.177134820173"/>
    <n v="16408.835426964037"/>
    <n v="65635.341707856132"/>
    <n v="0"/>
    <n v="65635.341707856132"/>
    <n v="136.7402952247003"/>
    <m/>
    <n v="2.0938357706282233"/>
    <n v="10.084596772821646"/>
    <n v="81.048387096774192"/>
    <n v="23.423333333333336"/>
    <n v="116.6501529735574"/>
    <n v="1005.0411699015472"/>
    <n v="4840.6064509543903"/>
    <n v="38903.225806451614"/>
    <n v="11243.2"/>
    <n v="55992.07342730755"/>
    <n v="20.090142251142908"/>
    <n v="480"/>
    <n v="40"/>
    <n v="12"/>
    <n v="120"/>
    <n v="9643.2682805485965"/>
  </r>
  <r>
    <m/>
    <x v="13"/>
    <x v="0"/>
    <x v="9"/>
    <n v="144.64468473474042"/>
    <n v="0.39999999999999991"/>
    <n v="202.50255862863659"/>
    <n v="0.12"/>
    <m/>
    <n v="3.5000000000000003E-2"/>
    <n v="106921.35095592012"/>
    <n v="0"/>
    <n v="106921.35095592012"/>
    <n v="3742.2472834572045"/>
    <n v="103179.10367246291"/>
    <n v="171.96517278743818"/>
    <m/>
    <n v="2.1829775820167026"/>
    <n v="10.513932843998811"/>
    <n v="81.048387096774192"/>
    <n v="23.423333333333336"/>
    <n v="117.16863085612304"/>
    <n v="1309.7865492100216"/>
    <n v="6308.3597063992866"/>
    <n v="48629.032258064515"/>
    <n v="14054.000000000002"/>
    <n v="70301.178513673833"/>
    <n v="54.796541931315133"/>
    <n v="600"/>
    <n v="50"/>
    <n v="12"/>
    <n v="150"/>
    <n v="32877.925158789083"/>
  </r>
  <r>
    <m/>
    <x v="13"/>
    <x v="0"/>
    <x v="10"/>
    <n v="143.32277121590437"/>
    <n v="0.39999999999999991"/>
    <n v="200.65187970226611"/>
    <n v="0.12"/>
    <n v="0.1"/>
    <n v="7.0000000000000007E-2"/>
    <n v="21188.8384965593"/>
    <n v="2118.8838496559301"/>
    <n v="19069.95464690337"/>
    <n v="1334.896825283236"/>
    <n v="17735.057821620136"/>
    <n v="147.7921485135011"/>
    <m/>
    <n v="2.1630272631904286"/>
    <n v="10.417845594141655"/>
    <n v="81.048387096774192"/>
    <n v="23.423333333333336"/>
    <n v="117.05259328743961"/>
    <n v="259.56327158285143"/>
    <n v="1250.1414712969986"/>
    <n v="9725.8064516129034"/>
    <n v="2810.8"/>
    <n v="14046.311194492753"/>
    <n v="30.739555226061498"/>
    <n v="120"/>
    <n v="10"/>
    <n v="12"/>
    <n v="30"/>
    <n v="3688.7466271273797"/>
  </r>
  <r>
    <m/>
    <x v="13"/>
    <x v="0"/>
    <x v="11"/>
    <n v="130.31430459796772"/>
    <n v="0.39999999999999991"/>
    <n v="182.44002643715478"/>
    <n v="7.0000000000000007E-2"/>
    <n v="0.11"/>
    <n v="3.5000000000000003E-2"/>
    <n v="0"/>
    <n v="0"/>
    <n v="0"/>
    <n v="0"/>
    <n v="0"/>
    <n v="145.72041353616186"/>
    <m/>
    <n v="2.0784480011852859"/>
    <n v="10.010484250606682"/>
    <n v="81.048387096774192"/>
    <n v="23.423333333333336"/>
    <n v="116.5606526818995"/>
    <n v="0"/>
    <n v="0"/>
    <n v="0"/>
    <n v="0"/>
    <n v="0"/>
    <n v="29.159760854262359"/>
    <n v="0"/>
    <m/>
    <n v="12"/>
    <n v="0"/>
    <n v="0"/>
  </r>
  <r>
    <s v="Gr"/>
    <x v="14"/>
    <x v="0"/>
    <x v="0"/>
    <n v="102.56527964146534"/>
    <n v="0.39999999999999969"/>
    <n v="143.59139149805145"/>
    <m/>
    <n v="0.27679999999999999"/>
    <n v="3.5000000000000003E-2"/>
    <n v="689238.67919064697"/>
    <n v="190781.26639997106"/>
    <n v="498457.41279067588"/>
    <n v="17446.009447673656"/>
    <n v="481011.4033430022"/>
    <n v="100.21070902979214"/>
    <m/>
    <n v="1.7589945458511302"/>
    <n v="6.6927947577241786"/>
    <n v="60.300000000000004"/>
    <n v="9.1271666666666658"/>
    <n v="77.878955970241975"/>
    <n v="8443.1738200854252"/>
    <n v="32125.414837076056"/>
    <n v="289440"/>
    <n v="43810.399999999994"/>
    <n v="373818.98865716148"/>
    <n v="22.331753059550167"/>
    <n v="4800"/>
    <n v="200"/>
    <n v="24"/>
    <n v="912"/>
    <n v="107192.41468584081"/>
  </r>
  <r>
    <n v="0.19"/>
    <x v="14"/>
    <x v="0"/>
    <x v="1"/>
    <n v="108.4076054238763"/>
    <n v="0.39999999999999991"/>
    <n v="151.77064759342682"/>
    <n v="0.18720000000000001"/>
    <n v="0.15"/>
    <n v="3.5000000000000003E-2"/>
    <n v="592124.0753468991"/>
    <n v="88818.611302034857"/>
    <n v="503305.46404486423"/>
    <n v="17615.69124157025"/>
    <n v="485689.77280329401"/>
    <n v="101.18536933401957"/>
    <m/>
    <n v="1.5111499839582321"/>
    <n v="5.749771489983118"/>
    <n v="60.300000000000004"/>
    <n v="9.1271666666666658"/>
    <n v="76.688088140608016"/>
    <n v="7253.5199229995142"/>
    <n v="27598.903151918967"/>
    <n v="289440"/>
    <n v="43810.399999999994"/>
    <n v="368102.82307491847"/>
    <n v="24.497281193411553"/>
    <n v="4800"/>
    <n v="200"/>
    <n v="24"/>
    <n v="912"/>
    <n v="117586.94972837545"/>
  </r>
  <r>
    <m/>
    <x v="14"/>
    <x v="0"/>
    <x v="2"/>
    <n v="115.17117959116449"/>
    <n v="0.39999999999999991"/>
    <n v="161.23965142763026"/>
    <n v="0.127"/>
    <n v="0.2661"/>
    <n v="3.5000000000000003E-2"/>
    <n v="675658.63534234185"/>
    <n v="179792.76286459717"/>
    <n v="495865.87247774471"/>
    <n v="17355.305536721065"/>
    <n v="478510.56694102363"/>
    <n v="99.689701446046584"/>
    <m/>
    <n v="1.724337142279935"/>
    <n v="6.5609268736055322"/>
    <n v="60.300000000000004"/>
    <n v="9.1271666666666658"/>
    <n v="77.712430682552139"/>
    <n v="8276.8182829436882"/>
    <n v="31492.448993306556"/>
    <n v="289440"/>
    <n v="43810.399999999994"/>
    <n v="373019.66727625026"/>
    <n v="21.977270763494445"/>
    <n v="4800"/>
    <n v="200"/>
    <n v="24"/>
    <n v="912"/>
    <n v="105490.89966477334"/>
  </r>
  <r>
    <m/>
    <x v="14"/>
    <x v="0"/>
    <x v="3"/>
    <n v="112.81556795973822"/>
    <n v="0.39999999999999991"/>
    <n v="157.9417951436335"/>
    <n v="0.1628"/>
    <n v="0.14249999999999999"/>
    <n v="3.5000000000000003E-2"/>
    <n v="317349.29014619987"/>
    <n v="45222.273845833479"/>
    <n v="272127.01630036638"/>
    <n v="9524.4455705128239"/>
    <n v="262602.57072985353"/>
    <n v="109.41773780410566"/>
    <m/>
    <n v="1.619803668454562"/>
    <n v="6.1631876723809906"/>
    <n v="60.300000000000004"/>
    <n v="9.1271666666666658"/>
    <n v="77.21015800750223"/>
    <n v="3887.5288042909488"/>
    <n v="14791.650413714378"/>
    <n v="144720"/>
    <n v="21905.199999999997"/>
    <n v="185304.37921800534"/>
    <n v="32.207579796603426"/>
    <n v="2400"/>
    <n v="100"/>
    <n v="24"/>
    <n v="456"/>
    <n v="77298.191511848228"/>
  </r>
  <r>
    <m/>
    <x v="14"/>
    <x v="0"/>
    <x v="4"/>
    <n v="97.597669208072219"/>
    <n v="0.39999999999999991"/>
    <n v="136.6367368913011"/>
    <n v="0.126"/>
    <n v="0.1"/>
    <n v="0.02"/>
    <n v="286609.21930319315"/>
    <n v="28660.921930319317"/>
    <n v="257948.29737287384"/>
    <n v="5158.9659474574773"/>
    <n v="252789.33142541637"/>
    <n v="105.3288880939235"/>
    <m/>
    <n v="1.4629012235267151"/>
    <n v="5.5661898798840967"/>
    <n v="60.300000000000004"/>
    <n v="9.1271666666666658"/>
    <n v="76.456257770077485"/>
    <n v="3510.9629364641164"/>
    <n v="13358.855711721832"/>
    <n v="144720"/>
    <n v="21905.199999999997"/>
    <n v="183495.01864818597"/>
    <n v="28.87263032384601"/>
    <n v="2400"/>
    <n v="100"/>
    <n v="24"/>
    <n v="456"/>
    <n v="69294.312777230429"/>
  </r>
  <r>
    <m/>
    <x v="14"/>
    <x v="0"/>
    <x v="5"/>
    <n v="93.126675322559677"/>
    <n v="0.40000000000000013"/>
    <n v="130.37734545158355"/>
    <n v="7.0000000000000007E-2"/>
    <n v="0.15"/>
    <n v="0.05"/>
    <n v="291002.23504793446"/>
    <n v="43650.335257190171"/>
    <n v="247351.8997907443"/>
    <n v="12367.594989537216"/>
    <n v="234984.30480120709"/>
    <n v="97.910127000502939"/>
    <m/>
    <n v="1.4853239080571656"/>
    <n v="7.1538049449283889"/>
    <n v="60.300000000000004"/>
    <n v="9.1271666666666658"/>
    <n v="78.066295519652229"/>
    <n v="3564.7773793371975"/>
    <n v="17169.131867828135"/>
    <n v="144720"/>
    <n v="21905.199999999997"/>
    <n v="187359.10924716535"/>
    <n v="19.84383148085071"/>
    <n v="2400"/>
    <n v="200"/>
    <n v="12"/>
    <n v="456"/>
    <n v="47625.195554041704"/>
  </r>
  <r>
    <m/>
    <x v="14"/>
    <x v="0"/>
    <x v="6"/>
    <n v="104.78378807315778"/>
    <n v="0.39999999999999991"/>
    <n v="146.69730330242089"/>
    <n v="0.15"/>
    <n v="0.128"/>
    <n v="3.5000000000000003E-2"/>
    <n v="149631.24936846932"/>
    <n v="19152.799919164074"/>
    <n v="130478.44944930525"/>
    <n v="4566.7457307256846"/>
    <n v="125911.70371857956"/>
    <n v="104.92641976548296"/>
    <m/>
    <n v="1.5274856706364577"/>
    <n v="7.3568697606164077"/>
    <n v="60.300000000000004"/>
    <n v="9.1271666666666658"/>
    <n v="78.311522097919536"/>
    <n v="1832.9828047637493"/>
    <n v="8828.2437127396897"/>
    <n v="72360"/>
    <n v="10952.599999999999"/>
    <n v="93973.826517503447"/>
    <n v="26.614897667563426"/>
    <n v="1200"/>
    <n v="50"/>
    <n v="24"/>
    <n v="228"/>
    <n v="31937.877201076109"/>
  </r>
  <r>
    <m/>
    <x v="14"/>
    <x v="0"/>
    <x v="7"/>
    <n v="104.91107248331102"/>
    <n v="0.39999999999999991"/>
    <n v="146.87550147663541"/>
    <n v="7.0000000000000007E-2"/>
    <n v="0.15"/>
    <n v="3.5000000000000003E-2"/>
    <n v="163913.05964792508"/>
    <n v="24586.958947188763"/>
    <n v="139326.10070073631"/>
    <n v="4876.4135245257712"/>
    <n v="134449.68717621054"/>
    <n v="112.04140598017545"/>
    <m/>
    <n v="1.6732791505725688"/>
    <n v="8.059058766022984"/>
    <n v="60.300000000000004"/>
    <n v="9.1271666666666658"/>
    <n v="79.159504583262219"/>
    <n v="2007.9349806870825"/>
    <n v="9670.8705192275811"/>
    <n v="72360"/>
    <n v="10952.599999999999"/>
    <n v="94991.405499914661"/>
    <n v="32.881901396913236"/>
    <n v="1200"/>
    <n v="50"/>
    <n v="24"/>
    <n v="228"/>
    <n v="39458.281676295883"/>
  </r>
  <r>
    <m/>
    <x v="14"/>
    <x v="0"/>
    <x v="8"/>
    <n v="98.479893100557263"/>
    <n v="0.39999999999999991"/>
    <n v="137.87185034078016"/>
    <n v="0.1"/>
    <n v="0.2"/>
    <m/>
    <n v="297803.19673608517"/>
    <n v="59560.639347217038"/>
    <n v="238242.55738886812"/>
    <n v="0"/>
    <n v="238242.55738886812"/>
    <n v="99.267732245361728"/>
    <m/>
    <n v="1.5200371500071015"/>
    <n v="7.3209952530954263"/>
    <n v="60.300000000000004"/>
    <n v="9.1271666666666658"/>
    <n v="78.268199069769196"/>
    <n v="3648.0891600170435"/>
    <n v="17570.388607429024"/>
    <n v="144720"/>
    <n v="21905.199999999997"/>
    <n v="187843.67776744606"/>
    <n v="20.999533175592532"/>
    <n v="2400"/>
    <n v="100"/>
    <n v="24"/>
    <n v="456"/>
    <n v="50398.879621422078"/>
  </r>
  <r>
    <m/>
    <x v="14"/>
    <x v="0"/>
    <x v="9"/>
    <n v="104.91107248331102"/>
    <n v="0.39999999999999991"/>
    <n v="146.87550147663541"/>
    <n v="0.12"/>
    <m/>
    <n v="3.5000000000000003E-2"/>
    <n v="155100.529559327"/>
    <n v="0"/>
    <n v="155100.529559327"/>
    <n v="5428.5185345764457"/>
    <n v="149672.01102475057"/>
    <n v="124.72667585395878"/>
    <m/>
    <n v="1.5833179059181297"/>
    <n v="7.6257760366669096"/>
    <n v="60.300000000000004"/>
    <n v="9.1271666666666658"/>
    <n v="78.636260609251707"/>
    <n v="1899.9814871017556"/>
    <n v="9150.9312440002923"/>
    <n v="72360"/>
    <n v="10952.599999999999"/>
    <n v="94363.512731102048"/>
    <n v="46.090415244707074"/>
    <n v="1200"/>
    <n v="50"/>
    <n v="24"/>
    <n v="228"/>
    <n v="55308.498293648488"/>
  </r>
  <r>
    <m/>
    <x v="14"/>
    <x v="0"/>
    <x v="10"/>
    <n v="101.28952018935435"/>
    <n v="0.39999999999999991"/>
    <n v="141.80532826509608"/>
    <n v="0.12"/>
    <n v="0.1"/>
    <n v="7.0000000000000007E-2"/>
    <n v="149746.42664794147"/>
    <n v="14974.642664794148"/>
    <n v="134771.78398314732"/>
    <n v="9434.0248788203135"/>
    <n v="125337.75910432701"/>
    <n v="104.44813258693917"/>
    <m/>
    <n v="1.528661438697736"/>
    <n v="7.3625326435237888"/>
    <n v="60.300000000000004"/>
    <n v="9.1271666666666658"/>
    <n v="78.318360748888196"/>
    <n v="1834.3937264372832"/>
    <n v="8835.0391722285458"/>
    <n v="72360"/>
    <n v="10952.599999999999"/>
    <n v="93982.032898665842"/>
    <n v="26.129771838050971"/>
    <n v="1200"/>
    <n v="50"/>
    <n v="24"/>
    <n v="228"/>
    <n v="31355.726205661165"/>
  </r>
  <r>
    <m/>
    <x v="14"/>
    <x v="0"/>
    <x v="11"/>
    <n v="93.126675322559677"/>
    <n v="0.40000000000000013"/>
    <n v="130.37734545158355"/>
    <n v="7.0000000000000007E-2"/>
    <n v="0.11"/>
    <n v="3.5000000000000003E-2"/>
    <n v="14550.111752396724"/>
    <n v="1600.5122927636396"/>
    <n v="12949.599459633084"/>
    <n v="453.235981087158"/>
    <n v="12496.363478545925"/>
    <n v="104.13636232121605"/>
    <m/>
    <n v="1.4853239080571656"/>
    <n v="7.1538049449283889"/>
    <n v="60.300000000000004"/>
    <n v="9.1271666666666658"/>
    <n v="78.066295519652229"/>
    <n v="178.23886896685988"/>
    <n v="858.45659339140661"/>
    <n v="7236.0000000000009"/>
    <n v="1095.26"/>
    <n v="9367.9554623582681"/>
    <n v="26.070066801563826"/>
    <n v="120"/>
    <n v="10"/>
    <n v="12"/>
    <n v="22.8"/>
    <n v="3128.4080161876591"/>
  </r>
  <r>
    <s v="Gr"/>
    <x v="15"/>
    <x v="0"/>
    <x v="0"/>
    <m/>
    <m/>
    <n v="0"/>
    <m/>
    <n v="0.27679999999999999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n v="0.4"/>
    <x v="15"/>
    <x v="0"/>
    <x v="1"/>
    <m/>
    <m/>
    <n v="0"/>
    <n v="0.18720000000000001"/>
    <n v="0.15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2"/>
    <m/>
    <m/>
    <n v="0"/>
    <n v="0.127"/>
    <n v="0.2661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3"/>
    <m/>
    <m/>
    <n v="0"/>
    <n v="0.1628"/>
    <n v="0.14249999999999999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4"/>
    <m/>
    <m/>
    <n v="0"/>
    <n v="0.126"/>
    <n v="0.1"/>
    <n v="0.0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5"/>
    <m/>
    <m/>
    <n v="0"/>
    <n v="7.0000000000000007E-2"/>
    <n v="0.15"/>
    <n v="0.05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6"/>
    <m/>
    <m/>
    <n v="0"/>
    <n v="0.15"/>
    <n v="0.128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7"/>
    <m/>
    <m/>
    <n v="0"/>
    <n v="7.0000000000000007E-2"/>
    <n v="0.15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8"/>
    <m/>
    <m/>
    <n v="0"/>
    <n v="0.1"/>
    <n v="0.2"/>
    <m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9"/>
    <m/>
    <m/>
    <n v="0"/>
    <n v="0.12"/>
    <m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10"/>
    <m/>
    <m/>
    <n v="0"/>
    <n v="0.12"/>
    <n v="0.1"/>
    <n v="7.0000000000000007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m/>
    <x v="15"/>
    <x v="0"/>
    <x v="11"/>
    <m/>
    <m/>
    <n v="0"/>
    <n v="7.0000000000000007E-2"/>
    <n v="0.11"/>
    <n v="3.5000000000000003E-2"/>
    <n v="0"/>
    <n v="0"/>
    <n v="0"/>
    <n v="0"/>
    <n v="0"/>
    <n v="0"/>
    <m/>
    <n v="0"/>
    <n v="0"/>
    <m/>
    <n v="0"/>
    <n v="0"/>
    <n v="0"/>
    <n v="0"/>
    <n v="0"/>
    <n v="0"/>
    <n v="0"/>
    <n v="0"/>
    <n v="0"/>
    <m/>
    <n v="12"/>
    <n v="0"/>
    <n v="0"/>
  </r>
  <r>
    <s v="Gr"/>
    <x v="16"/>
    <x v="0"/>
    <x v="0"/>
    <m/>
    <m/>
    <n v="0"/>
    <m/>
    <n v="0.27679999999999999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n v="0.44"/>
    <x v="16"/>
    <x v="0"/>
    <x v="1"/>
    <m/>
    <m/>
    <n v="0"/>
    <n v="0.18720000000000001"/>
    <n v="0.15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2"/>
    <m/>
    <m/>
    <n v="0"/>
    <n v="0.127"/>
    <n v="0.2661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3"/>
    <m/>
    <m/>
    <n v="0"/>
    <n v="0.1628"/>
    <n v="0.14249999999999999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4"/>
    <m/>
    <m/>
    <n v="0"/>
    <n v="0.126"/>
    <n v="0.1"/>
    <n v="0.0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5"/>
    <m/>
    <m/>
    <n v="0"/>
    <n v="7.0000000000000007E-2"/>
    <n v="0.15"/>
    <n v="0.05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6"/>
    <m/>
    <m/>
    <n v="0"/>
    <n v="0.15"/>
    <n v="0.128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7"/>
    <m/>
    <m/>
    <n v="0"/>
    <n v="7.0000000000000007E-2"/>
    <n v="0.15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8"/>
    <m/>
    <m/>
    <n v="0"/>
    <n v="0.1"/>
    <n v="0.2"/>
    <m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9"/>
    <m/>
    <m/>
    <n v="0"/>
    <n v="0.12"/>
    <m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10"/>
    <m/>
    <m/>
    <n v="0"/>
    <n v="0.12"/>
    <n v="0.1"/>
    <n v="7.0000000000000007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m/>
    <x v="16"/>
    <x v="0"/>
    <x v="11"/>
    <m/>
    <m/>
    <n v="0"/>
    <n v="7.0000000000000007E-2"/>
    <n v="0.11"/>
    <n v="3.5000000000000003E-2"/>
    <n v="0"/>
    <n v="0"/>
    <n v="0"/>
    <n v="0"/>
    <n v="0"/>
    <n v="0"/>
    <m/>
    <n v="0"/>
    <n v="0"/>
    <m/>
    <n v="21.145199999999999"/>
    <n v="21.145199999999999"/>
    <n v="0"/>
    <n v="0"/>
    <n v="0"/>
    <n v="0"/>
    <n v="0"/>
    <n v="-21.145199999999999"/>
    <n v="0"/>
    <m/>
    <n v="12"/>
    <n v="0"/>
    <n v="0"/>
  </r>
  <r>
    <s v="Gr"/>
    <x v="17"/>
    <x v="1"/>
    <x v="0"/>
    <n v="95.37188876926902"/>
    <n v="0.39999999999999991"/>
    <n v="133.52064427697661"/>
    <m/>
    <n v="0.27679999999999999"/>
    <n v="3.5000000000000003E-2"/>
    <n v="93998.533570991538"/>
    <n v="26018.794092450458"/>
    <n v="67979.739478541072"/>
    <n v="2379.2908817489379"/>
    <n v="65600.448596792136"/>
    <n v="93.182455393170656"/>
    <m/>
    <n v="1.6356278923929635"/>
    <n v="6.2233972297498799"/>
    <n v="34.955194619200014"/>
    <n v="22.089174999999997"/>
    <n v="64.903394741342851"/>
    <n v="1151.4820362446462"/>
    <n v="4381.2716497439151"/>
    <n v="24608.457011916809"/>
    <n v="15550.779199999997"/>
    <n v="45691.989897905369"/>
    <n v="28.279060651827805"/>
    <n v="704"/>
    <n v="44"/>
    <n v="16"/>
    <n v="140.80000000000001"/>
    <n v="19908.458698886774"/>
  </r>
  <r>
    <n v="0.2"/>
    <x v="17"/>
    <x v="1"/>
    <x v="1"/>
    <n v="97.2"/>
    <n v="0.39999999999999969"/>
    <n v="136.07999999999998"/>
    <n v="0.18720000000000001"/>
    <n v="0.15"/>
    <n v="3.5000000000000003E-2"/>
    <n v="77866.500095999989"/>
    <n v="11679.975014399997"/>
    <n v="66186.52508159999"/>
    <n v="2316.5283778559997"/>
    <n v="63869.996703743993"/>
    <n v="90.724427135999989"/>
    <m/>
    <n v="1.3549213439999999"/>
    <n v="5.155337456639999"/>
    <n v="34.955194619200014"/>
    <n v="22.089174999999997"/>
    <n v="63.554628419840014"/>
    <n v="953.86462617599989"/>
    <n v="3629.3575694745591"/>
    <n v="24608.457011916809"/>
    <n v="15550.779199999997"/>
    <n v="44742.45840756737"/>
    <n v="27.169798716159974"/>
    <n v="704"/>
    <n v="44"/>
    <n v="16"/>
    <n v="140.80000000000001"/>
    <n v="19127.538296176623"/>
  </r>
  <r>
    <m/>
    <x v="17"/>
    <x v="1"/>
    <x v="2"/>
    <n v="106.18050583081808"/>
    <n v="0.39999999999999991"/>
    <n v="148.65270816314529"/>
    <n v="0.127"/>
    <n v="0.2661"/>
    <n v="3.5000000000000003E-2"/>
    <n v="91360.765215403779"/>
    <n v="24311.099623818947"/>
    <n v="67049.665591584839"/>
    <n v="2346.7382957054697"/>
    <n v="64702.927295879366"/>
    <n v="91.907567181646826"/>
    <m/>
    <n v="1.5897292242737164"/>
    <n v="6.0487574810937073"/>
    <n v="34.955194619200014"/>
    <n v="22.089174999999997"/>
    <n v="64.682856324567439"/>
    <n v="1119.1693738886963"/>
    <n v="4258.3252666899698"/>
    <n v="24608.457011916809"/>
    <n v="15550.779199999997"/>
    <n v="45536.730852495479"/>
    <n v="27.224710857079387"/>
    <n v="704"/>
    <n v="44"/>
    <n v="16"/>
    <n v="140.80000000000001"/>
    <n v="19166.196443383888"/>
  </r>
  <r>
    <m/>
    <x v="17"/>
    <x v="1"/>
    <x v="3"/>
    <n v="98.517021853665909"/>
    <n v="0.39999999999999991"/>
    <n v="137.92383059513227"/>
    <n v="0.1628"/>
    <n v="0.14249999999999999"/>
    <n v="3.5000000000000003E-2"/>
    <n v="40645.380502934146"/>
    <n v="5791.9667216681155"/>
    <n v="34853.413781266034"/>
    <n v="1219.8694823443113"/>
    <n v="33633.544298921719"/>
    <n v="95.549841758300332"/>
    <m/>
    <n v="1.4145054294344981"/>
    <n v="5.3820488217095468"/>
    <n v="34.955194619200014"/>
    <n v="22.089174999999997"/>
    <n v="63.840923870344056"/>
    <n v="497.90591116094333"/>
    <n v="1894.4811852417604"/>
    <n v="12304.228505958405"/>
    <n v="7775.3895999999986"/>
    <n v="22472.005202361106"/>
    <n v="31.708917887956275"/>
    <n v="352"/>
    <n v="22"/>
    <n v="16"/>
    <n v="70.400000000000006"/>
    <n v="11161.539096560609"/>
  </r>
  <r>
    <m/>
    <x v="17"/>
    <x v="1"/>
    <x v="4"/>
    <n v="88.342748949391989"/>
    <n v="0.39999999999999991"/>
    <n v="123.67984852914877"/>
    <n v="0.126"/>
    <n v="0.1"/>
    <n v="0.02"/>
    <n v="0"/>
    <n v="0"/>
    <n v="0"/>
    <n v="0"/>
    <n v="0"/>
    <n v="95.340837475967859"/>
    <m/>
    <n v="1.3241782982773314"/>
    <n v="5.0383633047107272"/>
    <n v="34.955194619200014"/>
    <n v="22.089174999999997"/>
    <n v="63.406911222188072"/>
    <n v="0"/>
    <n v="0"/>
    <n v="0"/>
    <n v="0"/>
    <n v="0"/>
    <n v="31.933926253779788"/>
    <n v="0"/>
    <m/>
    <n v="16"/>
    <n v="0"/>
    <n v="0"/>
  </r>
  <r>
    <m/>
    <x v="17"/>
    <x v="1"/>
    <x v="5"/>
    <n v="81.422850225556886"/>
    <n v="0.39999999999999991"/>
    <n v="113.99199031577963"/>
    <n v="7.0000000000000007E-2"/>
    <n v="0.15"/>
    <n v="0.05"/>
    <n v="0"/>
    <n v="0"/>
    <n v="0"/>
    <n v="0"/>
    <n v="0"/>
    <n v="85.605134927392598"/>
    <m/>
    <n v="1.2986537496725195"/>
    <n v="6.2547405086268277"/>
    <n v="34.955194619200014"/>
    <n v="22.089174999999997"/>
    <n v="64.597763877499361"/>
    <n v="0"/>
    <n v="0"/>
    <n v="0"/>
    <n v="0"/>
    <n v="0"/>
    <n v="21.007371049893237"/>
    <n v="0"/>
    <m/>
    <n v="16"/>
    <n v="0"/>
    <n v="0"/>
  </r>
  <r>
    <m/>
    <x v="17"/>
    <x v="1"/>
    <x v="6"/>
    <n v="94.813505345561381"/>
    <n v="0.40000000000000013"/>
    <n v="132.73890748378594"/>
    <n v="0.15"/>
    <n v="0.128"/>
    <n v="3.5000000000000003E-2"/>
    <n v="0"/>
    <n v="0"/>
    <n v="0"/>
    <n v="0"/>
    <n v="0"/>
    <n v="94.942565489037747"/>
    <m/>
    <n v="1.382143874174921"/>
    <n v="6.6568562103118634"/>
    <n v="34.955194619200014"/>
    <n v="22.089174999999997"/>
    <n v="65.083369703686799"/>
    <n v="0"/>
    <n v="0"/>
    <n v="0"/>
    <n v="0"/>
    <n v="0"/>
    <n v="29.859195785350948"/>
    <n v="0"/>
    <m/>
    <n v="16"/>
    <n v="0"/>
    <n v="0"/>
  </r>
  <r>
    <m/>
    <x v="17"/>
    <x v="1"/>
    <x v="7"/>
    <n v="93.882770978106009"/>
    <n v="0.39999999999999991"/>
    <n v="131.43587936934841"/>
    <n v="7.0000000000000007E-2"/>
    <n v="0.15"/>
    <n v="3.5000000000000003E-2"/>
    <n v="23469.190620190853"/>
    <n v="3520.3785930286281"/>
    <n v="19948.812027162225"/>
    <n v="698.20842095067792"/>
    <n v="19250.603606211545"/>
    <n v="100.26356044901847"/>
    <m/>
    <n v="1.4973832557153017"/>
    <n v="7.2118867009961471"/>
    <n v="34.955194619200014"/>
    <n v="22.089174999999997"/>
    <n v="65.753639575911464"/>
    <n v="287.49758509733795"/>
    <n v="1384.6822465912603"/>
    <n v="6711.3973668864028"/>
    <n v="4241.1215999999995"/>
    <n v="12624.698798575002"/>
    <n v="34.509920873107006"/>
    <n v="192"/>
    <n v="12"/>
    <n v="16"/>
    <n v="38.400000000000006"/>
    <n v="6625.9048076365452"/>
  </r>
  <r>
    <m/>
    <x v="17"/>
    <x v="1"/>
    <x v="8"/>
    <n v="83.749217374858503"/>
    <n v="0.39999999999999991"/>
    <n v="117.2489043248019"/>
    <n v="0.1"/>
    <n v="0.2"/>
    <m/>
    <n v="16883.842222771473"/>
    <n v="3376.7684445542945"/>
    <n v="13507.073778217178"/>
    <n v="0"/>
    <n v="13507.073778217178"/>
    <n v="84.419211113857372"/>
    <m/>
    <n v="1.292669170180941"/>
    <n v="6.2259168196469803"/>
    <n v="34.955194619200014"/>
    <n v="22.089174999999997"/>
    <n v="64.562955609027938"/>
    <n v="206.82706722895057"/>
    <n v="996.14669114351682"/>
    <n v="5592.8311390720028"/>
    <n v="3534.2679999999996"/>
    <n v="10330.07289744447"/>
    <n v="19.856255504829434"/>
    <n v="160"/>
    <n v="10"/>
    <n v="16"/>
    <n v="32"/>
    <n v="3177.0008807727095"/>
  </r>
  <r>
    <m/>
    <x v="17"/>
    <x v="1"/>
    <x v="9"/>
    <n v="93.882770978106009"/>
    <n v="0.39999999999999991"/>
    <n v="131.43587936934841"/>
    <n v="0.12"/>
    <m/>
    <n v="3.5000000000000003E-2"/>
    <n v="37012.343630408512"/>
    <n v="0"/>
    <n v="37012.343630408512"/>
    <n v="1295.4320270642979"/>
    <n v="35716.911603344211"/>
    <n v="111.61534876045067"/>
    <m/>
    <n v="1.416878779601576"/>
    <n v="6.8241508568565692"/>
    <n v="34.955194619200014"/>
    <n v="22.089174999999997"/>
    <n v="65.285399255658149"/>
    <n v="453.40120947250432"/>
    <n v="2183.7282741941021"/>
    <n v="11185.662278144006"/>
    <n v="7068.5359999999991"/>
    <n v="20891.327761810608"/>
    <n v="46.329949504792523"/>
    <n v="320"/>
    <n v="20"/>
    <n v="16"/>
    <n v="64"/>
    <n v="14825.583841533607"/>
  </r>
  <r>
    <m/>
    <x v="17"/>
    <x v="1"/>
    <x v="10"/>
    <n v="83.641069951350161"/>
    <n v="0.39999999999999991"/>
    <n v="117.09749793189022"/>
    <n v="0.12"/>
    <n v="0.1"/>
    <n v="7.0000000000000007E-2"/>
    <n v="16487.327708810142"/>
    <n v="1648.7327708810144"/>
    <n v="14838.594937929127"/>
    <n v="1038.7016456550389"/>
    <n v="13799.893292274088"/>
    <n v="86.249333076713057"/>
    <m/>
    <n v="1.2623110277057765"/>
    <n v="6.0797020926237391"/>
    <n v="34.955194619200014"/>
    <n v="22.089174999999997"/>
    <n v="64.386382739529523"/>
    <n v="201.96976443292425"/>
    <n v="972.75233481979831"/>
    <n v="5592.8311390720028"/>
    <n v="3534.2679999999996"/>
    <n v="10301.821238324723"/>
    <n v="21.862950337183534"/>
    <n v="160"/>
    <n v="10"/>
    <n v="16"/>
    <n v="32"/>
    <n v="3498.0720539493655"/>
  </r>
  <r>
    <m/>
    <x v="17"/>
    <x v="1"/>
    <x v="11"/>
    <n v="81.422850225556886"/>
    <n v="0.39999999999999991"/>
    <n v="113.99199031577963"/>
    <n v="7.0000000000000007E-2"/>
    <n v="0.11"/>
    <n v="3.5000000000000003E-2"/>
    <n v="0"/>
    <n v="0"/>
    <n v="0"/>
    <n v="0"/>
    <n v="0"/>
    <n v="91.048879420917814"/>
    <m/>
    <n v="1.2986537496725195"/>
    <n v="6.2547405086268277"/>
    <n v="34.955194619200014"/>
    <n v="22.089174999999997"/>
    <n v="64.597763877499361"/>
    <n v="0"/>
    <n v="0"/>
    <n v="0"/>
    <n v="0"/>
    <n v="0"/>
    <n v="26.451115543418453"/>
    <n v="0"/>
    <m/>
    <n v="16"/>
    <n v="0"/>
    <n v="0"/>
  </r>
  <r>
    <s v="Gr"/>
    <x v="18"/>
    <x v="2"/>
    <x v="0"/>
    <n v="75.860481163883335"/>
    <n v="0.39999999999999991"/>
    <n v="106.20467362943667"/>
    <m/>
    <n v="0.27679999999999999"/>
    <n v="3.5000000000000003E-2"/>
    <n v="0"/>
    <n v="0"/>
    <n v="0"/>
    <n v="0"/>
    <n v="0"/>
    <n v="74.11896726990031"/>
    <m/>
    <n v="1.3010072519605993"/>
    <n v="4.9501998378680439"/>
    <n v="11.801122848"/>
    <n v="22.089174999999997"/>
    <n v="40.141504937828643"/>
    <n v="0"/>
    <n v="0"/>
    <n v="0"/>
    <n v="0"/>
    <n v="0"/>
    <n v="33.977462332071667"/>
    <n v="0"/>
    <m/>
    <n v="16"/>
    <n v="0"/>
    <n v="0"/>
  </r>
  <r>
    <n v="0.18"/>
    <x v="18"/>
    <x v="2"/>
    <x v="1"/>
    <n v="73.308369424416384"/>
    <n v="0.39999999999999991"/>
    <n v="102.63171719418293"/>
    <n v="0.18720000000000001"/>
    <n v="0.15"/>
    <n v="3.5000000000000003E-2"/>
    <n v="58727.018053744039"/>
    <n v="8809.0527080616048"/>
    <n v="49917.965345682431"/>
    <n v="1747.1287870988851"/>
    <n v="48170.836558583549"/>
    <n v="68.424483747987992"/>
    <m/>
    <n v="1.0218834817590405"/>
    <n v="3.8881623742684797"/>
    <n v="11.801122848"/>
    <n v="22.089174999999997"/>
    <n v="38.800343704027519"/>
    <n v="719.40597115836454"/>
    <n v="2737.2663114850097"/>
    <n v="8307.9904849920003"/>
    <n v="15550.779199999997"/>
    <n v="27315.441967635372"/>
    <n v="29.624140043960473"/>
    <n v="704"/>
    <n v="44"/>
    <n v="16"/>
    <n v="126.72"/>
    <n v="20855.394590948174"/>
  </r>
  <r>
    <m/>
    <x v="18"/>
    <x v="2"/>
    <x v="2"/>
    <n v="77.97801081653131"/>
    <n v="0.39999999999999991"/>
    <n v="109.16921514314383"/>
    <n v="0.127"/>
    <n v="0.2661"/>
    <n v="3.5000000000000003E-2"/>
    <n v="67094.526273255047"/>
    <n v="17853.853441313167"/>
    <n v="49240.672831941876"/>
    <n v="1723.4235491179659"/>
    <n v="47517.249282823912"/>
    <n v="67.496092731283966"/>
    <m/>
    <n v="1.1674828790445659"/>
    <n v="4.4421532238585488"/>
    <n v="11.801122848"/>
    <n v="22.089174999999997"/>
    <n v="39.499933950903113"/>
    <n v="821.90794684737443"/>
    <n v="3127.2758695964185"/>
    <n v="8307.9904849920003"/>
    <n v="15550.779199999997"/>
    <n v="27807.95350143579"/>
    <n v="27.996158780380853"/>
    <n v="704"/>
    <n v="44"/>
    <n v="16"/>
    <n v="126.72"/>
    <n v="19709.295781388122"/>
  </r>
  <r>
    <m/>
    <x v="18"/>
    <x v="2"/>
    <x v="3"/>
    <n v="74.630448715798039"/>
    <n v="0.39999999999999991"/>
    <n v="104.48262820211725"/>
    <n v="0.1628"/>
    <n v="0.14249999999999999"/>
    <n v="3.5000000000000003E-2"/>
    <n v="30790.445428446023"/>
    <n v="4387.6384735535576"/>
    <n v="26402.806954892465"/>
    <n v="924.09824342123636"/>
    <n v="25478.70871147123"/>
    <n v="72.382695203043255"/>
    <m/>
    <n v="1.0715424900524539"/>
    <n v="4.0771098335791738"/>
    <n v="11.801122848"/>
    <n v="22.089174999999997"/>
    <n v="39.038950171631626"/>
    <n v="377.1829564984638"/>
    <n v="1435.1426614198692"/>
    <n v="4153.9952424960002"/>
    <n v="7775.3895999999986"/>
    <n v="13741.710460414331"/>
    <n v="33.343745031411629"/>
    <n v="352"/>
    <n v="22"/>
    <n v="16"/>
    <n v="63.36"/>
    <n v="11736.998251056893"/>
  </r>
  <r>
    <m/>
    <x v="18"/>
    <x v="2"/>
    <x v="4"/>
    <n v="66.325516888008778"/>
    <n v="0.39999999999999991"/>
    <n v="92.855723643212286"/>
    <n v="0.126"/>
    <n v="0.1"/>
    <n v="0.02"/>
    <n v="0"/>
    <n v="0"/>
    <n v="0"/>
    <n v="0"/>
    <n v="0"/>
    <n v="71.579505973395769"/>
    <m/>
    <n v="0.9941598051860524"/>
    <n v="3.7826766138548487"/>
    <n v="11.801122848"/>
    <n v="22.089174999999997"/>
    <n v="38.6671342670409"/>
    <n v="0"/>
    <n v="0"/>
    <n v="0"/>
    <n v="0"/>
    <n v="0"/>
    <n v="32.912371706354868"/>
    <n v="0"/>
    <m/>
    <n v="16"/>
    <n v="0"/>
    <n v="0"/>
  </r>
  <r>
    <m/>
    <x v="18"/>
    <x v="2"/>
    <x v="5"/>
    <n v="73.809609949042226"/>
    <n v="0.39999999999999991"/>
    <n v="103.33345392865911"/>
    <n v="7.0000000000000007E-2"/>
    <n v="0.15"/>
    <n v="0.05"/>
    <n v="0"/>
    <n v="0"/>
    <n v="0"/>
    <n v="0"/>
    <n v="0"/>
    <n v="77.600840564074772"/>
    <m/>
    <n v="1.177226373882249"/>
    <n v="5.669906617065525"/>
    <n v="11.801122848"/>
    <n v="22.089174999999997"/>
    <n v="40.737430838947773"/>
    <n v="0"/>
    <n v="0"/>
    <n v="0"/>
    <n v="0"/>
    <n v="0"/>
    <n v="36.863409725126999"/>
    <n v="0"/>
    <m/>
    <n v="16"/>
    <n v="0"/>
    <n v="0"/>
  </r>
  <r>
    <m/>
    <x v="18"/>
    <x v="2"/>
    <x v="6"/>
    <n v="73.846486088736"/>
    <n v="0.39999999999999991"/>
    <n v="103.38508052423039"/>
    <n v="0.15"/>
    <n v="0.128"/>
    <n v="3.5000000000000003E-2"/>
    <n v="0"/>
    <n v="0"/>
    <n v="0"/>
    <n v="0"/>
    <n v="0"/>
    <n v="73.947005925599967"/>
    <m/>
    <n v="1.076497150958549"/>
    <n v="5.184761788290154"/>
    <n v="11.801122848"/>
    <n v="22.089174999999997"/>
    <n v="40.151556787248701"/>
    <n v="0"/>
    <n v="0"/>
    <n v="0"/>
    <n v="0"/>
    <n v="0"/>
    <n v="33.795449138351266"/>
    <n v="0"/>
    <m/>
    <n v="16"/>
    <n v="0"/>
    <n v="0"/>
  </r>
  <r>
    <m/>
    <x v="18"/>
    <x v="2"/>
    <x v="7"/>
    <n v="73.900206749851804"/>
    <n v="0.39999999999999991"/>
    <n v="103.46028944979253"/>
    <n v="7.0000000000000007E-2"/>
    <n v="0.15"/>
    <n v="3.5000000000000003E-2"/>
    <n v="18473.869284154953"/>
    <n v="2771.0803926232429"/>
    <n v="15702.788891531709"/>
    <n v="549.59761120360986"/>
    <n v="15153.191280328099"/>
    <n v="78.922871251708841"/>
    <m/>
    <n v="1.1786713475567614"/>
    <n v="5.6768660821101147"/>
    <n v="11.801122848"/>
    <n v="22.089174999999997"/>
    <n v="40.74583527766687"/>
    <n v="226.30489873089817"/>
    <n v="1089.9582877651419"/>
    <n v="2265.8155868160002"/>
    <n v="4241.1215999999995"/>
    <n v="7823.2003733120391"/>
    <n v="38.177035974041971"/>
    <n v="192"/>
    <n v="12"/>
    <n v="16"/>
    <n v="34.56"/>
    <n v="7329.9909070160584"/>
  </r>
  <r>
    <m/>
    <x v="18"/>
    <x v="2"/>
    <x v="8"/>
    <n v="75.232186444275001"/>
    <n v="0.39999999999999991"/>
    <n v="105.32506102198499"/>
    <n v="0.1"/>
    <n v="0.2"/>
    <m/>
    <n v="15166.808787165839"/>
    <n v="3033.3617574331679"/>
    <n v="12133.447029732672"/>
    <n v="0"/>
    <n v="12133.447029732672"/>
    <n v="75.8340439358292"/>
    <m/>
    <n v="1.1612087977673846"/>
    <n v="5.5927607402674031"/>
    <n v="11.801122848"/>
    <n v="22.089174999999997"/>
    <n v="40.644267386034784"/>
    <n v="185.79340764278155"/>
    <n v="894.84171844278444"/>
    <n v="1888.17965568"/>
    <n v="3534.2679999999996"/>
    <n v="6503.0827817655654"/>
    <n v="35.189776549794416"/>
    <n v="160"/>
    <n v="10"/>
    <n v="16"/>
    <n v="28.799999999999997"/>
    <n v="5630.3642479671071"/>
  </r>
  <r>
    <m/>
    <x v="18"/>
    <x v="2"/>
    <x v="9"/>
    <n v="73.900206749851804"/>
    <n v="0.39999999999999991"/>
    <n v="103.46028944979253"/>
    <n v="0.12"/>
    <m/>
    <n v="3.5000000000000003E-2"/>
    <n v="29134.417509061575"/>
    <n v="0"/>
    <n v="29134.417509061575"/>
    <n v="1019.7046128171552"/>
    <n v="28114.712896244419"/>
    <n v="87.858477800763822"/>
    <m/>
    <n v="1.1153019202687635"/>
    <n v="5.3716582282332279"/>
    <n v="11.801122848"/>
    <n v="22.089174999999997"/>
    <n v="40.377257996501989"/>
    <n v="356.8966144860043"/>
    <n v="1718.930633034633"/>
    <n v="3776.35931136"/>
    <n v="7068.5359999999991"/>
    <n v="12920.722558880636"/>
    <n v="47.481219804261833"/>
    <n v="320"/>
    <n v="20"/>
    <n v="16"/>
    <n v="57.599999999999994"/>
    <n v="15193.990337363786"/>
  </r>
  <r>
    <m/>
    <x v="18"/>
    <x v="2"/>
    <x v="10"/>
    <n v="72.735767174444419"/>
    <n v="0.39999999999999991"/>
    <n v="101.83007404422219"/>
    <n v="0.12"/>
    <n v="0.1"/>
    <n v="7.0000000000000007E-2"/>
    <n v="14337.674425426485"/>
    <n v="1433.7674425426485"/>
    <n v="12903.906982883836"/>
    <n v="903.27348880186867"/>
    <n v="12000.633494081967"/>
    <n v="75.003959338012294"/>
    <m/>
    <n v="1.0977281981967153"/>
    <n v="5.2870174443760156"/>
    <n v="11.801122848"/>
    <n v="22.089174999999997"/>
    <n v="40.275043490572727"/>
    <n v="175.63651171147444"/>
    <n v="845.9227911001625"/>
    <n v="1888.17965568"/>
    <n v="3534.2679999999996"/>
    <n v="6444.0069584916364"/>
    <n v="34.728915847439566"/>
    <n v="160"/>
    <n v="10"/>
    <n v="16"/>
    <n v="28.799999999999997"/>
    <n v="5556.6265355903306"/>
  </r>
  <r>
    <m/>
    <x v="18"/>
    <x v="2"/>
    <x v="11"/>
    <n v="73.809609949042226"/>
    <n v="0.39999999999999991"/>
    <n v="103.33345392865911"/>
    <n v="7.0000000000000007E-2"/>
    <n v="0.11"/>
    <n v="3.5000000000000003E-2"/>
    <n v="0"/>
    <n v="0"/>
    <n v="0"/>
    <n v="0"/>
    <n v="0"/>
    <n v="82.535581323164848"/>
    <m/>
    <n v="1.177226373882249"/>
    <n v="5.669906617065525"/>
    <n v="11.801122848"/>
    <n v="22.089174999999997"/>
    <n v="40.737430838947773"/>
    <n v="0"/>
    <n v="0"/>
    <n v="0"/>
    <n v="0"/>
    <n v="0"/>
    <n v="41.798150484217075"/>
    <n v="0"/>
    <m/>
    <n v="16"/>
    <n v="0"/>
    <n v="0"/>
  </r>
  <r>
    <s v="Gr"/>
    <x v="19"/>
    <x v="3"/>
    <x v="0"/>
    <n v="101.60500565009454"/>
    <n v="0.39999999999999991"/>
    <n v="142.24700791013234"/>
    <m/>
    <n v="0.27679999999999999"/>
    <n v="3.5000000000000003E-2"/>
    <n v="0"/>
    <n v="0"/>
    <n v="0"/>
    <n v="0"/>
    <n v="0"/>
    <n v="99.272479856386454"/>
    <m/>
    <n v="1.7425258468991212"/>
    <n v="6.6301330386912687"/>
    <n v="23.716649000000011"/>
    <n v="22.089174999999997"/>
    <n v="54.178482885590398"/>
    <n v="0"/>
    <n v="0"/>
    <n v="0"/>
    <n v="0"/>
    <n v="0"/>
    <n v="45.093996970796056"/>
    <n v="0"/>
    <m/>
    <n v="16"/>
    <n v="0"/>
    <n v="0"/>
  </r>
  <r>
    <n v="0.20499999999999999"/>
    <x v="19"/>
    <x v="3"/>
    <x v="1"/>
    <n v="98.647798388443917"/>
    <n v="0.39999999999999991"/>
    <n v="138.10691774382147"/>
    <n v="0.18720000000000001"/>
    <n v="0.15"/>
    <n v="3.5000000000000003E-2"/>
    <n v="79026.32513049338"/>
    <n v="11853.948769574006"/>
    <n v="67172.37636091937"/>
    <n v="2351.0331726321783"/>
    <n v="64821.343188287196"/>
    <n v="92.07577157427157"/>
    <m/>
    <n v="1.3751029585916816"/>
    <n v="5.2321264408129204"/>
    <n v="23.716649000000011"/>
    <n v="22.089174999999997"/>
    <n v="52.41305339940461"/>
    <n v="968.07248284854381"/>
    <n v="3683.4170143322958"/>
    <n v="16696.520896000009"/>
    <n v="15550.779199999997"/>
    <n v="36898.789593180845"/>
    <n v="39.66271817486696"/>
    <n v="704"/>
    <n v="44"/>
    <n v="16"/>
    <n v="144.32"/>
    <n v="27922.553595106339"/>
  </r>
  <r>
    <m/>
    <x v="19"/>
    <x v="3"/>
    <x v="2"/>
    <n v="114.14404376812944"/>
    <n v="0.39999999999999991"/>
    <n v="159.80166127538121"/>
    <n v="0.127"/>
    <n v="0.2661"/>
    <n v="3.5000000000000003E-2"/>
    <n v="98212.822606559072"/>
    <n v="26134.432095605371"/>
    <n v="72078.390510953701"/>
    <n v="2522.7436678833797"/>
    <n v="69555.646843070324"/>
    <n v="98.800634720270352"/>
    <m/>
    <n v="1.7089589160942453"/>
    <n v="6.5024142921757369"/>
    <n v="23.716649000000011"/>
    <n v="22.089174999999997"/>
    <n v="54.017197208269991"/>
    <n v="1203.1070769303487"/>
    <n v="4577.6996616917186"/>
    <n v="16696.520896000009"/>
    <n v="15550.779199999997"/>
    <n v="38028.106834622071"/>
    <n v="44.783437512000361"/>
    <n v="704"/>
    <n v="44"/>
    <n v="16"/>
    <n v="144.32"/>
    <n v="31527.540008448254"/>
  </r>
  <r>
    <m/>
    <x v="19"/>
    <x v="3"/>
    <x v="3"/>
    <n v="105.90579849269083"/>
    <n v="0.39999999999999991"/>
    <n v="148.26811788976715"/>
    <n v="0.1628"/>
    <n v="0.14249999999999999"/>
    <n v="3.5000000000000003E-2"/>
    <n v="43693.784040654195"/>
    <n v="6226.3642257932224"/>
    <n v="37467.419814860972"/>
    <n v="1311.3596935201342"/>
    <n v="36156.060121340837"/>
    <n v="102.71607989017285"/>
    <m/>
    <n v="1.520593336642085"/>
    <n v="5.7857024833377615"/>
    <n v="23.716649000000011"/>
    <n v="22.089174999999997"/>
    <n v="53.112119819979853"/>
    <n v="535.24885449801388"/>
    <n v="2036.5672741348922"/>
    <n v="8348.2604480000045"/>
    <n v="7775.3895999999986"/>
    <n v="18695.466176632908"/>
    <n v="49.603960070192997"/>
    <n v="352"/>
    <n v="22"/>
    <n v="16"/>
    <n v="72.16"/>
    <n v="17460.593944707936"/>
  </r>
  <r>
    <m/>
    <x v="19"/>
    <x v="3"/>
    <x v="4"/>
    <n v="94.96845512059636"/>
    <n v="0.39999999999999991"/>
    <n v="132.9558371688349"/>
    <n v="0.126"/>
    <n v="0.1"/>
    <n v="0.02"/>
    <n v="0"/>
    <n v="0"/>
    <n v="0"/>
    <n v="0"/>
    <n v="0"/>
    <n v="102.49140028666542"/>
    <m/>
    <n v="1.4234916706481309"/>
    <n v="5.4162405525640311"/>
    <n v="23.716649000000011"/>
    <n v="22.089174999999997"/>
    <n v="52.645556223212168"/>
    <n v="0"/>
    <n v="0"/>
    <n v="0"/>
    <n v="0"/>
    <n v="0"/>
    <n v="49.845844063453256"/>
    <n v="0"/>
    <n v="0"/>
    <n v="16"/>
    <n v="0"/>
    <n v="0"/>
  </r>
  <r>
    <m/>
    <x v="19"/>
    <x v="3"/>
    <x v="5"/>
    <n v="87.529563992473669"/>
    <n v="0.39999999999999991"/>
    <n v="122.54138958946312"/>
    <n v="7.0000000000000007E-2"/>
    <n v="0.15"/>
    <n v="0.05"/>
    <n v="0"/>
    <n v="0"/>
    <n v="0"/>
    <n v="0"/>
    <n v="0"/>
    <n v="92.025520046947051"/>
    <m/>
    <n v="1.3960527808979586"/>
    <n v="6.7238460467738408"/>
    <n v="23.716649000000011"/>
    <n v="22.089174999999997"/>
    <n v="53.925722827671805"/>
    <n v="0"/>
    <n v="0"/>
    <n v="0"/>
    <n v="0"/>
    <n v="0"/>
    <n v="38.099797219275246"/>
    <n v="0"/>
    <m/>
    <n v="16"/>
    <n v="0"/>
    <n v="0"/>
  </r>
  <r>
    <m/>
    <x v="19"/>
    <x v="3"/>
    <x v="6"/>
    <n v="102.33880093419477"/>
    <n v="0.39999999999999991"/>
    <n v="143.27432130787267"/>
    <n v="0.15"/>
    <n v="0.128"/>
    <n v="3.5000000000000003E-2"/>
    <n v="0"/>
    <n v="0"/>
    <n v="0"/>
    <n v="0"/>
    <n v="0"/>
    <n v="102.47810451002638"/>
    <m/>
    <n v="1.4918438706182242"/>
    <n v="7.1852072135898135"/>
    <n v="23.716649000000011"/>
    <n v="22.089174999999997"/>
    <n v="54.482875084208047"/>
    <n v="0"/>
    <n v="0"/>
    <n v="0"/>
    <n v="0"/>
    <n v="0"/>
    <n v="47.995229425818337"/>
    <n v="0"/>
    <m/>
    <n v="16"/>
    <n v="0"/>
    <n v="0"/>
  </r>
  <r>
    <m/>
    <x v="19"/>
    <x v="3"/>
    <x v="7"/>
    <n v="100.92397880146396"/>
    <n v="0.39999999999999991"/>
    <n v="141.29357032204953"/>
    <n v="7.0000000000000007E-2"/>
    <n v="0.15"/>
    <n v="3.5000000000000003E-2"/>
    <n v="0"/>
    <n v="0"/>
    <n v="0"/>
    <n v="0"/>
    <n v="0"/>
    <n v="107.78332748269484"/>
    <m/>
    <n v="1.6096869998939494"/>
    <n v="7.7527782035708572"/>
    <n v="23.716649000000011"/>
    <n v="22.089174999999997"/>
    <n v="55.168289203464816"/>
    <n v="0"/>
    <n v="0"/>
    <n v="0"/>
    <n v="0"/>
    <n v="0"/>
    <n v="52.615038279230028"/>
    <n v="0"/>
    <m/>
    <n v="16"/>
    <n v="0"/>
    <n v="0"/>
  </r>
  <r>
    <m/>
    <x v="19"/>
    <x v="3"/>
    <x v="8"/>
    <n v="90.030408677972858"/>
    <n v="0.39999999999999991"/>
    <n v="126.042572149162"/>
    <n v="0.1"/>
    <n v="0.2"/>
    <m/>
    <n v="21780.156467375193"/>
    <n v="4356.0312934750391"/>
    <n v="17424.125173900153"/>
    <n v="0"/>
    <n v="17424.125173900153"/>
    <n v="90.750651947396648"/>
    <m/>
    <n v="1.3896193579445111"/>
    <n v="6.6928605811205015"/>
    <n v="23.716649000000011"/>
    <n v="22.089174999999997"/>
    <n v="53.888303939065025"/>
    <n v="266.80691672534613"/>
    <n v="1285.0292315751362"/>
    <n v="4553.5966080000017"/>
    <n v="4241.1215999999995"/>
    <n v="10346.554356300485"/>
    <n v="36.862348008331622"/>
    <n v="192"/>
    <n v="12"/>
    <n v="16"/>
    <n v="39.36"/>
    <n v="7077.5708175996715"/>
  </r>
  <r>
    <m/>
    <x v="19"/>
    <x v="3"/>
    <x v="9"/>
    <n v="100.92397880146396"/>
    <n v="0.39999999999999991"/>
    <n v="141.29357032204953"/>
    <n v="0.12"/>
    <m/>
    <n v="3.5000000000000003E-2"/>
    <n v="19894.134701344574"/>
    <n v="0"/>
    <n v="19894.134701344574"/>
    <n v="696.29471454706015"/>
    <n v="19197.839986797513"/>
    <n v="119.98649991748445"/>
    <m/>
    <n v="1.5231446880716939"/>
    <n v="7.3359621711208112"/>
    <n v="23.716649000000011"/>
    <n v="22.089174999999997"/>
    <n v="54.664930859192509"/>
    <n v="243.70315009147103"/>
    <n v="1173.7539473793297"/>
    <n v="3794.663840000002"/>
    <n v="3534.2679999999996"/>
    <n v="8746.3889374708015"/>
    <n v="65.321569058291942"/>
    <n v="160"/>
    <n v="10"/>
    <n v="16"/>
    <n v="32.799999999999997"/>
    <n v="10451.451049326712"/>
  </r>
  <r>
    <m/>
    <x v="19"/>
    <x v="3"/>
    <x v="10"/>
    <n v="89.914150197701389"/>
    <n v="0.39999999999999991"/>
    <n v="125.87981027678194"/>
    <n v="0.12"/>
    <n v="0.1"/>
    <n v="7.0000000000000007E-2"/>
    <n v="35447.754573941791"/>
    <n v="3544.7754573941793"/>
    <n v="31902.979116547613"/>
    <n v="2233.2085381583329"/>
    <n v="29669.770578389282"/>
    <n v="92.718033057466499"/>
    <m/>
    <n v="1.3569843547837093"/>
    <n v="6.5356797495705177"/>
    <n v="23.716649000000011"/>
    <n v="22.089174999999997"/>
    <n v="53.698488104354233"/>
    <n v="434.23499353078694"/>
    <n v="2091.4175198625658"/>
    <n v="7589.327680000004"/>
    <n v="7068.5359999999991"/>
    <n v="17183.516193393356"/>
    <n v="39.019544953112266"/>
    <n v="320"/>
    <n v="20"/>
    <n v="16"/>
    <n v="65.599999999999994"/>
    <n v="12486.254384995926"/>
  </r>
  <r>
    <m/>
    <x v="19"/>
    <x v="3"/>
    <x v="11"/>
    <n v="87.529563992473669"/>
    <n v="0.39999999999999991"/>
    <n v="122.54138958946312"/>
    <n v="7.0000000000000007E-2"/>
    <n v="0.11"/>
    <n v="3.5000000000000003E-2"/>
    <n v="18234.158770912112"/>
    <n v="2005.7574648003324"/>
    <n v="16228.40130611178"/>
    <n v="567.99404571391233"/>
    <n v="15660.407260397868"/>
    <n v="97.877545377486669"/>
    <m/>
    <n v="1.3960527808979586"/>
    <n v="6.7238460467738408"/>
    <n v="23.716649000000011"/>
    <n v="22.089174999999997"/>
    <n v="53.925722827671805"/>
    <n v="223.36844494367338"/>
    <n v="1075.8153674838145"/>
    <n v="3794.663840000002"/>
    <n v="3534.2679999999996"/>
    <n v="8628.1156524274884"/>
    <n v="43.951822549814864"/>
    <n v="160"/>
    <n v="10"/>
    <n v="16"/>
    <n v="32.799999999999997"/>
    <n v="7032.2916079703782"/>
  </r>
  <r>
    <s v="Gr"/>
    <x v="20"/>
    <x v="3"/>
    <x v="0"/>
    <n v="101.60500565009454"/>
    <n v="0.39999999999999991"/>
    <n v="142.24700791013234"/>
    <m/>
    <n v="0.27679999999999999"/>
    <n v="3.5000000000000003E-2"/>
    <n v="0"/>
    <n v="0"/>
    <n v="0"/>
    <n v="0"/>
    <n v="0"/>
    <n v="99.272479856386454"/>
    <m/>
    <n v="1.7425258468991212"/>
    <n v="6.6301330386912687"/>
    <n v="27.525617240000006"/>
    <n v="22.089174999999997"/>
    <n v="57.987451125590397"/>
    <n v="0"/>
    <n v="0"/>
    <n v="0"/>
    <n v="0"/>
    <n v="0"/>
    <n v="41.285028730796057"/>
    <n v="0"/>
    <m/>
    <n v="16"/>
    <n v="0"/>
    <n v="0"/>
  </r>
  <r>
    <n v="0.20499999999999999"/>
    <x v="20"/>
    <x v="3"/>
    <x v="1"/>
    <n v="98.647798388443917"/>
    <n v="0.39999999999999991"/>
    <n v="138.10691774382147"/>
    <n v="0.18720000000000001"/>
    <n v="0.15"/>
    <n v="3.5000000000000003E-2"/>
    <n v="79026.32513049338"/>
    <n v="11853.948769574006"/>
    <n v="67172.37636091937"/>
    <n v="2351.0331726321783"/>
    <n v="64821.343188287196"/>
    <n v="92.07577157427157"/>
    <m/>
    <n v="1.3751029585916816"/>
    <n v="5.2321264408129204"/>
    <n v="27.525617240000006"/>
    <n v="22.089174999999997"/>
    <n v="56.222021639404602"/>
    <n v="968.07248284854381"/>
    <n v="3683.4170143322958"/>
    <n v="19378.034536960004"/>
    <n v="15550.779199999997"/>
    <n v="39580.30323414084"/>
    <n v="35.853749934866968"/>
    <n v="704"/>
    <n v="44"/>
    <n v="16"/>
    <n v="144.32"/>
    <n v="25241.039954146345"/>
  </r>
  <r>
    <m/>
    <x v="20"/>
    <x v="3"/>
    <x v="2"/>
    <n v="114.14404376812944"/>
    <n v="0.39999999999999991"/>
    <n v="159.80166127538121"/>
    <n v="0.127"/>
    <n v="0.2661"/>
    <n v="3.5000000000000003E-2"/>
    <n v="98212.822606559072"/>
    <n v="26134.432095605371"/>
    <n v="72078.390510953701"/>
    <n v="2522.7436678833797"/>
    <n v="69555.646843070324"/>
    <n v="98.800634720270352"/>
    <m/>
    <n v="1.7089589160942453"/>
    <n v="6.5024142921757369"/>
    <n v="27.525617240000006"/>
    <n v="22.089174999999997"/>
    <n v="57.82616544826999"/>
    <n v="1203.1070769303487"/>
    <n v="4577.6996616917186"/>
    <n v="19378.034536960004"/>
    <n v="15550.779199999997"/>
    <n v="40709.620475582073"/>
    <n v="40.974469272000363"/>
    <n v="704"/>
    <n v="44"/>
    <n v="16"/>
    <n v="144.32"/>
    <n v="28846.026367488255"/>
  </r>
  <r>
    <m/>
    <x v="20"/>
    <x v="3"/>
    <x v="3"/>
    <n v="105.90579849269083"/>
    <n v="0.39999999999999991"/>
    <n v="148.26811788976715"/>
    <n v="0.1628"/>
    <n v="0.14249999999999999"/>
    <n v="3.5000000000000003E-2"/>
    <n v="43693.784040654195"/>
    <n v="6226.3642257932224"/>
    <n v="37467.419814860972"/>
    <n v="1311.3596935201342"/>
    <n v="36156.060121340837"/>
    <n v="102.71607989017285"/>
    <m/>
    <n v="1.520593336642085"/>
    <n v="5.7857024833377615"/>
    <n v="27.525617240000006"/>
    <n v="22.089174999999997"/>
    <n v="56.921088059979851"/>
    <n v="535.24885449801388"/>
    <n v="2036.5672741348922"/>
    <n v="9689.0172684800018"/>
    <n v="7775.3895999999986"/>
    <n v="20036.222997112909"/>
    <n v="45.794991830192998"/>
    <n v="352"/>
    <n v="22"/>
    <n v="16"/>
    <n v="72.16"/>
    <n v="16119.837124227935"/>
  </r>
  <r>
    <m/>
    <x v="20"/>
    <x v="3"/>
    <x v="4"/>
    <n v="94.96845512059636"/>
    <n v="0.39999999999999991"/>
    <n v="132.9558371688349"/>
    <n v="0.126"/>
    <n v="0.1"/>
    <n v="0.02"/>
    <n v="0"/>
    <n v="0"/>
    <n v="0"/>
    <n v="0"/>
    <n v="0"/>
    <n v="102.49140028666542"/>
    <m/>
    <n v="1.4234916706481309"/>
    <n v="5.4162405525640311"/>
    <n v="27.525617240000006"/>
    <n v="22.089174999999997"/>
    <n v="56.454524463212167"/>
    <n v="0"/>
    <n v="0"/>
    <n v="0"/>
    <n v="0"/>
    <n v="0"/>
    <n v="46.036875823453258"/>
    <n v="0"/>
    <n v="0"/>
    <n v="16"/>
    <n v="0"/>
    <n v="0"/>
  </r>
  <r>
    <m/>
    <x v="20"/>
    <x v="3"/>
    <x v="5"/>
    <n v="87.529563992473669"/>
    <n v="0.39999999999999991"/>
    <n v="122.54138958946312"/>
    <n v="7.0000000000000007E-2"/>
    <n v="0.15"/>
    <n v="0.05"/>
    <n v="0"/>
    <n v="0"/>
    <n v="0"/>
    <n v="0"/>
    <n v="0"/>
    <n v="92.025520046947051"/>
    <m/>
    <n v="1.3960527808979586"/>
    <n v="6.7238460467738408"/>
    <n v="27.525617240000006"/>
    <n v="22.089174999999997"/>
    <n v="57.734691067671804"/>
    <n v="0"/>
    <n v="0"/>
    <n v="0"/>
    <n v="0"/>
    <n v="0"/>
    <n v="34.290828979275247"/>
    <n v="0"/>
    <m/>
    <n v="16"/>
    <n v="0"/>
    <n v="0"/>
  </r>
  <r>
    <m/>
    <x v="20"/>
    <x v="3"/>
    <x v="6"/>
    <n v="102.33880093419477"/>
    <n v="0.39999999999999991"/>
    <n v="143.27432130787267"/>
    <n v="0.15"/>
    <n v="0.128"/>
    <n v="3.5000000000000003E-2"/>
    <n v="0"/>
    <n v="0"/>
    <n v="0"/>
    <n v="0"/>
    <n v="0"/>
    <n v="102.47810451002638"/>
    <m/>
    <n v="1.4918438706182242"/>
    <n v="7.1852072135898135"/>
    <n v="27.525617240000006"/>
    <n v="22.089174999999997"/>
    <n v="58.291843324208045"/>
    <n v="0"/>
    <n v="0"/>
    <n v="0"/>
    <n v="0"/>
    <n v="0"/>
    <n v="44.186261185818339"/>
    <n v="0"/>
    <m/>
    <n v="16"/>
    <n v="0"/>
    <n v="0"/>
  </r>
  <r>
    <m/>
    <x v="20"/>
    <x v="3"/>
    <x v="7"/>
    <n v="100.92397880146396"/>
    <n v="0.39999999999999991"/>
    <n v="141.29357032204953"/>
    <n v="7.0000000000000007E-2"/>
    <n v="0.15"/>
    <n v="3.5000000000000003E-2"/>
    <n v="0"/>
    <n v="0"/>
    <n v="0"/>
    <n v="0"/>
    <n v="0"/>
    <n v="107.78332748269484"/>
    <m/>
    <n v="1.6096869998939494"/>
    <n v="7.7527782035708572"/>
    <n v="27.525617240000006"/>
    <n v="22.089174999999997"/>
    <n v="58.977257443464808"/>
    <n v="0"/>
    <n v="0"/>
    <n v="0"/>
    <n v="0"/>
    <n v="0"/>
    <n v="48.806070039230036"/>
    <n v="0"/>
    <m/>
    <n v="16"/>
    <n v="0"/>
    <n v="0"/>
  </r>
  <r>
    <m/>
    <x v="20"/>
    <x v="3"/>
    <x v="8"/>
    <n v="90.030408677972858"/>
    <n v="0.39999999999999991"/>
    <n v="126.042572149162"/>
    <n v="0.1"/>
    <n v="0.2"/>
    <m/>
    <n v="21780.156467375193"/>
    <n v="4356.0312934750391"/>
    <n v="17424.125173900153"/>
    <n v="0"/>
    <n v="17424.125173900153"/>
    <n v="90.750651947396648"/>
    <m/>
    <n v="1.3896193579445111"/>
    <n v="6.6928605811205015"/>
    <n v="27.525617240000006"/>
    <n v="22.089174999999997"/>
    <n v="57.697272179065017"/>
    <n v="266.80691672534613"/>
    <n v="1285.0292315751362"/>
    <n v="5284.9185100800014"/>
    <n v="4241.1215999999995"/>
    <n v="11077.876258380484"/>
    <n v="33.053379768331631"/>
    <n v="192"/>
    <n v="12"/>
    <n v="16"/>
    <n v="39.36"/>
    <n v="6346.2489155196727"/>
  </r>
  <r>
    <m/>
    <x v="20"/>
    <x v="3"/>
    <x v="9"/>
    <n v="100.92397880146396"/>
    <n v="0.39999999999999991"/>
    <n v="141.29357032204953"/>
    <n v="0.12"/>
    <m/>
    <n v="3.5000000000000003E-2"/>
    <n v="19894.134701344574"/>
    <n v="0"/>
    <n v="19894.134701344574"/>
    <n v="696.29471454706015"/>
    <n v="19197.839986797513"/>
    <n v="119.98649991748445"/>
    <m/>
    <n v="1.5231446880716939"/>
    <n v="7.3359621711208112"/>
    <n v="27.525617240000006"/>
    <n v="22.089174999999997"/>
    <n v="58.473899099192508"/>
    <n v="243.70315009147103"/>
    <n v="1173.7539473793297"/>
    <n v="4404.0987584000013"/>
    <n v="3534.2679999999996"/>
    <n v="9355.8238558708017"/>
    <n v="61.512600818291943"/>
    <n v="160"/>
    <n v="10"/>
    <n v="16"/>
    <n v="32.799999999999997"/>
    <n v="9842.0161309267114"/>
  </r>
  <r>
    <m/>
    <x v="20"/>
    <x v="3"/>
    <x v="10"/>
    <n v="89.914150197701389"/>
    <n v="0.39999999999999991"/>
    <n v="125.87981027678194"/>
    <n v="0.12"/>
    <n v="0.1"/>
    <n v="7.0000000000000007E-2"/>
    <n v="35447.754573941791"/>
    <n v="3544.7754573941793"/>
    <n v="31902.979116547613"/>
    <n v="2233.2085381583329"/>
    <n v="29669.770578389282"/>
    <n v="92.718033057466499"/>
    <m/>
    <n v="1.3569843547837093"/>
    <n v="6.5356797495705177"/>
    <n v="27.525617240000006"/>
    <n v="22.089174999999997"/>
    <n v="57.507456344354232"/>
    <n v="434.23499353078694"/>
    <n v="2091.4175198625658"/>
    <n v="8808.1975168000026"/>
    <n v="7068.5359999999991"/>
    <n v="18402.386030193353"/>
    <n v="35.210576713112268"/>
    <n v="320"/>
    <n v="20"/>
    <n v="16"/>
    <n v="65.599999999999994"/>
    <n v="11267.384548195925"/>
  </r>
  <r>
    <m/>
    <x v="20"/>
    <x v="3"/>
    <x v="11"/>
    <n v="87.529563992473669"/>
    <n v="0.39999999999999991"/>
    <n v="122.54138958946312"/>
    <n v="7.0000000000000007E-2"/>
    <n v="0.11"/>
    <n v="3.5000000000000003E-2"/>
    <n v="18234.158770912112"/>
    <n v="2005.7574648003324"/>
    <n v="16228.40130611178"/>
    <n v="567.99404571391233"/>
    <n v="15660.407260397868"/>
    <n v="97.877545377486669"/>
    <m/>
    <n v="1.3960527808979586"/>
    <n v="6.7238460467738408"/>
    <n v="27.525617240000006"/>
    <n v="22.089174999999997"/>
    <n v="57.734691067671804"/>
    <n v="223.36844494367338"/>
    <n v="1075.8153674838145"/>
    <n v="4404.0987584000013"/>
    <n v="3534.2679999999996"/>
    <n v="9237.5505708274886"/>
    <n v="40.142854309814865"/>
    <n v="160"/>
    <n v="10"/>
    <n v="16"/>
    <n v="32.799999999999997"/>
    <n v="6422.8566895703789"/>
  </r>
  <r>
    <s v="Gr"/>
    <x v="21"/>
    <x v="4"/>
    <x v="0"/>
    <n v="97.455100868825397"/>
    <n v="0.39999999999999991"/>
    <n v="136.43714121635554"/>
    <m/>
    <n v="0.27679999999999999"/>
    <n v="3.5000000000000003E-2"/>
    <n v="0"/>
    <n v="0"/>
    <n v="0"/>
    <n v="0"/>
    <n v="0"/>
    <n v="95.217843609199946"/>
    <m/>
    <n v="1.6713549799003555"/>
    <n v="6.3593351520943315"/>
    <n v="27.207259199999996"/>
    <n v="22.089174999999997"/>
    <n v="57.327124331994682"/>
    <n v="0"/>
    <n v="0"/>
    <n v="0"/>
    <n v="0"/>
    <n v="0"/>
    <n v="37.890719277205264"/>
    <n v="0"/>
    <m/>
    <n v="16"/>
    <n v="0"/>
    <n v="0"/>
  </r>
  <r>
    <n v="0.2"/>
    <x v="21"/>
    <x v="4"/>
    <x v="1"/>
    <n v="93.67"/>
    <n v="0.40000000000000013"/>
    <n v="131.13800000000001"/>
    <n v="0.18720000000000001"/>
    <n v="0.15"/>
    <n v="3.5000000000000003E-2"/>
    <n v="75038.632345599995"/>
    <n v="11255.794851839999"/>
    <n v="63782.837493759995"/>
    <n v="2232.3993122816"/>
    <n v="61550.438181478392"/>
    <n v="87.429599689599996"/>
    <m/>
    <n v="1.3057148384000001"/>
    <n v="4.9681117239040002"/>
    <n v="27.207259199999996"/>
    <n v="22.089174999999997"/>
    <n v="55.570260762303995"/>
    <n v="919.22324623360009"/>
    <n v="3497.5506536284161"/>
    <n v="19153.910476799996"/>
    <n v="15550.779199999997"/>
    <n v="39121.463576662012"/>
    <n v="31.859338927296001"/>
    <n v="704"/>
    <n v="44"/>
    <n v="16"/>
    <n v="140.80000000000001"/>
    <n v="22428.974604816383"/>
  </r>
  <r>
    <m/>
    <x v="21"/>
    <x v="4"/>
    <x v="2"/>
    <n v="109.57828201740428"/>
    <n v="0.39999999999999991"/>
    <n v="153.40959482436597"/>
    <n v="0.127"/>
    <n v="0.2661"/>
    <n v="3.5000000000000003E-2"/>
    <n v="94284.309702296727"/>
    <n v="25089.05481178116"/>
    <n v="69195.254890515571"/>
    <n v="2421.8339211680454"/>
    <n v="66773.420969347528"/>
    <n v="94.848609331459542"/>
    <m/>
    <n v="1.6406005594504758"/>
    <n v="6.2423177204887077"/>
    <n v="27.207259199999996"/>
    <n v="22.089174999999997"/>
    <n v="57.179352479939176"/>
    <n v="1154.982793853135"/>
    <n v="4394.5916752240501"/>
    <n v="19153.910476799996"/>
    <n v="15550.779199999997"/>
    <n v="40254.264145877183"/>
    <n v="37.669256851520366"/>
    <n v="704"/>
    <n v="44"/>
    <n v="16"/>
    <n v="140.80000000000001"/>
    <n v="26519.156823470337"/>
  </r>
  <r>
    <m/>
    <x v="21"/>
    <x v="4"/>
    <x v="3"/>
    <n v="101.66956655298318"/>
    <n v="0.39999999999999991"/>
    <n v="142.33739317417644"/>
    <n v="0.1628"/>
    <n v="0.14249999999999999"/>
    <n v="3.5000000000000003E-2"/>
    <n v="41946.032679028023"/>
    <n v="5977.309656761493"/>
    <n v="35968.723022266531"/>
    <n v="1258.9053057793287"/>
    <n v="34709.817716487203"/>
    <n v="98.607436694565919"/>
    <m/>
    <n v="1.4597696031764014"/>
    <n v="5.5542743840042501"/>
    <n v="27.207259199999996"/>
    <n v="22.089174999999997"/>
    <n v="56.310478187180642"/>
    <n v="513.83890031809324"/>
    <n v="1955.104583169496"/>
    <n v="9576.9552383999981"/>
    <n v="7775.3895999999986"/>
    <n v="19821.288321887587"/>
    <n v="42.296958507385277"/>
    <n v="352"/>
    <n v="22"/>
    <n v="16"/>
    <n v="70.400000000000006"/>
    <n v="14888.529394599618"/>
  </r>
  <r>
    <m/>
    <x v="21"/>
    <x v="4"/>
    <x v="4"/>
    <n v="91.169716915772526"/>
    <n v="0.39999999999999991"/>
    <n v="127.63760368208153"/>
    <n v="0.126"/>
    <n v="0.1"/>
    <n v="0.02"/>
    <n v="0"/>
    <n v="0"/>
    <n v="0"/>
    <n v="0"/>
    <n v="0"/>
    <n v="98.391744275198818"/>
    <m/>
    <n v="1.3665520038222059"/>
    <n v="5.1995909304614711"/>
    <n v="27.207259199999996"/>
    <n v="22.089174999999997"/>
    <n v="55.862577134283669"/>
    <n v="0"/>
    <n v="0"/>
    <n v="0"/>
    <n v="0"/>
    <n v="0"/>
    <n v="42.529167140915149"/>
    <n v="0"/>
    <n v="0"/>
    <n v="16"/>
    <n v="0"/>
    <n v="0"/>
  </r>
  <r>
    <m/>
    <x v="21"/>
    <x v="4"/>
    <x v="5"/>
    <n v="84.028381432774694"/>
    <n v="0.39999999999999991"/>
    <n v="117.63973400588456"/>
    <n v="7.0000000000000007E-2"/>
    <n v="0.15"/>
    <n v="0.05"/>
    <n v="0"/>
    <n v="0"/>
    <n v="0"/>
    <n v="0"/>
    <n v="0"/>
    <n v="88.344499245069144"/>
    <m/>
    <n v="1.3402106696620397"/>
    <n v="6.454892204902885"/>
    <n v="27.207259199999996"/>
    <n v="22.089174999999997"/>
    <n v="57.091537074564918"/>
    <n v="0"/>
    <n v="0"/>
    <n v="0"/>
    <n v="0"/>
    <n v="0"/>
    <n v="31.252962170504226"/>
    <n v="0"/>
    <m/>
    <n v="16"/>
    <n v="0"/>
    <n v="0"/>
  </r>
  <r>
    <m/>
    <x v="21"/>
    <x v="4"/>
    <x v="6"/>
    <n v="98.245248896826965"/>
    <n v="0.39999999999999991"/>
    <n v="137.54334845555775"/>
    <n v="0.15"/>
    <n v="0.128"/>
    <n v="3.5000000000000003E-2"/>
    <n v="0"/>
    <n v="0"/>
    <n v="0"/>
    <n v="0"/>
    <n v="0"/>
    <n v="98.378980329625321"/>
    <m/>
    <n v="1.4321701157934952"/>
    <n v="6.8977989250462208"/>
    <n v="27.207259199999996"/>
    <n v="22.089174999999997"/>
    <n v="57.626403240839707"/>
    <n v="0"/>
    <n v="0"/>
    <n v="0"/>
    <n v="0"/>
    <n v="0"/>
    <n v="40.752577088785614"/>
    <n v="0"/>
    <m/>
    <n v="16"/>
    <n v="0"/>
    <n v="0"/>
  </r>
  <r>
    <m/>
    <x v="21"/>
    <x v="4"/>
    <x v="7"/>
    <n v="96.887019649405417"/>
    <n v="0.39999999999999991"/>
    <n v="135.64182750916757"/>
    <n v="7.0000000000000007E-2"/>
    <n v="0.15"/>
    <n v="3.5000000000000003E-2"/>
    <n v="0"/>
    <n v="0"/>
    <n v="0"/>
    <n v="0"/>
    <n v="0"/>
    <n v="103.47199438338706"/>
    <m/>
    <n v="1.5452995198981916"/>
    <n v="7.442667075428024"/>
    <n v="27.207259199999996"/>
    <n v="22.089174999999997"/>
    <n v="58.284400795326206"/>
    <n v="0"/>
    <n v="0"/>
    <n v="0"/>
    <n v="0"/>
    <n v="0"/>
    <n v="45.187593588060849"/>
    <n v="0"/>
    <m/>
    <n v="16"/>
    <n v="0"/>
    <n v="0"/>
  </r>
  <r>
    <m/>
    <x v="21"/>
    <x v="4"/>
    <x v="8"/>
    <n v="86.429192330853965"/>
    <n v="0.39999999999999991"/>
    <n v="121.00086926319554"/>
    <n v="0.1"/>
    <n v="0.2"/>
    <m/>
    <n v="20908.950208680191"/>
    <n v="4181.7900417360388"/>
    <n v="16727.160166944152"/>
    <n v="0"/>
    <n v="16727.160166944152"/>
    <n v="87.120625869500799"/>
    <m/>
    <n v="1.3340345836267309"/>
    <n v="6.425146157875683"/>
    <n v="27.207259199999996"/>
    <n v="22.089174999999997"/>
    <n v="57.055614941502405"/>
    <n v="256.13464005633233"/>
    <n v="1233.6280623121311"/>
    <n v="5223.7937663999992"/>
    <n v="4241.1215999999995"/>
    <n v="10954.678068768462"/>
    <n v="30.065010927998394"/>
    <n v="192"/>
    <n v="12"/>
    <n v="16"/>
    <n v="38.400000000000006"/>
    <n v="5772.4820981756911"/>
  </r>
  <r>
    <m/>
    <x v="21"/>
    <x v="4"/>
    <x v="9"/>
    <n v="96.887019649405417"/>
    <n v="0.39999999999999991"/>
    <n v="135.64182750916757"/>
    <n v="0.12"/>
    <m/>
    <n v="3.5000000000000003E-2"/>
    <n v="19098.369313290794"/>
    <n v="0"/>
    <n v="19098.369313290794"/>
    <n v="668.44292596517789"/>
    <n v="18429.926387325617"/>
    <n v="115.1870399207851"/>
    <m/>
    <n v="1.4622189005488264"/>
    <n v="7.04252368427598"/>
    <n v="27.207259199999996"/>
    <n v="22.089174999999997"/>
    <n v="57.801176784824797"/>
    <n v="233.95502408781223"/>
    <n v="1126.8037894841568"/>
    <n v="4353.1614719999998"/>
    <n v="3534.2679999999996"/>
    <n v="9248.1882855719668"/>
    <n v="57.3858631359603"/>
    <n v="160"/>
    <n v="10"/>
    <n v="16"/>
    <n v="32"/>
    <n v="9181.7381017536482"/>
  </r>
  <r>
    <m/>
    <x v="21"/>
    <x v="4"/>
    <x v="10"/>
    <n v="86.317584189793365"/>
    <n v="0.39999999999999991"/>
    <n v="120.8446178657107"/>
    <n v="0.12"/>
    <n v="0.1"/>
    <n v="7.0000000000000007E-2"/>
    <n v="34029.844390984137"/>
    <n v="3402.984439098414"/>
    <n v="30626.859951885723"/>
    <n v="2143.8801966320007"/>
    <n v="28482.97975525372"/>
    <n v="89.00931173516787"/>
    <m/>
    <n v="1.3027049805923614"/>
    <n v="6.2742525595876995"/>
    <n v="27.207259199999996"/>
    <n v="22.089174999999997"/>
    <n v="56.873391740180054"/>
    <n v="416.86559378955565"/>
    <n v="2007.7608190680639"/>
    <n v="8706.3229439999996"/>
    <n v="7068.5359999999991"/>
    <n v="18199.485356857618"/>
    <n v="32.135919994987816"/>
    <n v="320"/>
    <n v="20"/>
    <n v="16"/>
    <n v="64"/>
    <n v="10283.494398396102"/>
  </r>
  <r>
    <m/>
    <x v="21"/>
    <x v="4"/>
    <x v="11"/>
    <n v="84.028381432774694"/>
    <n v="0.39999999999999991"/>
    <n v="117.63973400588456"/>
    <n v="7.0000000000000007E-2"/>
    <n v="0.11"/>
    <n v="3.5000000000000003E-2"/>
    <n v="17504.792420075621"/>
    <n v="1925.5271662083182"/>
    <n v="15579.265253867303"/>
    <n v="545.27428388535566"/>
    <n v="15033.990969981947"/>
    <n v="93.962443562387165"/>
    <m/>
    <n v="1.3402106696620397"/>
    <n v="6.454892204902885"/>
    <n v="27.207259199999996"/>
    <n v="22.089174999999997"/>
    <n v="57.091537074564918"/>
    <n v="214.43370714592635"/>
    <n v="1032.7827527844615"/>
    <n v="4353.1614719999998"/>
    <n v="3534.2679999999996"/>
    <n v="9134.6459319303867"/>
    <n v="36.870906487822246"/>
    <n v="160"/>
    <n v="10"/>
    <n v="16"/>
    <n v="32"/>
    <n v="5899.3450380515596"/>
  </r>
  <r>
    <s v="Gr"/>
    <x v="22"/>
    <x v="1"/>
    <x v="0"/>
    <n v="156.77431344338243"/>
    <n v="0.39999999999999991"/>
    <n v="219.48403882073538"/>
    <m/>
    <n v="0.27679999999999999"/>
    <n v="3.5000000000000003E-2"/>
    <n v="26338.084658488246"/>
    <n v="7290.3818334695461"/>
    <n v="19047.7028250187"/>
    <n v="666.66959887565451"/>
    <n v="18381.033226143045"/>
    <n v="153.17527688452537"/>
    <m/>
    <n v="2.6886794755540087"/>
    <n v="10.230151049434475"/>
    <n v="58.549950987160024"/>
    <n v="29.351459999999999"/>
    <n v="100.82024151214851"/>
    <n v="322.64153706648102"/>
    <n v="1227.618125932137"/>
    <n v="7025.9941184592026"/>
    <n v="3522.1752000000001"/>
    <n v="12098.428981457822"/>
    <n v="52.355035372376861"/>
    <n v="120"/>
    <n v="10"/>
    <n v="12"/>
    <n v="40.200000000000003"/>
    <n v="6282.6042446852234"/>
  </r>
  <r>
    <n v="0.33500000000000002"/>
    <x v="22"/>
    <x v="1"/>
    <x v="1"/>
    <n v="150.87065916633264"/>
    <n v="0.39999999999999991"/>
    <n v="211.2189228328657"/>
    <n v="0.18720000000000001"/>
    <n v="0.15"/>
    <n v="3.5000000000000003E-2"/>
    <n v="82405.795429705555"/>
    <n v="12360.869314455833"/>
    <n v="70044.92611524972"/>
    <n v="2451.5724140337406"/>
    <n v="67593.35370121598"/>
    <n v="140.81948687753328"/>
    <m/>
    <n v="2.1030645708622773"/>
    <n v="8.0019460937053672"/>
    <n v="58.549950987160024"/>
    <n v="29.351459999999999"/>
    <n v="98.006421651727663"/>
    <n v="1009.4709940138931"/>
    <n v="3840.9341249785762"/>
    <n v="28103.97647383681"/>
    <n v="14088.700800000001"/>
    <n v="47043.082392829281"/>
    <n v="42.813065225805616"/>
    <n v="480"/>
    <n v="40"/>
    <n v="12"/>
    <n v="160.80000000000001"/>
    <n v="20550.271308386695"/>
  </r>
  <r>
    <m/>
    <x v="22"/>
    <x v="1"/>
    <x v="2"/>
    <n v="174.61866822540898"/>
    <n v="0.39999999999999991"/>
    <n v="244.46613551557255"/>
    <n v="0.127"/>
    <n v="0.2661"/>
    <n v="3.5000000000000003E-2"/>
    <n v="102441.08942644551"/>
    <n v="27259.573896377151"/>
    <n v="75181.515530068369"/>
    <n v="2631.353043552393"/>
    <n v="72550.162486515983"/>
    <n v="151.14617184690829"/>
    <m/>
    <n v="2.614381969737412"/>
    <n v="9.9474566211804696"/>
    <n v="58.549950987160024"/>
    <n v="29.351459999999999"/>
    <n v="100.46324957807791"/>
    <n v="1254.9033454739579"/>
    <n v="4774.7791781666256"/>
    <n v="28103.97647383681"/>
    <n v="14088.700800000001"/>
    <n v="48222.359797477395"/>
    <n v="50.682922268830382"/>
    <n v="480"/>
    <n v="40"/>
    <n v="12"/>
    <n v="160.80000000000001"/>
    <n v="24327.802689038585"/>
  </r>
  <r>
    <m/>
    <x v="22"/>
    <x v="1"/>
    <x v="3"/>
    <n v="162.01572048480148"/>
    <n v="0.39999999999999991"/>
    <n v="226.82200867872206"/>
    <n v="0.1628"/>
    <n v="0.14249999999999999"/>
    <n v="3.5000000000000003E-2"/>
    <n v="0"/>
    <n v="0"/>
    <n v="0"/>
    <n v="0"/>
    <n v="0"/>
    <n v="157.13605794615026"/>
    <m/>
    <n v="2.3262184744063696"/>
    <n v="8.851023925884153"/>
    <n v="58.549950987160024"/>
    <n v="29.351459999999999"/>
    <n v="99.078653387450544"/>
    <n v="0"/>
    <n v="0"/>
    <n v="0"/>
    <n v="0"/>
    <n v="0"/>
    <n v="58.057404558699716"/>
    <n v="0"/>
    <m/>
    <n v="12"/>
    <n v="0"/>
    <n v="0"/>
  </r>
  <r>
    <m/>
    <x v="22"/>
    <x v="1"/>
    <x v="4"/>
    <n v="145.28366622677285"/>
    <n v="0.39999999999999991"/>
    <n v="203.39713271748198"/>
    <n v="0.126"/>
    <n v="0.1"/>
    <n v="0.02"/>
    <n v="0"/>
    <n v="0"/>
    <n v="0"/>
    <n v="0"/>
    <n v="0"/>
    <n v="156.79234090365989"/>
    <m/>
    <n v="2.1776714014397212"/>
    <n v="8.2858174711106436"/>
    <n v="58.549950987160024"/>
    <n v="29.351459999999999"/>
    <n v="98.364899859710391"/>
    <n v="0"/>
    <n v="0"/>
    <n v="0"/>
    <n v="0"/>
    <n v="0"/>
    <n v="58.4274410439495"/>
    <n v="0"/>
    <m/>
    <n v="12"/>
    <n v="0"/>
    <n v="0"/>
  </r>
  <r>
    <m/>
    <x v="22"/>
    <x v="1"/>
    <x v="5"/>
    <n v="133.90357823457495"/>
    <n v="0.39999999999999991"/>
    <n v="187.46500952840492"/>
    <n v="7.0000000000000007E-2"/>
    <n v="0.15"/>
    <n v="0.05"/>
    <n v="0"/>
    <n v="0"/>
    <n v="0"/>
    <n v="0"/>
    <n v="0"/>
    <n v="140.78153553059386"/>
    <m/>
    <n v="2.1356951210523532"/>
    <n v="10.286205072823577"/>
    <n v="58.549950987160024"/>
    <n v="29.351459999999999"/>
    <n v="100.32331118103596"/>
    <n v="0"/>
    <n v="0"/>
    <n v="0"/>
    <n v="0"/>
    <n v="0"/>
    <n v="40.458224349557895"/>
    <n v="0"/>
    <m/>
    <n v="12"/>
    <n v="0"/>
    <n v="0"/>
  </r>
  <r>
    <m/>
    <x v="22"/>
    <x v="1"/>
    <x v="6"/>
    <n v="155.92511924556416"/>
    <n v="0.39999999999999991"/>
    <n v="218.29516694378981"/>
    <n v="0.15"/>
    <n v="0.128"/>
    <n v="3.5000000000000003E-2"/>
    <n v="0"/>
    <n v="0"/>
    <n v="0"/>
    <n v="0"/>
    <n v="0"/>
    <n v="156.13736451788122"/>
    <m/>
    <n v="2.2729984258022116"/>
    <n v="10.947502622231058"/>
    <n v="58.549950987160024"/>
    <n v="29.351459999999999"/>
    <n v="101.1219120351933"/>
    <n v="0"/>
    <n v="0"/>
    <n v="0"/>
    <n v="0"/>
    <n v="0"/>
    <n v="55.01545248268792"/>
    <n v="0"/>
    <m/>
    <n v="12"/>
    <n v="0"/>
    <n v="0"/>
  </r>
  <r>
    <m/>
    <x v="22"/>
    <x v="1"/>
    <x v="7"/>
    <n v="154.39448427217619"/>
    <n v="0.39999999999999991"/>
    <n v="216.15227798104664"/>
    <n v="7.0000000000000007E-2"/>
    <n v="0.15"/>
    <n v="3.5000000000000003E-2"/>
    <n v="0"/>
    <n v="0"/>
    <n v="0"/>
    <n v="0"/>
    <n v="0"/>
    <n v="164.88798259297675"/>
    <m/>
    <n v="2.4625148268990737"/>
    <n v="11.860275492820028"/>
    <n v="58.549950987160024"/>
    <n v="29.351459999999999"/>
    <n v="102.22420130687912"/>
    <n v="0"/>
    <n v="0"/>
    <n v="0"/>
    <n v="0"/>
    <n v="0"/>
    <n v="62.663781286097631"/>
    <n v="0"/>
    <m/>
    <n v="12"/>
    <n v="0"/>
    <n v="0"/>
  </r>
  <r>
    <m/>
    <x v="22"/>
    <x v="1"/>
    <x v="8"/>
    <n v="137.72939475556277"/>
    <n v="0.39999999999999991"/>
    <n v="192.82115265778785"/>
    <n v="0.1"/>
    <n v="0.2"/>
    <m/>
    <n v="20824.68448704109"/>
    <n v="4164.9368974082181"/>
    <n v="16659.747589632872"/>
    <n v="0"/>
    <n v="16659.747589632872"/>
    <n v="138.83122991360727"/>
    <m/>
    <n v="2.1258532080521113"/>
    <n v="10.238803206128535"/>
    <n v="58.549950987160024"/>
    <n v="29.351459999999999"/>
    <n v="100.26606740134068"/>
    <n v="255.10238496625337"/>
    <n v="1228.6563847354244"/>
    <n v="7025.9941184592026"/>
    <n v="3522.1752000000001"/>
    <n v="12031.928088160881"/>
    <n v="38.565162512266596"/>
    <n v="120"/>
    <n v="10"/>
    <n v="12"/>
    <n v="40.200000000000003"/>
    <n v="4627.8195014719913"/>
  </r>
  <r>
    <m/>
    <x v="22"/>
    <x v="1"/>
    <x v="9"/>
    <n v="154.39448427217619"/>
    <n v="0.39999999999999991"/>
    <n v="216.15227798104664"/>
    <n v="0.12"/>
    <m/>
    <n v="3.5000000000000003E-2"/>
    <n v="22825.680554798524"/>
    <n v="0"/>
    <n v="22825.680554798524"/>
    <n v="798.8988194179484"/>
    <n v="22026.781735380577"/>
    <n v="183.5565144615048"/>
    <m/>
    <n v="2.330121556635683"/>
    <n v="11.22262627277594"/>
    <n v="58.549950987160024"/>
    <n v="29.351459999999999"/>
    <n v="101.45415881657165"/>
    <n v="279.61458679628197"/>
    <n v="1346.715152733113"/>
    <n v="7025.9941184592026"/>
    <n v="3522.1752000000001"/>
    <n v="12174.499057988598"/>
    <n v="82.102355644933155"/>
    <n v="120"/>
    <n v="10"/>
    <n v="12"/>
    <n v="40.200000000000003"/>
    <n v="9852.2826773919787"/>
  </r>
  <r>
    <m/>
    <x v="22"/>
    <x v="1"/>
    <x v="10"/>
    <n v="137.55154140181131"/>
    <n v="0.39999999999999991"/>
    <n v="192.57215796253581"/>
    <n v="0.12"/>
    <n v="0.1"/>
    <n v="7.0000000000000007E-2"/>
    <n v="20335.61988084378"/>
    <n v="2033.5619880843781"/>
    <n v="18302.057892759403"/>
    <n v="1281.1440524931584"/>
    <n v="17020.913840266247"/>
    <n v="141.84094866888537"/>
    <m/>
    <n v="2.075927862836136"/>
    <n v="9.9983464414148582"/>
    <n v="58.549950987160024"/>
    <n v="29.351459999999999"/>
    <n v="99.975685291411025"/>
    <n v="249.11134354033632"/>
    <n v="1199.8015729697829"/>
    <n v="7025.9941184592026"/>
    <n v="3522.1752000000001"/>
    <n v="11997.082234969323"/>
    <n v="41.865263377474349"/>
    <n v="120"/>
    <n v="10"/>
    <n v="12"/>
    <n v="40.200000000000003"/>
    <n v="5023.8316052969221"/>
  </r>
  <r>
    <m/>
    <x v="22"/>
    <x v="1"/>
    <x v="11"/>
    <n v="133.90357823457495"/>
    <n v="0.39999999999999991"/>
    <n v="187.46500952840492"/>
    <n v="7.0000000000000007E-2"/>
    <n v="0.11"/>
    <n v="3.5000000000000003E-2"/>
    <n v="0"/>
    <n v="0"/>
    <n v="0"/>
    <n v="0"/>
    <n v="0"/>
    <n v="149.73402079312763"/>
    <m/>
    <n v="2.1356951210523532"/>
    <n v="10.286205072823577"/>
    <n v="58.549950987160024"/>
    <n v="29.351459999999999"/>
    <n v="100.32331118103596"/>
    <n v="0"/>
    <n v="0"/>
    <n v="0"/>
    <n v="0"/>
    <n v="0"/>
    <n v="49.410709612091665"/>
    <n v="0"/>
    <m/>
    <n v="12"/>
    <n v="0"/>
    <n v="0"/>
  </r>
  <r>
    <s v="Gr"/>
    <x v="23"/>
    <x v="2"/>
    <x v="0"/>
    <n v="126.35146483719815"/>
    <n v="0.39999999999999991"/>
    <n v="176.8920507720774"/>
    <m/>
    <n v="0.27679999999999999"/>
    <n v="3.5000000000000003E-2"/>
    <n v="0"/>
    <n v="0"/>
    <n v="0"/>
    <n v="0"/>
    <n v="0"/>
    <n v="123.45083952922356"/>
    <m/>
    <n v="2.1669276219579481"/>
    <n v="8.2449384864865269"/>
    <n v="20.651964984000003"/>
    <n v="29.351459999999999"/>
    <n v="60.415291092444477"/>
    <n v="0"/>
    <n v="0"/>
    <n v="0"/>
    <n v="0"/>
    <n v="0"/>
    <n v="63.035548436779081"/>
    <n v="0"/>
    <m/>
    <n v="12"/>
    <n v="0"/>
    <n v="0"/>
  </r>
  <r>
    <n v="0.315"/>
    <x v="23"/>
    <x v="2"/>
    <x v="1"/>
    <n v="116.20915821695088"/>
    <n v="0.40000000000000013"/>
    <n v="162.69282150373124"/>
    <n v="0.18720000000000001"/>
    <n v="0.15"/>
    <n v="3.5000000000000003E-2"/>
    <n v="0"/>
    <n v="0"/>
    <n v="0"/>
    <n v="0"/>
    <n v="0"/>
    <n v="108.4671739422804"/>
    <m/>
    <n v="1.6198998851483513"/>
    <n v="6.1635537670828278"/>
    <n v="20.651964984000003"/>
    <n v="29.351459999999999"/>
    <n v="57.786878636231179"/>
    <n v="0"/>
    <n v="0"/>
    <n v="0"/>
    <n v="0"/>
    <n v="0"/>
    <n v="50.680295306049217"/>
    <n v="0"/>
    <m/>
    <n v="12"/>
    <n v="0"/>
    <n v="0"/>
  </r>
  <r>
    <m/>
    <x v="23"/>
    <x v="2"/>
    <x v="2"/>
    <n v="132.90165321774032"/>
    <n v="0.39999999999999991"/>
    <n v="186.06231450483642"/>
    <n v="0.127"/>
    <n v="0.2661"/>
    <n v="3.5000000000000003E-2"/>
    <n v="155935.1045402133"/>
    <n v="41494.331318150762"/>
    <n v="114440.77322206253"/>
    <n v="4005.4270627721889"/>
    <n v="110435.34615929035"/>
    <n v="115.03681891592746"/>
    <m/>
    <n v="1.989796906893347"/>
    <n v="7.5709741902284824"/>
    <n v="20.651964984000003"/>
    <n v="29.351459999999999"/>
    <n v="59.564196081121835"/>
    <n v="1910.2050306176131"/>
    <n v="7268.135222619343"/>
    <n v="19825.886384640002"/>
    <n v="28177.401600000001"/>
    <n v="57181.628237876961"/>
    <n v="55.47262283480562"/>
    <n v="960"/>
    <n v="80"/>
    <n v="12"/>
    <n v="302.39999999999998"/>
    <n v="53253.717921413394"/>
  </r>
  <r>
    <m/>
    <x v="23"/>
    <x v="2"/>
    <x v="3"/>
    <n v="127.19624302866451"/>
    <n v="0.39999999999999991"/>
    <n v="178.0747402401303"/>
    <n v="0.1628"/>
    <n v="0.14249999999999999"/>
    <n v="3.5000000000000003E-2"/>
    <n v="0"/>
    <n v="0"/>
    <n v="0"/>
    <n v="0"/>
    <n v="0"/>
    <n v="123.36528921562156"/>
    <m/>
    <n v="1.826281113480704"/>
    <n v="6.9488132815784178"/>
    <n v="20.651964984000003"/>
    <n v="29.351459999999999"/>
    <n v="58.778519379059119"/>
    <n v="0"/>
    <n v="0"/>
    <n v="0"/>
    <n v="0"/>
    <n v="0"/>
    <n v="64.586769836562439"/>
    <n v="0"/>
    <m/>
    <n v="12"/>
    <n v="0"/>
    <n v="0"/>
  </r>
  <r>
    <m/>
    <x v="23"/>
    <x v="2"/>
    <x v="4"/>
    <n v="113.04175052217148"/>
    <n v="0.39999999999999991"/>
    <n v="158.25845073104006"/>
    <n v="0.126"/>
    <n v="0.1"/>
    <n v="0.02"/>
    <n v="0"/>
    <n v="0"/>
    <n v="0"/>
    <n v="0"/>
    <n v="0"/>
    <n v="121.99637539813538"/>
    <m/>
    <n v="1.6943941027518805"/>
    <n v="6.4469966636134819"/>
    <n v="20.651964984000003"/>
    <n v="29.351459999999999"/>
    <n v="58.144815750365368"/>
    <n v="0"/>
    <n v="0"/>
    <n v="0"/>
    <n v="0"/>
    <n v="0"/>
    <n v="63.851559647770017"/>
    <n v="0"/>
    <m/>
    <n v="12"/>
    <n v="0"/>
    <n v="0"/>
  </r>
  <r>
    <m/>
    <x v="23"/>
    <x v="2"/>
    <x v="5"/>
    <n v="125.79724826097635"/>
    <n v="0.39999999999999991"/>
    <n v="176.11614756536687"/>
    <n v="7.0000000000000007E-2"/>
    <n v="0.15"/>
    <n v="0.05"/>
    <n v="0"/>
    <n v="0"/>
    <n v="0"/>
    <n v="0"/>
    <n v="0"/>
    <n v="132.25882391790137"/>
    <m/>
    <n v="2.006403211138442"/>
    <n v="9.6634930169116799"/>
    <n v="20.651964984000003"/>
    <n v="29.351459999999999"/>
    <n v="61.673321212050126"/>
    <n v="0"/>
    <n v="0"/>
    <n v="0"/>
    <n v="0"/>
    <n v="0"/>
    <n v="70.585502705851241"/>
    <n v="0"/>
    <m/>
    <n v="12"/>
    <n v="0"/>
    <n v="0"/>
  </r>
  <r>
    <m/>
    <x v="23"/>
    <x v="2"/>
    <x v="6"/>
    <n v="125.86009802949792"/>
    <n v="0.39999999999999991"/>
    <n v="176.20413724129708"/>
    <n v="0.15"/>
    <n v="0.128"/>
    <n v="3.5000000000000003E-2"/>
    <n v="0"/>
    <n v="0"/>
    <n v="0"/>
    <n v="0"/>
    <n v="0"/>
    <n v="126.03141879493566"/>
    <m/>
    <n v="1.8347255790250057"/>
    <n v="8.8366374826510476"/>
    <n v="20.651964984000003"/>
    <n v="29.351459999999999"/>
    <n v="60.674788045676053"/>
    <n v="0"/>
    <n v="0"/>
    <n v="0"/>
    <n v="0"/>
    <n v="0"/>
    <n v="65.356630749259608"/>
    <n v="0"/>
    <m/>
    <n v="12"/>
    <n v="0"/>
    <n v="0"/>
  </r>
  <r>
    <m/>
    <x v="23"/>
    <x v="2"/>
    <x v="7"/>
    <n v="125.95165672148654"/>
    <n v="0.39999999999999991"/>
    <n v="176.33231941008114"/>
    <n v="7.0000000000000007E-2"/>
    <n v="0.15"/>
    <n v="3.5000000000000003E-2"/>
    <n v="0"/>
    <n v="0"/>
    <n v="0"/>
    <n v="0"/>
    <n v="0"/>
    <n v="134.51202404639071"/>
    <m/>
    <n v="2.0088659488793494"/>
    <n v="9.6753543660311507"/>
    <n v="20.651964984000003"/>
    <n v="29.351459999999999"/>
    <n v="61.68764529891051"/>
    <n v="0"/>
    <n v="0"/>
    <n v="0"/>
    <n v="0"/>
    <n v="0"/>
    <n v="72.824378747480196"/>
    <n v="0"/>
    <m/>
    <n v="12"/>
    <n v="0"/>
    <n v="0"/>
  </r>
  <r>
    <m/>
    <x v="23"/>
    <x v="2"/>
    <x v="8"/>
    <n v="128.22181341806876"/>
    <n v="0.39999999999999991"/>
    <n v="179.51053878529626"/>
    <n v="0.1"/>
    <n v="0.2"/>
    <m/>
    <n v="0"/>
    <n v="0"/>
    <n v="0"/>
    <n v="0"/>
    <n v="0"/>
    <n v="129.24758792541331"/>
    <m/>
    <n v="1.9791036901078913"/>
    <n v="9.5320096094992319"/>
    <n v="20.651964984000003"/>
    <n v="29.351459999999999"/>
    <n v="61.514538283607124"/>
    <n v="0"/>
    <n v="0"/>
    <n v="0"/>
    <n v="0"/>
    <n v="0"/>
    <n v="67.73304964180619"/>
    <n v="0"/>
    <m/>
    <n v="12"/>
    <n v="0"/>
    <n v="0"/>
  </r>
  <r>
    <m/>
    <x v="23"/>
    <x v="2"/>
    <x v="9"/>
    <n v="125.95165672148654"/>
    <n v="0.39999999999999991"/>
    <n v="176.33231941008114"/>
    <n v="0.12"/>
    <m/>
    <n v="3.5000000000000003E-2"/>
    <n v="0"/>
    <n v="0"/>
    <n v="0"/>
    <n v="0"/>
    <n v="0"/>
    <n v="149.74140564304091"/>
    <m/>
    <n v="1.9008624032406749"/>
    <n v="9.1551740237714121"/>
    <n v="20.651964984000003"/>
    <n v="29.351459999999999"/>
    <n v="61.059461411012094"/>
    <n v="0"/>
    <n v="0"/>
    <n v="0"/>
    <n v="0"/>
    <n v="0"/>
    <n v="88.681944232028812"/>
    <n v="0"/>
    <m/>
    <n v="12"/>
    <n v="0"/>
    <n v="0"/>
  </r>
  <r>
    <m/>
    <x v="23"/>
    <x v="2"/>
    <x v="10"/>
    <n v="123.96704666253137"/>
    <n v="0.39999999999999991"/>
    <n v="173.55386532754392"/>
    <n v="0.12"/>
    <n v="0.1"/>
    <n v="7.0000000000000007E-2"/>
    <n v="0"/>
    <n v="0"/>
    <n v="0"/>
    <n v="0"/>
    <n v="0"/>
    <n v="127.83283504565576"/>
    <m/>
    <n v="1.8709106682309236"/>
    <n v="9.0109166878060805"/>
    <n v="20.651964984000003"/>
    <n v="29.351459999999999"/>
    <n v="60.885252340037006"/>
    <n v="0"/>
    <n v="0"/>
    <n v="0"/>
    <n v="0"/>
    <n v="0"/>
    <n v="66.947582705618743"/>
    <n v="0"/>
    <m/>
    <n v="12"/>
    <n v="0"/>
    <n v="0"/>
  </r>
  <r>
    <m/>
    <x v="23"/>
    <x v="2"/>
    <x v="11"/>
    <n v="125.79724826097635"/>
    <n v="0.39999999999999991"/>
    <n v="176.11614756536687"/>
    <n v="7.0000000000000007E-2"/>
    <n v="0.11"/>
    <n v="3.5000000000000003E-2"/>
    <n v="0"/>
    <n v="0"/>
    <n v="0"/>
    <n v="0"/>
    <n v="0"/>
    <n v="140.66933860295924"/>
    <m/>
    <n v="2.006403211138442"/>
    <n v="9.6634930169116799"/>
    <n v="20.651964984000003"/>
    <n v="29.351459999999999"/>
    <n v="61.673321212050126"/>
    <n v="0"/>
    <n v="0"/>
    <n v="0"/>
    <n v="0"/>
    <n v="0"/>
    <n v="78.996017390909117"/>
    <n v="0"/>
    <m/>
    <n v="12"/>
    <n v="0"/>
    <n v="0"/>
  </r>
  <r>
    <s v="Gr"/>
    <x v="24"/>
    <x v="3"/>
    <x v="0"/>
    <n v="150.69067886127391"/>
    <n v="0.39999999999999991"/>
    <n v="210.96695040578345"/>
    <m/>
    <n v="0.27679999999999999"/>
    <n v="3.5000000000000003E-2"/>
    <n v="25316.034048694015"/>
    <n v="7007.4782246785035"/>
    <n v="18308.555824015511"/>
    <n v="640.79945384054292"/>
    <n v="17667.756370174968"/>
    <n v="147.23130308479139"/>
    <m/>
    <n v="2.5843451424708475"/>
    <n v="9.8331695584135659"/>
    <n v="39.725387075000015"/>
    <n v="29.351459999999999"/>
    <n v="81.494361775884428"/>
    <n v="310.12141709650172"/>
    <n v="1179.9803470096278"/>
    <n v="4767.0464490000013"/>
    <n v="3522.1752000000001"/>
    <n v="9779.3234131061308"/>
    <n v="65.736941308906964"/>
    <n v="120"/>
    <n v="10"/>
    <n v="12"/>
    <n v="42.599999999999994"/>
    <n v="7888.432957068836"/>
  </r>
  <r>
    <n v="0.35499999999999998"/>
    <x v="24"/>
    <x v="3"/>
    <x v="1"/>
    <n v="144.71913925822642"/>
    <n v="0.39999999999999991"/>
    <n v="202.60679496151698"/>
    <n v="0.18720000000000001"/>
    <n v="0.15"/>
    <n v="3.5000000000000003E-2"/>
    <n v="0"/>
    <n v="0"/>
    <n v="0"/>
    <n v="0"/>
    <n v="0"/>
    <n v="135.07778811540737"/>
    <m/>
    <n v="2.0173153360728322"/>
    <n v="7.6756790052534454"/>
    <n v="39.725387075000015"/>
    <n v="29.351459999999999"/>
    <n v="78.769841416326287"/>
    <n v="0"/>
    <n v="0"/>
    <n v="0"/>
    <n v="0"/>
    <n v="0"/>
    <n v="56.307946699081086"/>
    <n v="0"/>
    <m/>
    <n v="12"/>
    <n v="0"/>
    <n v="0"/>
  </r>
  <r>
    <m/>
    <x v="24"/>
    <x v="3"/>
    <x v="2"/>
    <n v="168.75668130994242"/>
    <n v="0.39999999999999991"/>
    <n v="236.25935383391936"/>
    <n v="0.127"/>
    <n v="0.2661"/>
    <n v="3.5000000000000003E-2"/>
    <n v="24750.52990764139"/>
    <n v="6586.1160084233743"/>
    <n v="18164.413899218016"/>
    <n v="635.75448647263067"/>
    <n v="17528.659412745386"/>
    <n v="146.07216177287822"/>
    <m/>
    <n v="2.5266165947383921"/>
    <n v="9.6135183249597098"/>
    <n v="39.725387075000015"/>
    <n v="29.351459999999999"/>
    <n v="81.216981994698116"/>
    <n v="303.19399136860704"/>
    <n v="1153.6221989951653"/>
    <n v="4767.0464490000013"/>
    <n v="3522.1752000000001"/>
    <n v="9746.0378393637748"/>
    <n v="64.855179778180101"/>
    <n v="120"/>
    <n v="10"/>
    <n v="12"/>
    <n v="42.599999999999994"/>
    <n v="7782.6215733816125"/>
  </r>
  <r>
    <m/>
    <x v="24"/>
    <x v="3"/>
    <x v="3"/>
    <n v="156.57681728370835"/>
    <n v="0.39999999999999991"/>
    <n v="219.20754419719168"/>
    <n v="0.1628"/>
    <n v="0.14249999999999999"/>
    <n v="3.5000000000000003E-2"/>
    <n v="0"/>
    <n v="0"/>
    <n v="0"/>
    <n v="0"/>
    <n v="0"/>
    <n v="151.86096608461298"/>
    <m/>
    <n v="2.2481268110231385"/>
    <n v="8.5538931152480391"/>
    <n v="39.725387075000015"/>
    <n v="29.351459999999999"/>
    <n v="79.878867001271189"/>
    <n v="0"/>
    <n v="0"/>
    <n v="0"/>
    <n v="0"/>
    <n v="0"/>
    <n v="71.982099083341794"/>
    <n v="0"/>
    <m/>
    <n v="12"/>
    <n v="0"/>
    <n v="0"/>
  </r>
  <r>
    <m/>
    <x v="24"/>
    <x v="3"/>
    <x v="4"/>
    <n v="140.40646174968342"/>
    <n v="0.39999999999999991"/>
    <n v="196.56904644955677"/>
    <n v="0.126"/>
    <n v="0.1"/>
    <n v="0.02"/>
    <n v="0"/>
    <n v="0"/>
    <n v="0"/>
    <n v="0"/>
    <n v="0"/>
    <n v="151.52878769847695"/>
    <m/>
    <n v="2.1045664958121799"/>
    <n v="8.0076607648820985"/>
    <n v="39.725387075000015"/>
    <n v="29.351459999999999"/>
    <n v="79.189074335694301"/>
    <n v="0"/>
    <n v="0"/>
    <n v="0"/>
    <n v="0"/>
    <n v="0"/>
    <n v="72.339713362782646"/>
    <n v="0"/>
    <m/>
    <n v="12"/>
    <n v="0"/>
    <n v="0"/>
  </r>
  <r>
    <m/>
    <x v="24"/>
    <x v="3"/>
    <x v="5"/>
    <n v="129.40840580242701"/>
    <n v="0.39999999999999991"/>
    <n v="181.17176812339781"/>
    <n v="7.0000000000000007E-2"/>
    <n v="0.15"/>
    <n v="0.05"/>
    <n v="0"/>
    <n v="0"/>
    <n v="0"/>
    <n v="0"/>
    <n v="0"/>
    <n v="136.05546856646865"/>
    <m/>
    <n v="2.0639993683458093"/>
    <n v="9.9408949169308372"/>
    <n v="39.725387075000015"/>
    <n v="29.351459999999999"/>
    <n v="81.081741360276666"/>
    <n v="0"/>
    <n v="0"/>
    <n v="0"/>
    <n v="0"/>
    <n v="0"/>
    <n v="54.973727206191981"/>
    <n v="0"/>
    <m/>
    <n v="12"/>
    <n v="0"/>
    <n v="0"/>
  </r>
  <r>
    <m/>
    <x v="24"/>
    <x v="3"/>
    <x v="6"/>
    <n v="151.30317662458407"/>
    <n v="0.39999999999999991"/>
    <n v="211.82444727441768"/>
    <n v="0.15"/>
    <n v="0.128"/>
    <n v="3.5000000000000003E-2"/>
    <n v="0"/>
    <n v="0"/>
    <n v="0"/>
    <n v="0"/>
    <n v="0"/>
    <n v="151.50913050860544"/>
    <m/>
    <n v="2.2056220572448741"/>
    <n v="10.622996030812047"/>
    <n v="39.725387075000015"/>
    <n v="29.351459999999999"/>
    <n v="81.905465163056931"/>
    <n v="0"/>
    <n v="0"/>
    <n v="0"/>
    <n v="0"/>
    <n v="0"/>
    <n v="69.603665345548507"/>
    <n v="0"/>
    <m/>
    <n v="12"/>
    <n v="0"/>
    <n v="0"/>
  </r>
  <r>
    <m/>
    <x v="24"/>
    <x v="3"/>
    <x v="7"/>
    <n v="149.21142763899076"/>
    <n v="0.39999999999999991"/>
    <n v="208.89599869458704"/>
    <n v="7.0000000000000007E-2"/>
    <n v="0.15"/>
    <n v="3.5000000000000003E-2"/>
    <n v="0"/>
    <n v="0"/>
    <n v="0"/>
    <n v="0"/>
    <n v="0"/>
    <n v="159.35265692418855"/>
    <m/>
    <n v="2.3798476651280831"/>
    <n v="11.46212344837199"/>
    <n v="39.725387075000015"/>
    <n v="29.351459999999999"/>
    <n v="82.918818188500083"/>
    <n v="0"/>
    <n v="0"/>
    <n v="0"/>
    <n v="0"/>
    <n v="0"/>
    <n v="76.433838735688468"/>
    <n v="0"/>
    <m/>
    <n v="12"/>
    <n v="0"/>
    <n v="0"/>
  </r>
  <r>
    <m/>
    <x v="24"/>
    <x v="3"/>
    <x v="8"/>
    <n v="133.10578882535353"/>
    <n v="0.39999999999999991"/>
    <n v="186.34810435549494"/>
    <n v="0.1"/>
    <n v="0.2"/>
    <m/>
    <n v="20125.595270393453"/>
    <n v="4025.1190540786906"/>
    <n v="16100.476216314762"/>
    <n v="0"/>
    <n v="16100.476216314762"/>
    <n v="134.17063513595636"/>
    <m/>
    <n v="2.0544878505193318"/>
    <n v="9.8950843412767799"/>
    <n v="39.725387075000015"/>
    <n v="29.351459999999999"/>
    <n v="81.026419266796125"/>
    <n v="246.53854206231981"/>
    <n v="1187.4101209532137"/>
    <n v="4767.0464490000013"/>
    <n v="3522.1752000000001"/>
    <n v="9723.1703120155344"/>
    <n v="53.144215869160234"/>
    <n v="120"/>
    <n v="10"/>
    <n v="12"/>
    <n v="42.599999999999994"/>
    <n v="6377.3059042992281"/>
  </r>
  <r>
    <m/>
    <x v="24"/>
    <x v="3"/>
    <x v="9"/>
    <n v="149.21142763899076"/>
    <n v="0.39999999999999991"/>
    <n v="208.89599869458704"/>
    <n v="0.12"/>
    <m/>
    <n v="3.5000000000000003E-2"/>
    <n v="22059.417462148391"/>
    <n v="0"/>
    <n v="22059.417462148391"/>
    <n v="772.0796111751938"/>
    <n v="21287.337850973196"/>
    <n v="177.39448209144331"/>
    <m/>
    <n v="2.2518988659276484"/>
    <n v="10.845880252222958"/>
    <n v="39.725387075000015"/>
    <n v="29.351459999999999"/>
    <n v="82.174626193150615"/>
    <n v="270.2278639113178"/>
    <n v="1301.5056302667549"/>
    <n v="4767.0464490000013"/>
    <n v="3522.1752000000001"/>
    <n v="9860.9551431780746"/>
    <n v="95.219855898292693"/>
    <n v="120"/>
    <n v="10"/>
    <n v="12"/>
    <n v="42.599999999999994"/>
    <n v="11426.382707795123"/>
  </r>
  <r>
    <m/>
    <x v="24"/>
    <x v="3"/>
    <x v="10"/>
    <n v="132.93390604761871"/>
    <n v="0.39999999999999991"/>
    <n v="186.10746846666618"/>
    <n v="0.12"/>
    <n v="0.1"/>
    <n v="7.0000000000000007E-2"/>
    <n v="0"/>
    <n v="0"/>
    <n v="0"/>
    <n v="0"/>
    <n v="0"/>
    <n v="137.07931697380764"/>
    <m/>
    <n v="2.0062385100706615"/>
    <n v="9.6626997627893072"/>
    <n v="39.725387075000015"/>
    <n v="29.351459999999999"/>
    <n v="80.745785347859979"/>
    <n v="0"/>
    <n v="0"/>
    <n v="0"/>
    <n v="0"/>
    <n v="0"/>
    <n v="56.333531625947657"/>
    <n v="0"/>
    <m/>
    <n v="12"/>
    <n v="0"/>
    <n v="0"/>
  </r>
  <r>
    <m/>
    <x v="24"/>
    <x v="3"/>
    <x v="11"/>
    <n v="129.40840580242701"/>
    <n v="0.39999999999999991"/>
    <n v="181.17176812339781"/>
    <n v="7.0000000000000007E-2"/>
    <n v="0.11"/>
    <n v="3.5000000000000003E-2"/>
    <n v="0"/>
    <n v="0"/>
    <n v="0"/>
    <n v="0"/>
    <n v="0"/>
    <n v="144.70741693908559"/>
    <m/>
    <n v="2.0639993683458093"/>
    <n v="9.9408949169308372"/>
    <n v="39.725387075000015"/>
    <n v="29.351459999999999"/>
    <n v="81.081741360276666"/>
    <n v="0"/>
    <n v="0"/>
    <n v="0"/>
    <n v="0"/>
    <n v="0"/>
    <n v="63.625675578808924"/>
    <n v="0"/>
    <m/>
    <n v="12"/>
    <n v="0"/>
    <n v="0"/>
  </r>
  <r>
    <s v="Gr"/>
    <x v="25"/>
    <x v="3"/>
    <x v="0"/>
    <n v="150.69067886127391"/>
    <n v="0.39999999999999991"/>
    <n v="210.96695040578345"/>
    <m/>
    <n v="0.27679999999999999"/>
    <n v="3.5000000000000003E-2"/>
    <n v="25316.034048694015"/>
    <n v="7007.4782246785035"/>
    <n v="18308.555824015511"/>
    <n v="640.79945384054292"/>
    <n v="17667.756370174968"/>
    <n v="147.23130308479139"/>
    <m/>
    <n v="2.5843451424708475"/>
    <n v="9.8331695584135659"/>
    <n v="46.105408877000002"/>
    <n v="29.351459999999999"/>
    <n v="87.874383577884416"/>
    <n v="310.12141709650172"/>
    <n v="1179.9803470096278"/>
    <n v="5532.6490652400007"/>
    <n v="3522.1752000000001"/>
    <n v="10544.92602934613"/>
    <n v="59.356919506906976"/>
    <n v="120"/>
    <n v="10"/>
    <n v="12"/>
    <n v="42.599999999999994"/>
    <n v="7122.8303408288375"/>
  </r>
  <r>
    <n v="0.35499999999999998"/>
    <x v="25"/>
    <x v="3"/>
    <x v="1"/>
    <n v="144.71913925822642"/>
    <n v="0.39999999999999991"/>
    <n v="202.60679496151698"/>
    <n v="0.18720000000000001"/>
    <n v="0.15"/>
    <n v="3.5000000000000003E-2"/>
    <n v="0"/>
    <n v="0"/>
    <n v="0"/>
    <n v="0"/>
    <n v="0"/>
    <n v="135.07778811540737"/>
    <m/>
    <n v="2.0173153360728322"/>
    <n v="7.6756790052534454"/>
    <n v="46.105408877000002"/>
    <n v="29.351459999999999"/>
    <n v="85.149863218326274"/>
    <n v="0"/>
    <n v="0"/>
    <n v="0"/>
    <n v="0"/>
    <n v="0"/>
    <n v="49.927924897081098"/>
    <n v="0"/>
    <m/>
    <n v="12"/>
    <n v="0"/>
    <n v="0"/>
  </r>
  <r>
    <m/>
    <x v="25"/>
    <x v="3"/>
    <x v="2"/>
    <n v="168.75668130994242"/>
    <n v="0.39999999999999991"/>
    <n v="236.25935383391936"/>
    <n v="0.127"/>
    <n v="0.2661"/>
    <n v="3.5000000000000003E-2"/>
    <n v="24750.52990764139"/>
    <n v="6586.1160084233743"/>
    <n v="18164.413899218016"/>
    <n v="635.75448647263067"/>
    <n v="17528.659412745386"/>
    <n v="146.07216177287822"/>
    <m/>
    <n v="2.5266165947383921"/>
    <n v="9.6135183249597098"/>
    <n v="46.105408877000002"/>
    <n v="29.351459999999999"/>
    <n v="87.597003796698104"/>
    <n v="303.19399136860704"/>
    <n v="1153.6221989951653"/>
    <n v="5532.6490652400007"/>
    <n v="3522.1752000000001"/>
    <n v="10511.640455603772"/>
    <n v="58.475157976180114"/>
    <n v="120"/>
    <n v="10"/>
    <n v="12"/>
    <n v="42.599999999999994"/>
    <n v="7017.018957141614"/>
  </r>
  <r>
    <m/>
    <x v="25"/>
    <x v="3"/>
    <x v="3"/>
    <n v="156.57681728370835"/>
    <n v="0.39999999999999991"/>
    <n v="219.20754419719168"/>
    <n v="0.1628"/>
    <n v="0.14249999999999999"/>
    <n v="3.5000000000000003E-2"/>
    <n v="0"/>
    <n v="0"/>
    <n v="0"/>
    <n v="0"/>
    <n v="0"/>
    <n v="151.86096608461298"/>
    <m/>
    <n v="2.2481268110231385"/>
    <n v="8.5538931152480391"/>
    <n v="46.105408877000002"/>
    <n v="29.351459999999999"/>
    <n v="86.258888803271176"/>
    <n v="0"/>
    <n v="0"/>
    <n v="0"/>
    <n v="0"/>
    <n v="0"/>
    <n v="65.602077281341806"/>
    <n v="0"/>
    <m/>
    <n v="12"/>
    <n v="0"/>
    <n v="0"/>
  </r>
  <r>
    <m/>
    <x v="25"/>
    <x v="3"/>
    <x v="4"/>
    <n v="140.40646174968342"/>
    <n v="0.39999999999999991"/>
    <n v="196.56904644955677"/>
    <n v="0.126"/>
    <n v="0.1"/>
    <n v="0.02"/>
    <n v="0"/>
    <n v="0"/>
    <n v="0"/>
    <n v="0"/>
    <n v="0"/>
    <n v="151.52878769847695"/>
    <m/>
    <n v="2.1045664958121799"/>
    <n v="8.0076607648820985"/>
    <n v="46.105408877000002"/>
    <n v="29.351459999999999"/>
    <n v="85.569096137694288"/>
    <n v="0"/>
    <n v="0"/>
    <n v="0"/>
    <n v="0"/>
    <n v="0"/>
    <n v="65.959691560782659"/>
    <n v="0"/>
    <m/>
    <n v="12"/>
    <n v="0"/>
    <n v="0"/>
  </r>
  <r>
    <m/>
    <x v="25"/>
    <x v="3"/>
    <x v="5"/>
    <n v="129.40840580242701"/>
    <n v="0.39999999999999991"/>
    <n v="181.17176812339781"/>
    <n v="7.0000000000000007E-2"/>
    <n v="0.15"/>
    <n v="0.05"/>
    <n v="0"/>
    <n v="0"/>
    <n v="0"/>
    <n v="0"/>
    <n v="0"/>
    <n v="136.05546856646865"/>
    <m/>
    <n v="2.0639993683458093"/>
    <n v="9.9408949169308372"/>
    <n v="46.105408877000002"/>
    <n v="29.351459999999999"/>
    <n v="87.461763162276654"/>
    <n v="0"/>
    <n v="0"/>
    <n v="0"/>
    <n v="0"/>
    <n v="0"/>
    <n v="48.593705404191994"/>
    <n v="0"/>
    <m/>
    <n v="12"/>
    <n v="0"/>
    <n v="0"/>
  </r>
  <r>
    <m/>
    <x v="25"/>
    <x v="3"/>
    <x v="6"/>
    <n v="151.30317662458407"/>
    <n v="0.39999999999999991"/>
    <n v="211.82444727441768"/>
    <n v="0.15"/>
    <n v="0.128"/>
    <n v="3.5000000000000003E-2"/>
    <n v="0"/>
    <n v="0"/>
    <n v="0"/>
    <n v="0"/>
    <n v="0"/>
    <n v="151.50913050860544"/>
    <m/>
    <n v="2.2056220572448741"/>
    <n v="10.622996030812047"/>
    <n v="46.105408877000002"/>
    <n v="29.351459999999999"/>
    <n v="88.285486965056919"/>
    <n v="0"/>
    <n v="0"/>
    <n v="0"/>
    <n v="0"/>
    <n v="0"/>
    <n v="63.223643543548519"/>
    <n v="0"/>
    <m/>
    <n v="12"/>
    <n v="0"/>
    <n v="0"/>
  </r>
  <r>
    <m/>
    <x v="25"/>
    <x v="3"/>
    <x v="7"/>
    <n v="149.21142763899076"/>
    <n v="0.39999999999999991"/>
    <n v="208.89599869458704"/>
    <n v="7.0000000000000007E-2"/>
    <n v="0.15"/>
    <n v="3.5000000000000003E-2"/>
    <n v="0"/>
    <n v="0"/>
    <n v="0"/>
    <n v="0"/>
    <n v="0"/>
    <n v="159.35265692418855"/>
    <m/>
    <n v="2.3798476651280831"/>
    <n v="11.46212344837199"/>
    <n v="46.105408877000002"/>
    <n v="29.351459999999999"/>
    <n v="89.29883999050007"/>
    <n v="0"/>
    <n v="0"/>
    <n v="0"/>
    <n v="0"/>
    <n v="0"/>
    <n v="70.053816933688481"/>
    <n v="0"/>
    <m/>
    <n v="12"/>
    <n v="0"/>
    <n v="0"/>
  </r>
  <r>
    <m/>
    <x v="25"/>
    <x v="3"/>
    <x v="8"/>
    <n v="133.10578882535353"/>
    <n v="0.39999999999999991"/>
    <n v="186.34810435549494"/>
    <n v="0.1"/>
    <n v="0.2"/>
    <m/>
    <n v="20125.595270393453"/>
    <n v="4025.1190540786906"/>
    <n v="16100.476216314762"/>
    <n v="0"/>
    <n v="16100.476216314762"/>
    <n v="134.17063513595636"/>
    <m/>
    <n v="2.0544878505193318"/>
    <n v="9.8950843412767799"/>
    <n v="46.105408877000002"/>
    <n v="29.351459999999999"/>
    <n v="87.406441068796113"/>
    <n v="246.53854206231981"/>
    <n v="1187.4101209532137"/>
    <n v="5532.6490652400007"/>
    <n v="3522.1752000000001"/>
    <n v="10488.772928255534"/>
    <n v="46.764194067160247"/>
    <n v="120"/>
    <n v="10"/>
    <n v="12"/>
    <n v="42.599999999999994"/>
    <n v="5611.7032880592296"/>
  </r>
  <r>
    <m/>
    <x v="25"/>
    <x v="3"/>
    <x v="9"/>
    <n v="149.21142763899076"/>
    <n v="0.39999999999999991"/>
    <n v="208.89599869458704"/>
    <n v="0.12"/>
    <m/>
    <n v="3.5000000000000003E-2"/>
    <n v="22059.417462148391"/>
    <n v="0"/>
    <n v="22059.417462148391"/>
    <n v="772.0796111751938"/>
    <n v="21287.337850973196"/>
    <n v="177.39448209144331"/>
    <m/>
    <n v="2.2518988659276484"/>
    <n v="10.845880252222958"/>
    <n v="46.105408877000002"/>
    <n v="29.351459999999999"/>
    <n v="88.554647995150603"/>
    <n v="270.2278639113178"/>
    <n v="1301.5056302667549"/>
    <n v="5532.6490652400007"/>
    <n v="3522.1752000000001"/>
    <n v="10626.557759418072"/>
    <n v="88.839834096292705"/>
    <n v="120"/>
    <n v="10"/>
    <n v="12"/>
    <n v="42.599999999999994"/>
    <n v="10660.780091555125"/>
  </r>
  <r>
    <m/>
    <x v="25"/>
    <x v="3"/>
    <x v="10"/>
    <n v="132.93390604761871"/>
    <n v="0.39999999999999991"/>
    <n v="186.10746846666618"/>
    <n v="0.12"/>
    <n v="0.1"/>
    <n v="7.0000000000000007E-2"/>
    <n v="9826.4743350399749"/>
    <n v="982.64743350399749"/>
    <n v="8843.8269015359765"/>
    <n v="619.06788310751847"/>
    <n v="8224.7590184284581"/>
    <n v="137.07931697380764"/>
    <m/>
    <n v="2.0062385100706615"/>
    <n v="9.6626997627893072"/>
    <n v="46.105408877000002"/>
    <n v="29.351459999999999"/>
    <n v="87.125807149859966"/>
    <n v="120.37431060423968"/>
    <n v="579.7619857673584"/>
    <n v="2766.3245326200004"/>
    <n v="1761.0876000000001"/>
    <n v="5227.5484289915976"/>
    <n v="49.95350982394767"/>
    <n v="60"/>
    <n v="5"/>
    <n v="12"/>
    <n v="21.299999999999997"/>
    <n v="2997.2105894368601"/>
  </r>
  <r>
    <m/>
    <x v="25"/>
    <x v="3"/>
    <x v="11"/>
    <n v="129.40840580242701"/>
    <n v="0.39999999999999991"/>
    <n v="181.17176812339781"/>
    <n v="7.0000000000000007E-2"/>
    <n v="0.11"/>
    <n v="3.5000000000000003E-2"/>
    <n v="0"/>
    <n v="0"/>
    <n v="0"/>
    <n v="0"/>
    <n v="0"/>
    <n v="144.70741693908559"/>
    <m/>
    <n v="2.0639993683458093"/>
    <n v="9.9408949169308372"/>
    <n v="46.105408877000002"/>
    <n v="29.351459999999999"/>
    <n v="87.461763162276654"/>
    <n v="0"/>
    <n v="0"/>
    <n v="0"/>
    <n v="0"/>
    <n v="0"/>
    <n v="57.245653776808936"/>
    <n v="0"/>
    <m/>
    <n v="12"/>
    <n v="0"/>
    <n v="0"/>
  </r>
  <r>
    <s v="Gr"/>
    <x v="26"/>
    <x v="4"/>
    <x v="0"/>
    <n v="144.78950542334985"/>
    <n v="0.39999999999999991"/>
    <n v="202.70530759268979"/>
    <m/>
    <n v="0.27679999999999999"/>
    <n v="3.5000000000000003E-2"/>
    <n v="24324.636911122776"/>
    <n v="6733.0594969987842"/>
    <n v="17591.577414123993"/>
    <n v="615.70520949433978"/>
    <n v="16975.872204629653"/>
    <n v="141.46560170524711"/>
    <m/>
    <n v="2.4831400180104501"/>
    <n v="9.4480943868952707"/>
    <n v="45.572159159999998"/>
    <n v="29.351459999999999"/>
    <n v="86.854853564905724"/>
    <n v="297.976802161254"/>
    <n v="1133.7713264274325"/>
    <n v="5468.6590992000001"/>
    <n v="3522.1752000000001"/>
    <n v="10422.582427788688"/>
    <n v="54.610748140341386"/>
    <n v="120"/>
    <n v="10"/>
    <n v="12"/>
    <n v="42"/>
    <n v="6553.2897768409666"/>
  </r>
  <r>
    <n v="0.35"/>
    <x v="26"/>
    <x v="4"/>
    <x v="1"/>
    <n v="138.58042312445176"/>
    <n v="0.39999999999999991"/>
    <n v="194.01259237423244"/>
    <n v="0.18720000000000001"/>
    <n v="0.15"/>
    <n v="3.5000000000000003E-2"/>
    <n v="0"/>
    <n v="0"/>
    <n v="0"/>
    <n v="0"/>
    <n v="0"/>
    <n v="129.34804012582686"/>
    <m/>
    <n v="1.9317445797517576"/>
    <n v="7.3500910091615852"/>
    <n v="45.572159159999998"/>
    <n v="29.351459999999999"/>
    <n v="84.20545474891334"/>
    <n v="0"/>
    <n v="0"/>
    <n v="0"/>
    <n v="0"/>
    <n v="0"/>
    <n v="45.142585376913516"/>
    <n v="0"/>
    <m/>
    <n v="12"/>
    <n v="0"/>
    <n v="0"/>
  </r>
  <r>
    <m/>
    <x v="26"/>
    <x v="4"/>
    <x v="2"/>
    <n v="162.00641405754476"/>
    <n v="0.39999999999999991"/>
    <n v="226.80897968056266"/>
    <n v="0.127"/>
    <n v="0.2661"/>
    <n v="3.5000000000000003E-2"/>
    <n v="0"/>
    <n v="0"/>
    <n v="0"/>
    <n v="0"/>
    <n v="0"/>
    <n v="140.22927530196313"/>
    <m/>
    <n v="2.4255519309488571"/>
    <n v="9.2289775919613248"/>
    <n v="45.572159159999998"/>
    <n v="29.351459999999999"/>
    <n v="86.578148682910182"/>
    <n v="0"/>
    <n v="0"/>
    <n v="0"/>
    <n v="0"/>
    <n v="0"/>
    <n v="53.651126619052945"/>
    <n v="0"/>
    <m/>
    <n v="12"/>
    <n v="0"/>
    <n v="0"/>
  </r>
  <r>
    <m/>
    <x v="26"/>
    <x v="4"/>
    <x v="3"/>
    <n v="150.31374459236002"/>
    <n v="0.39999999999999991"/>
    <n v="210.43924242930402"/>
    <n v="0.1628"/>
    <n v="0.14249999999999999"/>
    <n v="3.5000000000000003E-2"/>
    <n v="0"/>
    <n v="0"/>
    <n v="0"/>
    <n v="0"/>
    <n v="0"/>
    <n v="145.78652744122849"/>
    <m/>
    <n v="2.1582017385822132"/>
    <n v="8.2117373906381186"/>
    <n v="45.572159159999998"/>
    <n v="29.351459999999999"/>
    <n v="85.293558289220329"/>
    <n v="0"/>
    <n v="0"/>
    <n v="0"/>
    <n v="0"/>
    <n v="0"/>
    <n v="60.492969152008158"/>
    <n v="0"/>
    <m/>
    <n v="12"/>
    <n v="0"/>
    <n v="0"/>
  </r>
  <r>
    <m/>
    <x v="26"/>
    <x v="4"/>
    <x v="4"/>
    <n v="134.79020327969607"/>
    <n v="0.39999999999999991"/>
    <n v="188.7062845915745"/>
    <n v="0.126"/>
    <n v="0.1"/>
    <n v="0.02"/>
    <n v="0"/>
    <n v="0"/>
    <n v="0"/>
    <n v="0"/>
    <n v="0"/>
    <n v="145.46763619053783"/>
    <m/>
    <n v="2.0203838359796924"/>
    <n v="7.6873543342868125"/>
    <n v="45.572159159999998"/>
    <n v="29.351459999999999"/>
    <n v="84.631357330266511"/>
    <n v="0"/>
    <n v="0"/>
    <n v="0"/>
    <n v="0"/>
    <n v="0"/>
    <n v="60.836278860271321"/>
    <n v="0"/>
    <m/>
    <n v="12"/>
    <n v="0"/>
    <n v="0"/>
  </r>
  <r>
    <m/>
    <x v="26"/>
    <x v="4"/>
    <x v="5"/>
    <n v="124.23206957032995"/>
    <n v="0.39999999999999991"/>
    <n v="173.92489739846192"/>
    <n v="7.0000000000000007E-2"/>
    <n v="0.15"/>
    <n v="0.05"/>
    <n v="0"/>
    <n v="0"/>
    <n v="0"/>
    <n v="0"/>
    <n v="0"/>
    <n v="130.61324982380992"/>
    <m/>
    <n v="1.9814393936119774"/>
    <n v="9.5432591202536052"/>
    <n v="45.572159159999998"/>
    <n v="29.351459999999999"/>
    <n v="86.448317673865574"/>
    <n v="0"/>
    <n v="0"/>
    <n v="0"/>
    <n v="0"/>
    <n v="0"/>
    <n v="44.164932149944349"/>
    <n v="0"/>
    <m/>
    <n v="12"/>
    <n v="0"/>
    <n v="0"/>
  </r>
  <r>
    <m/>
    <x v="26"/>
    <x v="4"/>
    <x v="6"/>
    <n v="145.25104955960072"/>
    <n v="0.39999999999999991"/>
    <n v="203.35146938344099"/>
    <n v="0.15"/>
    <n v="0.128"/>
    <n v="3.5000000000000003E-2"/>
    <n v="0"/>
    <n v="0"/>
    <n v="0"/>
    <n v="0"/>
    <n v="0"/>
    <n v="145.44876528826123"/>
    <m/>
    <n v="2.1173971749550793"/>
    <n v="10.198076189579563"/>
    <n v="45.572159159999998"/>
    <n v="29.351459999999999"/>
    <n v="87.239092524534641"/>
    <n v="0"/>
    <n v="0"/>
    <n v="0"/>
    <n v="0"/>
    <n v="0"/>
    <n v="58.209672763726587"/>
    <n v="0"/>
    <m/>
    <n v="12"/>
    <n v="0"/>
    <n v="0"/>
  </r>
  <r>
    <m/>
    <x v="26"/>
    <x v="4"/>
    <x v="7"/>
    <n v="143.24297053343113"/>
    <n v="0.39999999999999991"/>
    <n v="200.54015874680357"/>
    <n v="7.0000000000000007E-2"/>
    <n v="0.15"/>
    <n v="3.5000000000000003E-2"/>
    <n v="0"/>
    <n v="0"/>
    <n v="0"/>
    <n v="0"/>
    <n v="0"/>
    <n v="152.978550647221"/>
    <m/>
    <n v="2.2846537585229596"/>
    <n v="11.00363851043711"/>
    <n v="45.572159159999998"/>
    <n v="29.351459999999999"/>
    <n v="88.211911428960065"/>
    <n v="0"/>
    <n v="0"/>
    <n v="0"/>
    <n v="0"/>
    <n v="0"/>
    <n v="64.766639218260934"/>
    <n v="0"/>
    <m/>
    <n v="12"/>
    <n v="0"/>
    <n v="0"/>
  </r>
  <r>
    <m/>
    <x v="26"/>
    <x v="4"/>
    <x v="8"/>
    <n v="127.78155727233941"/>
    <n v="0.39999999999999991"/>
    <n v="178.89418018127517"/>
    <n v="0.1"/>
    <n v="0.2"/>
    <m/>
    <n v="0"/>
    <n v="0"/>
    <n v="0"/>
    <n v="0"/>
    <n v="0"/>
    <n v="128.80380973051814"/>
    <m/>
    <n v="1.972308336498559"/>
    <n v="9.4992809676257117"/>
    <n v="45.572159159999998"/>
    <n v="29.351459999999999"/>
    <n v="86.395208464124266"/>
    <n v="0"/>
    <n v="0"/>
    <n v="0"/>
    <n v="0"/>
    <n v="0"/>
    <n v="42.408601266393873"/>
    <n v="0"/>
    <m/>
    <n v="12"/>
    <n v="0"/>
    <n v="0"/>
  </r>
  <r>
    <m/>
    <x v="26"/>
    <x v="4"/>
    <x v="9"/>
    <n v="143.24297053343113"/>
    <n v="0.39999999999999991"/>
    <n v="200.54015874680357"/>
    <n v="0.12"/>
    <m/>
    <n v="3.5000000000000003E-2"/>
    <n v="21177.040763662455"/>
    <n v="0"/>
    <n v="21177.040763662455"/>
    <n v="741.196426728186"/>
    <n v="20435.844336934268"/>
    <n v="170.29870280778559"/>
    <m/>
    <n v="2.1618229112905425"/>
    <n v="10.412045042134041"/>
    <n v="45.572159159999998"/>
    <n v="29.351459999999999"/>
    <n v="87.497487113424583"/>
    <n v="259.4187493548651"/>
    <n v="1249.4454050560848"/>
    <n v="5468.6590992000001"/>
    <n v="3522.1752000000001"/>
    <n v="10499.69845361095"/>
    <n v="82.801215694361005"/>
    <n v="120"/>
    <n v="10"/>
    <n v="12"/>
    <n v="42"/>
    <n v="9936.145883323321"/>
  </r>
  <r>
    <m/>
    <x v="26"/>
    <x v="4"/>
    <x v="10"/>
    <n v="127.61654980571396"/>
    <n v="0.39999999999999991"/>
    <n v="178.66316972799953"/>
    <n v="0.12"/>
    <n v="0.1"/>
    <n v="7.0000000000000007E-2"/>
    <n v="18866.830723276751"/>
    <n v="1886.6830723276753"/>
    <n v="16980.147650949075"/>
    <n v="1188.6103355664354"/>
    <n v="15791.53731538264"/>
    <n v="131.59614429485532"/>
    <m/>
    <n v="1.9259889696678349"/>
    <n v="9.2761917722777341"/>
    <n v="45.572159159999998"/>
    <n v="29.351459999999999"/>
    <n v="86.12579990194557"/>
    <n v="231.1186763601402"/>
    <n v="1113.143012673328"/>
    <n v="5468.6590992000001"/>
    <n v="3522.1752000000001"/>
    <n v="10335.095988233468"/>
    <n v="45.470344392909752"/>
    <n v="120"/>
    <n v="10"/>
    <n v="12"/>
    <n v="42"/>
    <n v="5456.4413271491703"/>
  </r>
  <r>
    <m/>
    <x v="26"/>
    <x v="4"/>
    <x v="11"/>
    <n v="124.23206957032995"/>
    <n v="0.39999999999999991"/>
    <n v="173.92489739846192"/>
    <n v="7.0000000000000007E-2"/>
    <n v="0.11"/>
    <n v="3.5000000000000003E-2"/>
    <n v="0"/>
    <n v="0"/>
    <n v="0"/>
    <n v="0"/>
    <n v="0"/>
    <n v="138.91912026152218"/>
    <m/>
    <n v="1.9814393936119774"/>
    <n v="9.5432591202536052"/>
    <n v="45.572159159999998"/>
    <n v="29.351459999999999"/>
    <n v="86.448317673865574"/>
    <n v="0"/>
    <n v="0"/>
    <n v="0"/>
    <n v="0"/>
    <n v="0"/>
    <n v="52.470802587656607"/>
    <n v="0"/>
    <m/>
    <n v="1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2" cacheId="10" applyNumberFormats="0" applyBorderFormats="0" applyFontFormats="0" applyPatternFormats="0" applyAlignmentFormats="0" applyWidthHeightFormats="1" dataCaption="Datos" updatedVersion="7" minRefreshableVersion="3" asteriskTotals="1" showMemberPropertyTips="0" itemPrintTitles="1" createdVersion="4" indent="0" compact="0" compactData="0" gridDropZones="1">
  <location ref="C4:O354" firstHeaderRow="1" firstDataRow="2" firstDataCol="2" rowPageCount="1" colPageCount="1"/>
  <pivotFields count="33">
    <pivotField compact="0" outline="0" subtotalTop="0" showAll="0" includeNewItemsInFilter="1"/>
    <pivotField axis="axisRow" compact="0" outline="0" subtotalTop="0" showAll="0" insertBlankRow="1" includeNewItemsInFilter="1">
      <items count="30">
        <item x="0"/>
        <item x="1"/>
        <item x="2"/>
        <item x="3"/>
        <item m="1" x="28"/>
        <item m="1" x="27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22"/>
        <item x="19"/>
        <item x="24"/>
        <item x="20"/>
        <item x="25"/>
        <item x="21"/>
        <item x="26"/>
        <item x="18"/>
        <item x="23"/>
        <item t="default"/>
      </items>
    </pivotField>
    <pivotField axis="axisPage" compact="0" outline="0" subtotalTop="0" showAll="0" includeNewItemsInFilter="1">
      <items count="6">
        <item x="1"/>
        <item x="0"/>
        <item x="2"/>
        <item x="3"/>
        <item x="4"/>
        <item t="default"/>
      </items>
    </pivotField>
    <pivotField axis="axisRow" compact="0" outline="0" subtotalTop="0" showAll="0" insertBlankRow="1" includeNewItemsInFilter="1">
      <items count="13">
        <item x="9"/>
        <item x="8"/>
        <item x="11"/>
        <item x="1"/>
        <item x="0"/>
        <item x="2"/>
        <item x="4"/>
        <item x="7"/>
        <item x="6"/>
        <item x="5"/>
        <item x="3"/>
        <item x="10"/>
        <item t="default"/>
      </items>
    </pivotField>
    <pivotField compact="0" numFmtId="167" outline="0" subtotalTop="0" showAll="0" includeNewItemsInFilter="1"/>
    <pivotField compact="0" numFmtId="168" outline="0" subtotalTop="0" showAll="0" includeNewItemsInFilter="1"/>
    <pivotField compact="0" numFmtId="167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 defaultSubtotal="0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9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9" outline="0" subtotalTop="0" showAll="0" includeNewItemsInFilter="1"/>
    <pivotField dataField="1" compact="0" outline="0" subtotalTop="0" showAll="0" includeNewItemsInFilter="1"/>
    <pivotField compact="0" numFmtId="169" outline="0" subtotalTop="0" showAll="0" includeNewItemsInFilter="1"/>
    <pivotField dataField="1" compact="0" numFmtId="169" outline="0" subtotalTop="0" showAll="0" includeNewItemsInFilter="1"/>
    <pivotField dataField="1" compact="0" numFmtId="169" outline="0" subtotalTop="0" showAll="0" includeNewItemsInFilter="1"/>
  </pivotFields>
  <rowFields count="2">
    <field x="3"/>
    <field x="1"/>
  </rowFields>
  <rowItems count="349">
    <i>
      <x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/>
    </i>
    <i t="blank">
      <x/>
    </i>
    <i>
      <x v="1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1"/>
    </i>
    <i t="blank">
      <x v="1"/>
    </i>
    <i>
      <x v="2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2"/>
    </i>
    <i t="blank">
      <x v="2"/>
    </i>
    <i>
      <x v="3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3"/>
    </i>
    <i t="blank">
      <x v="3"/>
    </i>
    <i>
      <x v="4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4"/>
    </i>
    <i t="blank">
      <x v="4"/>
    </i>
    <i>
      <x v="5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5"/>
    </i>
    <i t="blank">
      <x v="5"/>
    </i>
    <i>
      <x v="6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6"/>
    </i>
    <i t="blank">
      <x v="6"/>
    </i>
    <i>
      <x v="7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7"/>
    </i>
    <i t="blank">
      <x v="7"/>
    </i>
    <i>
      <x v="8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8"/>
    </i>
    <i t="blank">
      <x v="8"/>
    </i>
    <i>
      <x v="9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9"/>
    </i>
    <i t="blank">
      <x v="9"/>
    </i>
    <i>
      <x v="10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10"/>
    </i>
    <i t="blank">
      <x v="10"/>
    </i>
    <i>
      <x v="11"/>
      <x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 v="11"/>
    </i>
    <i t="blank">
      <x v="11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2" hier="0"/>
  </pageFields>
  <dataFields count="11">
    <dataField name=" Kilos" fld="31" baseField="0" baseItem="0"/>
    <dataField name=" Cajas" fld="29" baseField="0" baseItem="0"/>
    <dataField name=" Unidades" fld="28" baseField="0" baseItem="0"/>
    <dataField name=" Ventas netas" fld="10" baseField="0" baseItem="0"/>
    <dataField name=" Acuerdo" fld="11" baseField="0" baseItem="0"/>
    <dataField name=" Adicional" fld="13" baseField="1" baseItem="0"/>
    <dataField name=" Taxes" fld="22" baseField="0" baseItem="0"/>
    <dataField name="Logística" fld="23" baseField="0" baseItem="0"/>
    <dataField name=" Miel" fld="24" baseField="0" baseItem="0"/>
    <dataField name=" Directos" fld="25" baseField="0" baseItem="0"/>
    <dataField name="Margen" fld="32" baseField="0" baseItem="0"/>
  </dataFields>
  <formats count="4">
    <format dxfId="18">
      <pivotArea type="all" dataOnly="0" outline="0" fieldPosition="0"/>
    </format>
    <format dxfId="17">
      <pivotArea outline="0" fieldPosition="0"/>
    </format>
    <format dxfId="16">
      <pivotArea dataOnly="0" labelOnly="1" outline="0" fieldPosition="0">
        <references count="1">
          <reference field="4294967294" count="0"/>
        </references>
      </pivotArea>
    </format>
    <format dxfId="15">
      <pivotArea type="all" dataOnly="0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2" cacheId="10" applyNumberFormats="0" applyBorderFormats="0" applyFontFormats="0" applyPatternFormats="0" applyAlignmentFormats="0" applyWidthHeightFormats="1" dataCaption="Datos" updatedVersion="7" minRefreshableVersion="3" asteriskTotals="1" showMemberPropertyTips="0" itemPrintTitles="1" createdVersion="4" indent="0" compact="0" compactData="0" gridDropZones="1">
  <location ref="C4:O384" firstHeaderRow="1" firstDataRow="2" firstDataCol="2" rowPageCount="1" colPageCount="1"/>
  <pivotFields count="33">
    <pivotField compact="0" outline="0" subtotalTop="0" showAll="0" includeNewItemsInFilter="1"/>
    <pivotField axis="axisRow" compact="0" outline="0" subtotalTop="0" showAll="0" insertBlankRow="1" includeNewItemsInFilter="1">
      <items count="30">
        <item x="17"/>
        <item x="10"/>
        <item x="5"/>
        <item x="1"/>
        <item x="9"/>
        <item x="2"/>
        <item x="14"/>
        <item x="3"/>
        <item x="18"/>
        <item x="0"/>
        <item x="8"/>
        <item m="1" x="28"/>
        <item m="1" x="27"/>
        <item x="4"/>
        <item x="6"/>
        <item x="11"/>
        <item x="22"/>
        <item x="19"/>
        <item x="24"/>
        <item x="21"/>
        <item x="26"/>
        <item x="23"/>
        <item x="20"/>
        <item x="25"/>
        <item x="7"/>
        <item x="12"/>
        <item x="13"/>
        <item x="15"/>
        <item x="16"/>
        <item t="default"/>
      </items>
    </pivotField>
    <pivotField axis="axisPage" compact="0" outline="0" subtotalTop="0" showAll="0" includeNewItemsInFilter="1">
      <items count="6">
        <item x="1"/>
        <item x="0"/>
        <item x="2"/>
        <item x="3"/>
        <item x="4"/>
        <item t="default"/>
      </items>
    </pivotField>
    <pivotField axis="axisRow" compact="0" outline="0" subtotalTop="0" showAll="0" insertBlankRow="1" includeNewItemsInFilter="1">
      <items count="13">
        <item x="9"/>
        <item x="8"/>
        <item x="11"/>
        <item x="1"/>
        <item x="0"/>
        <item x="2"/>
        <item x="4"/>
        <item x="7"/>
        <item x="6"/>
        <item x="5"/>
        <item x="3"/>
        <item x="10"/>
        <item t="default"/>
      </items>
    </pivotField>
    <pivotField compact="0" numFmtId="167" outline="0" subtotalTop="0" showAll="0" includeNewItemsInFilter="1"/>
    <pivotField compact="0" numFmtId="168" outline="0" subtotalTop="0" showAll="0" includeNewItemsInFilter="1"/>
    <pivotField compact="0" numFmtId="167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 defaultSubtotal="0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9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9" outline="0" subtotalTop="0" showAll="0" includeNewItemsInFilter="1"/>
    <pivotField dataField="1" compact="0" outline="0" subtotalTop="0" showAll="0" includeNewItemsInFilter="1"/>
    <pivotField compact="0" numFmtId="169" outline="0" subtotalTop="0" showAll="0" includeNewItemsInFilter="1"/>
    <pivotField dataField="1" compact="0" numFmtId="169" outline="0" subtotalTop="0" showAll="0" includeNewItemsInFilter="1"/>
    <pivotField dataField="1" compact="0" numFmtId="169" outline="0" subtotalTop="0" showAll="0" includeNewItemsInFilter="1"/>
  </pivotFields>
  <rowFields count="2">
    <field x="1"/>
    <field x="3"/>
  </rowFields>
  <rowItems count="37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blank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blank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 t="blank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blank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blank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5"/>
    </i>
    <i t="blank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6"/>
    </i>
    <i t="blank">
      <x v="6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7"/>
    </i>
    <i t="blank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8"/>
    </i>
    <i t="blank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9"/>
    </i>
    <i t="blank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0"/>
    </i>
    <i t="blank">
      <x v="10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3"/>
    </i>
    <i t="blank">
      <x v="13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4"/>
    </i>
    <i t="blank">
      <x v="14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5"/>
    </i>
    <i t="blank">
      <x v="15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6"/>
    </i>
    <i t="blank">
      <x v="16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7"/>
    </i>
    <i t="blank">
      <x v="17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8"/>
    </i>
    <i t="blank">
      <x v="18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9"/>
    </i>
    <i t="blank">
      <x v="19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0"/>
    </i>
    <i t="blank">
      <x v="20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1"/>
    </i>
    <i t="blank">
      <x v="2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2"/>
    </i>
    <i t="blank">
      <x v="22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3"/>
    </i>
    <i t="blank">
      <x v="23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4"/>
    </i>
    <i t="blank">
      <x v="24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5"/>
    </i>
    <i t="blank">
      <x v="25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6"/>
    </i>
    <i t="blank">
      <x v="26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7"/>
    </i>
    <i t="blank">
      <x v="27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8"/>
    </i>
    <i t="blank">
      <x v="2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2" hier="0"/>
  </pageFields>
  <dataFields count="11">
    <dataField name=" Kilos" fld="31" baseField="0" baseItem="0"/>
    <dataField name=" Cajas" fld="29" baseField="0" baseItem="0"/>
    <dataField name=" Unidades" fld="28" baseField="0" baseItem="0"/>
    <dataField name=" Ventas netas" fld="10" baseField="0" baseItem="0"/>
    <dataField name=" Acuerdo" fld="11" baseField="0" baseItem="0"/>
    <dataField name=" Adicional" fld="13" baseField="3" baseItem="0"/>
    <dataField name=" Taxes" fld="22" baseField="0" baseItem="0"/>
    <dataField name="Logística" fld="23" baseField="0" baseItem="0"/>
    <dataField name=" Miel" fld="24" baseField="0" baseItem="0"/>
    <dataField name=" Directos" fld="25" baseField="0" baseItem="0"/>
    <dataField name="Margen" fld="32" baseField="0" baseItem="0"/>
  </dataFields>
  <formats count="4">
    <format dxfId="0">
      <pivotArea type="all" dataOnly="0" outline="0" fieldPosition="0"/>
    </format>
    <format dxfId="1">
      <pivotArea type="all" dataOnly="0" outline="0" fieldPosition="0"/>
    </format>
    <format dxfId="2">
      <pivotArea outline="0" fieldPosition="0"/>
    </format>
    <format dxfId="3">
      <pivotArea dataOnly="0" labelOnly="1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2" cacheId="10" applyNumberFormats="0" applyBorderFormats="0" applyFontFormats="0" applyPatternFormats="0" applyAlignmentFormats="0" applyWidthHeightFormats="1" dataCaption="Datos" updatedVersion="7" minRefreshableVersion="3" asteriskTotals="1" showMemberPropertyTips="0" itemPrintTitles="1" createdVersion="4" indent="0" compact="0" compactData="0" gridDropZones="1">
  <location ref="C4:N33" firstHeaderRow="1" firstDataRow="2" firstDataCol="1" rowPageCount="1" colPageCount="1"/>
  <pivotFields count="33">
    <pivotField compact="0" outline="0" subtotalTop="0" showAll="0" includeNewItemsInFilter="1"/>
    <pivotField axis="axisRow" compact="0" outline="0" subtotalTop="0" showAll="0" insertBlankRow="1" includeNewItemsInFilter="1">
      <items count="30">
        <item x="0"/>
        <item x="2"/>
        <item x="3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m="1" x="28"/>
        <item m="1" x="27"/>
        <item x="15"/>
        <item x="16"/>
        <item x="17"/>
        <item x="22"/>
        <item x="19"/>
        <item x="24"/>
        <item x="20"/>
        <item x="25"/>
        <item x="21"/>
        <item x="26"/>
        <item x="18"/>
        <item x="23"/>
        <item t="default"/>
      </items>
    </pivotField>
    <pivotField axis="axisPage" compact="0" outline="0" subtotalTop="0" showAll="0" includeNewItemsInFilter="1">
      <items count="6">
        <item x="1"/>
        <item x="0"/>
        <item x="2"/>
        <item x="3"/>
        <item x="4"/>
        <item t="default"/>
      </items>
    </pivotField>
    <pivotField compact="0" outline="0" subtotalTop="0" showAll="0" insertBlankRow="1" includeNewItemsInFilter="1"/>
    <pivotField compact="0" numFmtId="167" outline="0" subtotalTop="0" showAll="0" includeNewItemsInFilter="1"/>
    <pivotField compact="0" numFmtId="168" outline="0" subtotalTop="0" showAll="0" includeNewItemsInFilter="1"/>
    <pivotField compact="0" numFmtId="167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 defaultSubtotal="0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9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dataField="1"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dataField="1" compact="0" numFmtId="169" outline="0" subtotalTop="0" showAll="0" includeNewItemsInFilter="1"/>
    <pivotField dataField="1" compact="0" outline="0" subtotalTop="0" showAll="0" includeNewItemsInFilter="1"/>
    <pivotField compact="0" numFmtId="169" outline="0" subtotalTop="0" showAll="0" includeNewItemsInFilter="1"/>
    <pivotField dataField="1" compact="0" numFmtId="169" outline="0" subtotalTop="0" showAll="0" includeNewItemsInFilter="1"/>
    <pivotField dataField="1" compact="0" numFmtId="169" outline="0" subtotalTop="0" showAll="0" includeNewItemsInFilter="1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1">
    <pageField fld="2" hier="0"/>
  </pageFields>
  <dataFields count="11">
    <dataField name=" Kilos" fld="31" baseField="0" baseItem="0"/>
    <dataField name=" Cajas" fld="29" baseField="0" baseItem="0"/>
    <dataField name=" Unidades" fld="28" baseField="0" baseItem="0"/>
    <dataField name=" Ventas netas" fld="10" baseField="0" baseItem="0"/>
    <dataField name=" Acuerdo" fld="11" baseField="0" baseItem="0"/>
    <dataField name=" Adicional" fld="13" baseField="1" baseItem="0"/>
    <dataField name=" Taxes" fld="22" baseField="0" baseItem="0"/>
    <dataField name="Logística" fld="23" baseField="0" baseItem="0"/>
    <dataField name=" Miel" fld="24" baseField="0" baseItem="0"/>
    <dataField name=" Directos" fld="25" baseField="0" baseItem="0"/>
    <dataField name="Margen" fld="32" baseField="0" baseItem="0"/>
  </dataFields>
  <formats count="4">
    <format dxfId="14">
      <pivotArea type="all" dataOnly="0" outline="0" fieldPosition="0"/>
    </format>
    <format dxfId="13">
      <pivotArea type="all" dataOnly="0" outline="0" fieldPosition="0"/>
    </format>
    <format dxfId="12">
      <pivotArea outline="0" fieldPosition="0"/>
    </format>
    <format dxfId="11">
      <pivotArea dataOnly="0" labelOnly="1" outline="0" fieldPosition="0">
        <references count="1">
          <reference field="4294967294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2" cacheId="10" applyNumberFormats="0" applyBorderFormats="0" applyFontFormats="0" applyPatternFormats="0" applyAlignmentFormats="0" applyWidthHeightFormats="1" dataCaption="Datos" updatedVersion="7" minRefreshableVersion="3" asteriskTotals="1" showMemberPropertyTips="0" itemPrintTitles="1" createdVersion="4" indent="0" compact="0" compactData="0" gridDropZones="1">
  <location ref="B6:O35" firstHeaderRow="1" firstDataRow="2" firstDataCol="1" rowPageCount="1" colPageCount="1"/>
  <pivotFields count="33">
    <pivotField compact="0" outline="0" subtotalTop="0" showAll="0" includeNewItemsInFilter="1"/>
    <pivotField axis="axisRow" compact="0" outline="0" subtotalTop="0" showAll="0" insertBlankRow="1" includeNewItemsInFilter="1">
      <items count="30">
        <item x="0"/>
        <item x="1"/>
        <item x="2"/>
        <item x="3"/>
        <item m="1" x="28"/>
        <item m="1" x="27"/>
        <item x="4"/>
        <item x="5"/>
        <item x="6"/>
        <item x="7"/>
        <item x="8"/>
        <item x="9"/>
        <item x="10"/>
        <item x="11"/>
        <item x="12"/>
        <item x="13"/>
        <item x="14"/>
        <item x="17"/>
        <item x="22"/>
        <item x="19"/>
        <item x="24"/>
        <item x="20"/>
        <item x="25"/>
        <item x="21"/>
        <item x="26"/>
        <item x="18"/>
        <item x="23"/>
        <item x="15"/>
        <item x="16"/>
        <item t="default"/>
      </items>
    </pivotField>
    <pivotField axis="axisPage" compact="0" outline="0" subtotalTop="0" showAll="0" includeNewItemsInFilter="1">
      <items count="6">
        <item x="1"/>
        <item x="0"/>
        <item x="2"/>
        <item x="3"/>
        <item x="4"/>
        <item t="default"/>
      </items>
    </pivotField>
    <pivotField axis="axisCol" compact="0" outline="0" subtotalTop="0" showAll="0" insertBlankRow="1" includeNewItemsInFilter="1">
      <items count="13">
        <item x="9"/>
        <item x="8"/>
        <item x="11"/>
        <item x="1"/>
        <item x="0"/>
        <item x="2"/>
        <item x="4"/>
        <item x="7"/>
        <item x="6"/>
        <item x="5"/>
        <item x="3"/>
        <item x="10"/>
        <item t="default"/>
      </items>
    </pivotField>
    <pivotField compact="0" numFmtId="167" outline="0" subtotalTop="0" showAll="0" includeNewItemsInFilter="1"/>
    <pivotField compact="0" numFmtId="168" outline="0" subtotalTop="0" showAll="0" includeNewItemsInFilter="1"/>
    <pivotField compact="0" numFmtId="167" outline="0" subtotalTop="0" showAll="0" includeNewItemsInFilter="1"/>
    <pivotField compact="0" numFmtId="1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 defaultSubtotal="0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9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 defaultSubtotal="0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7" outline="0" subtotalTop="0" showAll="0" includeNewItemsInFilter="1"/>
    <pivotField compact="0" numFmtId="169" outline="0" subtotalTop="0" showAll="0" includeNewItemsInFilter="1"/>
    <pivotField compact="0" outline="0" subtotalTop="0" showAll="0" includeNewItemsInFilter="1"/>
    <pivotField compact="0" numFmtId="169" outline="0" subtotalTop="0" showAll="0" includeNewItemsInFilter="1"/>
    <pivotField dataField="1" compact="0" numFmtId="169" outline="0" subtotalTop="0" showAll="0" includeNewItemsInFilter="1"/>
    <pivotField compact="0" numFmtId="169" outline="0" subtotalTop="0" showAll="0" includeNewItemsInFilter="1"/>
  </pivotFields>
  <rowFields count="1">
    <field x="1"/>
  </rowFields>
  <rowItems count="28">
    <i>
      <x/>
    </i>
    <i>
      <x v="1"/>
    </i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2" hier="0"/>
  </pageFields>
  <dataFields count="1">
    <dataField name=" Kilos" fld="31" baseField="0" baseItem="0"/>
  </dataFields>
  <formats count="7">
    <format dxfId="10">
      <pivotArea type="all" dataOnly="0" outline="0" fieldPosition="0"/>
    </format>
    <format dxfId="9">
      <pivotArea type="all" dataOnly="0" outline="0" fieldPosition="0"/>
    </format>
    <format dxfId="8">
      <pivotArea outline="0" fieldPosition="0"/>
    </format>
    <format dxfId="7">
      <pivotArea dataOnly="0" labelOnly="1" outline="0" fieldPosition="0">
        <references count="1">
          <reference field="4294967294" count="0"/>
        </references>
      </pivotArea>
    </format>
    <format dxfId="6">
      <pivotArea dataOnly="0" labelOnly="1" outline="0" fieldPosition="0">
        <references count="1">
          <reference field="3" count="0"/>
        </references>
      </pivotArea>
    </format>
    <format dxfId="5">
      <pivotArea dataOnly="0" labelOnly="1" grandCol="1" outline="0" fieldPosition="0"/>
    </format>
    <format dxfId="4">
      <pivotArea dataOnly="0" labelOnly="1" grandCol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354"/>
  <sheetViews>
    <sheetView showGridLines="0" workbookViewId="0">
      <pane xSplit="4" ySplit="4" topLeftCell="I182" activePane="bottomRight" state="frozen"/>
      <selection activeCell="C6" sqref="C6"/>
      <selection pane="topRight" activeCell="C6" sqref="C6"/>
      <selection pane="bottomLeft" activeCell="C6" sqref="C6"/>
      <selection pane="bottomRight" activeCell="T199" sqref="T199"/>
    </sheetView>
  </sheetViews>
  <sheetFormatPr baseColWidth="10" defaultRowHeight="11.25"/>
  <cols>
    <col min="1" max="1" width="13.85546875" style="18" bestFit="1" customWidth="1"/>
    <col min="2" max="2" width="35.5703125" style="23" customWidth="1"/>
    <col min="3" max="3" width="9.28515625" style="23" bestFit="1" customWidth="1"/>
    <col min="4" max="4" width="10.42578125" style="6" customWidth="1"/>
    <col min="5" max="5" width="9.42578125" style="6" customWidth="1"/>
    <col min="6" max="6" width="8" style="120" customWidth="1"/>
    <col min="7" max="7" width="9.5703125" style="6" customWidth="1"/>
    <col min="8" max="8" width="7.7109375" style="6" bestFit="1" customWidth="1"/>
    <col min="9" max="9" width="8.140625" style="6" bestFit="1" customWidth="1"/>
    <col min="10" max="10" width="8.140625" style="6" customWidth="1"/>
    <col min="11" max="11" width="15.85546875" style="6" hidden="1" customWidth="1"/>
    <col min="12" max="12" width="13.85546875" style="6" hidden="1" customWidth="1"/>
    <col min="13" max="15" width="25.28515625" style="6" hidden="1" customWidth="1"/>
    <col min="16" max="16" width="10.28515625" style="6" customWidth="1"/>
    <col min="17" max="17" width="9.28515625" style="6" customWidth="1"/>
    <col min="18" max="18" width="9.7109375" style="6" customWidth="1"/>
    <col min="19" max="22" width="11" style="6" customWidth="1"/>
    <col min="23" max="23" width="14.5703125" style="6" hidden="1" customWidth="1"/>
    <col min="24" max="24" width="14" style="6" hidden="1" customWidth="1"/>
    <col min="25" max="25" width="13.140625" style="6" hidden="1" customWidth="1"/>
    <col min="26" max="26" width="16" style="6" hidden="1" customWidth="1"/>
    <col min="27" max="27" width="19.140625" style="6" hidden="1" customWidth="1"/>
    <col min="28" max="28" width="11" style="6" bestFit="1" customWidth="1"/>
    <col min="29" max="29" width="13.140625" style="6" bestFit="1" customWidth="1"/>
    <col min="30" max="30" width="10.140625" style="6" bestFit="1" customWidth="1"/>
    <col min="31" max="31" width="9" style="6" customWidth="1"/>
    <col min="32" max="32" width="9.5703125" style="6" customWidth="1"/>
    <col min="33" max="33" width="11.28515625" style="40" bestFit="1" customWidth="1"/>
    <col min="34" max="34" width="13.7109375" style="6" bestFit="1" customWidth="1"/>
    <col min="35" max="35" width="0.5703125" style="6" customWidth="1"/>
    <col min="36" max="36" width="14.28515625" style="6" bestFit="1" customWidth="1"/>
    <col min="37" max="37" width="11.42578125" style="6"/>
    <col min="38" max="38" width="11.5703125" style="6" bestFit="1" customWidth="1"/>
    <col min="39" max="39" width="11.28515625" style="6" bestFit="1" customWidth="1"/>
    <col min="40" max="40" width="12.28515625" style="6" bestFit="1" customWidth="1"/>
    <col min="41" max="16384" width="11.42578125" style="6"/>
  </cols>
  <sheetData>
    <row r="1" spans="1:41">
      <c r="A1" s="7" t="s">
        <v>3</v>
      </c>
      <c r="B1" s="8"/>
      <c r="C1" s="8"/>
      <c r="F1" s="6"/>
      <c r="R1" s="9" t="s">
        <v>19</v>
      </c>
      <c r="S1" s="9" t="s">
        <v>14</v>
      </c>
      <c r="T1" s="9" t="s">
        <v>15</v>
      </c>
      <c r="U1" s="6" t="s">
        <v>58</v>
      </c>
      <c r="AG1" s="10"/>
      <c r="AH1" s="11" t="s">
        <v>34</v>
      </c>
      <c r="AJ1" s="12">
        <f>+supuestos!C11</f>
        <v>2028522.1869899998</v>
      </c>
      <c r="AL1" s="13" t="s">
        <v>44</v>
      </c>
      <c r="AM1" s="13" t="s">
        <v>42</v>
      </c>
      <c r="AN1" s="13" t="s">
        <v>43</v>
      </c>
    </row>
    <row r="2" spans="1:41">
      <c r="A2" s="6" t="s">
        <v>66</v>
      </c>
      <c r="B2" s="14">
        <f ca="1">+TODAY()</f>
        <v>44320</v>
      </c>
      <c r="C2" s="8"/>
      <c r="F2" s="15"/>
      <c r="G2" s="213"/>
      <c r="P2" s="16" t="s">
        <v>17</v>
      </c>
      <c r="R2" s="17">
        <f>0.035*0.35</f>
        <v>1.225E-2</v>
      </c>
      <c r="S2" s="17">
        <v>5.8999999999999997E-2</v>
      </c>
      <c r="T2" s="117">
        <f>+supuestos!C6</f>
        <v>301.5</v>
      </c>
      <c r="U2" s="19">
        <v>0</v>
      </c>
      <c r="V2" s="213"/>
      <c r="AG2" s="10"/>
      <c r="AH2" s="6" t="s">
        <v>45</v>
      </c>
      <c r="AJ2" s="20">
        <f>+SUM(AG29:AG328)</f>
        <v>2812358.6946520051</v>
      </c>
      <c r="AL2" s="6" t="s">
        <v>40</v>
      </c>
      <c r="AM2" s="21">
        <f>+SUMPRODUCT(P29:P328,AC29:AC328)/AC330</f>
        <v>144.82832126360367</v>
      </c>
      <c r="AN2" s="21">
        <f>+AM2*$AF$331</f>
        <v>484.41285100132666</v>
      </c>
      <c r="AO2" s="22">
        <v>1</v>
      </c>
    </row>
    <row r="3" spans="1:41">
      <c r="A3" s="9"/>
      <c r="F3" s="164">
        <f>+SUMPRODUCT($F$5:$F$328,$AF$5:$AF$328)/$AF$330</f>
        <v>0.43139968423204306</v>
      </c>
      <c r="H3" s="252" t="s">
        <v>4</v>
      </c>
      <c r="I3" s="252"/>
      <c r="J3" s="252"/>
      <c r="K3" s="18"/>
      <c r="L3" s="18"/>
      <c r="M3" s="18"/>
      <c r="N3" s="18"/>
      <c r="O3" s="18"/>
      <c r="R3" s="18"/>
      <c r="S3" s="18"/>
      <c r="AC3" s="251" t="s">
        <v>33</v>
      </c>
      <c r="AD3" s="251"/>
      <c r="AE3" s="251"/>
      <c r="AF3" s="251"/>
      <c r="AG3" s="18"/>
      <c r="AH3" s="6" t="str">
        <f>+IF(AJ3&gt;0,"Ganancia","Perdida")</f>
        <v>Ganancia</v>
      </c>
      <c r="AJ3" s="20">
        <f>+AJ2-AJ1</f>
        <v>783836.50766200526</v>
      </c>
      <c r="AL3" s="6" t="s">
        <v>41</v>
      </c>
      <c r="AM3" s="21">
        <f>+SUMPRODUCT(V29:V328,AC29:AC328)/AC330</f>
        <v>119.32818802470183</v>
      </c>
      <c r="AN3" s="21">
        <f>+AM3*$AF$331</f>
        <v>399.12157554224677</v>
      </c>
      <c r="AO3" s="22">
        <f>+AN3/AN2</f>
        <v>0.82392854507725211</v>
      </c>
    </row>
    <row r="4" spans="1:41">
      <c r="A4" s="18" t="s">
        <v>39</v>
      </c>
      <c r="B4" s="18" t="s">
        <v>37</v>
      </c>
      <c r="C4" s="18" t="s">
        <v>59</v>
      </c>
      <c r="D4" s="18" t="s">
        <v>38</v>
      </c>
      <c r="E4" s="24" t="s">
        <v>5</v>
      </c>
      <c r="F4" s="24" t="s">
        <v>6</v>
      </c>
      <c r="G4" s="18" t="s">
        <v>7</v>
      </c>
      <c r="H4" s="18" t="s">
        <v>8</v>
      </c>
      <c r="I4" s="24" t="s">
        <v>9</v>
      </c>
      <c r="J4" s="15" t="s">
        <v>227</v>
      </c>
      <c r="K4" s="15" t="s">
        <v>54</v>
      </c>
      <c r="L4" s="15" t="s">
        <v>55</v>
      </c>
      <c r="M4" s="15" t="s">
        <v>56</v>
      </c>
      <c r="N4" s="15" t="s">
        <v>228</v>
      </c>
      <c r="O4" s="15" t="s">
        <v>229</v>
      </c>
      <c r="P4" s="9" t="s">
        <v>10</v>
      </c>
      <c r="Q4" s="9" t="s">
        <v>11</v>
      </c>
      <c r="R4" s="9" t="s">
        <v>19</v>
      </c>
      <c r="S4" s="9" t="s">
        <v>14</v>
      </c>
      <c r="T4" s="9" t="s">
        <v>239</v>
      </c>
      <c r="U4" s="9" t="s">
        <v>16</v>
      </c>
      <c r="V4" s="9" t="s">
        <v>23</v>
      </c>
      <c r="W4" s="9" t="s">
        <v>65</v>
      </c>
      <c r="X4" s="9" t="s">
        <v>62</v>
      </c>
      <c r="Y4" s="9" t="s">
        <v>63</v>
      </c>
      <c r="Z4" s="9" t="s">
        <v>64</v>
      </c>
      <c r="AA4" s="9" t="s">
        <v>57</v>
      </c>
      <c r="AB4" s="9" t="s">
        <v>18</v>
      </c>
      <c r="AC4" s="18" t="s">
        <v>24</v>
      </c>
      <c r="AD4" s="18" t="s">
        <v>52</v>
      </c>
      <c r="AE4" s="18" t="s">
        <v>53</v>
      </c>
      <c r="AF4" s="18" t="s">
        <v>32</v>
      </c>
      <c r="AG4" s="25" t="s">
        <v>22</v>
      </c>
      <c r="AL4" s="6" t="s">
        <v>46</v>
      </c>
      <c r="AM4" s="21">
        <f>+AM2-AM3</f>
        <v>25.500133238901839</v>
      </c>
      <c r="AN4" s="21">
        <f>+AM4*$AF$331</f>
        <v>85.291275459079856</v>
      </c>
      <c r="AO4" s="22">
        <f>+AO2-AO3</f>
        <v>0.17607145492274789</v>
      </c>
    </row>
    <row r="5" spans="1:41" ht="12.75" customHeight="1">
      <c r="A5" s="18" t="s">
        <v>20</v>
      </c>
      <c r="B5" s="26" t="s">
        <v>102</v>
      </c>
      <c r="C5" s="26" t="s">
        <v>15</v>
      </c>
      <c r="D5" s="34" t="s">
        <v>1</v>
      </c>
      <c r="E5" s="1">
        <f>+[1]Matriz!$JA$9</f>
        <v>906.21813229092675</v>
      </c>
      <c r="F5" s="163">
        <f>+[1]Matriz!$JW$9</f>
        <v>0.40000000000000013</v>
      </c>
      <c r="G5" s="1">
        <f>+E5*(1+F5)</f>
        <v>1268.7053852072975</v>
      </c>
      <c r="H5" s="2"/>
      <c r="I5" s="3">
        <f>17.18%+10.5%</f>
        <v>0.27679999999999999</v>
      </c>
      <c r="J5" s="3">
        <v>3.5000000000000003E-2</v>
      </c>
      <c r="K5" s="1">
        <f t="shared" ref="K5:K68" si="0">+G5*(1-H5)*AC5</f>
        <v>0</v>
      </c>
      <c r="L5" s="1">
        <f t="shared" ref="L5:L68" si="1">+K5*I5</f>
        <v>0</v>
      </c>
      <c r="M5" s="1">
        <f t="shared" ref="M5:M68" si="2">+K5-L5</f>
        <v>0</v>
      </c>
      <c r="N5" s="1">
        <f>+M5*J5</f>
        <v>0</v>
      </c>
      <c r="O5" s="1">
        <f>+M5-N5</f>
        <v>0</v>
      </c>
      <c r="P5" s="1">
        <f>+G5*(1-H5)*(1-I5)*(1-J5)</f>
        <v>885.41426387155047</v>
      </c>
      <c r="Q5" s="5"/>
      <c r="R5" s="1">
        <f t="shared" ref="R5:R16" si="3">+G5*(1-H5)*$R$2</f>
        <v>15.541640968789395</v>
      </c>
      <c r="S5" s="1">
        <f>+G5*(1-H5)*0.79*$S$2</f>
        <v>59.134358004512137</v>
      </c>
      <c r="T5" s="1">
        <f>+$T$2*$A$6/0.95</f>
        <v>720.42631578947373</v>
      </c>
      <c r="U5" s="116">
        <f>+SUM(directos!D5:D8)*(1+$U$2)</f>
        <v>25.769166666666663</v>
      </c>
      <c r="V5" s="1">
        <f>+SUM(R5:U5)</f>
        <v>820.87148142944193</v>
      </c>
      <c r="W5" s="1">
        <f>+R5*AC5</f>
        <v>0</v>
      </c>
      <c r="X5" s="1">
        <f>+AC5*S5</f>
        <v>0</v>
      </c>
      <c r="Y5" s="1">
        <f>+T5*AC5</f>
        <v>0</v>
      </c>
      <c r="Z5" s="1">
        <f>+AC5*U5</f>
        <v>0</v>
      </c>
      <c r="AA5" s="1">
        <f>+V5*AC5</f>
        <v>0</v>
      </c>
      <c r="AB5" s="1">
        <f>+P5-V5</f>
        <v>64.542782442108546</v>
      </c>
      <c r="AC5" s="5">
        <f t="shared" ref="AC5:AC68" si="4">+AD5*AE5</f>
        <v>0</v>
      </c>
      <c r="AD5" s="183"/>
      <c r="AE5" s="5">
        <v>4</v>
      </c>
      <c r="AF5" s="5">
        <f t="shared" ref="AF5:AF16" si="5">+$A$6*AC5</f>
        <v>0</v>
      </c>
      <c r="AG5" s="5">
        <f t="shared" ref="AG5:AG16" si="6">+AB5*AC5</f>
        <v>0</v>
      </c>
      <c r="AH5" s="32"/>
    </row>
    <row r="6" spans="1:41">
      <c r="A6" s="18">
        <v>2.27</v>
      </c>
      <c r="B6" s="26" t="s">
        <v>102</v>
      </c>
      <c r="C6" s="26" t="s">
        <v>15</v>
      </c>
      <c r="D6" s="34" t="s">
        <v>12</v>
      </c>
      <c r="E6" s="1">
        <f>+[1]Matriz!$JB$9</f>
        <v>928.63300043907589</v>
      </c>
      <c r="F6" s="163">
        <f>+[1]Matriz!$JX$9</f>
        <v>0.39999999999999991</v>
      </c>
      <c r="G6" s="1">
        <f t="shared" ref="G6:G69" si="7">+E6*(1+F6)</f>
        <v>1300.0862006147061</v>
      </c>
      <c r="H6" s="4">
        <v>0.18720000000000001</v>
      </c>
      <c r="I6" s="3">
        <v>0.15</v>
      </c>
      <c r="J6" s="3">
        <v>3.5000000000000003E-2</v>
      </c>
      <c r="K6" s="1">
        <f t="shared" si="0"/>
        <v>0</v>
      </c>
      <c r="L6" s="1">
        <f t="shared" si="1"/>
        <v>0</v>
      </c>
      <c r="M6" s="1">
        <f t="shared" si="2"/>
        <v>0</v>
      </c>
      <c r="N6" s="1">
        <f t="shared" ref="N6:N69" si="8">+M6*J6</f>
        <v>0</v>
      </c>
      <c r="O6" s="1">
        <f t="shared" ref="O6:O69" si="9">+M6-N6</f>
        <v>0</v>
      </c>
      <c r="P6" s="1">
        <f t="shared" ref="P6:P69" si="10">+G6*(1-H6)*(1-I6)*(1-J6)</f>
        <v>866.76642988086394</v>
      </c>
      <c r="Q6" s="5"/>
      <c r="R6" s="1">
        <f t="shared" si="3"/>
        <v>12.944698282280505</v>
      </c>
      <c r="S6" s="1">
        <f>+G6*(1-H6)*0.79*$S$2</f>
        <v>49.253256076497493</v>
      </c>
      <c r="T6" s="1">
        <f t="shared" ref="T6:T16" si="11">+T5</f>
        <v>720.42631578947373</v>
      </c>
      <c r="U6" s="1">
        <f t="shared" ref="U6:U16" si="12">+U5</f>
        <v>25.769166666666663</v>
      </c>
      <c r="V6" s="1">
        <f t="shared" ref="V6:V69" si="13">+SUM(R6:U6)</f>
        <v>808.39343681491846</v>
      </c>
      <c r="W6" s="1">
        <f t="shared" ref="W6:W69" si="14">+R6*AC6</f>
        <v>0</v>
      </c>
      <c r="X6" s="1">
        <f t="shared" ref="X6:X69" si="15">+AC6*S6</f>
        <v>0</v>
      </c>
      <c r="Y6" s="1">
        <f t="shared" ref="Y6:Y69" si="16">+T6*AC6</f>
        <v>0</v>
      </c>
      <c r="Z6" s="1">
        <f t="shared" ref="Z6:Z69" si="17">+AC6*U6</f>
        <v>0</v>
      </c>
      <c r="AA6" s="1">
        <f t="shared" ref="AA6:AA69" si="18">+V6*AC6</f>
        <v>0</v>
      </c>
      <c r="AB6" s="1">
        <f t="shared" ref="AB6:AB69" si="19">+P6-V6</f>
        <v>58.372993065945479</v>
      </c>
      <c r="AC6" s="5">
        <f t="shared" si="4"/>
        <v>0</v>
      </c>
      <c r="AD6" s="183"/>
      <c r="AE6" s="5">
        <v>4</v>
      </c>
      <c r="AF6" s="5">
        <f t="shared" si="5"/>
        <v>0</v>
      </c>
      <c r="AG6" s="5">
        <f t="shared" si="6"/>
        <v>0</v>
      </c>
      <c r="AH6" s="32"/>
    </row>
    <row r="7" spans="1:41" ht="12.75" customHeight="1">
      <c r="B7" s="26" t="s">
        <v>102</v>
      </c>
      <c r="C7" s="26" t="s">
        <v>15</v>
      </c>
      <c r="D7" s="34" t="s">
        <v>0</v>
      </c>
      <c r="E7" s="1">
        <f>+[1]Matriz!$JC$9</f>
        <v>993.42600458665345</v>
      </c>
      <c r="F7" s="163">
        <f>+[1]Matriz!$JY$9</f>
        <v>0.39999999999999991</v>
      </c>
      <c r="G7" s="1">
        <f t="shared" si="7"/>
        <v>1390.7964064213147</v>
      </c>
      <c r="H7" s="4">
        <v>0.127</v>
      </c>
      <c r="I7" s="3">
        <v>0.2661</v>
      </c>
      <c r="J7" s="3">
        <v>3.5000000000000003E-2</v>
      </c>
      <c r="K7" s="1">
        <f t="shared" si="0"/>
        <v>0</v>
      </c>
      <c r="L7" s="1">
        <f t="shared" si="1"/>
        <v>0</v>
      </c>
      <c r="M7" s="1">
        <f t="shared" si="2"/>
        <v>0</v>
      </c>
      <c r="N7" s="1">
        <f t="shared" si="8"/>
        <v>0</v>
      </c>
      <c r="O7" s="1">
        <f t="shared" si="9"/>
        <v>0</v>
      </c>
      <c r="P7" s="1">
        <f t="shared" si="10"/>
        <v>859.88823035012081</v>
      </c>
      <c r="Q7" s="5"/>
      <c r="R7" s="1">
        <f t="shared" si="3"/>
        <v>14.873524469371146</v>
      </c>
      <c r="S7" s="1">
        <f>+G7*(1-H7)*0.79*$S$2</f>
        <v>56.592242899378704</v>
      </c>
      <c r="T7" s="1">
        <f t="shared" si="11"/>
        <v>720.42631578947373</v>
      </c>
      <c r="U7" s="1">
        <f t="shared" si="12"/>
        <v>25.769166666666663</v>
      </c>
      <c r="V7" s="1">
        <f t="shared" si="13"/>
        <v>817.66124982489032</v>
      </c>
      <c r="W7" s="1">
        <f t="shared" si="14"/>
        <v>0</v>
      </c>
      <c r="X7" s="1">
        <f t="shared" si="15"/>
        <v>0</v>
      </c>
      <c r="Y7" s="1">
        <f t="shared" si="16"/>
        <v>0</v>
      </c>
      <c r="Z7" s="1">
        <f t="shared" si="17"/>
        <v>0</v>
      </c>
      <c r="AA7" s="1">
        <f t="shared" si="18"/>
        <v>0</v>
      </c>
      <c r="AB7" s="1">
        <f t="shared" si="19"/>
        <v>42.226980525230488</v>
      </c>
      <c r="AC7" s="5">
        <f t="shared" si="4"/>
        <v>0</v>
      </c>
      <c r="AD7" s="183"/>
      <c r="AE7" s="5">
        <v>4</v>
      </c>
      <c r="AF7" s="5">
        <f t="shared" si="5"/>
        <v>0</v>
      </c>
      <c r="AG7" s="5">
        <f t="shared" si="6"/>
        <v>0</v>
      </c>
      <c r="AH7" s="32"/>
    </row>
    <row r="8" spans="1:41" ht="12.75" customHeight="1">
      <c r="B8" s="26" t="s">
        <v>102</v>
      </c>
      <c r="C8" s="26" t="s">
        <v>15</v>
      </c>
      <c r="D8" s="34" t="s">
        <v>2</v>
      </c>
      <c r="E8" s="1">
        <f>+[1]Matriz!$JD$9</f>
        <v>962.98603902246259</v>
      </c>
      <c r="F8" s="163">
        <f>+[1]Matriz!$JZ$9</f>
        <v>0.39999999999999991</v>
      </c>
      <c r="G8" s="1">
        <f t="shared" si="7"/>
        <v>1348.1804546314474</v>
      </c>
      <c r="H8" s="4">
        <v>0.1628</v>
      </c>
      <c r="I8" s="3">
        <v>0.14249999999999999</v>
      </c>
      <c r="J8" s="3">
        <v>3.5000000000000003E-2</v>
      </c>
      <c r="K8" s="1">
        <f t="shared" si="0"/>
        <v>0</v>
      </c>
      <c r="L8" s="1">
        <f t="shared" si="1"/>
        <v>0</v>
      </c>
      <c r="M8" s="1">
        <f t="shared" si="2"/>
        <v>0</v>
      </c>
      <c r="N8" s="1">
        <f t="shared" si="8"/>
        <v>0</v>
      </c>
      <c r="O8" s="1">
        <f t="shared" si="9"/>
        <v>0</v>
      </c>
      <c r="P8" s="1">
        <f t="shared" si="10"/>
        <v>933.98239119248035</v>
      </c>
      <c r="Q8" s="5"/>
      <c r="R8" s="1">
        <f t="shared" si="3"/>
        <v>13.826534288563735</v>
      </c>
      <c r="S8" s="1">
        <f>+G8*(1-H8)*0.79*$S$2</f>
        <v>52.608552097139238</v>
      </c>
      <c r="T8" s="1">
        <f t="shared" si="11"/>
        <v>720.42631578947373</v>
      </c>
      <c r="U8" s="1">
        <f t="shared" si="12"/>
        <v>25.769166666666663</v>
      </c>
      <c r="V8" s="1">
        <f t="shared" si="13"/>
        <v>812.63056884184346</v>
      </c>
      <c r="W8" s="1">
        <f t="shared" si="14"/>
        <v>0</v>
      </c>
      <c r="X8" s="1">
        <f t="shared" si="15"/>
        <v>0</v>
      </c>
      <c r="Y8" s="1">
        <f t="shared" si="16"/>
        <v>0</v>
      </c>
      <c r="Z8" s="1">
        <f t="shared" si="17"/>
        <v>0</v>
      </c>
      <c r="AA8" s="1">
        <f t="shared" si="18"/>
        <v>0</v>
      </c>
      <c r="AB8" s="1">
        <f t="shared" si="19"/>
        <v>121.35182235063689</v>
      </c>
      <c r="AC8" s="5">
        <f t="shared" si="4"/>
        <v>0</v>
      </c>
      <c r="AD8" s="183"/>
      <c r="AE8" s="5">
        <v>4</v>
      </c>
      <c r="AF8" s="5">
        <f t="shared" si="5"/>
        <v>0</v>
      </c>
      <c r="AG8" s="5">
        <f t="shared" si="6"/>
        <v>0</v>
      </c>
      <c r="AH8" s="32"/>
    </row>
    <row r="9" spans="1:41" ht="12.75" customHeight="1">
      <c r="B9" s="26" t="s">
        <v>102</v>
      </c>
      <c r="C9" s="26" t="s">
        <v>15</v>
      </c>
      <c r="D9" s="34" t="s">
        <v>13</v>
      </c>
      <c r="E9" s="1">
        <f>+[1]Matriz!$JE$9</f>
        <v>833.18469678635381</v>
      </c>
      <c r="F9" s="163">
        <f>+[1]Matriz!$KA$9</f>
        <v>0.39999999999999991</v>
      </c>
      <c r="G9" s="1">
        <f t="shared" si="7"/>
        <v>1166.4585755008952</v>
      </c>
      <c r="H9" s="4">
        <v>0.126</v>
      </c>
      <c r="I9" s="3">
        <v>0.1</v>
      </c>
      <c r="J9" s="3">
        <v>0.02</v>
      </c>
      <c r="K9" s="1">
        <f t="shared" si="0"/>
        <v>0</v>
      </c>
      <c r="L9" s="1">
        <f t="shared" si="1"/>
        <v>0</v>
      </c>
      <c r="M9" s="1">
        <f t="shared" si="2"/>
        <v>0</v>
      </c>
      <c r="N9" s="1">
        <f t="shared" si="8"/>
        <v>0</v>
      </c>
      <c r="O9" s="1">
        <f t="shared" si="9"/>
        <v>0</v>
      </c>
      <c r="P9" s="1">
        <f t="shared" si="10"/>
        <v>899.18558917922405</v>
      </c>
      <c r="Q9" s="5"/>
      <c r="R9" s="1">
        <f t="shared" si="3"/>
        <v>12.488688738600334</v>
      </c>
      <c r="S9" s="1">
        <f>+G9*(1-H9)*0.79*$S$2</f>
        <v>47.518186294380534</v>
      </c>
      <c r="T9" s="1">
        <f t="shared" si="11"/>
        <v>720.42631578947373</v>
      </c>
      <c r="U9" s="1">
        <f t="shared" si="12"/>
        <v>25.769166666666663</v>
      </c>
      <c r="V9" s="1">
        <f t="shared" si="13"/>
        <v>806.20235748912137</v>
      </c>
      <c r="W9" s="1">
        <f t="shared" si="14"/>
        <v>0</v>
      </c>
      <c r="X9" s="1">
        <f t="shared" si="15"/>
        <v>0</v>
      </c>
      <c r="Y9" s="1">
        <f t="shared" si="16"/>
        <v>0</v>
      </c>
      <c r="Z9" s="1">
        <f t="shared" si="17"/>
        <v>0</v>
      </c>
      <c r="AA9" s="1">
        <f t="shared" si="18"/>
        <v>0</v>
      </c>
      <c r="AB9" s="1">
        <f t="shared" si="19"/>
        <v>92.983231690102684</v>
      </c>
      <c r="AC9" s="5">
        <f t="shared" si="4"/>
        <v>0</v>
      </c>
      <c r="AD9" s="183"/>
      <c r="AE9" s="5">
        <v>4</v>
      </c>
      <c r="AF9" s="5">
        <f t="shared" si="5"/>
        <v>0</v>
      </c>
      <c r="AG9" s="5">
        <f t="shared" si="6"/>
        <v>0</v>
      </c>
      <c r="AH9" s="32"/>
    </row>
    <row r="10" spans="1:41" ht="12.75" customHeight="1">
      <c r="B10" s="26" t="s">
        <v>102</v>
      </c>
      <c r="C10" s="26" t="s">
        <v>15</v>
      </c>
      <c r="D10" s="34" t="s">
        <v>21</v>
      </c>
      <c r="E10" s="1">
        <f>+[1]Matriz!$JG$9</f>
        <v>826.49670504870539</v>
      </c>
      <c r="F10" s="163">
        <f>+[1]Matriz!$KC$9</f>
        <v>0.39999999999999991</v>
      </c>
      <c r="G10" s="1">
        <f t="shared" si="7"/>
        <v>1157.0953870681874</v>
      </c>
      <c r="H10" s="4">
        <v>7.0000000000000007E-2</v>
      </c>
      <c r="I10" s="3">
        <v>0.15</v>
      </c>
      <c r="J10" s="3">
        <v>0.05</v>
      </c>
      <c r="K10" s="1">
        <f t="shared" si="0"/>
        <v>0</v>
      </c>
      <c r="L10" s="1">
        <f t="shared" si="1"/>
        <v>0</v>
      </c>
      <c r="M10" s="1">
        <f t="shared" si="2"/>
        <v>0</v>
      </c>
      <c r="N10" s="1">
        <f t="shared" si="8"/>
        <v>0</v>
      </c>
      <c r="O10" s="1">
        <f t="shared" si="9"/>
        <v>0</v>
      </c>
      <c r="P10" s="1">
        <f t="shared" si="10"/>
        <v>868.94970830353202</v>
      </c>
      <c r="Q10" s="5"/>
      <c r="R10" s="1">
        <f t="shared" si="3"/>
        <v>13.182209197174325</v>
      </c>
      <c r="S10" s="1">
        <f t="shared" ref="S10:S16" si="20">+G10*(1-H10)*$S$2</f>
        <v>63.489823888431438</v>
      </c>
      <c r="T10" s="1">
        <f t="shared" si="11"/>
        <v>720.42631578947373</v>
      </c>
      <c r="U10" s="1">
        <f t="shared" si="12"/>
        <v>25.769166666666663</v>
      </c>
      <c r="V10" s="1">
        <f t="shared" si="13"/>
        <v>822.86751554174623</v>
      </c>
      <c r="W10" s="1">
        <f t="shared" si="14"/>
        <v>0</v>
      </c>
      <c r="X10" s="1">
        <f t="shared" si="15"/>
        <v>0</v>
      </c>
      <c r="Y10" s="1">
        <f t="shared" si="16"/>
        <v>0</v>
      </c>
      <c r="Z10" s="1">
        <f t="shared" si="17"/>
        <v>0</v>
      </c>
      <c r="AA10" s="1">
        <f t="shared" si="18"/>
        <v>0</v>
      </c>
      <c r="AB10" s="1">
        <f t="shared" si="19"/>
        <v>46.082192761785791</v>
      </c>
      <c r="AC10" s="5">
        <f t="shared" si="4"/>
        <v>0</v>
      </c>
      <c r="AD10" s="183"/>
      <c r="AE10" s="5">
        <v>4</v>
      </c>
      <c r="AF10" s="5">
        <f t="shared" si="5"/>
        <v>0</v>
      </c>
      <c r="AG10" s="5">
        <f t="shared" si="6"/>
        <v>0</v>
      </c>
      <c r="AH10" s="32"/>
    </row>
    <row r="11" spans="1:41" ht="12.75" customHeight="1">
      <c r="B11" s="26" t="s">
        <v>102</v>
      </c>
      <c r="C11" s="26" t="s">
        <v>15</v>
      </c>
      <c r="D11" s="34" t="s">
        <v>47</v>
      </c>
      <c r="E11" s="1">
        <f>+[1]Matriz!$JF$9</f>
        <v>906.21813229092675</v>
      </c>
      <c r="F11" s="163">
        <f>+[1]Matriz!$KB$9</f>
        <v>0.40000000000000013</v>
      </c>
      <c r="G11" s="1">
        <f t="shared" si="7"/>
        <v>1268.7053852072975</v>
      </c>
      <c r="H11" s="4">
        <v>0.15</v>
      </c>
      <c r="I11" s="3">
        <v>0.128</v>
      </c>
      <c r="J11" s="3">
        <v>3.5000000000000003E-2</v>
      </c>
      <c r="K11" s="1">
        <f t="shared" si="0"/>
        <v>0</v>
      </c>
      <c r="L11" s="1">
        <f t="shared" si="1"/>
        <v>0</v>
      </c>
      <c r="M11" s="1">
        <f t="shared" si="2"/>
        <v>0</v>
      </c>
      <c r="N11" s="1">
        <f t="shared" si="8"/>
        <v>0</v>
      </c>
      <c r="O11" s="1">
        <f t="shared" si="9"/>
        <v>0</v>
      </c>
      <c r="P11" s="1">
        <f t="shared" si="10"/>
        <v>907.45167641260105</v>
      </c>
      <c r="Q11" s="5"/>
      <c r="R11" s="1">
        <f t="shared" si="3"/>
        <v>13.210394823470985</v>
      </c>
      <c r="S11" s="1">
        <f t="shared" si="20"/>
        <v>63.625575068145963</v>
      </c>
      <c r="T11" s="1">
        <f t="shared" si="11"/>
        <v>720.42631578947373</v>
      </c>
      <c r="U11" s="1">
        <f t="shared" si="12"/>
        <v>25.769166666666663</v>
      </c>
      <c r="V11" s="1">
        <f t="shared" si="13"/>
        <v>823.03145234775741</v>
      </c>
      <c r="W11" s="1">
        <f t="shared" si="14"/>
        <v>0</v>
      </c>
      <c r="X11" s="1">
        <f t="shared" si="15"/>
        <v>0</v>
      </c>
      <c r="Y11" s="1">
        <f t="shared" si="16"/>
        <v>0</v>
      </c>
      <c r="Z11" s="1">
        <f t="shared" si="17"/>
        <v>0</v>
      </c>
      <c r="AA11" s="1">
        <f t="shared" si="18"/>
        <v>0</v>
      </c>
      <c r="AB11" s="1">
        <f t="shared" si="19"/>
        <v>84.420224064843637</v>
      </c>
      <c r="AC11" s="5">
        <f t="shared" si="4"/>
        <v>0</v>
      </c>
      <c r="AD11" s="183"/>
      <c r="AE11" s="5">
        <v>4</v>
      </c>
      <c r="AF11" s="5">
        <f t="shared" si="5"/>
        <v>0</v>
      </c>
      <c r="AG11" s="5">
        <f t="shared" si="6"/>
        <v>0</v>
      </c>
      <c r="AH11" s="32"/>
    </row>
    <row r="12" spans="1:41" ht="12.75" customHeight="1">
      <c r="B12" s="26" t="s">
        <v>102</v>
      </c>
      <c r="C12" s="26" t="s">
        <v>15</v>
      </c>
      <c r="D12" s="34" t="s">
        <v>48</v>
      </c>
      <c r="E12" s="1">
        <f>+[1]Matriz!$JK$9</f>
        <v>868.60995345758738</v>
      </c>
      <c r="F12" s="163">
        <f>+[1]Matriz!$KG$9</f>
        <v>0.39999999999999991</v>
      </c>
      <c r="G12" s="1">
        <f t="shared" si="7"/>
        <v>1216.0539348406223</v>
      </c>
      <c r="H12" s="4">
        <v>7.0000000000000007E-2</v>
      </c>
      <c r="I12" s="3">
        <v>0.15</v>
      </c>
      <c r="J12" s="3">
        <v>3.5000000000000003E-2</v>
      </c>
      <c r="K12" s="1">
        <f t="shared" si="0"/>
        <v>0</v>
      </c>
      <c r="L12" s="1">
        <f t="shared" si="1"/>
        <v>0</v>
      </c>
      <c r="M12" s="1">
        <f t="shared" si="2"/>
        <v>0</v>
      </c>
      <c r="N12" s="1">
        <f t="shared" si="8"/>
        <v>0</v>
      </c>
      <c r="O12" s="1">
        <f t="shared" si="9"/>
        <v>0</v>
      </c>
      <c r="P12" s="1">
        <f t="shared" si="10"/>
        <v>927.64546324930882</v>
      </c>
      <c r="Q12" s="5"/>
      <c r="R12" s="1">
        <f t="shared" si="3"/>
        <v>13.853894452671788</v>
      </c>
      <c r="S12" s="1">
        <f t="shared" si="20"/>
        <v>66.724879404704936</v>
      </c>
      <c r="T12" s="1">
        <f t="shared" si="11"/>
        <v>720.42631578947373</v>
      </c>
      <c r="U12" s="1">
        <f t="shared" si="12"/>
        <v>25.769166666666663</v>
      </c>
      <c r="V12" s="1">
        <f t="shared" si="13"/>
        <v>826.77425631351718</v>
      </c>
      <c r="W12" s="1">
        <f t="shared" si="14"/>
        <v>0</v>
      </c>
      <c r="X12" s="1">
        <f t="shared" si="15"/>
        <v>0</v>
      </c>
      <c r="Y12" s="1">
        <f t="shared" si="16"/>
        <v>0</v>
      </c>
      <c r="Z12" s="1">
        <f t="shared" si="17"/>
        <v>0</v>
      </c>
      <c r="AA12" s="1">
        <f t="shared" si="18"/>
        <v>0</v>
      </c>
      <c r="AB12" s="1">
        <f t="shared" si="19"/>
        <v>100.87120693579163</v>
      </c>
      <c r="AC12" s="5">
        <f t="shared" si="4"/>
        <v>0</v>
      </c>
      <c r="AD12" s="183"/>
      <c r="AE12" s="5">
        <v>4</v>
      </c>
      <c r="AF12" s="5">
        <f t="shared" si="5"/>
        <v>0</v>
      </c>
      <c r="AG12" s="5">
        <f t="shared" si="6"/>
        <v>0</v>
      </c>
      <c r="AH12" s="32"/>
    </row>
    <row r="13" spans="1:41" ht="12.75" customHeight="1">
      <c r="B13" s="26" t="s">
        <v>102</v>
      </c>
      <c r="C13" s="26" t="s">
        <v>15</v>
      </c>
      <c r="D13" s="34" t="s">
        <v>49</v>
      </c>
      <c r="E13" s="1">
        <f>+[1]Matriz!$JI$9</f>
        <v>900.81276598133729</v>
      </c>
      <c r="F13" s="163">
        <f>+[1]Matriz!$KE$9</f>
        <v>0.39999999999999991</v>
      </c>
      <c r="G13" s="1">
        <f>+E13*(1+F13)</f>
        <v>1261.1378723738721</v>
      </c>
      <c r="H13" s="4">
        <v>0.1</v>
      </c>
      <c r="I13" s="3">
        <v>0.2</v>
      </c>
      <c r="J13" s="3"/>
      <c r="K13" s="1">
        <f t="shared" si="0"/>
        <v>45400.963405459399</v>
      </c>
      <c r="L13" s="1">
        <f t="shared" si="1"/>
        <v>9080.1926810918794</v>
      </c>
      <c r="M13" s="1">
        <f t="shared" si="2"/>
        <v>36320.770724367518</v>
      </c>
      <c r="N13" s="1">
        <f t="shared" si="8"/>
        <v>0</v>
      </c>
      <c r="O13" s="1">
        <f t="shared" si="9"/>
        <v>36320.770724367518</v>
      </c>
      <c r="P13" s="1">
        <f t="shared" si="10"/>
        <v>908.01926810918803</v>
      </c>
      <c r="Q13" s="5"/>
      <c r="R13" s="1">
        <f t="shared" si="3"/>
        <v>13.904045042921942</v>
      </c>
      <c r="S13" s="1">
        <f t="shared" si="20"/>
        <v>66.966421023052604</v>
      </c>
      <c r="T13" s="1">
        <f t="shared" si="11"/>
        <v>720.42631578947373</v>
      </c>
      <c r="U13" s="1">
        <f t="shared" si="12"/>
        <v>25.769166666666663</v>
      </c>
      <c r="V13" s="1">
        <f t="shared" si="13"/>
        <v>827.06594852211492</v>
      </c>
      <c r="W13" s="1">
        <f t="shared" si="14"/>
        <v>556.16180171687768</v>
      </c>
      <c r="X13" s="1">
        <f t="shared" si="15"/>
        <v>2678.656840922104</v>
      </c>
      <c r="Y13" s="1">
        <f t="shared" si="16"/>
        <v>28817.05263157895</v>
      </c>
      <c r="Z13" s="1">
        <f t="shared" si="17"/>
        <v>1030.7666666666664</v>
      </c>
      <c r="AA13" s="1">
        <f t="shared" si="18"/>
        <v>33082.637940884597</v>
      </c>
      <c r="AB13" s="1">
        <f t="shared" si="19"/>
        <v>80.953319587073111</v>
      </c>
      <c r="AC13" s="5">
        <f t="shared" si="4"/>
        <v>40</v>
      </c>
      <c r="AD13" s="183">
        <v>10</v>
      </c>
      <c r="AE13" s="5">
        <v>4</v>
      </c>
      <c r="AF13" s="5">
        <f t="shared" si="5"/>
        <v>90.8</v>
      </c>
      <c r="AG13" s="5">
        <f t="shared" si="6"/>
        <v>3238.1327834829244</v>
      </c>
      <c r="AH13" s="32"/>
    </row>
    <row r="14" spans="1:41" ht="12.75" customHeight="1">
      <c r="B14" s="26" t="s">
        <v>102</v>
      </c>
      <c r="C14" s="26" t="s">
        <v>15</v>
      </c>
      <c r="D14" s="34" t="s">
        <v>50</v>
      </c>
      <c r="E14" s="1">
        <f>+[1]Matriz!$JK$9</f>
        <v>868.60995345758738</v>
      </c>
      <c r="F14" s="163">
        <f>+[1]Matriz!$KG$9</f>
        <v>0.39999999999999991</v>
      </c>
      <c r="G14" s="1">
        <f>+E14*(1+F14)</f>
        <v>1216.0539348406223</v>
      </c>
      <c r="H14" s="4">
        <v>0.12</v>
      </c>
      <c r="I14" s="3"/>
      <c r="J14" s="3">
        <v>3.5000000000000003E-2</v>
      </c>
      <c r="K14" s="1">
        <f t="shared" si="0"/>
        <v>42805.098506389906</v>
      </c>
      <c r="L14" s="1">
        <f t="shared" si="1"/>
        <v>0</v>
      </c>
      <c r="M14" s="1">
        <f t="shared" si="2"/>
        <v>42805.098506389906</v>
      </c>
      <c r="N14" s="1">
        <f t="shared" si="8"/>
        <v>1498.178447723647</v>
      </c>
      <c r="O14" s="1">
        <f t="shared" si="9"/>
        <v>41306.920058666263</v>
      </c>
      <c r="P14" s="1">
        <f t="shared" si="10"/>
        <v>1032.6730014666564</v>
      </c>
      <c r="Q14" s="5"/>
      <c r="R14" s="1">
        <f t="shared" si="3"/>
        <v>13.109061417581909</v>
      </c>
      <c r="S14" s="1">
        <f t="shared" si="20"/>
        <v>63.137520296925103</v>
      </c>
      <c r="T14" s="1">
        <f t="shared" si="11"/>
        <v>720.42631578947373</v>
      </c>
      <c r="U14" s="1">
        <f t="shared" si="12"/>
        <v>25.769166666666663</v>
      </c>
      <c r="V14" s="1">
        <f t="shared" si="13"/>
        <v>822.44206417064743</v>
      </c>
      <c r="W14" s="1">
        <f t="shared" si="14"/>
        <v>524.36245670327639</v>
      </c>
      <c r="X14" s="1">
        <f t="shared" si="15"/>
        <v>2525.5008118770043</v>
      </c>
      <c r="Y14" s="1">
        <f t="shared" si="16"/>
        <v>28817.05263157895</v>
      </c>
      <c r="Z14" s="1">
        <f t="shared" si="17"/>
        <v>1030.7666666666664</v>
      </c>
      <c r="AA14" s="1">
        <f t="shared" si="18"/>
        <v>32897.682566825897</v>
      </c>
      <c r="AB14" s="1">
        <f t="shared" si="19"/>
        <v>210.23093729600896</v>
      </c>
      <c r="AC14" s="5">
        <f t="shared" si="4"/>
        <v>40</v>
      </c>
      <c r="AD14" s="183">
        <v>10</v>
      </c>
      <c r="AE14" s="5">
        <v>4</v>
      </c>
      <c r="AF14" s="5">
        <f t="shared" si="5"/>
        <v>90.8</v>
      </c>
      <c r="AG14" s="5">
        <f t="shared" si="6"/>
        <v>8409.2374918403584</v>
      </c>
      <c r="AH14" s="32"/>
    </row>
    <row r="15" spans="1:41" ht="12.75" customHeight="1">
      <c r="B15" s="26" t="s">
        <v>102</v>
      </c>
      <c r="C15" s="26" t="s">
        <v>15</v>
      </c>
      <c r="D15" s="34" t="s">
        <v>104</v>
      </c>
      <c r="E15" s="1">
        <f>+[1]Matriz!$JJ$9</f>
        <v>885.14705561502626</v>
      </c>
      <c r="F15" s="163">
        <f>+[1]Matriz!$KF$9</f>
        <v>0.39999999999999991</v>
      </c>
      <c r="G15" s="1">
        <f t="shared" si="7"/>
        <v>1239.2058778610367</v>
      </c>
      <c r="H15" s="4">
        <v>0.12</v>
      </c>
      <c r="I15" s="3">
        <v>0.1</v>
      </c>
      <c r="J15" s="3">
        <v>7.0000000000000007E-2</v>
      </c>
      <c r="K15" s="1">
        <f t="shared" si="0"/>
        <v>43620.04690070849</v>
      </c>
      <c r="L15" s="1">
        <f t="shared" si="1"/>
        <v>4362.0046900708494</v>
      </c>
      <c r="M15" s="1">
        <f t="shared" si="2"/>
        <v>39258.042210637643</v>
      </c>
      <c r="N15" s="1">
        <f t="shared" si="8"/>
        <v>2748.0629547446351</v>
      </c>
      <c r="O15" s="1">
        <f t="shared" si="9"/>
        <v>36509.979255893006</v>
      </c>
      <c r="P15" s="1">
        <f t="shared" si="10"/>
        <v>912.74948139732521</v>
      </c>
      <c r="Q15" s="5"/>
      <c r="R15" s="1">
        <f t="shared" si="3"/>
        <v>13.358639363341977</v>
      </c>
      <c r="S15" s="1">
        <f t="shared" si="20"/>
        <v>64.33956917854502</v>
      </c>
      <c r="T15" s="1">
        <f t="shared" si="11"/>
        <v>720.42631578947373</v>
      </c>
      <c r="U15" s="1">
        <f t="shared" si="12"/>
        <v>25.769166666666663</v>
      </c>
      <c r="V15" s="1">
        <f t="shared" si="13"/>
        <v>823.89369099802741</v>
      </c>
      <c r="W15" s="1">
        <f t="shared" si="14"/>
        <v>534.34557453367904</v>
      </c>
      <c r="X15" s="1">
        <f t="shared" si="15"/>
        <v>2573.582767141801</v>
      </c>
      <c r="Y15" s="1">
        <f t="shared" si="16"/>
        <v>28817.05263157895</v>
      </c>
      <c r="Z15" s="1">
        <f t="shared" si="17"/>
        <v>1030.7666666666664</v>
      </c>
      <c r="AA15" s="1">
        <f t="shared" si="18"/>
        <v>32955.747639921094</v>
      </c>
      <c r="AB15" s="1">
        <f t="shared" si="19"/>
        <v>88.855790399297803</v>
      </c>
      <c r="AC15" s="5">
        <f t="shared" si="4"/>
        <v>40</v>
      </c>
      <c r="AD15" s="183">
        <v>10</v>
      </c>
      <c r="AE15" s="5">
        <v>4</v>
      </c>
      <c r="AF15" s="5">
        <f t="shared" si="5"/>
        <v>90.8</v>
      </c>
      <c r="AG15" s="5">
        <f t="shared" si="6"/>
        <v>3554.2316159719121</v>
      </c>
      <c r="AH15" s="32"/>
    </row>
    <row r="16" spans="1:41" ht="12.75" customHeight="1">
      <c r="B16" s="26" t="s">
        <v>102</v>
      </c>
      <c r="C16" s="26" t="s">
        <v>15</v>
      </c>
      <c r="D16" s="34" t="s">
        <v>51</v>
      </c>
      <c r="E16" s="1">
        <f>+[1]Matriz!$JG$9</f>
        <v>826.49670504870539</v>
      </c>
      <c r="F16" s="163">
        <f>+[1]Matriz!$KC$9</f>
        <v>0.39999999999999991</v>
      </c>
      <c r="G16" s="1">
        <f t="shared" ref="G16:G28" si="21">+E16*(1+F16)</f>
        <v>1157.0953870681874</v>
      </c>
      <c r="H16" s="4">
        <v>7.0000000000000007E-2</v>
      </c>
      <c r="I16" s="3">
        <v>0.11</v>
      </c>
      <c r="J16" s="3">
        <v>3.5000000000000003E-2</v>
      </c>
      <c r="K16" s="1">
        <f t="shared" si="0"/>
        <v>0</v>
      </c>
      <c r="L16" s="1">
        <f t="shared" si="1"/>
        <v>0</v>
      </c>
      <c r="M16" s="1">
        <f t="shared" si="2"/>
        <v>0</v>
      </c>
      <c r="N16" s="1">
        <f t="shared" si="8"/>
        <v>0</v>
      </c>
      <c r="O16" s="1">
        <f t="shared" si="9"/>
        <v>0</v>
      </c>
      <c r="P16" s="1">
        <f t="shared" si="10"/>
        <v>924.20737706066689</v>
      </c>
      <c r="Q16" s="5"/>
      <c r="R16" s="1">
        <f t="shared" si="3"/>
        <v>13.182209197174325</v>
      </c>
      <c r="S16" s="1">
        <f t="shared" si="20"/>
        <v>63.489823888431438</v>
      </c>
      <c r="T16" s="1">
        <f t="shared" si="11"/>
        <v>720.42631578947373</v>
      </c>
      <c r="U16" s="1">
        <f t="shared" si="12"/>
        <v>25.769166666666663</v>
      </c>
      <c r="V16" s="1">
        <f t="shared" si="13"/>
        <v>822.86751554174623</v>
      </c>
      <c r="W16" s="1">
        <f t="shared" si="14"/>
        <v>0</v>
      </c>
      <c r="X16" s="1">
        <f t="shared" si="15"/>
        <v>0</v>
      </c>
      <c r="Y16" s="1">
        <f t="shared" si="16"/>
        <v>0</v>
      </c>
      <c r="Z16" s="1">
        <f t="shared" si="17"/>
        <v>0</v>
      </c>
      <c r="AA16" s="1">
        <f t="shared" si="18"/>
        <v>0</v>
      </c>
      <c r="AB16" s="1">
        <f t="shared" si="19"/>
        <v>101.33986151892066</v>
      </c>
      <c r="AC16" s="5">
        <f t="shared" si="4"/>
        <v>0</v>
      </c>
      <c r="AD16" s="183"/>
      <c r="AE16" s="5">
        <v>4</v>
      </c>
      <c r="AF16" s="5">
        <f t="shared" si="5"/>
        <v>0</v>
      </c>
      <c r="AG16" s="5">
        <f t="shared" si="6"/>
        <v>0</v>
      </c>
      <c r="AH16" s="32"/>
    </row>
    <row r="17" spans="1:42" ht="12.75" customHeight="1">
      <c r="A17" s="18" t="s">
        <v>20</v>
      </c>
      <c r="B17" s="26" t="s">
        <v>27</v>
      </c>
      <c r="C17" s="26" t="s">
        <v>15</v>
      </c>
      <c r="D17" s="34" t="s">
        <v>1</v>
      </c>
      <c r="E17" s="1">
        <f>+[1]Matriz!$JA10</f>
        <v>242.86932668637925</v>
      </c>
      <c r="F17" s="163">
        <f>+[1]Matriz!$JW10</f>
        <v>0.39999999999999991</v>
      </c>
      <c r="G17" s="1">
        <f t="shared" si="21"/>
        <v>340.01705736093095</v>
      </c>
      <c r="H17" s="2"/>
      <c r="I17" s="3">
        <f>17.18%+10.5%</f>
        <v>0.27679999999999999</v>
      </c>
      <c r="J17" s="3">
        <v>3.5000000000000003E-2</v>
      </c>
      <c r="K17" s="1">
        <f t="shared" ref="K17:K28" si="22">+G17*(1-H17)*AC17</f>
        <v>293774.73755984433</v>
      </c>
      <c r="L17" s="1">
        <f t="shared" ref="L17:L28" si="23">+K17*I17</f>
        <v>81316.847356564904</v>
      </c>
      <c r="M17" s="1">
        <f t="shared" ref="M17:M28" si="24">+K17-L17</f>
        <v>212457.89020327944</v>
      </c>
      <c r="N17" s="1">
        <f t="shared" ref="N17:N28" si="25">+M17*J17</f>
        <v>7436.0261571147812</v>
      </c>
      <c r="O17" s="1">
        <f t="shared" ref="O17:O28" si="26">+M17-N17</f>
        <v>205021.86404616467</v>
      </c>
      <c r="P17" s="1">
        <f t="shared" ref="P17:P28" si="27">+G17*(1-H17)*(1-I17)*(1-J17)</f>
        <v>237.29382412750539</v>
      </c>
      <c r="Q17" s="5"/>
      <c r="R17" s="1">
        <f t="shared" ref="R17:R28" si="28">+G17*(1-H17)*$R$2</f>
        <v>4.1652089526714047</v>
      </c>
      <c r="S17" s="1">
        <f>+G17*(1-H17)*0.79*$S$2</f>
        <v>15.848195043592993</v>
      </c>
      <c r="T17" s="1">
        <f>+$T$2*$A$18/0.95</f>
        <v>158.68421052631581</v>
      </c>
      <c r="U17" s="116">
        <f>+SUM(directos!G13:G16)*(1+$U$2)</f>
        <v>28.24666666666667</v>
      </c>
      <c r="V17" s="1">
        <f t="shared" ref="V17:V28" si="29">+SUM(R17:U17)</f>
        <v>206.94428118924688</v>
      </c>
      <c r="W17" s="1">
        <f t="shared" ref="W17:W28" si="30">+R17*AC17</f>
        <v>3598.7405351080938</v>
      </c>
      <c r="X17" s="1">
        <f t="shared" ref="X17:X28" si="31">+AC17*S17</f>
        <v>13692.840517664346</v>
      </c>
      <c r="Y17" s="1">
        <f t="shared" ref="Y17:Y28" si="32">+T17*AC17</f>
        <v>137103.15789473685</v>
      </c>
      <c r="Z17" s="1">
        <f t="shared" ref="Z17:Z28" si="33">+AC17*U17</f>
        <v>24405.120000000003</v>
      </c>
      <c r="AA17" s="1">
        <f t="shared" ref="AA17:AA28" si="34">+V17*AC17</f>
        <v>178799.85894750932</v>
      </c>
      <c r="AB17" s="1">
        <f t="shared" ref="AB17:AB28" si="35">+P17-V17</f>
        <v>30.349542938258509</v>
      </c>
      <c r="AC17" s="5">
        <f t="shared" ref="AC17:AC28" si="36">+AD17*AE17</f>
        <v>864</v>
      </c>
      <c r="AD17" s="183">
        <v>72</v>
      </c>
      <c r="AE17" s="5">
        <v>12</v>
      </c>
      <c r="AF17" s="5">
        <f t="shared" ref="AF17:AF28" si="37">+AC17*$A$18</f>
        <v>432</v>
      </c>
      <c r="AG17" s="5">
        <f t="shared" ref="AG17:AG28" si="38">+AB17*AC17</f>
        <v>26222.005098655351</v>
      </c>
      <c r="AH17" s="8"/>
    </row>
    <row r="18" spans="1:42">
      <c r="A18" s="28">
        <v>0.5</v>
      </c>
      <c r="B18" s="26" t="s">
        <v>27</v>
      </c>
      <c r="C18" s="26" t="s">
        <v>15</v>
      </c>
      <c r="D18" s="34" t="s">
        <v>12</v>
      </c>
      <c r="E18" s="1">
        <f>+[1]Matriz!$JB10</f>
        <v>241.81088850017014</v>
      </c>
      <c r="F18" s="163">
        <f>+[1]Matriz!$JX10</f>
        <v>0.39999999999999991</v>
      </c>
      <c r="G18" s="1">
        <f t="shared" si="21"/>
        <v>338.53524390023819</v>
      </c>
      <c r="H18" s="4">
        <v>0.18720000000000001</v>
      </c>
      <c r="I18" s="3">
        <v>0.15</v>
      </c>
      <c r="J18" s="3">
        <v>3.5000000000000003E-2</v>
      </c>
      <c r="K18" s="1">
        <f t="shared" si="22"/>
        <v>237739.48955318614</v>
      </c>
      <c r="L18" s="1">
        <f t="shared" si="23"/>
        <v>35660.923432977921</v>
      </c>
      <c r="M18" s="1">
        <f t="shared" si="24"/>
        <v>202078.56612020821</v>
      </c>
      <c r="N18" s="1">
        <f t="shared" si="25"/>
        <v>7072.7498142072882</v>
      </c>
      <c r="O18" s="1">
        <f t="shared" si="26"/>
        <v>195005.81630600092</v>
      </c>
      <c r="P18" s="1">
        <f t="shared" si="27"/>
        <v>225.70117628009368</v>
      </c>
      <c r="Q18" s="5"/>
      <c r="R18" s="1">
        <f t="shared" si="28"/>
        <v>3.3707277164658915</v>
      </c>
      <c r="S18" s="1">
        <f>+G18*(1-H18)*0.79*$S$2</f>
        <v>12.825275009344914</v>
      </c>
      <c r="T18" s="1">
        <f t="shared" ref="T18:U21" si="39">+T17</f>
        <v>158.68421052631581</v>
      </c>
      <c r="U18" s="1">
        <f t="shared" si="39"/>
        <v>28.24666666666667</v>
      </c>
      <c r="V18" s="1">
        <f t="shared" si="29"/>
        <v>203.12687991879329</v>
      </c>
      <c r="W18" s="1">
        <f t="shared" si="30"/>
        <v>2912.3087470265305</v>
      </c>
      <c r="X18" s="1">
        <f t="shared" si="31"/>
        <v>11081.037608074006</v>
      </c>
      <c r="Y18" s="1">
        <f t="shared" si="32"/>
        <v>137103.15789473685</v>
      </c>
      <c r="Z18" s="1">
        <f t="shared" si="33"/>
        <v>24405.120000000003</v>
      </c>
      <c r="AA18" s="1">
        <f t="shared" si="34"/>
        <v>175501.62424983742</v>
      </c>
      <c r="AB18" s="1">
        <f t="shared" si="35"/>
        <v>22.574296361300384</v>
      </c>
      <c r="AC18" s="5">
        <f t="shared" si="36"/>
        <v>864</v>
      </c>
      <c r="AD18" s="183">
        <v>72</v>
      </c>
      <c r="AE18" s="5">
        <v>12</v>
      </c>
      <c r="AF18" s="5">
        <f t="shared" si="37"/>
        <v>432</v>
      </c>
      <c r="AG18" s="5">
        <f t="shared" si="38"/>
        <v>19504.192056163531</v>
      </c>
      <c r="AH18" s="8"/>
    </row>
    <row r="19" spans="1:42" ht="12.75" customHeight="1">
      <c r="A19" s="30"/>
      <c r="B19" s="26" t="s">
        <v>27</v>
      </c>
      <c r="C19" s="26" t="s">
        <v>15</v>
      </c>
      <c r="D19" s="34" t="s">
        <v>0</v>
      </c>
      <c r="E19" s="1">
        <f>+[1]Matriz!$JC10</f>
        <v>257.70137991945654</v>
      </c>
      <c r="F19" s="163">
        <f>+[1]Matriz!$JY10</f>
        <v>0.39999999999999991</v>
      </c>
      <c r="G19" s="1">
        <f t="shared" si="21"/>
        <v>360.78193188723912</v>
      </c>
      <c r="H19" s="4">
        <v>0.127</v>
      </c>
      <c r="I19" s="3">
        <v>0.2661</v>
      </c>
      <c r="J19" s="3">
        <v>3.5000000000000003E-2</v>
      </c>
      <c r="K19" s="1">
        <f t="shared" si="22"/>
        <v>272127.7093284516</v>
      </c>
      <c r="L19" s="1">
        <f t="shared" si="23"/>
        <v>72413.183452300975</v>
      </c>
      <c r="M19" s="1">
        <f t="shared" si="24"/>
        <v>199714.52587615064</v>
      </c>
      <c r="N19" s="1">
        <f t="shared" si="25"/>
        <v>6990.0084056652731</v>
      </c>
      <c r="O19" s="1">
        <f t="shared" si="26"/>
        <v>192724.51747048536</v>
      </c>
      <c r="P19" s="1">
        <f t="shared" si="27"/>
        <v>223.06078410935805</v>
      </c>
      <c r="Q19" s="5"/>
      <c r="R19" s="1">
        <f t="shared" si="28"/>
        <v>3.8582921750851069</v>
      </c>
      <c r="S19" s="1">
        <f>+G19*(1-H19)*0.79*$S$2</f>
        <v>14.680408022915659</v>
      </c>
      <c r="T19" s="1">
        <f t="shared" si="39"/>
        <v>158.68421052631581</v>
      </c>
      <c r="U19" s="1">
        <f t="shared" si="39"/>
        <v>28.24666666666667</v>
      </c>
      <c r="V19" s="1">
        <f t="shared" si="29"/>
        <v>205.46957739098323</v>
      </c>
      <c r="W19" s="1">
        <f t="shared" si="30"/>
        <v>3333.5644392735326</v>
      </c>
      <c r="X19" s="1">
        <f t="shared" si="31"/>
        <v>12683.872531799128</v>
      </c>
      <c r="Y19" s="1">
        <f t="shared" si="32"/>
        <v>137103.15789473685</v>
      </c>
      <c r="Z19" s="1">
        <f t="shared" si="33"/>
        <v>24405.120000000003</v>
      </c>
      <c r="AA19" s="1">
        <f t="shared" si="34"/>
        <v>177525.71486580951</v>
      </c>
      <c r="AB19" s="1">
        <f t="shared" si="35"/>
        <v>17.591206718374821</v>
      </c>
      <c r="AC19" s="5">
        <f t="shared" si="36"/>
        <v>864</v>
      </c>
      <c r="AD19" s="183">
        <v>72</v>
      </c>
      <c r="AE19" s="5">
        <v>12</v>
      </c>
      <c r="AF19" s="5">
        <f t="shared" si="37"/>
        <v>432</v>
      </c>
      <c r="AG19" s="5">
        <f t="shared" si="38"/>
        <v>15198.802604675846</v>
      </c>
      <c r="AH19" s="32"/>
    </row>
    <row r="20" spans="1:42" ht="12.75" customHeight="1">
      <c r="A20" s="30"/>
      <c r="B20" s="26" t="s">
        <v>27</v>
      </c>
      <c r="C20" s="26" t="s">
        <v>15</v>
      </c>
      <c r="D20" s="34" t="s">
        <v>2</v>
      </c>
      <c r="E20" s="1">
        <f>+[1]Matriz!$JD10</f>
        <v>252.01209572199676</v>
      </c>
      <c r="F20" s="163">
        <f>+[1]Matriz!$JZ10</f>
        <v>0.39999999999999991</v>
      </c>
      <c r="G20" s="1">
        <f t="shared" si="21"/>
        <v>352.81693401079542</v>
      </c>
      <c r="H20" s="4">
        <v>0.1628</v>
      </c>
      <c r="I20" s="3">
        <v>0.14249999999999999</v>
      </c>
      <c r="J20" s="3">
        <v>3.5000000000000003E-2</v>
      </c>
      <c r="K20" s="1">
        <f t="shared" si="22"/>
        <v>141781.6018338422</v>
      </c>
      <c r="L20" s="1">
        <f t="shared" si="23"/>
        <v>20203.878261322512</v>
      </c>
      <c r="M20" s="1">
        <f t="shared" si="24"/>
        <v>121577.7235725197</v>
      </c>
      <c r="N20" s="1">
        <f t="shared" si="25"/>
        <v>4255.2203250381899</v>
      </c>
      <c r="O20" s="1">
        <f t="shared" si="26"/>
        <v>117322.50324748151</v>
      </c>
      <c r="P20" s="1">
        <f t="shared" si="27"/>
        <v>244.42188176558642</v>
      </c>
      <c r="Q20" s="5"/>
      <c r="R20" s="1">
        <f t="shared" si="28"/>
        <v>3.6183846301345142</v>
      </c>
      <c r="S20" s="1">
        <f>+G20*(1-H20)*0.79*$S$2</f>
        <v>13.767584294740384</v>
      </c>
      <c r="T20" s="1">
        <f t="shared" si="39"/>
        <v>158.68421052631581</v>
      </c>
      <c r="U20" s="1">
        <f t="shared" si="39"/>
        <v>28.24666666666667</v>
      </c>
      <c r="V20" s="1">
        <f t="shared" si="29"/>
        <v>204.31684611785738</v>
      </c>
      <c r="W20" s="1">
        <f t="shared" si="30"/>
        <v>1736.8246224645668</v>
      </c>
      <c r="X20" s="1">
        <f t="shared" si="31"/>
        <v>6608.4404614753848</v>
      </c>
      <c r="Y20" s="1">
        <f t="shared" si="32"/>
        <v>76168.421052631587</v>
      </c>
      <c r="Z20" s="1">
        <f t="shared" si="33"/>
        <v>13558.400000000001</v>
      </c>
      <c r="AA20" s="1">
        <f t="shared" si="34"/>
        <v>98072.086136571539</v>
      </c>
      <c r="AB20" s="1">
        <f t="shared" si="35"/>
        <v>40.105035647729039</v>
      </c>
      <c r="AC20" s="5">
        <f t="shared" si="36"/>
        <v>480</v>
      </c>
      <c r="AD20" s="183">
        <v>40</v>
      </c>
      <c r="AE20" s="5">
        <v>12</v>
      </c>
      <c r="AF20" s="5">
        <f t="shared" si="37"/>
        <v>240</v>
      </c>
      <c r="AG20" s="5">
        <f t="shared" si="38"/>
        <v>19250.417110909941</v>
      </c>
      <c r="AH20" s="8"/>
    </row>
    <row r="21" spans="1:42" ht="12.75" customHeight="1">
      <c r="A21" s="30"/>
      <c r="B21" s="26" t="s">
        <v>27</v>
      </c>
      <c r="C21" s="26" t="s">
        <v>15</v>
      </c>
      <c r="D21" s="34" t="s">
        <v>13</v>
      </c>
      <c r="E21" s="1">
        <f>+[1]Matriz!$JE10</f>
        <v>218.68870093692212</v>
      </c>
      <c r="F21" s="163">
        <f>+[1]Matriz!$KA10</f>
        <v>0.39999999999999991</v>
      </c>
      <c r="G21" s="1">
        <f t="shared" si="21"/>
        <v>306.16418131169092</v>
      </c>
      <c r="H21" s="4">
        <v>0.126</v>
      </c>
      <c r="I21" s="3">
        <v>0.1</v>
      </c>
      <c r="J21" s="3">
        <v>0.02</v>
      </c>
      <c r="K21" s="1">
        <f t="shared" si="22"/>
        <v>64220.998671940288</v>
      </c>
      <c r="L21" s="1">
        <f t="shared" si="23"/>
        <v>6422.0998671940288</v>
      </c>
      <c r="M21" s="1">
        <f t="shared" si="24"/>
        <v>57798.898804746263</v>
      </c>
      <c r="N21" s="1">
        <f t="shared" si="25"/>
        <v>1155.9779760949252</v>
      </c>
      <c r="O21" s="1">
        <f t="shared" si="26"/>
        <v>56642.920828651339</v>
      </c>
      <c r="P21" s="1">
        <f t="shared" si="27"/>
        <v>236.01217011938056</v>
      </c>
      <c r="Q21" s="5"/>
      <c r="R21" s="1">
        <f t="shared" si="28"/>
        <v>3.2779468072136191</v>
      </c>
      <c r="S21" s="1">
        <f>+G21*(1-H21)*0.79*$S$2</f>
        <v>12.472253117079736</v>
      </c>
      <c r="T21" s="1">
        <f t="shared" si="39"/>
        <v>158.68421052631581</v>
      </c>
      <c r="U21" s="1">
        <f t="shared" si="39"/>
        <v>28.24666666666667</v>
      </c>
      <c r="V21" s="1">
        <f t="shared" si="29"/>
        <v>202.68107711727583</v>
      </c>
      <c r="W21" s="1">
        <f t="shared" si="30"/>
        <v>786.70723373126862</v>
      </c>
      <c r="X21" s="1">
        <f t="shared" si="31"/>
        <v>2993.3407480991368</v>
      </c>
      <c r="Y21" s="1">
        <f t="shared" si="32"/>
        <v>38084.210526315794</v>
      </c>
      <c r="Z21" s="1">
        <f t="shared" si="33"/>
        <v>6779.2000000000007</v>
      </c>
      <c r="AA21" s="1">
        <f t="shared" si="34"/>
        <v>48643.458508146199</v>
      </c>
      <c r="AB21" s="1">
        <f t="shared" si="35"/>
        <v>33.331093002104723</v>
      </c>
      <c r="AC21" s="5">
        <f t="shared" si="36"/>
        <v>240</v>
      </c>
      <c r="AD21" s="183">
        <v>20</v>
      </c>
      <c r="AE21" s="5">
        <v>12</v>
      </c>
      <c r="AF21" s="5">
        <f t="shared" si="37"/>
        <v>120</v>
      </c>
      <c r="AG21" s="5">
        <f t="shared" si="38"/>
        <v>7999.4623205051339</v>
      </c>
      <c r="AH21" s="32"/>
    </row>
    <row r="22" spans="1:42" ht="12.75" customHeight="1">
      <c r="A22" s="30"/>
      <c r="B22" s="26" t="s">
        <v>27</v>
      </c>
      <c r="C22" s="26" t="s">
        <v>15</v>
      </c>
      <c r="D22" s="34" t="s">
        <v>21</v>
      </c>
      <c r="E22" s="1">
        <f>+[1]Matriz!$JG10</f>
        <v>209.19265303586977</v>
      </c>
      <c r="F22" s="163">
        <f>+[1]Matriz!$KC10</f>
        <v>0.39999999999999991</v>
      </c>
      <c r="G22" s="1">
        <f t="shared" si="21"/>
        <v>292.86971425021767</v>
      </c>
      <c r="H22" s="4">
        <v>7.0000000000000007E-2</v>
      </c>
      <c r="I22" s="3">
        <v>0.15</v>
      </c>
      <c r="J22" s="3">
        <v>0.05</v>
      </c>
      <c r="K22" s="1">
        <f t="shared" si="22"/>
        <v>0</v>
      </c>
      <c r="L22" s="1">
        <f t="shared" si="23"/>
        <v>0</v>
      </c>
      <c r="M22" s="1">
        <f t="shared" si="24"/>
        <v>0</v>
      </c>
      <c r="N22" s="1">
        <f t="shared" si="25"/>
        <v>0</v>
      </c>
      <c r="O22" s="1">
        <f t="shared" si="26"/>
        <v>0</v>
      </c>
      <c r="P22" s="1">
        <f t="shared" si="27"/>
        <v>219.93783365905719</v>
      </c>
      <c r="Q22" s="5"/>
      <c r="R22" s="1">
        <f t="shared" si="28"/>
        <v>3.3365182195956047</v>
      </c>
      <c r="S22" s="1">
        <f t="shared" ref="S22:S28" si="40">+G22*(1-H22)*$S$2</f>
        <v>16.069761220909442</v>
      </c>
      <c r="T22" s="1">
        <f t="shared" ref="T22:T28" si="41">+T21</f>
        <v>158.68421052631581</v>
      </c>
      <c r="U22" s="1">
        <f t="shared" ref="U22:U28" si="42">+U21</f>
        <v>28.24666666666667</v>
      </c>
      <c r="V22" s="1">
        <f t="shared" si="29"/>
        <v>206.33715663348752</v>
      </c>
      <c r="W22" s="1">
        <f t="shared" si="30"/>
        <v>0</v>
      </c>
      <c r="X22" s="1">
        <f t="shared" si="31"/>
        <v>0</v>
      </c>
      <c r="Y22" s="1">
        <f t="shared" si="32"/>
        <v>0</v>
      </c>
      <c r="Z22" s="1">
        <f t="shared" si="33"/>
        <v>0</v>
      </c>
      <c r="AA22" s="1">
        <f t="shared" si="34"/>
        <v>0</v>
      </c>
      <c r="AB22" s="1">
        <f t="shared" si="35"/>
        <v>13.600677025569667</v>
      </c>
      <c r="AC22" s="5">
        <f t="shared" si="36"/>
        <v>0</v>
      </c>
      <c r="AD22" s="183"/>
      <c r="AE22" s="5">
        <v>12</v>
      </c>
      <c r="AF22" s="5">
        <f t="shared" si="37"/>
        <v>0</v>
      </c>
      <c r="AG22" s="5">
        <f t="shared" si="38"/>
        <v>0</v>
      </c>
      <c r="AH22" s="32"/>
    </row>
    <row r="23" spans="1:42" ht="12.75" customHeight="1">
      <c r="A23" s="30"/>
      <c r="B23" s="26" t="s">
        <v>27</v>
      </c>
      <c r="C23" s="26" t="s">
        <v>15</v>
      </c>
      <c r="D23" s="34" t="s">
        <v>47</v>
      </c>
      <c r="E23" s="1">
        <f>+[1]Matriz!$JF10</f>
        <v>237.84167259713587</v>
      </c>
      <c r="F23" s="163">
        <f>+[1]Matriz!$KB10</f>
        <v>0.39999999999999991</v>
      </c>
      <c r="G23" s="1">
        <f t="shared" si="21"/>
        <v>332.9783416359902</v>
      </c>
      <c r="H23" s="4">
        <v>0.15</v>
      </c>
      <c r="I23" s="3">
        <v>0.128</v>
      </c>
      <c r="J23" s="3">
        <v>3.5000000000000003E-2</v>
      </c>
      <c r="K23" s="1">
        <f t="shared" si="22"/>
        <v>33963.790846870994</v>
      </c>
      <c r="L23" s="1">
        <f t="shared" si="23"/>
        <v>4347.365228399487</v>
      </c>
      <c r="M23" s="1">
        <f t="shared" si="24"/>
        <v>29616.425618471505</v>
      </c>
      <c r="N23" s="1">
        <f t="shared" si="25"/>
        <v>1036.5748966465028</v>
      </c>
      <c r="O23" s="1">
        <f t="shared" si="26"/>
        <v>28579.850721825002</v>
      </c>
      <c r="P23" s="1">
        <f t="shared" si="27"/>
        <v>238.16542268187507</v>
      </c>
      <c r="Q23" s="5"/>
      <c r="R23" s="1">
        <f t="shared" si="28"/>
        <v>3.4671369822847478</v>
      </c>
      <c r="S23" s="1">
        <f t="shared" si="40"/>
        <v>16.698863833044907</v>
      </c>
      <c r="T23" s="1">
        <f t="shared" si="41"/>
        <v>158.68421052631581</v>
      </c>
      <c r="U23" s="1">
        <f t="shared" si="42"/>
        <v>28.24666666666667</v>
      </c>
      <c r="V23" s="1">
        <f t="shared" si="29"/>
        <v>207.09687800831213</v>
      </c>
      <c r="W23" s="1">
        <f t="shared" si="30"/>
        <v>416.05643787416972</v>
      </c>
      <c r="X23" s="1">
        <f t="shared" si="31"/>
        <v>2003.8636599653889</v>
      </c>
      <c r="Y23" s="1">
        <f t="shared" si="32"/>
        <v>19042.105263157897</v>
      </c>
      <c r="Z23" s="1">
        <f t="shared" si="33"/>
        <v>3389.6000000000004</v>
      </c>
      <c r="AA23" s="1">
        <f t="shared" si="34"/>
        <v>24851.625360997456</v>
      </c>
      <c r="AB23" s="1">
        <f t="shared" si="35"/>
        <v>31.06854467356294</v>
      </c>
      <c r="AC23" s="5">
        <f t="shared" si="36"/>
        <v>120</v>
      </c>
      <c r="AD23" s="183">
        <v>10</v>
      </c>
      <c r="AE23" s="5">
        <v>12</v>
      </c>
      <c r="AF23" s="5">
        <f t="shared" si="37"/>
        <v>60</v>
      </c>
      <c r="AG23" s="5">
        <f t="shared" si="38"/>
        <v>3728.2253608275528</v>
      </c>
      <c r="AH23" s="32"/>
    </row>
    <row r="24" spans="1:42" ht="12.75" customHeight="1">
      <c r="A24" s="30"/>
      <c r="B24" s="26" t="s">
        <v>27</v>
      </c>
      <c r="C24" s="26" t="s">
        <v>15</v>
      </c>
      <c r="D24" s="34" t="s">
        <v>48</v>
      </c>
      <c r="E24" s="1">
        <f>+[1]Matriz!$JK10</f>
        <v>228.0113246140358</v>
      </c>
      <c r="F24" s="163">
        <f>+[1]Matriz!$KG10</f>
        <v>0.39999999999999991</v>
      </c>
      <c r="G24" s="1">
        <f t="shared" si="21"/>
        <v>319.21585445965007</v>
      </c>
      <c r="H24" s="4">
        <v>7.0000000000000007E-2</v>
      </c>
      <c r="I24" s="3">
        <v>0.15</v>
      </c>
      <c r="J24" s="3">
        <v>3.5000000000000003E-2</v>
      </c>
      <c r="K24" s="1">
        <f t="shared" si="22"/>
        <v>106873.46807309084</v>
      </c>
      <c r="L24" s="1">
        <f t="shared" si="23"/>
        <v>16031.020210963627</v>
      </c>
      <c r="M24" s="1">
        <f t="shared" si="24"/>
        <v>90842.447862127214</v>
      </c>
      <c r="N24" s="1">
        <f t="shared" si="25"/>
        <v>3179.4856751744528</v>
      </c>
      <c r="O24" s="1">
        <f t="shared" si="26"/>
        <v>87662.962186952762</v>
      </c>
      <c r="P24" s="1">
        <f t="shared" si="27"/>
        <v>243.50822829709099</v>
      </c>
      <c r="Q24" s="5"/>
      <c r="R24" s="1">
        <f t="shared" si="28"/>
        <v>3.6366666219315635</v>
      </c>
      <c r="S24" s="1">
        <f t="shared" si="40"/>
        <v>17.515373934200998</v>
      </c>
      <c r="T24" s="1">
        <f t="shared" si="41"/>
        <v>158.68421052631581</v>
      </c>
      <c r="U24" s="1">
        <f t="shared" si="42"/>
        <v>28.24666666666667</v>
      </c>
      <c r="V24" s="1">
        <f t="shared" si="29"/>
        <v>208.08291774911504</v>
      </c>
      <c r="W24" s="1">
        <f t="shared" si="30"/>
        <v>1309.1999838953629</v>
      </c>
      <c r="X24" s="1">
        <f t="shared" si="31"/>
        <v>6305.5346163123595</v>
      </c>
      <c r="Y24" s="1">
        <f t="shared" si="32"/>
        <v>57126.315789473694</v>
      </c>
      <c r="Z24" s="1">
        <f t="shared" si="33"/>
        <v>10168.800000000001</v>
      </c>
      <c r="AA24" s="1">
        <f t="shared" si="34"/>
        <v>74909.850389681407</v>
      </c>
      <c r="AB24" s="1">
        <f t="shared" si="35"/>
        <v>35.425310547975954</v>
      </c>
      <c r="AC24" s="5">
        <f t="shared" si="36"/>
        <v>360</v>
      </c>
      <c r="AD24" s="183">
        <v>30</v>
      </c>
      <c r="AE24" s="5">
        <v>12</v>
      </c>
      <c r="AF24" s="5">
        <f t="shared" si="37"/>
        <v>180</v>
      </c>
      <c r="AG24" s="5">
        <f t="shared" si="38"/>
        <v>12753.111797271344</v>
      </c>
      <c r="AH24" s="32"/>
    </row>
    <row r="25" spans="1:42" ht="12.75" customHeight="1">
      <c r="A25" s="30"/>
      <c r="B25" s="26" t="s">
        <v>27</v>
      </c>
      <c r="C25" s="26" t="s">
        <v>15</v>
      </c>
      <c r="D25" s="34" t="s">
        <v>49</v>
      </c>
      <c r="E25" s="1">
        <f>+[1]Matriz!$JI10</f>
        <v>221.19551017727218</v>
      </c>
      <c r="F25" s="163">
        <f>+[1]Matriz!$KE10</f>
        <v>0.39999999999999991</v>
      </c>
      <c r="G25" s="1">
        <f t="shared" si="21"/>
        <v>309.67371424818106</v>
      </c>
      <c r="H25" s="4">
        <v>0.1</v>
      </c>
      <c r="I25" s="3">
        <v>0.2</v>
      </c>
      <c r="J25" s="3"/>
      <c r="K25" s="1">
        <f t="shared" si="22"/>
        <v>0</v>
      </c>
      <c r="L25" s="1">
        <f t="shared" si="23"/>
        <v>0</v>
      </c>
      <c r="M25" s="1">
        <f t="shared" si="24"/>
        <v>0</v>
      </c>
      <c r="N25" s="1">
        <f t="shared" si="25"/>
        <v>0</v>
      </c>
      <c r="O25" s="1">
        <f t="shared" si="26"/>
        <v>0</v>
      </c>
      <c r="P25" s="1">
        <f t="shared" si="27"/>
        <v>222.96507425869038</v>
      </c>
      <c r="Q25" s="5"/>
      <c r="R25" s="1">
        <f t="shared" si="28"/>
        <v>3.4141526995861962</v>
      </c>
      <c r="S25" s="1">
        <f t="shared" si="40"/>
        <v>16.443674226578413</v>
      </c>
      <c r="T25" s="1">
        <f t="shared" si="41"/>
        <v>158.68421052631581</v>
      </c>
      <c r="U25" s="1">
        <f t="shared" si="42"/>
        <v>28.24666666666667</v>
      </c>
      <c r="V25" s="1">
        <f t="shared" si="29"/>
        <v>206.7887041191471</v>
      </c>
      <c r="W25" s="1">
        <f t="shared" si="30"/>
        <v>0</v>
      </c>
      <c r="X25" s="1">
        <f t="shared" si="31"/>
        <v>0</v>
      </c>
      <c r="Y25" s="1">
        <f t="shared" si="32"/>
        <v>0</v>
      </c>
      <c r="Z25" s="1">
        <f t="shared" si="33"/>
        <v>0</v>
      </c>
      <c r="AA25" s="1">
        <f t="shared" si="34"/>
        <v>0</v>
      </c>
      <c r="AB25" s="1">
        <f t="shared" si="35"/>
        <v>16.17637013954328</v>
      </c>
      <c r="AC25" s="5">
        <f t="shared" si="36"/>
        <v>0</v>
      </c>
      <c r="AD25" s="183"/>
      <c r="AE25" s="5">
        <v>12</v>
      </c>
      <c r="AF25" s="5">
        <f t="shared" si="37"/>
        <v>0</v>
      </c>
      <c r="AG25" s="5">
        <f t="shared" si="38"/>
        <v>0</v>
      </c>
      <c r="AH25" s="32"/>
    </row>
    <row r="26" spans="1:42" ht="12.75" customHeight="1">
      <c r="A26" s="30"/>
      <c r="B26" s="26" t="s">
        <v>27</v>
      </c>
      <c r="C26" s="26" t="s">
        <v>15</v>
      </c>
      <c r="D26" s="34" t="s">
        <v>50</v>
      </c>
      <c r="E26" s="1">
        <f>+[1]Matriz!$JK10</f>
        <v>228.0113246140358</v>
      </c>
      <c r="F26" s="163">
        <f>+[1]Matriz!$KG10</f>
        <v>0.39999999999999991</v>
      </c>
      <c r="G26" s="1">
        <f t="shared" si="21"/>
        <v>319.21585445965007</v>
      </c>
      <c r="H26" s="4">
        <v>0.12</v>
      </c>
      <c r="I26" s="3"/>
      <c r="J26" s="3">
        <v>3.5000000000000003E-2</v>
      </c>
      <c r="K26" s="1">
        <f t="shared" si="22"/>
        <v>168545.97115469526</v>
      </c>
      <c r="L26" s="1">
        <f t="shared" si="23"/>
        <v>0</v>
      </c>
      <c r="M26" s="1">
        <f t="shared" si="24"/>
        <v>168545.97115469526</v>
      </c>
      <c r="N26" s="1">
        <f t="shared" si="25"/>
        <v>5899.1089904143346</v>
      </c>
      <c r="O26" s="1">
        <f t="shared" si="26"/>
        <v>162646.86216428093</v>
      </c>
      <c r="P26" s="1">
        <f t="shared" si="27"/>
        <v>271.07810360713484</v>
      </c>
      <c r="Q26" s="5"/>
      <c r="R26" s="1">
        <f t="shared" si="28"/>
        <v>3.4411469110750281</v>
      </c>
      <c r="S26" s="1">
        <f t="shared" si="40"/>
        <v>16.573687163545031</v>
      </c>
      <c r="T26" s="1">
        <f t="shared" si="41"/>
        <v>158.68421052631581</v>
      </c>
      <c r="U26" s="1">
        <f t="shared" si="42"/>
        <v>28.24666666666667</v>
      </c>
      <c r="V26" s="1">
        <f t="shared" si="29"/>
        <v>206.94571126760255</v>
      </c>
      <c r="W26" s="1">
        <f t="shared" si="30"/>
        <v>2064.6881466450168</v>
      </c>
      <c r="X26" s="1">
        <f t="shared" si="31"/>
        <v>9944.2122981270186</v>
      </c>
      <c r="Y26" s="1">
        <f t="shared" si="32"/>
        <v>95210.526315789481</v>
      </c>
      <c r="Z26" s="1">
        <f t="shared" si="33"/>
        <v>16948</v>
      </c>
      <c r="AA26" s="1">
        <f t="shared" si="34"/>
        <v>124167.42676056153</v>
      </c>
      <c r="AB26" s="1">
        <f t="shared" si="35"/>
        <v>64.132392339532288</v>
      </c>
      <c r="AC26" s="5">
        <f t="shared" si="36"/>
        <v>600</v>
      </c>
      <c r="AD26" s="183">
        <v>50</v>
      </c>
      <c r="AE26" s="5">
        <v>12</v>
      </c>
      <c r="AF26" s="5">
        <f t="shared" si="37"/>
        <v>300</v>
      </c>
      <c r="AG26" s="5">
        <f t="shared" si="38"/>
        <v>38479.43540371937</v>
      </c>
      <c r="AH26" s="32"/>
    </row>
    <row r="27" spans="1:42" ht="12.75" customHeight="1">
      <c r="A27" s="30"/>
      <c r="B27" s="26" t="s">
        <v>27</v>
      </c>
      <c r="C27" s="26" t="s">
        <v>15</v>
      </c>
      <c r="D27" s="34" t="s">
        <v>104</v>
      </c>
      <c r="E27" s="1">
        <f>+[1]Matriz!$JJ10</f>
        <v>223.68408090266342</v>
      </c>
      <c r="F27" s="163">
        <f>+[1]Matriz!$KF10</f>
        <v>0.39999999999999991</v>
      </c>
      <c r="G27" s="1">
        <f t="shared" si="21"/>
        <v>313.15771326372879</v>
      </c>
      <c r="H27" s="4">
        <v>0.12</v>
      </c>
      <c r="I27" s="3">
        <v>0.1</v>
      </c>
      <c r="J27" s="3">
        <v>7.0000000000000007E-2</v>
      </c>
      <c r="K27" s="1">
        <f t="shared" si="22"/>
        <v>66138.909041299514</v>
      </c>
      <c r="L27" s="1">
        <f t="shared" si="23"/>
        <v>6613.8909041299521</v>
      </c>
      <c r="M27" s="1">
        <f t="shared" si="24"/>
        <v>59525.018137169565</v>
      </c>
      <c r="N27" s="1">
        <f t="shared" si="25"/>
        <v>4166.7512696018703</v>
      </c>
      <c r="O27" s="1">
        <f t="shared" si="26"/>
        <v>55358.266867567698</v>
      </c>
      <c r="P27" s="1">
        <f t="shared" si="27"/>
        <v>230.65944528153204</v>
      </c>
      <c r="Q27" s="5"/>
      <c r="R27" s="1">
        <f t="shared" si="28"/>
        <v>3.3758401489829963</v>
      </c>
      <c r="S27" s="1">
        <f t="shared" si="40"/>
        <v>16.259148472652797</v>
      </c>
      <c r="T27" s="1">
        <f t="shared" si="41"/>
        <v>158.68421052631581</v>
      </c>
      <c r="U27" s="1">
        <f t="shared" si="42"/>
        <v>28.24666666666667</v>
      </c>
      <c r="V27" s="1">
        <f t="shared" si="29"/>
        <v>206.56586581461826</v>
      </c>
      <c r="W27" s="1">
        <f t="shared" si="30"/>
        <v>810.20163575591914</v>
      </c>
      <c r="X27" s="1">
        <f t="shared" si="31"/>
        <v>3902.1956334366714</v>
      </c>
      <c r="Y27" s="1">
        <f t="shared" si="32"/>
        <v>38084.210526315794</v>
      </c>
      <c r="Z27" s="1">
        <f t="shared" si="33"/>
        <v>6779.2000000000007</v>
      </c>
      <c r="AA27" s="1">
        <f t="shared" si="34"/>
        <v>49575.807795508386</v>
      </c>
      <c r="AB27" s="1">
        <f t="shared" si="35"/>
        <v>24.093579466913781</v>
      </c>
      <c r="AC27" s="5">
        <f t="shared" si="36"/>
        <v>240</v>
      </c>
      <c r="AD27" s="183">
        <v>20</v>
      </c>
      <c r="AE27" s="5">
        <v>12</v>
      </c>
      <c r="AF27" s="5">
        <f t="shared" si="37"/>
        <v>120</v>
      </c>
      <c r="AG27" s="5">
        <f t="shared" si="38"/>
        <v>5782.4590720593078</v>
      </c>
      <c r="AH27" s="32"/>
    </row>
    <row r="28" spans="1:42" ht="12.75" customHeight="1">
      <c r="A28" s="30"/>
      <c r="B28" s="26" t="s">
        <v>27</v>
      </c>
      <c r="C28" s="26" t="s">
        <v>15</v>
      </c>
      <c r="D28" s="34" t="s">
        <v>51</v>
      </c>
      <c r="E28" s="1">
        <f>+[1]Matriz!$JG10</f>
        <v>209.19265303586977</v>
      </c>
      <c r="F28" s="163">
        <f>+[1]Matriz!$KC10</f>
        <v>0.39999999999999991</v>
      </c>
      <c r="G28" s="1">
        <f t="shared" si="21"/>
        <v>292.86971425021767</v>
      </c>
      <c r="H28" s="4">
        <v>7.0000000000000007E-2</v>
      </c>
      <c r="I28" s="3">
        <v>0.11</v>
      </c>
      <c r="J28" s="3">
        <v>3.5000000000000003E-2</v>
      </c>
      <c r="K28" s="1">
        <f t="shared" si="22"/>
        <v>0</v>
      </c>
      <c r="L28" s="1">
        <f t="shared" si="23"/>
        <v>0</v>
      </c>
      <c r="M28" s="1">
        <f t="shared" si="24"/>
        <v>0</v>
      </c>
      <c r="N28" s="1">
        <f t="shared" si="25"/>
        <v>0</v>
      </c>
      <c r="O28" s="1">
        <f t="shared" si="26"/>
        <v>0</v>
      </c>
      <c r="P28" s="1">
        <f t="shared" si="27"/>
        <v>233.92397329793346</v>
      </c>
      <c r="Q28" s="5"/>
      <c r="R28" s="1">
        <f t="shared" si="28"/>
        <v>3.3365182195956047</v>
      </c>
      <c r="S28" s="1">
        <f t="shared" si="40"/>
        <v>16.069761220909442</v>
      </c>
      <c r="T28" s="1">
        <f t="shared" si="41"/>
        <v>158.68421052631581</v>
      </c>
      <c r="U28" s="1">
        <f t="shared" si="42"/>
        <v>28.24666666666667</v>
      </c>
      <c r="V28" s="1">
        <f t="shared" si="29"/>
        <v>206.33715663348752</v>
      </c>
      <c r="W28" s="1">
        <f t="shared" si="30"/>
        <v>0</v>
      </c>
      <c r="X28" s="1">
        <f t="shared" si="31"/>
        <v>0</v>
      </c>
      <c r="Y28" s="1">
        <f t="shared" si="32"/>
        <v>0</v>
      </c>
      <c r="Z28" s="1">
        <f t="shared" si="33"/>
        <v>0</v>
      </c>
      <c r="AA28" s="1">
        <f t="shared" si="34"/>
        <v>0</v>
      </c>
      <c r="AB28" s="1">
        <f t="shared" si="35"/>
        <v>27.586816664445934</v>
      </c>
      <c r="AC28" s="5">
        <f t="shared" si="36"/>
        <v>0</v>
      </c>
      <c r="AD28" s="183"/>
      <c r="AE28" s="5">
        <v>12</v>
      </c>
      <c r="AF28" s="5">
        <f t="shared" si="37"/>
        <v>0</v>
      </c>
      <c r="AG28" s="5">
        <f t="shared" si="38"/>
        <v>0</v>
      </c>
      <c r="AH28" s="32"/>
    </row>
    <row r="29" spans="1:42" ht="12.75" customHeight="1">
      <c r="A29" s="18" t="s">
        <v>20</v>
      </c>
      <c r="B29" s="26" t="s">
        <v>29</v>
      </c>
      <c r="C29" s="26" t="s">
        <v>15</v>
      </c>
      <c r="D29" s="34" t="s">
        <v>1</v>
      </c>
      <c r="E29" s="1">
        <f>+[1]Matriz!$JA11</f>
        <v>208.29055993324312</v>
      </c>
      <c r="F29" s="163">
        <f>+[1]Matriz!$JW11</f>
        <v>0.39999999999999991</v>
      </c>
      <c r="G29" s="1">
        <f t="shared" si="7"/>
        <v>291.60678390654033</v>
      </c>
      <c r="H29" s="2"/>
      <c r="I29" s="3">
        <f>17.18%+10.5%</f>
        <v>0.27679999999999999</v>
      </c>
      <c r="J29" s="3">
        <v>3.5000000000000003E-2</v>
      </c>
      <c r="K29" s="1">
        <f t="shared" si="0"/>
        <v>454906.5828942029</v>
      </c>
      <c r="L29" s="1">
        <f t="shared" si="1"/>
        <v>125918.14214511536</v>
      </c>
      <c r="M29" s="1">
        <f t="shared" si="2"/>
        <v>328988.44074908755</v>
      </c>
      <c r="N29" s="1">
        <f t="shared" si="8"/>
        <v>11514.595426218066</v>
      </c>
      <c r="O29" s="1">
        <f t="shared" si="9"/>
        <v>317473.84532286949</v>
      </c>
      <c r="P29" s="1">
        <f t="shared" si="10"/>
        <v>203.50887520696762</v>
      </c>
      <c r="Q29" s="5"/>
      <c r="R29" s="1">
        <f t="shared" ref="R29:R40" si="43">+G29*(1-H29)*$R$2</f>
        <v>3.572183102855119</v>
      </c>
      <c r="S29" s="1">
        <f>+G29*(1-H29)*0.79*$S$2</f>
        <v>13.591792197883846</v>
      </c>
      <c r="T29" s="1">
        <f>+$T$2*$A$30/0.95</f>
        <v>158.68421052631581</v>
      </c>
      <c r="U29" s="116">
        <f>+SUM(directos!$G$9:$G$12)*(1+$U$2)</f>
        <v>21.145199999999999</v>
      </c>
      <c r="V29" s="1">
        <f t="shared" si="13"/>
        <v>196.99338582705477</v>
      </c>
      <c r="W29" s="1">
        <f t="shared" si="14"/>
        <v>5572.6056404539859</v>
      </c>
      <c r="X29" s="1">
        <f t="shared" si="15"/>
        <v>21203.195828698801</v>
      </c>
      <c r="Y29" s="1">
        <f t="shared" si="16"/>
        <v>247547.36842105267</v>
      </c>
      <c r="Z29" s="1">
        <f t="shared" si="17"/>
        <v>32986.511999999995</v>
      </c>
      <c r="AA29" s="1">
        <f t="shared" si="18"/>
        <v>307309.68189020542</v>
      </c>
      <c r="AB29" s="1">
        <f t="shared" si="19"/>
        <v>6.5154893799128502</v>
      </c>
      <c r="AC29" s="5">
        <f t="shared" si="4"/>
        <v>1560</v>
      </c>
      <c r="AD29" s="183">
        <v>130</v>
      </c>
      <c r="AE29" s="5">
        <v>12</v>
      </c>
      <c r="AF29" s="5">
        <f t="shared" ref="AF29:AF34" si="44">+AC29*$A$30</f>
        <v>780</v>
      </c>
      <c r="AG29" s="5">
        <f t="shared" ref="AG29:AG72" si="45">+AB29*AC29</f>
        <v>10164.163432664047</v>
      </c>
      <c r="AM29" s="27"/>
      <c r="AN29" s="27"/>
      <c r="AP29" s="18"/>
    </row>
    <row r="30" spans="1:42">
      <c r="A30" s="28">
        <v>0.5</v>
      </c>
      <c r="B30" s="26" t="s">
        <v>29</v>
      </c>
      <c r="C30" s="26" t="s">
        <v>15</v>
      </c>
      <c r="D30" s="34" t="s">
        <v>12</v>
      </c>
      <c r="E30" s="1">
        <f>+[1]Matriz!$JB11</f>
        <v>214.74400522870255</v>
      </c>
      <c r="F30" s="163">
        <f>+[1]Matriz!$JX11</f>
        <v>0.39999999999999991</v>
      </c>
      <c r="G30" s="1">
        <f t="shared" si="7"/>
        <v>300.64160732018354</v>
      </c>
      <c r="H30" s="4">
        <v>0.18720000000000001</v>
      </c>
      <c r="I30" s="3">
        <v>0.15</v>
      </c>
      <c r="J30" s="3">
        <v>3.5000000000000003E-2</v>
      </c>
      <c r="K30" s="1">
        <f t="shared" si="0"/>
        <v>381203.93755055848</v>
      </c>
      <c r="L30" s="1">
        <f t="shared" si="1"/>
        <v>57180.590632583771</v>
      </c>
      <c r="M30" s="1">
        <f t="shared" si="2"/>
        <v>324023.3469179747</v>
      </c>
      <c r="N30" s="1">
        <f t="shared" si="8"/>
        <v>11340.817142129115</v>
      </c>
      <c r="O30" s="1">
        <f t="shared" si="9"/>
        <v>312682.52977584559</v>
      </c>
      <c r="P30" s="1">
        <f t="shared" si="10"/>
        <v>200.43751908708049</v>
      </c>
      <c r="Q30" s="5"/>
      <c r="R30" s="1">
        <f t="shared" si="43"/>
        <v>2.9934283557656034</v>
      </c>
      <c r="S30" s="1">
        <f>+G30*(1-H30)*0.79*$S$2</f>
        <v>11.389689441815083</v>
      </c>
      <c r="T30" s="1">
        <f t="shared" ref="T30:T40" si="46">+T29</f>
        <v>158.68421052631581</v>
      </c>
      <c r="U30" s="1">
        <f t="shared" ref="U30:U40" si="47">+U29</f>
        <v>21.145199999999999</v>
      </c>
      <c r="V30" s="1">
        <f t="shared" si="13"/>
        <v>194.21252832389649</v>
      </c>
      <c r="W30" s="1">
        <f t="shared" si="14"/>
        <v>4669.7482349943411</v>
      </c>
      <c r="X30" s="1">
        <f t="shared" si="15"/>
        <v>17767.91552923153</v>
      </c>
      <c r="Y30" s="1">
        <f t="shared" si="16"/>
        <v>247547.36842105267</v>
      </c>
      <c r="Z30" s="1">
        <f t="shared" si="17"/>
        <v>32986.511999999995</v>
      </c>
      <c r="AA30" s="1">
        <f t="shared" si="18"/>
        <v>302971.54418527853</v>
      </c>
      <c r="AB30" s="1">
        <f t="shared" si="19"/>
        <v>6.224990763183996</v>
      </c>
      <c r="AC30" s="5">
        <f t="shared" si="4"/>
        <v>1560</v>
      </c>
      <c r="AD30" s="183">
        <v>130</v>
      </c>
      <c r="AE30" s="5">
        <v>12</v>
      </c>
      <c r="AF30" s="5">
        <f t="shared" si="44"/>
        <v>780</v>
      </c>
      <c r="AG30" s="5">
        <f t="shared" si="45"/>
        <v>9710.9855905670338</v>
      </c>
      <c r="AH30" s="8"/>
      <c r="AM30" s="5"/>
      <c r="AN30" s="5"/>
      <c r="AP30" s="29"/>
    </row>
    <row r="31" spans="1:42" ht="12.75" customHeight="1">
      <c r="A31" s="30"/>
      <c r="B31" s="26" t="s">
        <v>29</v>
      </c>
      <c r="C31" s="26" t="s">
        <v>15</v>
      </c>
      <c r="D31" s="34" t="s">
        <v>0</v>
      </c>
      <c r="E31" s="1">
        <f>+[1]Matriz!$JC11</f>
        <v>229.72722164990648</v>
      </c>
      <c r="F31" s="163">
        <f>+[1]Matriz!$JY11</f>
        <v>0.39999999999999991</v>
      </c>
      <c r="G31" s="1">
        <f t="shared" si="7"/>
        <v>321.61811030986905</v>
      </c>
      <c r="H31" s="4">
        <v>0.127</v>
      </c>
      <c r="I31" s="3">
        <v>0.2661</v>
      </c>
      <c r="J31" s="3">
        <v>3.5000000000000003E-2</v>
      </c>
      <c r="K31" s="1">
        <f t="shared" si="0"/>
        <v>438005.27206880448</v>
      </c>
      <c r="L31" s="1">
        <f t="shared" si="1"/>
        <v>116553.20289750888</v>
      </c>
      <c r="M31" s="1">
        <f t="shared" si="2"/>
        <v>321452.06917129562</v>
      </c>
      <c r="N31" s="1">
        <f t="shared" si="8"/>
        <v>11250.822420995348</v>
      </c>
      <c r="O31" s="1">
        <f t="shared" si="9"/>
        <v>310201.24675030028</v>
      </c>
      <c r="P31" s="1">
        <f t="shared" si="10"/>
        <v>198.84695304506425</v>
      </c>
      <c r="Q31" s="5"/>
      <c r="R31" s="1">
        <f t="shared" si="43"/>
        <v>3.4394644761813171</v>
      </c>
      <c r="S31" s="1">
        <f>+G31*(1-H31)*0.79*$S$2</f>
        <v>13.086811366107035</v>
      </c>
      <c r="T31" s="1">
        <f t="shared" si="46"/>
        <v>158.68421052631581</v>
      </c>
      <c r="U31" s="1">
        <f t="shared" si="47"/>
        <v>21.145199999999999</v>
      </c>
      <c r="V31" s="1">
        <f t="shared" si="13"/>
        <v>196.35568636860415</v>
      </c>
      <c r="W31" s="1">
        <f t="shared" si="14"/>
        <v>5365.5645828428551</v>
      </c>
      <c r="X31" s="1">
        <f t="shared" si="15"/>
        <v>20415.425731126976</v>
      </c>
      <c r="Y31" s="1">
        <f t="shared" si="16"/>
        <v>247547.36842105267</v>
      </c>
      <c r="Z31" s="1">
        <f t="shared" si="17"/>
        <v>32986.511999999995</v>
      </c>
      <c r="AA31" s="1">
        <f t="shared" si="18"/>
        <v>306314.87073502247</v>
      </c>
      <c r="AB31" s="1">
        <f t="shared" si="19"/>
        <v>2.4912666764600999</v>
      </c>
      <c r="AC31" s="5">
        <f t="shared" si="4"/>
        <v>1560</v>
      </c>
      <c r="AD31" s="183">
        <v>130</v>
      </c>
      <c r="AE31" s="5">
        <v>12</v>
      </c>
      <c r="AF31" s="5">
        <f t="shared" si="44"/>
        <v>780</v>
      </c>
      <c r="AG31" s="5">
        <f t="shared" si="45"/>
        <v>3886.3760152777559</v>
      </c>
      <c r="AH31" s="8"/>
      <c r="AJ31" s="31"/>
    </row>
    <row r="32" spans="1:42" ht="12.75" customHeight="1">
      <c r="A32" s="30"/>
      <c r="B32" s="26" t="s">
        <v>29</v>
      </c>
      <c r="C32" s="26" t="s">
        <v>15</v>
      </c>
      <c r="D32" s="34" t="s">
        <v>2</v>
      </c>
      <c r="E32" s="1">
        <f>+[1]Matriz!$JD11</f>
        <v>222.68805750089669</v>
      </c>
      <c r="F32" s="163">
        <f>+[1]Matriz!$JZ11</f>
        <v>0.39999999999999991</v>
      </c>
      <c r="G32" s="1">
        <f t="shared" si="7"/>
        <v>311.76328050125534</v>
      </c>
      <c r="H32" s="4">
        <v>0.1628</v>
      </c>
      <c r="I32" s="3">
        <v>0.14249999999999999</v>
      </c>
      <c r="J32" s="3">
        <v>3.5000000000000003E-2</v>
      </c>
      <c r="K32" s="1">
        <f t="shared" si="0"/>
        <v>203586.41037980776</v>
      </c>
      <c r="L32" s="1">
        <f t="shared" si="1"/>
        <v>29011.063479122604</v>
      </c>
      <c r="M32" s="1">
        <f t="shared" si="2"/>
        <v>174575.34690068517</v>
      </c>
      <c r="N32" s="1">
        <f t="shared" si="8"/>
        <v>6110.137141523981</v>
      </c>
      <c r="O32" s="1">
        <f t="shared" si="9"/>
        <v>168465.2097591612</v>
      </c>
      <c r="P32" s="1">
        <f t="shared" si="10"/>
        <v>215.98103815277074</v>
      </c>
      <c r="Q32" s="5"/>
      <c r="R32" s="1">
        <f t="shared" si="43"/>
        <v>3.1973506758367245</v>
      </c>
      <c r="S32" s="1">
        <f>+G32*(1-H32)*0.79*$S$2</f>
        <v>12.165593061285692</v>
      </c>
      <c r="T32" s="1">
        <f t="shared" si="46"/>
        <v>158.68421052631581</v>
      </c>
      <c r="U32" s="1">
        <f t="shared" si="47"/>
        <v>21.145199999999999</v>
      </c>
      <c r="V32" s="1">
        <f t="shared" si="13"/>
        <v>195.1923542634382</v>
      </c>
      <c r="W32" s="1">
        <f t="shared" si="14"/>
        <v>2493.9335271526452</v>
      </c>
      <c r="X32" s="1">
        <f t="shared" si="15"/>
        <v>9489.1625878028408</v>
      </c>
      <c r="Y32" s="1">
        <f t="shared" si="16"/>
        <v>123773.68421052633</v>
      </c>
      <c r="Z32" s="1">
        <f t="shared" si="17"/>
        <v>16493.255999999998</v>
      </c>
      <c r="AA32" s="1">
        <f t="shared" si="18"/>
        <v>152250.03632548181</v>
      </c>
      <c r="AB32" s="1">
        <f t="shared" si="19"/>
        <v>20.788683889332532</v>
      </c>
      <c r="AC32" s="5">
        <f t="shared" si="4"/>
        <v>780</v>
      </c>
      <c r="AD32" s="183">
        <v>65</v>
      </c>
      <c r="AE32" s="5">
        <v>12</v>
      </c>
      <c r="AF32" s="5">
        <f t="shared" si="44"/>
        <v>390</v>
      </c>
      <c r="AG32" s="5">
        <f t="shared" si="45"/>
        <v>16215.173433679374</v>
      </c>
      <c r="AH32" s="32"/>
      <c r="AJ32" s="31"/>
      <c r="AN32" s="5"/>
      <c r="AO32" s="33"/>
    </row>
    <row r="33" spans="1:36" ht="12.75" customHeight="1">
      <c r="A33" s="30"/>
      <c r="B33" s="26" t="s">
        <v>29</v>
      </c>
      <c r="C33" s="26" t="s">
        <v>15</v>
      </c>
      <c r="D33" s="34" t="s">
        <v>13</v>
      </c>
      <c r="E33" s="1">
        <f>+[1]Matriz!$JE11</f>
        <v>192.67182923562501</v>
      </c>
      <c r="F33" s="163">
        <f>+[1]Matriz!$KA11</f>
        <v>0.39999999999999991</v>
      </c>
      <c r="G33" s="1">
        <f t="shared" si="7"/>
        <v>269.74056092987502</v>
      </c>
      <c r="H33" s="4">
        <v>0.126</v>
      </c>
      <c r="I33" s="3">
        <v>0.1</v>
      </c>
      <c r="J33" s="3">
        <v>0.02</v>
      </c>
      <c r="K33" s="1">
        <f t="shared" si="0"/>
        <v>183887.5351971144</v>
      </c>
      <c r="L33" s="1">
        <f t="shared" si="1"/>
        <v>18388.753519711441</v>
      </c>
      <c r="M33" s="1">
        <f t="shared" si="2"/>
        <v>165498.78167740296</v>
      </c>
      <c r="N33" s="1">
        <f t="shared" si="8"/>
        <v>3309.9756335480592</v>
      </c>
      <c r="O33" s="1">
        <f t="shared" si="9"/>
        <v>162188.80604385491</v>
      </c>
      <c r="P33" s="1">
        <f t="shared" si="10"/>
        <v>207.9343667228909</v>
      </c>
      <c r="Q33" s="5"/>
      <c r="R33" s="1">
        <f t="shared" si="43"/>
        <v>2.8879773155957067</v>
      </c>
      <c r="S33" s="1">
        <f>+G33*(1-H33)*0.79*$S$2</f>
        <v>10.988458994278849</v>
      </c>
      <c r="T33" s="1">
        <f t="shared" si="46"/>
        <v>158.68421052631581</v>
      </c>
      <c r="U33" s="1">
        <f t="shared" si="47"/>
        <v>21.145199999999999</v>
      </c>
      <c r="V33" s="1">
        <f t="shared" si="13"/>
        <v>193.70584683619035</v>
      </c>
      <c r="W33" s="1">
        <f t="shared" si="14"/>
        <v>2252.622306164651</v>
      </c>
      <c r="X33" s="1">
        <f t="shared" si="15"/>
        <v>8570.9980155375015</v>
      </c>
      <c r="Y33" s="1">
        <f t="shared" si="16"/>
        <v>123773.68421052633</v>
      </c>
      <c r="Z33" s="1">
        <f t="shared" si="17"/>
        <v>16493.255999999998</v>
      </c>
      <c r="AA33" s="1">
        <f t="shared" si="18"/>
        <v>151090.56053222847</v>
      </c>
      <c r="AB33" s="1">
        <f t="shared" si="19"/>
        <v>14.228519886700553</v>
      </c>
      <c r="AC33" s="5">
        <f t="shared" si="4"/>
        <v>780</v>
      </c>
      <c r="AD33" s="183">
        <v>65</v>
      </c>
      <c r="AE33" s="5">
        <v>12</v>
      </c>
      <c r="AF33" s="5">
        <f t="shared" si="44"/>
        <v>390</v>
      </c>
      <c r="AG33" s="5">
        <f t="shared" si="45"/>
        <v>11098.245511626432</v>
      </c>
      <c r="AH33" s="8"/>
      <c r="AJ33" s="31"/>
    </row>
    <row r="34" spans="1:36" ht="12.75" customHeight="1">
      <c r="A34" s="30"/>
      <c r="B34" s="26" t="s">
        <v>29</v>
      </c>
      <c r="C34" s="26" t="s">
        <v>15</v>
      </c>
      <c r="D34" s="34" t="s">
        <v>21</v>
      </c>
      <c r="E34" s="1">
        <f>+[1]Matriz!$JG11</f>
        <v>187.71229739730208</v>
      </c>
      <c r="F34" s="163">
        <f>+[1]Matriz!$KC11</f>
        <v>0.40000000000000013</v>
      </c>
      <c r="G34" s="1">
        <f t="shared" si="7"/>
        <v>262.79721635622292</v>
      </c>
      <c r="H34" s="4">
        <v>7.0000000000000007E-2</v>
      </c>
      <c r="I34" s="3">
        <v>0.15</v>
      </c>
      <c r="J34" s="3">
        <v>0.05</v>
      </c>
      <c r="K34" s="1">
        <f t="shared" si="0"/>
        <v>266886.34104272572</v>
      </c>
      <c r="L34" s="1">
        <f t="shared" si="1"/>
        <v>40032.951156408853</v>
      </c>
      <c r="M34" s="1">
        <f t="shared" si="2"/>
        <v>226853.38988631687</v>
      </c>
      <c r="N34" s="1">
        <f t="shared" si="8"/>
        <v>11342.669494315844</v>
      </c>
      <c r="O34" s="1">
        <f t="shared" si="9"/>
        <v>215510.72039200104</v>
      </c>
      <c r="P34" s="1">
        <f t="shared" si="10"/>
        <v>197.35413955311446</v>
      </c>
      <c r="Q34" s="5"/>
      <c r="R34" s="1">
        <f t="shared" si="43"/>
        <v>2.9939172873382693</v>
      </c>
      <c r="S34" s="1">
        <f t="shared" ref="S34:S40" si="48">+G34*(1-H34)*$S$2</f>
        <v>14.41968326146595</v>
      </c>
      <c r="T34" s="1">
        <f t="shared" si="46"/>
        <v>158.68421052631581</v>
      </c>
      <c r="U34" s="1">
        <f t="shared" si="47"/>
        <v>21.145199999999999</v>
      </c>
      <c r="V34" s="1">
        <f t="shared" si="13"/>
        <v>197.24301107512002</v>
      </c>
      <c r="W34" s="1">
        <f t="shared" si="14"/>
        <v>3269.3576777733902</v>
      </c>
      <c r="X34" s="1">
        <f t="shared" si="15"/>
        <v>15746.294121520817</v>
      </c>
      <c r="Y34" s="1">
        <f t="shared" si="16"/>
        <v>173283.15789473685</v>
      </c>
      <c r="Z34" s="1">
        <f t="shared" si="17"/>
        <v>23090.558399999998</v>
      </c>
      <c r="AA34" s="1">
        <f t="shared" si="18"/>
        <v>215389.36809403106</v>
      </c>
      <c r="AB34" s="1">
        <f t="shared" si="19"/>
        <v>0.11112847799444125</v>
      </c>
      <c r="AC34" s="5">
        <f t="shared" si="4"/>
        <v>1092</v>
      </c>
      <c r="AD34" s="183">
        <v>91</v>
      </c>
      <c r="AE34" s="5">
        <v>12</v>
      </c>
      <c r="AF34" s="5">
        <f t="shared" si="44"/>
        <v>546</v>
      </c>
      <c r="AG34" s="5">
        <f t="shared" si="45"/>
        <v>121.35229796992985</v>
      </c>
      <c r="AH34" s="32"/>
      <c r="AJ34" s="31"/>
    </row>
    <row r="35" spans="1:36" ht="12.75" customHeight="1">
      <c r="A35" s="30"/>
      <c r="B35" s="26" t="s">
        <v>29</v>
      </c>
      <c r="C35" s="26" t="s">
        <v>15</v>
      </c>
      <c r="D35" s="34" t="s">
        <v>47</v>
      </c>
      <c r="E35" s="1">
        <f>+[1]Matriz!$JF11</f>
        <v>209.56062432307991</v>
      </c>
      <c r="F35" s="163">
        <f>+[1]Matriz!$KB11</f>
        <v>0.39999999999999991</v>
      </c>
      <c r="G35" s="1">
        <f t="shared" si="7"/>
        <v>293.38487405231183</v>
      </c>
      <c r="H35" s="4">
        <v>0.15</v>
      </c>
      <c r="I35" s="3">
        <v>0.128</v>
      </c>
      <c r="J35" s="3">
        <v>3.5000000000000003E-2</v>
      </c>
      <c r="K35" s="1">
        <f t="shared" si="0"/>
        <v>89775.77146000741</v>
      </c>
      <c r="L35" s="1">
        <f t="shared" si="1"/>
        <v>11491.298746880948</v>
      </c>
      <c r="M35" s="1">
        <f t="shared" si="2"/>
        <v>78284.472713126466</v>
      </c>
      <c r="N35" s="1">
        <f t="shared" si="8"/>
        <v>2739.9565449594265</v>
      </c>
      <c r="O35" s="1">
        <f t="shared" si="9"/>
        <v>75544.516168167043</v>
      </c>
      <c r="P35" s="1">
        <f t="shared" si="10"/>
        <v>209.84587824490845</v>
      </c>
      <c r="Q35" s="5"/>
      <c r="R35" s="1">
        <f t="shared" si="43"/>
        <v>3.054870001069697</v>
      </c>
      <c r="S35" s="1">
        <f t="shared" si="48"/>
        <v>14.713251433723437</v>
      </c>
      <c r="T35" s="1">
        <f t="shared" si="46"/>
        <v>158.68421052631581</v>
      </c>
      <c r="U35" s="1">
        <f t="shared" si="47"/>
        <v>21.145199999999999</v>
      </c>
      <c r="V35" s="1">
        <f t="shared" si="13"/>
        <v>197.59753196110893</v>
      </c>
      <c r="W35" s="1">
        <f t="shared" si="14"/>
        <v>1099.7532003850908</v>
      </c>
      <c r="X35" s="1">
        <f t="shared" si="15"/>
        <v>5296.7705161404374</v>
      </c>
      <c r="Y35" s="1">
        <f t="shared" si="16"/>
        <v>57126.315789473694</v>
      </c>
      <c r="Z35" s="1">
        <f t="shared" si="17"/>
        <v>7612.2719999999999</v>
      </c>
      <c r="AA35" s="1">
        <f t="shared" si="18"/>
        <v>71135.111505999215</v>
      </c>
      <c r="AB35" s="1">
        <f t="shared" si="19"/>
        <v>12.248346283799521</v>
      </c>
      <c r="AC35" s="5">
        <f t="shared" si="4"/>
        <v>360</v>
      </c>
      <c r="AD35" s="183">
        <v>30</v>
      </c>
      <c r="AE35" s="5">
        <v>12</v>
      </c>
      <c r="AF35" s="5">
        <f t="shared" ref="AF35:AF40" si="49">+AC35*$A$30</f>
        <v>180</v>
      </c>
      <c r="AG35" s="5">
        <f t="shared" si="45"/>
        <v>4409.4046621678272</v>
      </c>
      <c r="AH35" s="32"/>
      <c r="AJ35" s="31"/>
    </row>
    <row r="36" spans="1:36" ht="12.75" customHeight="1">
      <c r="A36" s="30"/>
      <c r="B36" s="26" t="s">
        <v>29</v>
      </c>
      <c r="C36" s="26" t="s">
        <v>15</v>
      </c>
      <c r="D36" s="34" t="s">
        <v>48</v>
      </c>
      <c r="E36" s="1">
        <f>+[1]Matriz!$JK11</f>
        <v>200.86382919711522</v>
      </c>
      <c r="F36" s="163">
        <f>+[1]Matriz!$KG11</f>
        <v>0.39999999999999991</v>
      </c>
      <c r="G36" s="1">
        <f t="shared" si="7"/>
        <v>281.20936087596129</v>
      </c>
      <c r="H36" s="4">
        <v>7.0000000000000007E-2</v>
      </c>
      <c r="I36" s="3">
        <v>0.15</v>
      </c>
      <c r="J36" s="3">
        <v>3.5000000000000003E-2</v>
      </c>
      <c r="K36" s="1">
        <f t="shared" si="0"/>
        <v>94148.894021271844</v>
      </c>
      <c r="L36" s="1">
        <f t="shared" si="1"/>
        <v>14122.334103190777</v>
      </c>
      <c r="M36" s="1">
        <f t="shared" si="2"/>
        <v>80026.559918081068</v>
      </c>
      <c r="N36" s="1">
        <f t="shared" si="8"/>
        <v>2800.9295971328374</v>
      </c>
      <c r="O36" s="1">
        <f t="shared" si="9"/>
        <v>77225.630320948228</v>
      </c>
      <c r="P36" s="1">
        <f t="shared" si="10"/>
        <v>214.51563978041173</v>
      </c>
      <c r="Q36" s="5"/>
      <c r="R36" s="1">
        <f t="shared" si="43"/>
        <v>3.2036776437793892</v>
      </c>
      <c r="S36" s="1">
        <f t="shared" si="48"/>
        <v>15.429957631263996</v>
      </c>
      <c r="T36" s="1">
        <f t="shared" si="46"/>
        <v>158.68421052631581</v>
      </c>
      <c r="U36" s="1">
        <f t="shared" si="47"/>
        <v>21.145199999999999</v>
      </c>
      <c r="V36" s="1">
        <f t="shared" si="13"/>
        <v>198.46304580135919</v>
      </c>
      <c r="W36" s="1">
        <f t="shared" si="14"/>
        <v>1153.32395176058</v>
      </c>
      <c r="X36" s="1">
        <f t="shared" si="15"/>
        <v>5554.7847472550384</v>
      </c>
      <c r="Y36" s="1">
        <f t="shared" si="16"/>
        <v>57126.315789473694</v>
      </c>
      <c r="Z36" s="1">
        <f t="shared" si="17"/>
        <v>7612.2719999999999</v>
      </c>
      <c r="AA36" s="1">
        <f t="shared" si="18"/>
        <v>71446.69648848931</v>
      </c>
      <c r="AB36" s="1">
        <f t="shared" si="19"/>
        <v>16.052593979052546</v>
      </c>
      <c r="AC36" s="5">
        <f t="shared" si="4"/>
        <v>360</v>
      </c>
      <c r="AD36" s="183">
        <v>30</v>
      </c>
      <c r="AE36" s="5">
        <v>12</v>
      </c>
      <c r="AF36" s="5">
        <f t="shared" si="49"/>
        <v>180</v>
      </c>
      <c r="AG36" s="5">
        <f t="shared" si="45"/>
        <v>5778.9338324589162</v>
      </c>
      <c r="AH36" s="32"/>
      <c r="AJ36" s="31"/>
    </row>
    <row r="37" spans="1:36" ht="12.75" customHeight="1">
      <c r="A37" s="30"/>
      <c r="B37" s="26" t="s">
        <v>29</v>
      </c>
      <c r="C37" s="26" t="s">
        <v>15</v>
      </c>
      <c r="D37" s="34" t="s">
        <v>49</v>
      </c>
      <c r="E37" s="1">
        <f>+[1]Matriz!$JI11</f>
        <v>208.31064719487043</v>
      </c>
      <c r="F37" s="163">
        <f>+[1]Matriz!$KE11</f>
        <v>0.39999999999999991</v>
      </c>
      <c r="G37" s="1">
        <f>+E37*(1+F37)</f>
        <v>291.63490607281858</v>
      </c>
      <c r="H37" s="4">
        <v>0.1</v>
      </c>
      <c r="I37" s="3">
        <v>0.2</v>
      </c>
      <c r="J37" s="3"/>
      <c r="K37" s="1">
        <f t="shared" si="0"/>
        <v>314965.69855864404</v>
      </c>
      <c r="L37" s="1">
        <f t="shared" si="1"/>
        <v>62993.139711728814</v>
      </c>
      <c r="M37" s="1">
        <f t="shared" si="2"/>
        <v>251972.55884691523</v>
      </c>
      <c r="N37" s="1">
        <f t="shared" si="8"/>
        <v>0</v>
      </c>
      <c r="O37" s="1">
        <f t="shared" si="9"/>
        <v>251972.55884691523</v>
      </c>
      <c r="P37" s="1">
        <f t="shared" si="10"/>
        <v>209.97713237242939</v>
      </c>
      <c r="Q37" s="5"/>
      <c r="R37" s="1">
        <f t="shared" si="43"/>
        <v>3.215274839452825</v>
      </c>
      <c r="S37" s="1">
        <f t="shared" si="48"/>
        <v>15.485813512466665</v>
      </c>
      <c r="T37" s="1">
        <f t="shared" si="46"/>
        <v>158.68421052631581</v>
      </c>
      <c r="U37" s="1">
        <f t="shared" si="47"/>
        <v>21.145199999999999</v>
      </c>
      <c r="V37" s="1">
        <f t="shared" si="13"/>
        <v>198.53049887823528</v>
      </c>
      <c r="W37" s="1">
        <f t="shared" si="14"/>
        <v>3858.3298073433898</v>
      </c>
      <c r="X37" s="1">
        <f t="shared" si="15"/>
        <v>18582.976214959999</v>
      </c>
      <c r="Y37" s="1">
        <f t="shared" si="16"/>
        <v>190421.05263157896</v>
      </c>
      <c r="Z37" s="1">
        <f t="shared" si="17"/>
        <v>25374.239999999998</v>
      </c>
      <c r="AA37" s="1">
        <f t="shared" si="18"/>
        <v>238236.59865388233</v>
      </c>
      <c r="AB37" s="1">
        <f t="shared" si="19"/>
        <v>11.446633494194117</v>
      </c>
      <c r="AC37" s="5">
        <f t="shared" si="4"/>
        <v>1200</v>
      </c>
      <c r="AD37" s="183">
        <v>100</v>
      </c>
      <c r="AE37" s="5">
        <v>12</v>
      </c>
      <c r="AF37" s="5">
        <f t="shared" si="49"/>
        <v>600</v>
      </c>
      <c r="AG37" s="5">
        <f t="shared" si="45"/>
        <v>13735.960193032941</v>
      </c>
      <c r="AH37" s="32"/>
      <c r="AJ37" s="31"/>
    </row>
    <row r="38" spans="1:36" ht="12.75" customHeight="1">
      <c r="A38" s="30"/>
      <c r="B38" s="26" t="s">
        <v>29</v>
      </c>
      <c r="C38" s="26" t="s">
        <v>15</v>
      </c>
      <c r="D38" s="34" t="s">
        <v>50</v>
      </c>
      <c r="E38" s="1">
        <f>+[1]Matriz!$JK11</f>
        <v>200.86382919711522</v>
      </c>
      <c r="F38" s="163">
        <f>+[1]Matriz!$KG11</f>
        <v>0.39999999999999991</v>
      </c>
      <c r="G38" s="1">
        <f>+E38*(1+F38)</f>
        <v>281.20936087596129</v>
      </c>
      <c r="H38" s="4">
        <v>0.12</v>
      </c>
      <c r="I38" s="3"/>
      <c r="J38" s="3">
        <v>3.5000000000000003E-2</v>
      </c>
      <c r="K38" s="1">
        <f t="shared" si="0"/>
        <v>148478.54254250755</v>
      </c>
      <c r="L38" s="1">
        <f t="shared" si="1"/>
        <v>0</v>
      </c>
      <c r="M38" s="1">
        <f t="shared" si="2"/>
        <v>148478.54254250755</v>
      </c>
      <c r="N38" s="1">
        <f t="shared" si="8"/>
        <v>5196.7489889877652</v>
      </c>
      <c r="O38" s="1">
        <f t="shared" si="9"/>
        <v>143281.79355351979</v>
      </c>
      <c r="P38" s="1">
        <f t="shared" si="10"/>
        <v>238.80298925586632</v>
      </c>
      <c r="Q38" s="5"/>
      <c r="R38" s="1">
        <f t="shared" si="43"/>
        <v>3.0314369102428627</v>
      </c>
      <c r="S38" s="1">
        <f t="shared" si="48"/>
        <v>14.60039001667991</v>
      </c>
      <c r="T38" s="1">
        <f t="shared" si="46"/>
        <v>158.68421052631581</v>
      </c>
      <c r="U38" s="1">
        <f t="shared" si="47"/>
        <v>21.145199999999999</v>
      </c>
      <c r="V38" s="1">
        <f t="shared" si="13"/>
        <v>197.46123745323857</v>
      </c>
      <c r="W38" s="1">
        <f t="shared" si="14"/>
        <v>1818.8621461457176</v>
      </c>
      <c r="X38" s="1">
        <f t="shared" si="15"/>
        <v>8760.2340100079455</v>
      </c>
      <c r="Y38" s="1">
        <f t="shared" si="16"/>
        <v>95210.526315789481</v>
      </c>
      <c r="Z38" s="1">
        <f t="shared" si="17"/>
        <v>12687.119999999999</v>
      </c>
      <c r="AA38" s="1">
        <f t="shared" si="18"/>
        <v>118476.74247194314</v>
      </c>
      <c r="AB38" s="1">
        <f t="shared" si="19"/>
        <v>41.341751802627755</v>
      </c>
      <c r="AC38" s="5">
        <f t="shared" si="4"/>
        <v>600</v>
      </c>
      <c r="AD38" s="183">
        <v>50</v>
      </c>
      <c r="AE38" s="5">
        <v>12</v>
      </c>
      <c r="AF38" s="5">
        <f t="shared" si="49"/>
        <v>300</v>
      </c>
      <c r="AG38" s="5">
        <f t="shared" si="45"/>
        <v>24805.051081576654</v>
      </c>
      <c r="AH38" s="32"/>
      <c r="AJ38" s="31"/>
    </row>
    <row r="39" spans="1:36" ht="12.75" customHeight="1">
      <c r="A39" s="30"/>
      <c r="B39" s="26" t="s">
        <v>29</v>
      </c>
      <c r="C39" s="26" t="s">
        <v>15</v>
      </c>
      <c r="D39" s="34" t="s">
        <v>104</v>
      </c>
      <c r="E39" s="1">
        <f>+[1]Matriz!$JJ11</f>
        <v>204.68799175701309</v>
      </c>
      <c r="F39" s="163">
        <f>+[1]Matriz!$KF11</f>
        <v>0.39999999999999991</v>
      </c>
      <c r="G39" s="1">
        <f t="shared" si="7"/>
        <v>286.56318845981832</v>
      </c>
      <c r="H39" s="4">
        <v>0.12</v>
      </c>
      <c r="I39" s="3">
        <v>0.1</v>
      </c>
      <c r="J39" s="3">
        <v>7.0000000000000007E-2</v>
      </c>
      <c r="K39" s="1">
        <f t="shared" si="0"/>
        <v>151305.36350678408</v>
      </c>
      <c r="L39" s="1">
        <f t="shared" si="1"/>
        <v>15130.536350678409</v>
      </c>
      <c r="M39" s="1">
        <f t="shared" si="2"/>
        <v>136174.82715610566</v>
      </c>
      <c r="N39" s="1">
        <f t="shared" si="8"/>
        <v>9532.2379009273973</v>
      </c>
      <c r="O39" s="1">
        <f t="shared" si="9"/>
        <v>126642.58925517826</v>
      </c>
      <c r="P39" s="1">
        <f t="shared" si="10"/>
        <v>211.0709820919638</v>
      </c>
      <c r="Q39" s="5"/>
      <c r="R39" s="1">
        <f t="shared" si="43"/>
        <v>3.0891511715968418</v>
      </c>
      <c r="S39" s="1">
        <f t="shared" si="48"/>
        <v>14.878360744833767</v>
      </c>
      <c r="T39" s="1">
        <f t="shared" si="46"/>
        <v>158.68421052631581</v>
      </c>
      <c r="U39" s="1">
        <f t="shared" si="47"/>
        <v>21.145199999999999</v>
      </c>
      <c r="V39" s="1">
        <f t="shared" si="13"/>
        <v>197.79692244274639</v>
      </c>
      <c r="W39" s="1">
        <f t="shared" si="14"/>
        <v>1853.4907029581052</v>
      </c>
      <c r="X39" s="1">
        <f t="shared" si="15"/>
        <v>8927.0164469002593</v>
      </c>
      <c r="Y39" s="1">
        <f t="shared" si="16"/>
        <v>95210.526315789481</v>
      </c>
      <c r="Z39" s="1">
        <f t="shared" si="17"/>
        <v>12687.119999999999</v>
      </c>
      <c r="AA39" s="1">
        <f t="shared" si="18"/>
        <v>118678.15346564783</v>
      </c>
      <c r="AB39" s="1">
        <f t="shared" si="19"/>
        <v>13.274059649217406</v>
      </c>
      <c r="AC39" s="5">
        <f t="shared" si="4"/>
        <v>600</v>
      </c>
      <c r="AD39" s="183">
        <v>50</v>
      </c>
      <c r="AE39" s="5">
        <v>12</v>
      </c>
      <c r="AF39" s="5">
        <f t="shared" si="49"/>
        <v>300</v>
      </c>
      <c r="AG39" s="5">
        <f t="shared" si="45"/>
        <v>7964.4357895304438</v>
      </c>
      <c r="AH39" s="32"/>
      <c r="AJ39" s="31"/>
    </row>
    <row r="40" spans="1:36" ht="12.75" customHeight="1">
      <c r="A40" s="30"/>
      <c r="B40" s="26" t="s">
        <v>29</v>
      </c>
      <c r="C40" s="26" t="s">
        <v>15</v>
      </c>
      <c r="D40" s="34" t="s">
        <v>51</v>
      </c>
      <c r="E40" s="1">
        <f>+[1]Matriz!$JG11</f>
        <v>187.71229739730208</v>
      </c>
      <c r="F40" s="163">
        <f>+[1]Matriz!$KC11</f>
        <v>0.40000000000000013</v>
      </c>
      <c r="G40" s="1">
        <f>+E40*(1+F40)</f>
        <v>262.79721635622292</v>
      </c>
      <c r="H40" s="4">
        <v>7.0000000000000007E-2</v>
      </c>
      <c r="I40" s="3">
        <v>0.11</v>
      </c>
      <c r="J40" s="3">
        <v>3.5000000000000003E-2</v>
      </c>
      <c r="K40" s="1">
        <f t="shared" si="0"/>
        <v>58656.338690708952</v>
      </c>
      <c r="L40" s="1">
        <f t="shared" si="1"/>
        <v>6452.1972559779852</v>
      </c>
      <c r="M40" s="1">
        <f t="shared" si="2"/>
        <v>52204.141434730969</v>
      </c>
      <c r="N40" s="1">
        <f t="shared" si="8"/>
        <v>1827.144950215584</v>
      </c>
      <c r="O40" s="1">
        <f t="shared" si="9"/>
        <v>50376.996484515388</v>
      </c>
      <c r="P40" s="1">
        <f t="shared" si="10"/>
        <v>209.9041520188141</v>
      </c>
      <c r="Q40" s="5"/>
      <c r="R40" s="1">
        <f t="shared" si="43"/>
        <v>2.9939172873382693</v>
      </c>
      <c r="S40" s="1">
        <f t="shared" si="48"/>
        <v>14.41968326146595</v>
      </c>
      <c r="T40" s="1">
        <f t="shared" si="46"/>
        <v>158.68421052631581</v>
      </c>
      <c r="U40" s="1">
        <f t="shared" si="47"/>
        <v>21.145199999999999</v>
      </c>
      <c r="V40" s="1">
        <f t="shared" si="13"/>
        <v>197.24301107512002</v>
      </c>
      <c r="W40" s="1">
        <f t="shared" si="14"/>
        <v>718.54014896118463</v>
      </c>
      <c r="X40" s="1">
        <f t="shared" si="15"/>
        <v>3460.7239827518279</v>
      </c>
      <c r="Y40" s="1">
        <f t="shared" si="16"/>
        <v>38084.210526315794</v>
      </c>
      <c r="Z40" s="1">
        <f t="shared" si="17"/>
        <v>5074.848</v>
      </c>
      <c r="AA40" s="1">
        <f t="shared" si="18"/>
        <v>47338.322658028803</v>
      </c>
      <c r="AB40" s="1">
        <f t="shared" si="19"/>
        <v>12.661140943694079</v>
      </c>
      <c r="AC40" s="5">
        <f t="shared" si="4"/>
        <v>240</v>
      </c>
      <c r="AD40" s="183">
        <v>20</v>
      </c>
      <c r="AE40" s="5">
        <v>12</v>
      </c>
      <c r="AF40" s="5">
        <f t="shared" si="49"/>
        <v>120</v>
      </c>
      <c r="AG40" s="5">
        <f t="shared" si="45"/>
        <v>3038.6738264865789</v>
      </c>
      <c r="AH40" s="32"/>
      <c r="AJ40" s="31"/>
    </row>
    <row r="41" spans="1:36" ht="12.75" customHeight="1">
      <c r="A41" s="18" t="s">
        <v>20</v>
      </c>
      <c r="B41" s="26" t="s">
        <v>31</v>
      </c>
      <c r="C41" s="26" t="s">
        <v>15</v>
      </c>
      <c r="D41" s="34" t="s">
        <v>1</v>
      </c>
      <c r="E41" s="1">
        <f>+[1]Matriz!$JA$12</f>
        <v>222.78801278288768</v>
      </c>
      <c r="F41" s="163">
        <f>+[1]Matriz!$JW$12</f>
        <v>0.39999999999999991</v>
      </c>
      <c r="G41" s="1">
        <f t="shared" si="7"/>
        <v>311.90321789604275</v>
      </c>
      <c r="H41" s="2"/>
      <c r="I41" s="3">
        <f>17.18%+10.5%</f>
        <v>0.27679999999999999</v>
      </c>
      <c r="J41" s="3">
        <v>3.5000000000000003E-2</v>
      </c>
      <c r="K41" s="1">
        <f t="shared" si="0"/>
        <v>340598.31394247868</v>
      </c>
      <c r="L41" s="1">
        <f t="shared" si="1"/>
        <v>94277.613299278091</v>
      </c>
      <c r="M41" s="1">
        <f t="shared" si="2"/>
        <v>246320.7006432006</v>
      </c>
      <c r="N41" s="1">
        <f t="shared" si="8"/>
        <v>8621.2245225120223</v>
      </c>
      <c r="O41" s="1">
        <f t="shared" si="9"/>
        <v>237699.47612068857</v>
      </c>
      <c r="P41" s="1">
        <f t="shared" si="10"/>
        <v>217.67351293103349</v>
      </c>
      <c r="Q41" s="5"/>
      <c r="R41" s="1">
        <f t="shared" ref="R41:R52" si="50">+G41*(1-H41)*$R$2</f>
        <v>3.8208144192265237</v>
      </c>
      <c r="S41" s="1">
        <f>+G41*(1-H41)*0.79*$S$2</f>
        <v>14.537808986134552</v>
      </c>
      <c r="T41" s="1">
        <f>+$T$2*$A$42/0.95</f>
        <v>158.68421052631581</v>
      </c>
      <c r="U41" s="116">
        <f>+SUM(directos!$G$9:$G$12)*(1+$U$2)</f>
        <v>21.145199999999999</v>
      </c>
      <c r="V41" s="1">
        <f t="shared" si="13"/>
        <v>198.18803393167687</v>
      </c>
      <c r="W41" s="1">
        <f t="shared" si="14"/>
        <v>4172.3293457953641</v>
      </c>
      <c r="X41" s="1">
        <f t="shared" si="15"/>
        <v>15875.28741285893</v>
      </c>
      <c r="Y41" s="1">
        <f t="shared" si="16"/>
        <v>173283.15789473685</v>
      </c>
      <c r="Z41" s="1">
        <f t="shared" si="17"/>
        <v>23090.558399999998</v>
      </c>
      <c r="AA41" s="1">
        <f t="shared" si="18"/>
        <v>216421.33305339114</v>
      </c>
      <c r="AB41" s="1">
        <f t="shared" si="19"/>
        <v>19.485478999356616</v>
      </c>
      <c r="AC41" s="5">
        <f t="shared" si="4"/>
        <v>1092</v>
      </c>
      <c r="AD41" s="183">
        <v>91</v>
      </c>
      <c r="AE41" s="5">
        <v>12</v>
      </c>
      <c r="AF41" s="5">
        <f t="shared" ref="AF41:AF52" si="51">+AC41*$A$42</f>
        <v>546</v>
      </c>
      <c r="AG41" s="5">
        <f t="shared" si="45"/>
        <v>21278.143067297424</v>
      </c>
      <c r="AH41" s="8"/>
      <c r="AJ41" s="31"/>
    </row>
    <row r="42" spans="1:36">
      <c r="A42" s="28">
        <v>0.5</v>
      </c>
      <c r="B42" s="26" t="s">
        <v>31</v>
      </c>
      <c r="C42" s="26" t="s">
        <v>15</v>
      </c>
      <c r="D42" s="34" t="s">
        <v>12</v>
      </c>
      <c r="E42" s="1">
        <f>+[1]Matriz!$JB$12</f>
        <v>228.58204588618875</v>
      </c>
      <c r="F42" s="163">
        <f>+[1]Matriz!$JX$12</f>
        <v>0.39999999999999991</v>
      </c>
      <c r="G42" s="1">
        <f t="shared" si="7"/>
        <v>320.01486424066422</v>
      </c>
      <c r="H42" s="4">
        <v>0.18720000000000001</v>
      </c>
      <c r="I42" s="3">
        <v>0.15</v>
      </c>
      <c r="J42" s="3">
        <v>3.5000000000000003E-2</v>
      </c>
      <c r="K42" s="1">
        <f t="shared" si="0"/>
        <v>284038.02516705455</v>
      </c>
      <c r="L42" s="1">
        <f t="shared" si="1"/>
        <v>42605.70377505818</v>
      </c>
      <c r="M42" s="1">
        <f t="shared" si="2"/>
        <v>241432.32139199637</v>
      </c>
      <c r="N42" s="1">
        <f t="shared" si="8"/>
        <v>8450.1312487198738</v>
      </c>
      <c r="O42" s="1">
        <f t="shared" si="9"/>
        <v>232982.1901432765</v>
      </c>
      <c r="P42" s="1">
        <f t="shared" si="10"/>
        <v>213.35365397735944</v>
      </c>
      <c r="Q42" s="5"/>
      <c r="R42" s="1">
        <f t="shared" si="50"/>
        <v>3.1863240002714459</v>
      </c>
      <c r="S42" s="1">
        <f>+G42*(1-H42)*0.79*$S$2</f>
        <v>12.123637685930783</v>
      </c>
      <c r="T42" s="1">
        <f t="shared" ref="T42:T52" si="52">+T41</f>
        <v>158.68421052631581</v>
      </c>
      <c r="U42" s="1">
        <f t="shared" ref="U42:U52" si="53">+U41</f>
        <v>21.145199999999999</v>
      </c>
      <c r="V42" s="1">
        <f t="shared" si="13"/>
        <v>195.13937221251803</v>
      </c>
      <c r="W42" s="1">
        <f t="shared" si="14"/>
        <v>3479.4658082964188</v>
      </c>
      <c r="X42" s="1">
        <f t="shared" si="15"/>
        <v>13239.012353036414</v>
      </c>
      <c r="Y42" s="1">
        <f t="shared" si="16"/>
        <v>173283.15789473685</v>
      </c>
      <c r="Z42" s="1">
        <f t="shared" si="17"/>
        <v>23090.558399999998</v>
      </c>
      <c r="AA42" s="1">
        <f t="shared" si="18"/>
        <v>213092.19445606967</v>
      </c>
      <c r="AB42" s="1">
        <f t="shared" si="19"/>
        <v>18.214281764841417</v>
      </c>
      <c r="AC42" s="5">
        <f t="shared" si="4"/>
        <v>1092</v>
      </c>
      <c r="AD42" s="183">
        <v>91</v>
      </c>
      <c r="AE42" s="5">
        <v>12</v>
      </c>
      <c r="AF42" s="5">
        <f t="shared" si="51"/>
        <v>546</v>
      </c>
      <c r="AG42" s="5">
        <f t="shared" si="45"/>
        <v>19889.995687206829</v>
      </c>
      <c r="AH42" s="8"/>
      <c r="AJ42" s="31"/>
    </row>
    <row r="43" spans="1:36" ht="12.75" customHeight="1">
      <c r="A43" s="30"/>
      <c r="B43" s="26" t="s">
        <v>31</v>
      </c>
      <c r="C43" s="26" t="s">
        <v>15</v>
      </c>
      <c r="D43" s="34" t="s">
        <v>0</v>
      </c>
      <c r="E43" s="1">
        <f>+[1]Matriz!$JC$12</f>
        <v>244.26893094147795</v>
      </c>
      <c r="F43" s="163">
        <f>+[1]Matriz!$JY$12</f>
        <v>0.39999999999999991</v>
      </c>
      <c r="G43" s="1">
        <f t="shared" si="7"/>
        <v>341.97650331806909</v>
      </c>
      <c r="H43" s="4">
        <v>0.127</v>
      </c>
      <c r="I43" s="3">
        <v>0.2661</v>
      </c>
      <c r="J43" s="3">
        <v>3.5000000000000003E-2</v>
      </c>
      <c r="K43" s="1">
        <f t="shared" si="0"/>
        <v>326011.67223716836</v>
      </c>
      <c r="L43" s="1">
        <f t="shared" si="1"/>
        <v>86751.705982310494</v>
      </c>
      <c r="M43" s="1">
        <f t="shared" si="2"/>
        <v>239259.96625485786</v>
      </c>
      <c r="N43" s="1">
        <f t="shared" si="8"/>
        <v>8374.0988189200252</v>
      </c>
      <c r="O43" s="1">
        <f t="shared" si="9"/>
        <v>230885.86743593783</v>
      </c>
      <c r="P43" s="1">
        <f t="shared" si="10"/>
        <v>211.4339445384046</v>
      </c>
      <c r="Q43" s="5"/>
      <c r="R43" s="1">
        <f t="shared" si="50"/>
        <v>3.6571822206092608</v>
      </c>
      <c r="S43" s="1">
        <f>+G43*(1-H43)*0.79*$S$2</f>
        <v>13.915205167558991</v>
      </c>
      <c r="T43" s="1">
        <f t="shared" si="52"/>
        <v>158.68421052631581</v>
      </c>
      <c r="U43" s="1">
        <f t="shared" si="53"/>
        <v>21.145199999999999</v>
      </c>
      <c r="V43" s="1">
        <f t="shared" si="13"/>
        <v>197.40179791448406</v>
      </c>
      <c r="W43" s="1">
        <f t="shared" si="14"/>
        <v>3993.6429849053129</v>
      </c>
      <c r="X43" s="1">
        <f t="shared" si="15"/>
        <v>15195.404042974418</v>
      </c>
      <c r="Y43" s="1">
        <f t="shared" si="16"/>
        <v>173283.15789473685</v>
      </c>
      <c r="Z43" s="1">
        <f t="shared" si="17"/>
        <v>23090.558399999998</v>
      </c>
      <c r="AA43" s="1">
        <f t="shared" si="18"/>
        <v>215562.76332261661</v>
      </c>
      <c r="AB43" s="1">
        <f t="shared" si="19"/>
        <v>14.032146623920539</v>
      </c>
      <c r="AC43" s="5">
        <f t="shared" si="4"/>
        <v>1092</v>
      </c>
      <c r="AD43" s="183">
        <v>91</v>
      </c>
      <c r="AE43" s="5">
        <v>12</v>
      </c>
      <c r="AF43" s="5">
        <f t="shared" si="51"/>
        <v>546</v>
      </c>
      <c r="AG43" s="5">
        <f t="shared" si="45"/>
        <v>15323.104113321229</v>
      </c>
      <c r="AH43" s="32"/>
      <c r="AJ43" s="31"/>
    </row>
    <row r="44" spans="1:36" ht="12.75" customHeight="1">
      <c r="A44" s="30"/>
      <c r="B44" s="26" t="s">
        <v>31</v>
      </c>
      <c r="C44" s="26" t="s">
        <v>15</v>
      </c>
      <c r="D44" s="34" t="s">
        <v>2</v>
      </c>
      <c r="E44" s="1">
        <f>+[1]Matriz!$JD$12</f>
        <v>242.28952240095049</v>
      </c>
      <c r="F44" s="163">
        <f>+[1]Matriz!$JZ$12</f>
        <v>0.39999999999999991</v>
      </c>
      <c r="G44" s="1">
        <f t="shared" si="7"/>
        <v>339.20533136133065</v>
      </c>
      <c r="H44" s="4">
        <v>0.1628</v>
      </c>
      <c r="I44" s="3">
        <v>0.14249999999999999</v>
      </c>
      <c r="J44" s="3">
        <v>3.5000000000000003E-2</v>
      </c>
      <c r="K44" s="1">
        <f t="shared" si="0"/>
        <v>177205.20693140055</v>
      </c>
      <c r="L44" s="1">
        <f t="shared" si="1"/>
        <v>25251.741987724577</v>
      </c>
      <c r="M44" s="1">
        <f t="shared" si="2"/>
        <v>151953.46494367596</v>
      </c>
      <c r="N44" s="1">
        <f t="shared" si="8"/>
        <v>5318.3712730286588</v>
      </c>
      <c r="O44" s="1">
        <f t="shared" si="9"/>
        <v>146635.0936706473</v>
      </c>
      <c r="P44" s="1">
        <f t="shared" si="10"/>
        <v>234.99213729270403</v>
      </c>
      <c r="Q44" s="5"/>
      <c r="R44" s="1">
        <f t="shared" si="50"/>
        <v>3.4787881168423986</v>
      </c>
      <c r="S44" s="1">
        <f>+G44*(1-H44)*0.79*$S$2</f>
        <v>13.236433806206056</v>
      </c>
      <c r="T44" s="1">
        <f t="shared" si="52"/>
        <v>158.68421052631581</v>
      </c>
      <c r="U44" s="1">
        <f t="shared" si="53"/>
        <v>21.145199999999999</v>
      </c>
      <c r="V44" s="1">
        <f t="shared" si="13"/>
        <v>196.54463244936426</v>
      </c>
      <c r="W44" s="1">
        <f t="shared" si="14"/>
        <v>2170.7637849096568</v>
      </c>
      <c r="X44" s="1">
        <f t="shared" si="15"/>
        <v>8259.5346950725798</v>
      </c>
      <c r="Y44" s="1">
        <f t="shared" si="16"/>
        <v>99018.947368421068</v>
      </c>
      <c r="Z44" s="1">
        <f t="shared" si="17"/>
        <v>13194.604799999999</v>
      </c>
      <c r="AA44" s="1">
        <f t="shared" si="18"/>
        <v>122643.8506484033</v>
      </c>
      <c r="AB44" s="1">
        <f t="shared" si="19"/>
        <v>38.447504843339772</v>
      </c>
      <c r="AC44" s="5">
        <f t="shared" si="4"/>
        <v>624</v>
      </c>
      <c r="AD44" s="183">
        <v>52</v>
      </c>
      <c r="AE44" s="5">
        <v>12</v>
      </c>
      <c r="AF44" s="5">
        <f t="shared" si="51"/>
        <v>312</v>
      </c>
      <c r="AG44" s="5">
        <f t="shared" si="45"/>
        <v>23991.243022244016</v>
      </c>
      <c r="AH44" s="8"/>
      <c r="AJ44" s="31"/>
    </row>
    <row r="45" spans="1:36" ht="12.75" customHeight="1">
      <c r="A45" s="30"/>
      <c r="B45" s="26" t="s">
        <v>31</v>
      </c>
      <c r="C45" s="26" t="s">
        <v>15</v>
      </c>
      <c r="D45" s="34" t="s">
        <v>13</v>
      </c>
      <c r="E45" s="1">
        <f>+[1]Matriz!$JE$12</f>
        <v>210.31608721585425</v>
      </c>
      <c r="F45" s="163">
        <f>+[1]Matriz!$KA$12</f>
        <v>0.39999999999999991</v>
      </c>
      <c r="G45" s="1">
        <f t="shared" si="7"/>
        <v>294.44252210219594</v>
      </c>
      <c r="H45" s="4">
        <v>0.126</v>
      </c>
      <c r="I45" s="3">
        <v>0.1</v>
      </c>
      <c r="J45" s="3">
        <v>0.02</v>
      </c>
      <c r="K45" s="1">
        <f t="shared" si="0"/>
        <v>160581.88493400719</v>
      </c>
      <c r="L45" s="1">
        <f t="shared" si="1"/>
        <v>16058.188493400719</v>
      </c>
      <c r="M45" s="1">
        <f t="shared" si="2"/>
        <v>144523.69644060647</v>
      </c>
      <c r="N45" s="1">
        <f t="shared" si="8"/>
        <v>2890.4739288121295</v>
      </c>
      <c r="O45" s="1">
        <f t="shared" si="9"/>
        <v>141633.22251179433</v>
      </c>
      <c r="P45" s="1">
        <f t="shared" si="10"/>
        <v>226.97631812787554</v>
      </c>
      <c r="Q45" s="5"/>
      <c r="R45" s="1">
        <f t="shared" si="50"/>
        <v>3.1524488628871605</v>
      </c>
      <c r="S45" s="1">
        <f>+G45*(1-H45)*0.79*$S$2</f>
        <v>11.994746244830248</v>
      </c>
      <c r="T45" s="1">
        <f t="shared" si="52"/>
        <v>158.68421052631581</v>
      </c>
      <c r="U45" s="1">
        <f t="shared" si="53"/>
        <v>21.145199999999999</v>
      </c>
      <c r="V45" s="1">
        <f t="shared" si="13"/>
        <v>194.97660563403321</v>
      </c>
      <c r="W45" s="1">
        <f t="shared" si="14"/>
        <v>1967.1280904415883</v>
      </c>
      <c r="X45" s="1">
        <f t="shared" si="15"/>
        <v>7484.7216567740743</v>
      </c>
      <c r="Y45" s="1">
        <f t="shared" si="16"/>
        <v>99018.947368421068</v>
      </c>
      <c r="Z45" s="1">
        <f t="shared" si="17"/>
        <v>13194.604799999999</v>
      </c>
      <c r="AA45" s="1">
        <f t="shared" si="18"/>
        <v>121665.40191563671</v>
      </c>
      <c r="AB45" s="1">
        <f t="shared" si="19"/>
        <v>31.999712493842338</v>
      </c>
      <c r="AC45" s="5">
        <f t="shared" si="4"/>
        <v>624</v>
      </c>
      <c r="AD45" s="183">
        <v>52</v>
      </c>
      <c r="AE45" s="5">
        <v>12</v>
      </c>
      <c r="AF45" s="5">
        <f t="shared" si="51"/>
        <v>312</v>
      </c>
      <c r="AG45" s="5">
        <f t="shared" si="45"/>
        <v>19967.82059615762</v>
      </c>
      <c r="AH45" s="32"/>
    </row>
    <row r="46" spans="1:36" ht="12.75" customHeight="1">
      <c r="A46" s="30"/>
      <c r="B46" s="26" t="s">
        <v>31</v>
      </c>
      <c r="C46" s="26" t="s">
        <v>15</v>
      </c>
      <c r="D46" s="34" t="s">
        <v>21</v>
      </c>
      <c r="E46" s="1">
        <f>+[1]Matriz!$JG$12</f>
        <v>196.26869504902101</v>
      </c>
      <c r="F46" s="163">
        <f>+[1]Matriz!$KC$12</f>
        <v>0.39999999999999969</v>
      </c>
      <c r="G46" s="1">
        <f t="shared" si="7"/>
        <v>274.77617306862936</v>
      </c>
      <c r="H46" s="4">
        <v>7.0000000000000007E-2</v>
      </c>
      <c r="I46" s="3">
        <v>0.15</v>
      </c>
      <c r="J46" s="3">
        <v>0.05</v>
      </c>
      <c r="K46" s="1">
        <f t="shared" si="0"/>
        <v>0</v>
      </c>
      <c r="L46" s="1">
        <f t="shared" si="1"/>
        <v>0</v>
      </c>
      <c r="M46" s="1">
        <f t="shared" si="2"/>
        <v>0</v>
      </c>
      <c r="N46" s="1">
        <f t="shared" si="8"/>
        <v>0</v>
      </c>
      <c r="O46" s="1">
        <f t="shared" si="9"/>
        <v>0</v>
      </c>
      <c r="P46" s="1">
        <f t="shared" si="10"/>
        <v>206.35003657021392</v>
      </c>
      <c r="Q46" s="5"/>
      <c r="R46" s="1">
        <f t="shared" si="50"/>
        <v>3.1303875516843602</v>
      </c>
      <c r="S46" s="1">
        <f t="shared" ref="S46:S52" si="54">+G46*(1-H46)*$S$2</f>
        <v>15.076968616275693</v>
      </c>
      <c r="T46" s="1">
        <f t="shared" si="52"/>
        <v>158.68421052631581</v>
      </c>
      <c r="U46" s="1">
        <f t="shared" si="53"/>
        <v>21.145199999999999</v>
      </c>
      <c r="V46" s="1">
        <f t="shared" si="13"/>
        <v>198.03676669427585</v>
      </c>
      <c r="W46" s="1">
        <f t="shared" si="14"/>
        <v>0</v>
      </c>
      <c r="X46" s="1">
        <f t="shared" si="15"/>
        <v>0</v>
      </c>
      <c r="Y46" s="1">
        <f t="shared" si="16"/>
        <v>0</v>
      </c>
      <c r="Z46" s="1">
        <f t="shared" si="17"/>
        <v>0</v>
      </c>
      <c r="AA46" s="1">
        <f t="shared" si="18"/>
        <v>0</v>
      </c>
      <c r="AB46" s="1">
        <f t="shared" si="19"/>
        <v>8.3132698759380617</v>
      </c>
      <c r="AC46" s="5">
        <f t="shared" si="4"/>
        <v>0</v>
      </c>
      <c r="AD46" s="183"/>
      <c r="AE46" s="5">
        <v>12</v>
      </c>
      <c r="AF46" s="5">
        <f t="shared" si="51"/>
        <v>0</v>
      </c>
      <c r="AG46" s="5">
        <f t="shared" si="45"/>
        <v>0</v>
      </c>
      <c r="AH46" s="32"/>
    </row>
    <row r="47" spans="1:36" ht="12.75" customHeight="1">
      <c r="A47" s="30"/>
      <c r="B47" s="26" t="s">
        <v>31</v>
      </c>
      <c r="C47" s="26" t="s">
        <v>15</v>
      </c>
      <c r="D47" s="34" t="s">
        <v>47</v>
      </c>
      <c r="E47" s="1">
        <f>+[1]Matriz!$JF$12</f>
        <v>224.02543752410253</v>
      </c>
      <c r="F47" s="163">
        <f>+[1]Matriz!$KB$12</f>
        <v>0.39999999999999991</v>
      </c>
      <c r="G47" s="1">
        <f t="shared" si="7"/>
        <v>313.63561253374354</v>
      </c>
      <c r="H47" s="4">
        <v>0.15</v>
      </c>
      <c r="I47" s="3">
        <v>0.128</v>
      </c>
      <c r="J47" s="3">
        <v>3.5000000000000003E-2</v>
      </c>
      <c r="K47" s="1">
        <f t="shared" si="0"/>
        <v>31990.83247844184</v>
      </c>
      <c r="L47" s="1">
        <f t="shared" si="1"/>
        <v>4094.8265572405558</v>
      </c>
      <c r="M47" s="1">
        <f t="shared" si="2"/>
        <v>27896.005921201286</v>
      </c>
      <c r="N47" s="1">
        <f t="shared" si="8"/>
        <v>976.36020724204513</v>
      </c>
      <c r="O47" s="1">
        <f t="shared" si="9"/>
        <v>26919.645713959242</v>
      </c>
      <c r="P47" s="1">
        <f t="shared" si="10"/>
        <v>224.33038094966034</v>
      </c>
      <c r="Q47" s="5"/>
      <c r="R47" s="1">
        <f t="shared" si="50"/>
        <v>3.2657308155076046</v>
      </c>
      <c r="S47" s="1">
        <f t="shared" si="54"/>
        <v>15.728825968567238</v>
      </c>
      <c r="T47" s="1">
        <f t="shared" si="52"/>
        <v>158.68421052631581</v>
      </c>
      <c r="U47" s="1">
        <f t="shared" si="53"/>
        <v>21.145199999999999</v>
      </c>
      <c r="V47" s="1">
        <f t="shared" si="13"/>
        <v>198.82396731039063</v>
      </c>
      <c r="W47" s="1">
        <f t="shared" si="14"/>
        <v>391.88769786091257</v>
      </c>
      <c r="X47" s="1">
        <f t="shared" si="15"/>
        <v>1887.4591162280685</v>
      </c>
      <c r="Y47" s="1">
        <f t="shared" si="16"/>
        <v>19042.105263157897</v>
      </c>
      <c r="Z47" s="1">
        <f t="shared" si="17"/>
        <v>2537.424</v>
      </c>
      <c r="AA47" s="1">
        <f t="shared" si="18"/>
        <v>23858.876077246874</v>
      </c>
      <c r="AB47" s="1">
        <f t="shared" si="19"/>
        <v>25.506413639269709</v>
      </c>
      <c r="AC47" s="5">
        <f t="shared" si="4"/>
        <v>120</v>
      </c>
      <c r="AD47" s="183">
        <v>10</v>
      </c>
      <c r="AE47" s="5">
        <v>12</v>
      </c>
      <c r="AF47" s="5">
        <f t="shared" si="51"/>
        <v>60</v>
      </c>
      <c r="AG47" s="5">
        <f t="shared" si="45"/>
        <v>3060.7696367123654</v>
      </c>
      <c r="AH47" s="32"/>
    </row>
    <row r="48" spans="1:36" ht="12.75" customHeight="1">
      <c r="A48" s="30"/>
      <c r="B48" s="26" t="s">
        <v>31</v>
      </c>
      <c r="C48" s="26" t="s">
        <v>15</v>
      </c>
      <c r="D48" s="34" t="s">
        <v>48</v>
      </c>
      <c r="E48" s="1">
        <f>+[1]Matriz!$JK$12</f>
        <v>213.71251893874248</v>
      </c>
      <c r="F48" s="163">
        <f>+[1]Matriz!$KG$12</f>
        <v>0.39999999999999991</v>
      </c>
      <c r="G48" s="1">
        <f t="shared" si="7"/>
        <v>299.19752651423943</v>
      </c>
      <c r="H48" s="4">
        <v>7.0000000000000007E-2</v>
      </c>
      <c r="I48" s="3">
        <v>0.15</v>
      </c>
      <c r="J48" s="3">
        <v>3.5000000000000003E-2</v>
      </c>
      <c r="K48" s="1">
        <f t="shared" si="0"/>
        <v>100171.33187696735</v>
      </c>
      <c r="L48" s="1">
        <f t="shared" si="1"/>
        <v>15025.699781545101</v>
      </c>
      <c r="M48" s="1">
        <f t="shared" si="2"/>
        <v>85145.632095422246</v>
      </c>
      <c r="N48" s="1">
        <f t="shared" si="8"/>
        <v>2980.097123339779</v>
      </c>
      <c r="O48" s="1">
        <f t="shared" si="9"/>
        <v>82165.534972082474</v>
      </c>
      <c r="P48" s="1">
        <f t="shared" si="10"/>
        <v>228.23759714467352</v>
      </c>
      <c r="Q48" s="5"/>
      <c r="R48" s="1">
        <f t="shared" si="50"/>
        <v>3.4086078208134722</v>
      </c>
      <c r="S48" s="1">
        <f t="shared" si="54"/>
        <v>16.416968279836315</v>
      </c>
      <c r="T48" s="1">
        <f t="shared" si="52"/>
        <v>158.68421052631581</v>
      </c>
      <c r="U48" s="1">
        <f t="shared" si="53"/>
        <v>21.145199999999999</v>
      </c>
      <c r="V48" s="1">
        <f t="shared" si="13"/>
        <v>199.65498662696558</v>
      </c>
      <c r="W48" s="1">
        <f t="shared" si="14"/>
        <v>1227.09881549285</v>
      </c>
      <c r="X48" s="1">
        <f t="shared" si="15"/>
        <v>5910.1085807410736</v>
      </c>
      <c r="Y48" s="1">
        <f t="shared" si="16"/>
        <v>57126.315789473694</v>
      </c>
      <c r="Z48" s="1">
        <f t="shared" si="17"/>
        <v>7612.2719999999999</v>
      </c>
      <c r="AA48" s="1">
        <f t="shared" si="18"/>
        <v>71875.795185707611</v>
      </c>
      <c r="AB48" s="1">
        <f t="shared" si="19"/>
        <v>28.582610517707934</v>
      </c>
      <c r="AC48" s="5">
        <f t="shared" si="4"/>
        <v>360</v>
      </c>
      <c r="AD48" s="183">
        <v>30</v>
      </c>
      <c r="AE48" s="5">
        <v>12</v>
      </c>
      <c r="AF48" s="5">
        <f t="shared" si="51"/>
        <v>180</v>
      </c>
      <c r="AG48" s="5">
        <f t="shared" si="45"/>
        <v>10289.739786374856</v>
      </c>
      <c r="AH48" s="32"/>
    </row>
    <row r="49" spans="1:34" ht="12.75" customHeight="1">
      <c r="A49" s="30"/>
      <c r="B49" s="26" t="s">
        <v>31</v>
      </c>
      <c r="C49" s="26" t="s">
        <v>15</v>
      </c>
      <c r="D49" s="34" t="s">
        <v>49</v>
      </c>
      <c r="E49" s="1">
        <f>+[1]Matriz!$JI$12</f>
        <v>203.68686521708509</v>
      </c>
      <c r="F49" s="163">
        <f>+[1]Matriz!$KE$12</f>
        <v>0.39999999999999969</v>
      </c>
      <c r="G49" s="1">
        <f>+E49*(1+F49)</f>
        <v>285.16161130391907</v>
      </c>
      <c r="H49" s="4">
        <v>0.1</v>
      </c>
      <c r="I49" s="3">
        <v>0.2</v>
      </c>
      <c r="J49" s="3"/>
      <c r="K49" s="1">
        <f t="shared" si="0"/>
        <v>160146.76090828096</v>
      </c>
      <c r="L49" s="1">
        <f t="shared" si="1"/>
        <v>32029.352181656195</v>
      </c>
      <c r="M49" s="1">
        <f t="shared" si="2"/>
        <v>128117.40872662477</v>
      </c>
      <c r="N49" s="1">
        <f t="shared" si="8"/>
        <v>0</v>
      </c>
      <c r="O49" s="1">
        <f t="shared" si="9"/>
        <v>128117.40872662477</v>
      </c>
      <c r="P49" s="1">
        <f t="shared" si="10"/>
        <v>205.31636013882178</v>
      </c>
      <c r="Q49" s="5"/>
      <c r="R49" s="1">
        <f t="shared" si="50"/>
        <v>3.1439067646257084</v>
      </c>
      <c r="S49" s="1">
        <f t="shared" si="54"/>
        <v>15.142081560238104</v>
      </c>
      <c r="T49" s="1">
        <f t="shared" si="52"/>
        <v>158.68421052631581</v>
      </c>
      <c r="U49" s="1">
        <f t="shared" si="53"/>
        <v>21.145199999999999</v>
      </c>
      <c r="V49" s="1">
        <f t="shared" si="13"/>
        <v>198.11539885117961</v>
      </c>
      <c r="W49" s="1">
        <f t="shared" si="14"/>
        <v>1961.7978211264419</v>
      </c>
      <c r="X49" s="1">
        <f t="shared" si="15"/>
        <v>9448.6588935885775</v>
      </c>
      <c r="Y49" s="1">
        <f t="shared" si="16"/>
        <v>99018.947368421068</v>
      </c>
      <c r="Z49" s="1">
        <f t="shared" si="17"/>
        <v>13194.604799999999</v>
      </c>
      <c r="AA49" s="1">
        <f t="shared" si="18"/>
        <v>123624.00888313608</v>
      </c>
      <c r="AB49" s="1">
        <f t="shared" si="19"/>
        <v>7.2009612876421727</v>
      </c>
      <c r="AC49" s="5">
        <f t="shared" si="4"/>
        <v>624</v>
      </c>
      <c r="AD49" s="183">
        <v>52</v>
      </c>
      <c r="AE49" s="5">
        <v>12</v>
      </c>
      <c r="AF49" s="5">
        <f t="shared" si="51"/>
        <v>312</v>
      </c>
      <c r="AG49" s="5">
        <f t="shared" si="45"/>
        <v>4493.3998434887162</v>
      </c>
      <c r="AH49" s="32"/>
    </row>
    <row r="50" spans="1:34" ht="12.75" customHeight="1">
      <c r="A50" s="30"/>
      <c r="B50" s="26" t="s">
        <v>31</v>
      </c>
      <c r="C50" s="26" t="s">
        <v>15</v>
      </c>
      <c r="D50" s="34" t="s">
        <v>50</v>
      </c>
      <c r="E50" s="1">
        <f>+[1]Matriz!$JK$12</f>
        <v>213.71251893874248</v>
      </c>
      <c r="F50" s="163">
        <f>+[1]Matriz!$KG$12</f>
        <v>0.39999999999999991</v>
      </c>
      <c r="G50" s="1">
        <f>+E50*(1+F50)</f>
        <v>299.19752651423943</v>
      </c>
      <c r="H50" s="4">
        <v>0.12</v>
      </c>
      <c r="I50" s="3"/>
      <c r="J50" s="3">
        <v>3.5000000000000003E-2</v>
      </c>
      <c r="K50" s="1">
        <f t="shared" si="0"/>
        <v>164295.34575949915</v>
      </c>
      <c r="L50" s="1">
        <f t="shared" si="1"/>
        <v>0</v>
      </c>
      <c r="M50" s="1">
        <f t="shared" si="2"/>
        <v>164295.34575949915</v>
      </c>
      <c r="N50" s="1">
        <f t="shared" si="8"/>
        <v>5750.3371015824705</v>
      </c>
      <c r="O50" s="1">
        <f t="shared" si="9"/>
        <v>158545.00865791668</v>
      </c>
      <c r="P50" s="1">
        <f t="shared" si="10"/>
        <v>254.07853951589209</v>
      </c>
      <c r="Q50" s="5"/>
      <c r="R50" s="1">
        <f t="shared" si="50"/>
        <v>3.225349335823501</v>
      </c>
      <c r="S50" s="1">
        <f t="shared" si="54"/>
        <v>15.534335576619309</v>
      </c>
      <c r="T50" s="1">
        <f t="shared" si="52"/>
        <v>158.68421052631581</v>
      </c>
      <c r="U50" s="1">
        <f t="shared" si="53"/>
        <v>21.145199999999999</v>
      </c>
      <c r="V50" s="1">
        <f t="shared" si="13"/>
        <v>198.58909543875862</v>
      </c>
      <c r="W50" s="1">
        <f t="shared" si="14"/>
        <v>2012.6179855538646</v>
      </c>
      <c r="X50" s="1">
        <f t="shared" si="15"/>
        <v>9693.4253998104487</v>
      </c>
      <c r="Y50" s="1">
        <f t="shared" si="16"/>
        <v>99018.947368421068</v>
      </c>
      <c r="Z50" s="1">
        <f t="shared" si="17"/>
        <v>13194.604799999999</v>
      </c>
      <c r="AA50" s="1">
        <f t="shared" si="18"/>
        <v>123919.59555378537</v>
      </c>
      <c r="AB50" s="1">
        <f t="shared" si="19"/>
        <v>55.48944407713347</v>
      </c>
      <c r="AC50" s="5">
        <f t="shared" si="4"/>
        <v>624</v>
      </c>
      <c r="AD50" s="183">
        <v>52</v>
      </c>
      <c r="AE50" s="5">
        <v>12</v>
      </c>
      <c r="AF50" s="5">
        <f t="shared" si="51"/>
        <v>312</v>
      </c>
      <c r="AG50" s="5">
        <f t="shared" si="45"/>
        <v>34625.413104131287</v>
      </c>
      <c r="AH50" s="32"/>
    </row>
    <row r="51" spans="1:34" ht="12.75" customHeight="1">
      <c r="A51" s="30"/>
      <c r="B51" s="26" t="s">
        <v>31</v>
      </c>
      <c r="C51" s="26" t="s">
        <v>15</v>
      </c>
      <c r="D51" s="34" t="s">
        <v>104</v>
      </c>
      <c r="E51" s="1">
        <f>+[1]Matriz!$JJ$12</f>
        <v>209.90185321582322</v>
      </c>
      <c r="F51" s="163">
        <f>+[1]Matriz!$KF$12</f>
        <v>0.39999999999999991</v>
      </c>
      <c r="G51" s="1">
        <f t="shared" si="7"/>
        <v>293.86259450215249</v>
      </c>
      <c r="H51" s="4">
        <v>0.12</v>
      </c>
      <c r="I51" s="3">
        <v>0.1</v>
      </c>
      <c r="J51" s="3">
        <v>7.0000000000000007E-2</v>
      </c>
      <c r="K51" s="1">
        <f t="shared" si="0"/>
        <v>62063.779958854611</v>
      </c>
      <c r="L51" s="1">
        <f t="shared" si="1"/>
        <v>6206.3779958854611</v>
      </c>
      <c r="M51" s="1">
        <f t="shared" si="2"/>
        <v>55857.401962969147</v>
      </c>
      <c r="N51" s="1">
        <f t="shared" si="8"/>
        <v>3910.0181374078406</v>
      </c>
      <c r="O51" s="1">
        <f t="shared" si="9"/>
        <v>51947.383825561308</v>
      </c>
      <c r="P51" s="1">
        <f t="shared" si="10"/>
        <v>216.44743260650546</v>
      </c>
      <c r="Q51" s="5"/>
      <c r="R51" s="1">
        <f t="shared" si="50"/>
        <v>3.1678387687332044</v>
      </c>
      <c r="S51" s="1">
        <f t="shared" si="54"/>
        <v>15.257345906551757</v>
      </c>
      <c r="T51" s="1">
        <f t="shared" si="52"/>
        <v>158.68421052631581</v>
      </c>
      <c r="U51" s="1">
        <f t="shared" si="53"/>
        <v>21.145199999999999</v>
      </c>
      <c r="V51" s="1">
        <f t="shared" si="13"/>
        <v>198.25459520160075</v>
      </c>
      <c r="W51" s="1">
        <f t="shared" si="14"/>
        <v>760.28130449596904</v>
      </c>
      <c r="X51" s="1">
        <f t="shared" si="15"/>
        <v>3661.7630175724216</v>
      </c>
      <c r="Y51" s="1">
        <f t="shared" si="16"/>
        <v>38084.210526315794</v>
      </c>
      <c r="Z51" s="1">
        <f t="shared" si="17"/>
        <v>5074.848</v>
      </c>
      <c r="AA51" s="1">
        <f t="shared" si="18"/>
        <v>47581.10284838418</v>
      </c>
      <c r="AB51" s="1">
        <f t="shared" si="19"/>
        <v>18.192837404904708</v>
      </c>
      <c r="AC51" s="5">
        <f t="shared" si="4"/>
        <v>240</v>
      </c>
      <c r="AD51" s="183">
        <v>20</v>
      </c>
      <c r="AE51" s="5">
        <v>12</v>
      </c>
      <c r="AF51" s="5">
        <f t="shared" si="51"/>
        <v>120</v>
      </c>
      <c r="AG51" s="5">
        <f t="shared" si="45"/>
        <v>4366.2809771771299</v>
      </c>
      <c r="AH51" s="32"/>
    </row>
    <row r="52" spans="1:34" ht="12" customHeight="1">
      <c r="A52" s="30"/>
      <c r="B52" s="26" t="s">
        <v>31</v>
      </c>
      <c r="C52" s="26" t="s">
        <v>15</v>
      </c>
      <c r="D52" s="34" t="s">
        <v>51</v>
      </c>
      <c r="E52" s="1">
        <f>+[1]Matriz!$JG$12</f>
        <v>196.26869504902101</v>
      </c>
      <c r="F52" s="163">
        <f>+[1]Matriz!$KC$12</f>
        <v>0.39999999999999969</v>
      </c>
      <c r="G52" s="1">
        <f>+E52*(1+F52)</f>
        <v>274.77617306862936</v>
      </c>
      <c r="H52" s="4">
        <v>7.0000000000000007E-2</v>
      </c>
      <c r="I52" s="3">
        <v>0.11</v>
      </c>
      <c r="J52" s="3">
        <v>3.5000000000000003E-2</v>
      </c>
      <c r="K52" s="1">
        <f t="shared" si="0"/>
        <v>30665.020914459037</v>
      </c>
      <c r="L52" s="1">
        <f t="shared" si="1"/>
        <v>3373.1523005904942</v>
      </c>
      <c r="M52" s="1">
        <f t="shared" si="2"/>
        <v>27291.868613868544</v>
      </c>
      <c r="N52" s="1">
        <f t="shared" si="8"/>
        <v>955.21540148539918</v>
      </c>
      <c r="O52" s="1">
        <f t="shared" si="9"/>
        <v>26336.653212383146</v>
      </c>
      <c r="P52" s="1">
        <f t="shared" si="10"/>
        <v>219.47211010319285</v>
      </c>
      <c r="Q52" s="5"/>
      <c r="R52" s="1">
        <f t="shared" si="50"/>
        <v>3.1303875516843602</v>
      </c>
      <c r="S52" s="1">
        <f t="shared" si="54"/>
        <v>15.076968616275693</v>
      </c>
      <c r="T52" s="1">
        <f t="shared" si="52"/>
        <v>158.68421052631581</v>
      </c>
      <c r="U52" s="1">
        <f t="shared" si="53"/>
        <v>21.145199999999999</v>
      </c>
      <c r="V52" s="1">
        <f t="shared" si="13"/>
        <v>198.03676669427585</v>
      </c>
      <c r="W52" s="1">
        <f t="shared" si="14"/>
        <v>375.64650620212325</v>
      </c>
      <c r="X52" s="1">
        <f t="shared" si="15"/>
        <v>1809.2362339530832</v>
      </c>
      <c r="Y52" s="1">
        <f t="shared" si="16"/>
        <v>19042.105263157897</v>
      </c>
      <c r="Z52" s="1">
        <f t="shared" si="17"/>
        <v>2537.424</v>
      </c>
      <c r="AA52" s="1">
        <f t="shared" si="18"/>
        <v>23764.412003313104</v>
      </c>
      <c r="AB52" s="1">
        <f t="shared" si="19"/>
        <v>21.435343408916992</v>
      </c>
      <c r="AC52" s="5">
        <f t="shared" si="4"/>
        <v>120</v>
      </c>
      <c r="AD52" s="183">
        <v>10</v>
      </c>
      <c r="AE52" s="5">
        <v>12</v>
      </c>
      <c r="AF52" s="5">
        <f t="shared" si="51"/>
        <v>60</v>
      </c>
      <c r="AG52" s="5">
        <f t="shared" si="45"/>
        <v>2572.2412090700391</v>
      </c>
      <c r="AH52" s="32"/>
    </row>
    <row r="53" spans="1:34" ht="12.75" customHeight="1">
      <c r="A53" s="18" t="s">
        <v>20</v>
      </c>
      <c r="B53" s="26" t="s">
        <v>199</v>
      </c>
      <c r="C53" s="26" t="s">
        <v>15</v>
      </c>
      <c r="D53" s="34" t="s">
        <v>1</v>
      </c>
      <c r="E53" s="1">
        <f>+[1]Matriz!$JA27</f>
        <v>0</v>
      </c>
      <c r="F53" s="163">
        <f>+[1]Matriz!$JW27</f>
        <v>0</v>
      </c>
      <c r="G53" s="1">
        <f t="shared" si="7"/>
        <v>0</v>
      </c>
      <c r="H53" s="2"/>
      <c r="I53" s="3">
        <f>17.18%+10.5%</f>
        <v>0.27679999999999999</v>
      </c>
      <c r="J53" s="3">
        <v>3.5000000000000003E-2</v>
      </c>
      <c r="K53" s="1">
        <f t="shared" si="0"/>
        <v>0</v>
      </c>
      <c r="L53" s="1">
        <f t="shared" si="1"/>
        <v>0</v>
      </c>
      <c r="M53" s="1">
        <f t="shared" si="2"/>
        <v>0</v>
      </c>
      <c r="N53" s="1">
        <f t="shared" si="8"/>
        <v>0</v>
      </c>
      <c r="O53" s="1">
        <f t="shared" si="9"/>
        <v>0</v>
      </c>
      <c r="P53" s="1">
        <f t="shared" si="10"/>
        <v>0</v>
      </c>
      <c r="Q53" s="5"/>
      <c r="R53" s="1">
        <f t="shared" ref="R53:R116" si="55">+G53*(1-H53)*$R$2</f>
        <v>0</v>
      </c>
      <c r="S53" s="1">
        <f>+G53*(1-H53)*0.79*$S$2</f>
        <v>0</v>
      </c>
      <c r="T53" s="118">
        <f>+$T$2*$A$54/0.95</f>
        <v>158.68421052631581</v>
      </c>
      <c r="U53" s="116">
        <f>+SUM(directos!$G$17:$G$20)*(1+$U$2)</f>
        <v>21.145199999999999</v>
      </c>
      <c r="V53" s="1">
        <f t="shared" si="13"/>
        <v>179.8294105263158</v>
      </c>
      <c r="W53" s="1">
        <f t="shared" si="14"/>
        <v>0</v>
      </c>
      <c r="X53" s="1">
        <f t="shared" si="15"/>
        <v>0</v>
      </c>
      <c r="Y53" s="1">
        <f t="shared" si="16"/>
        <v>0</v>
      </c>
      <c r="Z53" s="1">
        <f t="shared" si="17"/>
        <v>0</v>
      </c>
      <c r="AA53" s="1">
        <f t="shared" si="18"/>
        <v>0</v>
      </c>
      <c r="AB53" s="1">
        <f t="shared" si="19"/>
        <v>-179.8294105263158</v>
      </c>
      <c r="AC53" s="5">
        <f t="shared" si="4"/>
        <v>0</v>
      </c>
      <c r="AD53" s="183"/>
      <c r="AE53" s="5">
        <v>12</v>
      </c>
      <c r="AF53" s="5">
        <f t="shared" ref="AF53:AF64" si="56">+$A$54*AC53</f>
        <v>0</v>
      </c>
      <c r="AG53" s="5">
        <f t="shared" ref="AG53" si="57">+AB53*AC53</f>
        <v>0</v>
      </c>
      <c r="AH53" s="32"/>
    </row>
    <row r="54" spans="1:34">
      <c r="A54" s="28">
        <v>0.5</v>
      </c>
      <c r="B54" s="26" t="s">
        <v>199</v>
      </c>
      <c r="C54" s="26" t="s">
        <v>15</v>
      </c>
      <c r="D54" s="34" t="s">
        <v>12</v>
      </c>
      <c r="E54" s="1">
        <f>+[1]Matriz!$JB27</f>
        <v>0</v>
      </c>
      <c r="F54" s="163">
        <f>+[1]Matriz!$JX27</f>
        <v>0</v>
      </c>
      <c r="G54" s="1">
        <f t="shared" si="7"/>
        <v>0</v>
      </c>
      <c r="H54" s="4">
        <v>0.18720000000000001</v>
      </c>
      <c r="I54" s="3">
        <v>0.15</v>
      </c>
      <c r="J54" s="3">
        <v>3.5000000000000003E-2</v>
      </c>
      <c r="K54" s="1">
        <f t="shared" si="0"/>
        <v>0</v>
      </c>
      <c r="L54" s="1">
        <f t="shared" si="1"/>
        <v>0</v>
      </c>
      <c r="M54" s="1">
        <f t="shared" si="2"/>
        <v>0</v>
      </c>
      <c r="N54" s="1">
        <f t="shared" si="8"/>
        <v>0</v>
      </c>
      <c r="O54" s="1">
        <f t="shared" si="9"/>
        <v>0</v>
      </c>
      <c r="P54" s="1">
        <f t="shared" si="10"/>
        <v>0</v>
      </c>
      <c r="Q54" s="5"/>
      <c r="R54" s="1">
        <f t="shared" si="55"/>
        <v>0</v>
      </c>
      <c r="S54" s="1">
        <f>+G54*(1-H54)*0.79*$S$2</f>
        <v>0</v>
      </c>
      <c r="T54" s="1">
        <f>+T53</f>
        <v>158.68421052631581</v>
      </c>
      <c r="U54" s="1">
        <f>+U53</f>
        <v>21.145199999999999</v>
      </c>
      <c r="V54" s="1">
        <f t="shared" si="13"/>
        <v>179.8294105263158</v>
      </c>
      <c r="W54" s="1">
        <f t="shared" si="14"/>
        <v>0</v>
      </c>
      <c r="X54" s="1">
        <f t="shared" si="15"/>
        <v>0</v>
      </c>
      <c r="Y54" s="1">
        <f t="shared" si="16"/>
        <v>0</v>
      </c>
      <c r="Z54" s="1">
        <f t="shared" si="17"/>
        <v>0</v>
      </c>
      <c r="AA54" s="1">
        <f t="shared" si="18"/>
        <v>0</v>
      </c>
      <c r="AB54" s="1">
        <f t="shared" si="19"/>
        <v>-179.8294105263158</v>
      </c>
      <c r="AC54" s="5">
        <f t="shared" si="4"/>
        <v>0</v>
      </c>
      <c r="AD54" s="183"/>
      <c r="AE54" s="5">
        <v>12</v>
      </c>
      <c r="AF54" s="5">
        <f t="shared" si="56"/>
        <v>0</v>
      </c>
      <c r="AG54" s="5">
        <f t="shared" ref="AG54:AG64" si="58">+AB54*AC54</f>
        <v>0</v>
      </c>
      <c r="AH54" s="32"/>
    </row>
    <row r="55" spans="1:34" ht="12.75" customHeight="1">
      <c r="B55" s="26" t="s">
        <v>199</v>
      </c>
      <c r="C55" s="26" t="s">
        <v>15</v>
      </c>
      <c r="D55" s="34" t="s">
        <v>0</v>
      </c>
      <c r="E55" s="1">
        <f>+[1]Matriz!$JC27</f>
        <v>0</v>
      </c>
      <c r="F55" s="163">
        <f>+[1]Matriz!$JY27</f>
        <v>0</v>
      </c>
      <c r="G55" s="1">
        <f t="shared" si="7"/>
        <v>0</v>
      </c>
      <c r="H55" s="4">
        <v>0.127</v>
      </c>
      <c r="I55" s="3">
        <v>0.2661</v>
      </c>
      <c r="J55" s="3">
        <v>3.5000000000000003E-2</v>
      </c>
      <c r="K55" s="1">
        <f t="shared" si="0"/>
        <v>0</v>
      </c>
      <c r="L55" s="1">
        <f t="shared" si="1"/>
        <v>0</v>
      </c>
      <c r="M55" s="1">
        <f t="shared" si="2"/>
        <v>0</v>
      </c>
      <c r="N55" s="1">
        <f t="shared" si="8"/>
        <v>0</v>
      </c>
      <c r="O55" s="1">
        <f t="shared" si="9"/>
        <v>0</v>
      </c>
      <c r="P55" s="1">
        <f t="shared" si="10"/>
        <v>0</v>
      </c>
      <c r="Q55" s="5"/>
      <c r="R55" s="1">
        <f t="shared" si="55"/>
        <v>0</v>
      </c>
      <c r="S55" s="1">
        <f>+G55*(1-H55)*0.79*$S$2</f>
        <v>0</v>
      </c>
      <c r="T55" s="1">
        <f t="shared" ref="T55:T64" si="59">+T54</f>
        <v>158.68421052631581</v>
      </c>
      <c r="U55" s="1">
        <f t="shared" ref="U55:U64" si="60">+U54</f>
        <v>21.145199999999999</v>
      </c>
      <c r="V55" s="1">
        <f t="shared" si="13"/>
        <v>179.8294105263158</v>
      </c>
      <c r="W55" s="1">
        <f t="shared" si="14"/>
        <v>0</v>
      </c>
      <c r="X55" s="1">
        <f t="shared" si="15"/>
        <v>0</v>
      </c>
      <c r="Y55" s="1">
        <f t="shared" si="16"/>
        <v>0</v>
      </c>
      <c r="Z55" s="1">
        <f t="shared" si="17"/>
        <v>0</v>
      </c>
      <c r="AA55" s="1">
        <f t="shared" si="18"/>
        <v>0</v>
      </c>
      <c r="AB55" s="1">
        <f t="shared" si="19"/>
        <v>-179.8294105263158</v>
      </c>
      <c r="AC55" s="5">
        <f t="shared" si="4"/>
        <v>0</v>
      </c>
      <c r="AD55" s="183"/>
      <c r="AE55" s="5">
        <v>12</v>
      </c>
      <c r="AF55" s="5">
        <f t="shared" si="56"/>
        <v>0</v>
      </c>
      <c r="AG55" s="5">
        <f t="shared" si="58"/>
        <v>0</v>
      </c>
      <c r="AH55" s="32"/>
    </row>
    <row r="56" spans="1:34" ht="12.75" customHeight="1">
      <c r="B56" s="26" t="s">
        <v>199</v>
      </c>
      <c r="C56" s="26" t="s">
        <v>15</v>
      </c>
      <c r="D56" s="34" t="s">
        <v>2</v>
      </c>
      <c r="E56" s="1">
        <f>+[1]Matriz!$JD27</f>
        <v>0</v>
      </c>
      <c r="F56" s="163">
        <f>+[1]Matriz!$JZ27</f>
        <v>0</v>
      </c>
      <c r="G56" s="1">
        <f t="shared" si="7"/>
        <v>0</v>
      </c>
      <c r="H56" s="4">
        <v>0.1628</v>
      </c>
      <c r="I56" s="3">
        <v>0.14249999999999999</v>
      </c>
      <c r="J56" s="3">
        <v>3.5000000000000003E-2</v>
      </c>
      <c r="K56" s="1">
        <f t="shared" si="0"/>
        <v>0</v>
      </c>
      <c r="L56" s="1">
        <f t="shared" si="1"/>
        <v>0</v>
      </c>
      <c r="M56" s="1">
        <f t="shared" si="2"/>
        <v>0</v>
      </c>
      <c r="N56" s="1">
        <f t="shared" si="8"/>
        <v>0</v>
      </c>
      <c r="O56" s="1">
        <f t="shared" si="9"/>
        <v>0</v>
      </c>
      <c r="P56" s="1">
        <f t="shared" si="10"/>
        <v>0</v>
      </c>
      <c r="Q56" s="5"/>
      <c r="R56" s="1">
        <f t="shared" si="55"/>
        <v>0</v>
      </c>
      <c r="S56" s="1">
        <f>+G56*(1-H56)*0.79*$S$2</f>
        <v>0</v>
      </c>
      <c r="T56" s="1">
        <f t="shared" si="59"/>
        <v>158.68421052631581</v>
      </c>
      <c r="U56" s="1">
        <f t="shared" si="60"/>
        <v>21.145199999999999</v>
      </c>
      <c r="V56" s="1">
        <f t="shared" si="13"/>
        <v>179.8294105263158</v>
      </c>
      <c r="W56" s="1">
        <f t="shared" si="14"/>
        <v>0</v>
      </c>
      <c r="X56" s="1">
        <f t="shared" si="15"/>
        <v>0</v>
      </c>
      <c r="Y56" s="1">
        <f t="shared" si="16"/>
        <v>0</v>
      </c>
      <c r="Z56" s="1">
        <f t="shared" si="17"/>
        <v>0</v>
      </c>
      <c r="AA56" s="1">
        <f t="shared" si="18"/>
        <v>0</v>
      </c>
      <c r="AB56" s="1">
        <f t="shared" si="19"/>
        <v>-179.8294105263158</v>
      </c>
      <c r="AC56" s="5">
        <f t="shared" si="4"/>
        <v>0</v>
      </c>
      <c r="AD56" s="183"/>
      <c r="AE56" s="5">
        <v>12</v>
      </c>
      <c r="AF56" s="5">
        <f t="shared" si="56"/>
        <v>0</v>
      </c>
      <c r="AG56" s="5">
        <f t="shared" si="58"/>
        <v>0</v>
      </c>
      <c r="AH56" s="32"/>
    </row>
    <row r="57" spans="1:34" ht="12.75" customHeight="1">
      <c r="B57" s="26" t="s">
        <v>199</v>
      </c>
      <c r="C57" s="26" t="s">
        <v>15</v>
      </c>
      <c r="D57" s="34" t="s">
        <v>13</v>
      </c>
      <c r="E57" s="1">
        <f>+[1]Matriz!$JE27</f>
        <v>0</v>
      </c>
      <c r="F57" s="163">
        <f>+[1]Matriz!$KA27</f>
        <v>0</v>
      </c>
      <c r="G57" s="1">
        <f t="shared" si="7"/>
        <v>0</v>
      </c>
      <c r="H57" s="4">
        <v>0.126</v>
      </c>
      <c r="I57" s="3">
        <v>0.1</v>
      </c>
      <c r="J57" s="3">
        <v>0.02</v>
      </c>
      <c r="K57" s="1">
        <f t="shared" si="0"/>
        <v>0</v>
      </c>
      <c r="L57" s="1">
        <f t="shared" si="1"/>
        <v>0</v>
      </c>
      <c r="M57" s="1">
        <f t="shared" si="2"/>
        <v>0</v>
      </c>
      <c r="N57" s="1">
        <f t="shared" si="8"/>
        <v>0</v>
      </c>
      <c r="O57" s="1">
        <f t="shared" si="9"/>
        <v>0</v>
      </c>
      <c r="P57" s="1">
        <f t="shared" si="10"/>
        <v>0</v>
      </c>
      <c r="Q57" s="5"/>
      <c r="R57" s="1">
        <f t="shared" si="55"/>
        <v>0</v>
      </c>
      <c r="S57" s="1">
        <f>+G57*(1-H57)*0.79*$S$2</f>
        <v>0</v>
      </c>
      <c r="T57" s="1">
        <f t="shared" si="59"/>
        <v>158.68421052631581</v>
      </c>
      <c r="U57" s="1">
        <f t="shared" si="60"/>
        <v>21.145199999999999</v>
      </c>
      <c r="V57" s="1">
        <f t="shared" si="13"/>
        <v>179.8294105263158</v>
      </c>
      <c r="W57" s="1">
        <f t="shared" si="14"/>
        <v>0</v>
      </c>
      <c r="X57" s="1">
        <f t="shared" si="15"/>
        <v>0</v>
      </c>
      <c r="Y57" s="1">
        <f t="shared" si="16"/>
        <v>0</v>
      </c>
      <c r="Z57" s="1">
        <f t="shared" si="17"/>
        <v>0</v>
      </c>
      <c r="AA57" s="1">
        <f t="shared" si="18"/>
        <v>0</v>
      </c>
      <c r="AB57" s="1">
        <f t="shared" si="19"/>
        <v>-179.8294105263158</v>
      </c>
      <c r="AC57" s="5">
        <f t="shared" si="4"/>
        <v>0</v>
      </c>
      <c r="AD57" s="183"/>
      <c r="AE57" s="5">
        <v>12</v>
      </c>
      <c r="AF57" s="5">
        <f t="shared" si="56"/>
        <v>0</v>
      </c>
      <c r="AG57" s="5">
        <f t="shared" si="58"/>
        <v>0</v>
      </c>
      <c r="AH57" s="32"/>
    </row>
    <row r="58" spans="1:34" ht="12.75" customHeight="1">
      <c r="B58" s="26" t="s">
        <v>199</v>
      </c>
      <c r="C58" s="26" t="s">
        <v>15</v>
      </c>
      <c r="D58" s="34" t="s">
        <v>21</v>
      </c>
      <c r="E58" s="1">
        <f>+[1]Matriz!$JG27</f>
        <v>0</v>
      </c>
      <c r="F58" s="163">
        <f>+[1]Matriz!$KC27</f>
        <v>0</v>
      </c>
      <c r="G58" s="1">
        <f t="shared" si="7"/>
        <v>0</v>
      </c>
      <c r="H58" s="4">
        <v>7.0000000000000007E-2</v>
      </c>
      <c r="I58" s="3">
        <v>0.15</v>
      </c>
      <c r="J58" s="3">
        <v>0.05</v>
      </c>
      <c r="K58" s="1">
        <f t="shared" si="0"/>
        <v>0</v>
      </c>
      <c r="L58" s="1">
        <f t="shared" si="1"/>
        <v>0</v>
      </c>
      <c r="M58" s="1">
        <f t="shared" si="2"/>
        <v>0</v>
      </c>
      <c r="N58" s="1">
        <f t="shared" si="8"/>
        <v>0</v>
      </c>
      <c r="O58" s="1">
        <f t="shared" si="9"/>
        <v>0</v>
      </c>
      <c r="P58" s="1">
        <f t="shared" si="10"/>
        <v>0</v>
      </c>
      <c r="Q58" s="5"/>
      <c r="R58" s="1">
        <f t="shared" si="55"/>
        <v>0</v>
      </c>
      <c r="S58" s="1">
        <f t="shared" ref="S58:S64" si="61">+G58*(1-H58)*$S$2</f>
        <v>0</v>
      </c>
      <c r="T58" s="1">
        <f t="shared" si="59"/>
        <v>158.68421052631581</v>
      </c>
      <c r="U58" s="1">
        <f t="shared" si="60"/>
        <v>21.145199999999999</v>
      </c>
      <c r="V58" s="1">
        <f t="shared" si="13"/>
        <v>179.8294105263158</v>
      </c>
      <c r="W58" s="1">
        <f t="shared" si="14"/>
        <v>0</v>
      </c>
      <c r="X58" s="1">
        <f t="shared" si="15"/>
        <v>0</v>
      </c>
      <c r="Y58" s="1">
        <f t="shared" si="16"/>
        <v>0</v>
      </c>
      <c r="Z58" s="1">
        <f t="shared" si="17"/>
        <v>0</v>
      </c>
      <c r="AA58" s="1">
        <f t="shared" si="18"/>
        <v>0</v>
      </c>
      <c r="AB58" s="1">
        <f t="shared" si="19"/>
        <v>-179.8294105263158</v>
      </c>
      <c r="AC58" s="5">
        <f t="shared" si="4"/>
        <v>0</v>
      </c>
      <c r="AD58" s="183"/>
      <c r="AE58" s="5">
        <v>12</v>
      </c>
      <c r="AF58" s="5">
        <f t="shared" si="56"/>
        <v>0</v>
      </c>
      <c r="AG58" s="5">
        <f t="shared" si="58"/>
        <v>0</v>
      </c>
      <c r="AH58" s="32"/>
    </row>
    <row r="59" spans="1:34" ht="12.75" customHeight="1">
      <c r="B59" s="26" t="s">
        <v>199</v>
      </c>
      <c r="C59" s="26" t="s">
        <v>15</v>
      </c>
      <c r="D59" s="34" t="s">
        <v>47</v>
      </c>
      <c r="E59" s="1">
        <f>+[1]Matriz!$JF27</f>
        <v>0</v>
      </c>
      <c r="F59" s="163">
        <f>+[1]Matriz!$KB27</f>
        <v>0</v>
      </c>
      <c r="G59" s="1">
        <f t="shared" si="7"/>
        <v>0</v>
      </c>
      <c r="H59" s="4">
        <v>0.15</v>
      </c>
      <c r="I59" s="3">
        <v>0.128</v>
      </c>
      <c r="J59" s="3">
        <v>3.5000000000000003E-2</v>
      </c>
      <c r="K59" s="1">
        <f t="shared" si="0"/>
        <v>0</v>
      </c>
      <c r="L59" s="1">
        <f t="shared" si="1"/>
        <v>0</v>
      </c>
      <c r="M59" s="1">
        <f t="shared" si="2"/>
        <v>0</v>
      </c>
      <c r="N59" s="1">
        <f t="shared" si="8"/>
        <v>0</v>
      </c>
      <c r="O59" s="1">
        <f t="shared" si="9"/>
        <v>0</v>
      </c>
      <c r="P59" s="1">
        <f t="shared" si="10"/>
        <v>0</v>
      </c>
      <c r="Q59" s="5"/>
      <c r="R59" s="1">
        <f t="shared" si="55"/>
        <v>0</v>
      </c>
      <c r="S59" s="1">
        <f t="shared" si="61"/>
        <v>0</v>
      </c>
      <c r="T59" s="1">
        <f t="shared" si="59"/>
        <v>158.68421052631581</v>
      </c>
      <c r="U59" s="1">
        <f t="shared" si="60"/>
        <v>21.145199999999999</v>
      </c>
      <c r="V59" s="1">
        <f t="shared" si="13"/>
        <v>179.8294105263158</v>
      </c>
      <c r="W59" s="1">
        <f t="shared" si="14"/>
        <v>0</v>
      </c>
      <c r="X59" s="1">
        <f t="shared" si="15"/>
        <v>0</v>
      </c>
      <c r="Y59" s="1">
        <f t="shared" si="16"/>
        <v>0</v>
      </c>
      <c r="Z59" s="1">
        <f t="shared" si="17"/>
        <v>0</v>
      </c>
      <c r="AA59" s="1">
        <f t="shared" si="18"/>
        <v>0</v>
      </c>
      <c r="AB59" s="1">
        <f t="shared" si="19"/>
        <v>-179.8294105263158</v>
      </c>
      <c r="AC59" s="5">
        <f t="shared" si="4"/>
        <v>0</v>
      </c>
      <c r="AD59" s="183"/>
      <c r="AE59" s="5">
        <v>12</v>
      </c>
      <c r="AF59" s="5">
        <f t="shared" si="56"/>
        <v>0</v>
      </c>
      <c r="AG59" s="5">
        <f t="shared" si="58"/>
        <v>0</v>
      </c>
      <c r="AH59" s="32"/>
    </row>
    <row r="60" spans="1:34" ht="12.75" customHeight="1">
      <c r="B60" s="26" t="s">
        <v>199</v>
      </c>
      <c r="C60" s="26" t="s">
        <v>15</v>
      </c>
      <c r="D60" s="34" t="s">
        <v>48</v>
      </c>
      <c r="E60" s="1">
        <f>+[1]Matriz!$JK27</f>
        <v>0</v>
      </c>
      <c r="F60" s="163">
        <f>+[1]Matriz!$KG27</f>
        <v>0</v>
      </c>
      <c r="G60" s="1">
        <f t="shared" si="7"/>
        <v>0</v>
      </c>
      <c r="H60" s="4">
        <v>7.0000000000000007E-2</v>
      </c>
      <c r="I60" s="3">
        <v>0.15</v>
      </c>
      <c r="J60" s="3">
        <v>3.5000000000000003E-2</v>
      </c>
      <c r="K60" s="1">
        <f t="shared" si="0"/>
        <v>0</v>
      </c>
      <c r="L60" s="1">
        <f t="shared" si="1"/>
        <v>0</v>
      </c>
      <c r="M60" s="1">
        <f t="shared" si="2"/>
        <v>0</v>
      </c>
      <c r="N60" s="1">
        <f t="shared" si="8"/>
        <v>0</v>
      </c>
      <c r="O60" s="1">
        <f t="shared" si="9"/>
        <v>0</v>
      </c>
      <c r="P60" s="1">
        <f t="shared" si="10"/>
        <v>0</v>
      </c>
      <c r="Q60" s="5"/>
      <c r="R60" s="1">
        <f t="shared" si="55"/>
        <v>0</v>
      </c>
      <c r="S60" s="1">
        <f t="shared" si="61"/>
        <v>0</v>
      </c>
      <c r="T60" s="1">
        <f t="shared" si="59"/>
        <v>158.68421052631581</v>
      </c>
      <c r="U60" s="1">
        <f t="shared" si="60"/>
        <v>21.145199999999999</v>
      </c>
      <c r="V60" s="1">
        <f t="shared" si="13"/>
        <v>179.8294105263158</v>
      </c>
      <c r="W60" s="1">
        <f t="shared" si="14"/>
        <v>0</v>
      </c>
      <c r="X60" s="1">
        <f t="shared" si="15"/>
        <v>0</v>
      </c>
      <c r="Y60" s="1">
        <f t="shared" si="16"/>
        <v>0</v>
      </c>
      <c r="Z60" s="1">
        <f t="shared" si="17"/>
        <v>0</v>
      </c>
      <c r="AA60" s="1">
        <f t="shared" si="18"/>
        <v>0</v>
      </c>
      <c r="AB60" s="1">
        <f t="shared" si="19"/>
        <v>-179.8294105263158</v>
      </c>
      <c r="AC60" s="5">
        <f t="shared" si="4"/>
        <v>0</v>
      </c>
      <c r="AD60" s="183"/>
      <c r="AE60" s="5">
        <v>12</v>
      </c>
      <c r="AF60" s="5">
        <f t="shared" si="56"/>
        <v>0</v>
      </c>
      <c r="AG60" s="5">
        <f t="shared" si="58"/>
        <v>0</v>
      </c>
      <c r="AH60" s="32"/>
    </row>
    <row r="61" spans="1:34" ht="12.75" customHeight="1">
      <c r="B61" s="26" t="s">
        <v>199</v>
      </c>
      <c r="C61" s="26" t="s">
        <v>15</v>
      </c>
      <c r="D61" s="34" t="s">
        <v>49</v>
      </c>
      <c r="E61" s="1">
        <f>+[1]Matriz!$JI27</f>
        <v>0</v>
      </c>
      <c r="F61" s="163">
        <f>+[1]Matriz!$KE27</f>
        <v>0</v>
      </c>
      <c r="G61" s="1">
        <f>+E61*(1+F61)</f>
        <v>0</v>
      </c>
      <c r="H61" s="4">
        <v>0.1</v>
      </c>
      <c r="I61" s="3">
        <v>0.2</v>
      </c>
      <c r="J61" s="3"/>
      <c r="K61" s="1">
        <f t="shared" si="0"/>
        <v>0</v>
      </c>
      <c r="L61" s="1">
        <f t="shared" si="1"/>
        <v>0</v>
      </c>
      <c r="M61" s="1">
        <f t="shared" si="2"/>
        <v>0</v>
      </c>
      <c r="N61" s="1">
        <f t="shared" si="8"/>
        <v>0</v>
      </c>
      <c r="O61" s="1">
        <f t="shared" si="9"/>
        <v>0</v>
      </c>
      <c r="P61" s="1">
        <f t="shared" si="10"/>
        <v>0</v>
      </c>
      <c r="Q61" s="5"/>
      <c r="R61" s="1">
        <f t="shared" si="55"/>
        <v>0</v>
      </c>
      <c r="S61" s="1">
        <f t="shared" si="61"/>
        <v>0</v>
      </c>
      <c r="T61" s="1">
        <f t="shared" si="59"/>
        <v>158.68421052631581</v>
      </c>
      <c r="U61" s="1">
        <f t="shared" si="60"/>
        <v>21.145199999999999</v>
      </c>
      <c r="V61" s="1">
        <f t="shared" si="13"/>
        <v>179.8294105263158</v>
      </c>
      <c r="W61" s="1">
        <f t="shared" si="14"/>
        <v>0</v>
      </c>
      <c r="X61" s="1">
        <f t="shared" si="15"/>
        <v>0</v>
      </c>
      <c r="Y61" s="1">
        <f t="shared" si="16"/>
        <v>0</v>
      </c>
      <c r="Z61" s="1">
        <f t="shared" si="17"/>
        <v>0</v>
      </c>
      <c r="AA61" s="1">
        <f t="shared" si="18"/>
        <v>0</v>
      </c>
      <c r="AB61" s="1">
        <f t="shared" si="19"/>
        <v>-179.8294105263158</v>
      </c>
      <c r="AC61" s="5">
        <f t="shared" si="4"/>
        <v>0</v>
      </c>
      <c r="AD61" s="183"/>
      <c r="AE61" s="5">
        <v>12</v>
      </c>
      <c r="AF61" s="5">
        <f t="shared" si="56"/>
        <v>0</v>
      </c>
      <c r="AG61" s="5">
        <f t="shared" si="58"/>
        <v>0</v>
      </c>
      <c r="AH61" s="32"/>
    </row>
    <row r="62" spans="1:34" ht="12.75" customHeight="1">
      <c r="B62" s="26" t="s">
        <v>199</v>
      </c>
      <c r="C62" s="26" t="s">
        <v>15</v>
      </c>
      <c r="D62" s="34" t="s">
        <v>50</v>
      </c>
      <c r="E62" s="1">
        <f>+[1]Matriz!$JK27</f>
        <v>0</v>
      </c>
      <c r="F62" s="163">
        <f>+[1]Matriz!$KG27</f>
        <v>0</v>
      </c>
      <c r="G62" s="1">
        <f>+E62*(1+F62)</f>
        <v>0</v>
      </c>
      <c r="H62" s="4">
        <v>0.12</v>
      </c>
      <c r="I62" s="3"/>
      <c r="J62" s="3">
        <v>3.5000000000000003E-2</v>
      </c>
      <c r="K62" s="1">
        <f t="shared" si="0"/>
        <v>0</v>
      </c>
      <c r="L62" s="1">
        <f t="shared" si="1"/>
        <v>0</v>
      </c>
      <c r="M62" s="1">
        <f t="shared" si="2"/>
        <v>0</v>
      </c>
      <c r="N62" s="1">
        <f t="shared" si="8"/>
        <v>0</v>
      </c>
      <c r="O62" s="1">
        <f t="shared" si="9"/>
        <v>0</v>
      </c>
      <c r="P62" s="1">
        <f t="shared" si="10"/>
        <v>0</v>
      </c>
      <c r="Q62" s="5"/>
      <c r="R62" s="1">
        <f t="shared" si="55"/>
        <v>0</v>
      </c>
      <c r="S62" s="1">
        <f t="shared" si="61"/>
        <v>0</v>
      </c>
      <c r="T62" s="1">
        <f t="shared" si="59"/>
        <v>158.68421052631581</v>
      </c>
      <c r="U62" s="1">
        <f t="shared" si="60"/>
        <v>21.145199999999999</v>
      </c>
      <c r="V62" s="1">
        <f t="shared" si="13"/>
        <v>179.8294105263158</v>
      </c>
      <c r="W62" s="1">
        <f t="shared" si="14"/>
        <v>0</v>
      </c>
      <c r="X62" s="1">
        <f t="shared" si="15"/>
        <v>0</v>
      </c>
      <c r="Y62" s="1">
        <f t="shared" si="16"/>
        <v>0</v>
      </c>
      <c r="Z62" s="1">
        <f t="shared" si="17"/>
        <v>0</v>
      </c>
      <c r="AA62" s="1">
        <f t="shared" si="18"/>
        <v>0</v>
      </c>
      <c r="AB62" s="1">
        <f t="shared" si="19"/>
        <v>-179.8294105263158</v>
      </c>
      <c r="AC62" s="5">
        <f t="shared" si="4"/>
        <v>0</v>
      </c>
      <c r="AD62" s="183"/>
      <c r="AE62" s="5">
        <v>12</v>
      </c>
      <c r="AF62" s="5">
        <f t="shared" si="56"/>
        <v>0</v>
      </c>
      <c r="AG62" s="5">
        <f t="shared" si="58"/>
        <v>0</v>
      </c>
      <c r="AH62" s="32"/>
    </row>
    <row r="63" spans="1:34" ht="12.75" customHeight="1">
      <c r="B63" s="26" t="s">
        <v>199</v>
      </c>
      <c r="C63" s="26" t="s">
        <v>15</v>
      </c>
      <c r="D63" s="34" t="s">
        <v>104</v>
      </c>
      <c r="E63" s="1">
        <f>+[1]Matriz!$JJ27</f>
        <v>0</v>
      </c>
      <c r="F63" s="163">
        <f>+[1]Matriz!$KF27</f>
        <v>0</v>
      </c>
      <c r="G63" s="1">
        <f t="shared" si="7"/>
        <v>0</v>
      </c>
      <c r="H63" s="4">
        <v>0.12</v>
      </c>
      <c r="I63" s="3">
        <v>0.1</v>
      </c>
      <c r="J63" s="3">
        <v>7.0000000000000007E-2</v>
      </c>
      <c r="K63" s="1">
        <f t="shared" si="0"/>
        <v>0</v>
      </c>
      <c r="L63" s="1">
        <f t="shared" si="1"/>
        <v>0</v>
      </c>
      <c r="M63" s="1">
        <f t="shared" si="2"/>
        <v>0</v>
      </c>
      <c r="N63" s="1">
        <f t="shared" si="8"/>
        <v>0</v>
      </c>
      <c r="O63" s="1">
        <f t="shared" si="9"/>
        <v>0</v>
      </c>
      <c r="P63" s="1">
        <f t="shared" si="10"/>
        <v>0</v>
      </c>
      <c r="Q63" s="5"/>
      <c r="R63" s="1">
        <f t="shared" si="55"/>
        <v>0</v>
      </c>
      <c r="S63" s="1">
        <f t="shared" si="61"/>
        <v>0</v>
      </c>
      <c r="T63" s="1">
        <f t="shared" si="59"/>
        <v>158.68421052631581</v>
      </c>
      <c r="U63" s="1">
        <f t="shared" si="60"/>
        <v>21.145199999999999</v>
      </c>
      <c r="V63" s="1">
        <f t="shared" si="13"/>
        <v>179.8294105263158</v>
      </c>
      <c r="W63" s="1">
        <f t="shared" si="14"/>
        <v>0</v>
      </c>
      <c r="X63" s="1">
        <f t="shared" si="15"/>
        <v>0</v>
      </c>
      <c r="Y63" s="1">
        <f t="shared" si="16"/>
        <v>0</v>
      </c>
      <c r="Z63" s="1">
        <f t="shared" si="17"/>
        <v>0</v>
      </c>
      <c r="AA63" s="1">
        <f t="shared" si="18"/>
        <v>0</v>
      </c>
      <c r="AB63" s="1">
        <f t="shared" si="19"/>
        <v>-179.8294105263158</v>
      </c>
      <c r="AC63" s="5">
        <f t="shared" si="4"/>
        <v>0</v>
      </c>
      <c r="AD63" s="183"/>
      <c r="AE63" s="5">
        <v>12</v>
      </c>
      <c r="AF63" s="5">
        <f t="shared" si="56"/>
        <v>0</v>
      </c>
      <c r="AG63" s="5">
        <f t="shared" si="58"/>
        <v>0</v>
      </c>
      <c r="AH63" s="32"/>
    </row>
    <row r="64" spans="1:34" ht="12.75" customHeight="1">
      <c r="B64" s="26" t="s">
        <v>199</v>
      </c>
      <c r="C64" s="26" t="s">
        <v>15</v>
      </c>
      <c r="D64" s="34" t="s">
        <v>51</v>
      </c>
      <c r="E64" s="1">
        <f>+[1]Matriz!$JG27</f>
        <v>0</v>
      </c>
      <c r="F64" s="163">
        <f>+[1]Matriz!$KC27</f>
        <v>0</v>
      </c>
      <c r="G64" s="1">
        <f>+E64*(1+F64)</f>
        <v>0</v>
      </c>
      <c r="H64" s="4">
        <v>7.0000000000000007E-2</v>
      </c>
      <c r="I64" s="3">
        <v>0.11</v>
      </c>
      <c r="J64" s="3">
        <v>3.5000000000000003E-2</v>
      </c>
      <c r="K64" s="1">
        <f t="shared" si="0"/>
        <v>0</v>
      </c>
      <c r="L64" s="1">
        <f t="shared" si="1"/>
        <v>0</v>
      </c>
      <c r="M64" s="1">
        <f t="shared" si="2"/>
        <v>0</v>
      </c>
      <c r="N64" s="1">
        <f t="shared" si="8"/>
        <v>0</v>
      </c>
      <c r="O64" s="1">
        <f t="shared" si="9"/>
        <v>0</v>
      </c>
      <c r="P64" s="1">
        <f t="shared" si="10"/>
        <v>0</v>
      </c>
      <c r="Q64" s="5"/>
      <c r="R64" s="1">
        <f t="shared" si="55"/>
        <v>0</v>
      </c>
      <c r="S64" s="1">
        <f t="shared" si="61"/>
        <v>0</v>
      </c>
      <c r="T64" s="1">
        <f t="shared" si="59"/>
        <v>158.68421052631581</v>
      </c>
      <c r="U64" s="1">
        <f t="shared" si="60"/>
        <v>21.145199999999999</v>
      </c>
      <c r="V64" s="1">
        <f t="shared" si="13"/>
        <v>179.8294105263158</v>
      </c>
      <c r="W64" s="1">
        <f t="shared" si="14"/>
        <v>0</v>
      </c>
      <c r="X64" s="1">
        <f t="shared" si="15"/>
        <v>0</v>
      </c>
      <c r="Y64" s="1">
        <f t="shared" si="16"/>
        <v>0</v>
      </c>
      <c r="Z64" s="1">
        <f t="shared" si="17"/>
        <v>0</v>
      </c>
      <c r="AA64" s="1">
        <f t="shared" si="18"/>
        <v>0</v>
      </c>
      <c r="AB64" s="1">
        <f t="shared" si="19"/>
        <v>-179.8294105263158</v>
      </c>
      <c r="AC64" s="5">
        <f t="shared" si="4"/>
        <v>0</v>
      </c>
      <c r="AD64" s="183"/>
      <c r="AE64" s="5">
        <v>12</v>
      </c>
      <c r="AF64" s="5">
        <f t="shared" si="56"/>
        <v>0</v>
      </c>
      <c r="AG64" s="5">
        <f t="shared" si="58"/>
        <v>0</v>
      </c>
      <c r="AH64" s="32"/>
    </row>
    <row r="65" spans="1:34" ht="12.75" customHeight="1">
      <c r="A65" s="18" t="s">
        <v>20</v>
      </c>
      <c r="B65" s="26" t="s">
        <v>26</v>
      </c>
      <c r="C65" s="26" t="s">
        <v>15</v>
      </c>
      <c r="D65" s="34" t="s">
        <v>1</v>
      </c>
      <c r="E65" s="1">
        <f>[1]Matriz!$JA13</f>
        <v>213.23269803165826</v>
      </c>
      <c r="F65" s="163">
        <f>[1]Matriz!$JW13</f>
        <v>0.39999999999999991</v>
      </c>
      <c r="G65" s="1">
        <f t="shared" si="7"/>
        <v>298.52577724432155</v>
      </c>
      <c r="H65" s="2"/>
      <c r="I65" s="3">
        <f>17.18%+10.5%</f>
        <v>0.27679999999999999</v>
      </c>
      <c r="J65" s="3">
        <v>3.5000000000000003E-2</v>
      </c>
      <c r="K65" s="1">
        <f t="shared" si="0"/>
        <v>591081.0389437566</v>
      </c>
      <c r="L65" s="1">
        <f t="shared" si="1"/>
        <v>163611.23157963183</v>
      </c>
      <c r="M65" s="1">
        <f t="shared" si="2"/>
        <v>427469.8073641248</v>
      </c>
      <c r="N65" s="1">
        <f t="shared" si="8"/>
        <v>14961.443257744369</v>
      </c>
      <c r="O65" s="1">
        <f t="shared" si="9"/>
        <v>412508.36410638044</v>
      </c>
      <c r="P65" s="1">
        <f t="shared" si="10"/>
        <v>208.33755762948508</v>
      </c>
      <c r="Q65" s="5"/>
      <c r="R65" s="1">
        <f t="shared" si="55"/>
        <v>3.6569407712429389</v>
      </c>
      <c r="S65" s="1">
        <f>+G65*(1-H65)*0.79*$S$2</f>
        <v>13.914286477357827</v>
      </c>
      <c r="T65" s="1">
        <f>+$T$2*$A$66/0.95</f>
        <v>149.16315789473683</v>
      </c>
      <c r="U65" s="116">
        <f>+SUM(directos!D21:D24)*(1+$U$2)</f>
        <v>30.94</v>
      </c>
      <c r="V65" s="1">
        <f t="shared" si="13"/>
        <v>197.67438514333759</v>
      </c>
      <c r="W65" s="1">
        <f t="shared" si="14"/>
        <v>7240.7427270610187</v>
      </c>
      <c r="X65" s="1">
        <f t="shared" si="15"/>
        <v>27550.287225168497</v>
      </c>
      <c r="Y65" s="1">
        <f t="shared" si="16"/>
        <v>295343.05263157893</v>
      </c>
      <c r="Z65" s="1">
        <f t="shared" si="17"/>
        <v>61261.200000000004</v>
      </c>
      <c r="AA65" s="1">
        <f t="shared" si="18"/>
        <v>391395.28258380841</v>
      </c>
      <c r="AB65" s="1">
        <f t="shared" si="19"/>
        <v>10.663172486147488</v>
      </c>
      <c r="AC65" s="5">
        <f t="shared" si="4"/>
        <v>1980</v>
      </c>
      <c r="AD65" s="183">
        <v>165</v>
      </c>
      <c r="AE65" s="5">
        <v>12</v>
      </c>
      <c r="AF65" s="5">
        <f t="shared" ref="AF65:AF76" si="62">+AC65*$A$66</f>
        <v>930.59999999999991</v>
      </c>
      <c r="AG65" s="5">
        <f t="shared" si="45"/>
        <v>21113.081522572025</v>
      </c>
      <c r="AH65" s="8"/>
    </row>
    <row r="66" spans="1:34">
      <c r="A66" s="18">
        <v>0.47</v>
      </c>
      <c r="B66" s="26" t="s">
        <v>26</v>
      </c>
      <c r="C66" s="26" t="s">
        <v>15</v>
      </c>
      <c r="D66" s="34" t="s">
        <v>12</v>
      </c>
      <c r="E66" s="1">
        <f>+[1]Matriz!$JB13</f>
        <v>222.5554811882763</v>
      </c>
      <c r="F66" s="163">
        <f>+[1]Matriz!$JX13</f>
        <v>0.39999999999999969</v>
      </c>
      <c r="G66" s="1">
        <f t="shared" si="7"/>
        <v>311.57767366358678</v>
      </c>
      <c r="H66" s="4">
        <v>0.18720000000000001</v>
      </c>
      <c r="I66" s="3">
        <v>0.15</v>
      </c>
      <c r="J66" s="3">
        <v>3.5000000000000003E-2</v>
      </c>
      <c r="K66" s="1">
        <f t="shared" si="0"/>
        <v>501435.6596444514</v>
      </c>
      <c r="L66" s="1">
        <f t="shared" si="1"/>
        <v>75215.348946667713</v>
      </c>
      <c r="M66" s="1">
        <f t="shared" si="2"/>
        <v>426220.31069778372</v>
      </c>
      <c r="N66" s="1">
        <f t="shared" si="8"/>
        <v>14917.710874422432</v>
      </c>
      <c r="O66" s="1">
        <f t="shared" si="9"/>
        <v>411302.59982336126</v>
      </c>
      <c r="P66" s="1">
        <f t="shared" si="10"/>
        <v>207.72858576937435</v>
      </c>
      <c r="Q66" s="5"/>
      <c r="R66" s="1">
        <f t="shared" si="55"/>
        <v>3.1023165811336009</v>
      </c>
      <c r="S66" s="1">
        <f>+G66*(1-H66)*0.79*$S$2</f>
        <v>11.803998028296908</v>
      </c>
      <c r="T66" s="1">
        <f t="shared" ref="T66:T76" si="63">+T65</f>
        <v>149.16315789473683</v>
      </c>
      <c r="U66" s="1">
        <f t="shared" ref="U66:U76" si="64">+U65</f>
        <v>30.94</v>
      </c>
      <c r="V66" s="1">
        <f t="shared" si="13"/>
        <v>195.00947250416732</v>
      </c>
      <c r="W66" s="1">
        <f t="shared" si="14"/>
        <v>6142.58683064453</v>
      </c>
      <c r="X66" s="1">
        <f t="shared" si="15"/>
        <v>23371.916096027879</v>
      </c>
      <c r="Y66" s="1">
        <f t="shared" si="16"/>
        <v>295343.05263157893</v>
      </c>
      <c r="Z66" s="1">
        <f t="shared" si="17"/>
        <v>61261.200000000004</v>
      </c>
      <c r="AA66" s="1">
        <f t="shared" si="18"/>
        <v>386118.75555825129</v>
      </c>
      <c r="AB66" s="1">
        <f t="shared" si="19"/>
        <v>12.719113265207028</v>
      </c>
      <c r="AC66" s="5">
        <f t="shared" si="4"/>
        <v>1980</v>
      </c>
      <c r="AD66" s="183">
        <v>165</v>
      </c>
      <c r="AE66" s="5">
        <v>12</v>
      </c>
      <c r="AF66" s="5">
        <f t="shared" si="62"/>
        <v>930.59999999999991</v>
      </c>
      <c r="AG66" s="5">
        <f t="shared" si="45"/>
        <v>25183.844265109914</v>
      </c>
      <c r="AH66" s="8"/>
    </row>
    <row r="67" spans="1:34" ht="12.75" customHeight="1">
      <c r="A67" s="30"/>
      <c r="B67" s="26" t="s">
        <v>26</v>
      </c>
      <c r="C67" s="26" t="s">
        <v>15</v>
      </c>
      <c r="D67" s="34" t="s">
        <v>0</v>
      </c>
      <c r="E67" s="1">
        <f>[1]Matriz!$JC13</f>
        <v>236.62889783681368</v>
      </c>
      <c r="F67" s="163">
        <f>[1]Matriz!$JY13</f>
        <v>0.39999999999999991</v>
      </c>
      <c r="G67" s="1">
        <f t="shared" si="7"/>
        <v>331.28045697153914</v>
      </c>
      <c r="H67" s="4">
        <v>0.127</v>
      </c>
      <c r="I67" s="3">
        <v>0.2661</v>
      </c>
      <c r="J67" s="3">
        <v>3.5000000000000003E-2</v>
      </c>
      <c r="K67" s="1">
        <f t="shared" si="0"/>
        <v>572631.52109358425</v>
      </c>
      <c r="L67" s="1">
        <f t="shared" si="1"/>
        <v>152377.24776300276</v>
      </c>
      <c r="M67" s="1">
        <f t="shared" si="2"/>
        <v>420254.27333058149</v>
      </c>
      <c r="N67" s="1">
        <f t="shared" si="8"/>
        <v>14708.899566570353</v>
      </c>
      <c r="O67" s="1">
        <f t="shared" si="9"/>
        <v>405545.37376401114</v>
      </c>
      <c r="P67" s="1">
        <f t="shared" si="10"/>
        <v>204.82089584040966</v>
      </c>
      <c r="Q67" s="5"/>
      <c r="R67" s="1">
        <f t="shared" si="55"/>
        <v>3.5427960269678826</v>
      </c>
      <c r="S67" s="1">
        <f>+G67*(1-H67)*0.79*$S$2</f>
        <v>13.479977372814123</v>
      </c>
      <c r="T67" s="1">
        <f t="shared" si="63"/>
        <v>149.16315789473683</v>
      </c>
      <c r="U67" s="1">
        <f t="shared" si="64"/>
        <v>30.94</v>
      </c>
      <c r="V67" s="1">
        <f t="shared" si="13"/>
        <v>197.12593129451884</v>
      </c>
      <c r="W67" s="1">
        <f t="shared" si="14"/>
        <v>7014.7361333964072</v>
      </c>
      <c r="X67" s="1">
        <f t="shared" si="15"/>
        <v>26690.355198171961</v>
      </c>
      <c r="Y67" s="1">
        <f t="shared" si="16"/>
        <v>295343.05263157893</v>
      </c>
      <c r="Z67" s="1">
        <f t="shared" si="17"/>
        <v>61261.200000000004</v>
      </c>
      <c r="AA67" s="1">
        <f t="shared" si="18"/>
        <v>390309.34396314732</v>
      </c>
      <c r="AB67" s="1">
        <f t="shared" si="19"/>
        <v>7.6949645458908265</v>
      </c>
      <c r="AC67" s="5">
        <f t="shared" si="4"/>
        <v>1980</v>
      </c>
      <c r="AD67" s="183">
        <v>165</v>
      </c>
      <c r="AE67" s="5">
        <v>12</v>
      </c>
      <c r="AF67" s="5">
        <f t="shared" si="62"/>
        <v>930.59999999999991</v>
      </c>
      <c r="AG67" s="5">
        <f t="shared" si="45"/>
        <v>15236.029800863836</v>
      </c>
      <c r="AH67" s="32"/>
    </row>
    <row r="68" spans="1:34" ht="12.75" customHeight="1">
      <c r="A68" s="30"/>
      <c r="B68" s="26" t="s">
        <v>26</v>
      </c>
      <c r="C68" s="26" t="s">
        <v>15</v>
      </c>
      <c r="D68" s="34" t="s">
        <v>2</v>
      </c>
      <c r="E68" s="1">
        <f>[1]Matriz!$JD13</f>
        <v>231.98038222081647</v>
      </c>
      <c r="F68" s="163">
        <f>[1]Matriz!$JZ13</f>
        <v>0.39999999999999991</v>
      </c>
      <c r="G68" s="1">
        <f t="shared" si="7"/>
        <v>324.77253510914301</v>
      </c>
      <c r="H68" s="4">
        <v>0.1628</v>
      </c>
      <c r="I68" s="3">
        <v>0.14249999999999999</v>
      </c>
      <c r="J68" s="3">
        <v>3.5000000000000003E-2</v>
      </c>
      <c r="K68" s="1">
        <f t="shared" si="0"/>
        <v>326279.47967204941</v>
      </c>
      <c r="L68" s="1">
        <f t="shared" si="1"/>
        <v>46494.825853267037</v>
      </c>
      <c r="M68" s="1">
        <f t="shared" si="2"/>
        <v>279784.65381878236</v>
      </c>
      <c r="N68" s="1">
        <f t="shared" si="8"/>
        <v>9792.4628836573829</v>
      </c>
      <c r="O68" s="1">
        <f t="shared" si="9"/>
        <v>269992.19093512499</v>
      </c>
      <c r="P68" s="1">
        <f t="shared" si="10"/>
        <v>224.99349244593751</v>
      </c>
      <c r="Q68" s="5"/>
      <c r="R68" s="1">
        <f t="shared" si="55"/>
        <v>3.330769688318838</v>
      </c>
      <c r="S68" s="1">
        <f>+G68*(1-H68)*0.79*$S$2</f>
        <v>12.673238789595187</v>
      </c>
      <c r="T68" s="1">
        <f t="shared" si="63"/>
        <v>149.16315789473683</v>
      </c>
      <c r="U68" s="1">
        <f t="shared" si="64"/>
        <v>30.94</v>
      </c>
      <c r="V68" s="1">
        <f t="shared" si="13"/>
        <v>196.10716637265085</v>
      </c>
      <c r="W68" s="1">
        <f t="shared" si="14"/>
        <v>3996.9236259826057</v>
      </c>
      <c r="X68" s="1">
        <f t="shared" si="15"/>
        <v>15207.886547514225</v>
      </c>
      <c r="Y68" s="1">
        <f t="shared" si="16"/>
        <v>178995.78947368418</v>
      </c>
      <c r="Z68" s="1">
        <f t="shared" si="17"/>
        <v>37128</v>
      </c>
      <c r="AA68" s="1">
        <f t="shared" si="18"/>
        <v>235328.59964718102</v>
      </c>
      <c r="AB68" s="1">
        <f t="shared" si="19"/>
        <v>28.886326073286654</v>
      </c>
      <c r="AC68" s="5">
        <f t="shared" si="4"/>
        <v>1200</v>
      </c>
      <c r="AD68" s="183">
        <v>100</v>
      </c>
      <c r="AE68" s="5">
        <v>12</v>
      </c>
      <c r="AF68" s="5">
        <f t="shared" si="62"/>
        <v>564</v>
      </c>
      <c r="AG68" s="5">
        <f t="shared" si="45"/>
        <v>34663.591287943986</v>
      </c>
      <c r="AH68" s="8"/>
    </row>
    <row r="69" spans="1:34" ht="12.75" customHeight="1">
      <c r="A69" s="30"/>
      <c r="B69" s="26" t="s">
        <v>26</v>
      </c>
      <c r="C69" s="26" t="s">
        <v>15</v>
      </c>
      <c r="D69" s="34" t="s">
        <v>13</v>
      </c>
      <c r="E69" s="1">
        <f>[1]Matriz!$JE13</f>
        <v>199.05803396611881</v>
      </c>
      <c r="F69" s="163">
        <f>[1]Matriz!$KA13</f>
        <v>0.39999999999999991</v>
      </c>
      <c r="G69" s="1">
        <f t="shared" si="7"/>
        <v>278.68124755256633</v>
      </c>
      <c r="H69" s="4">
        <v>0.126</v>
      </c>
      <c r="I69" s="3">
        <v>0.1</v>
      </c>
      <c r="J69" s="3">
        <v>0.02</v>
      </c>
      <c r="K69" s="1">
        <f t="shared" ref="K69:K144" si="65">+G69*(1-H69)*AC69</f>
        <v>292280.89243313158</v>
      </c>
      <c r="L69" s="1">
        <f t="shared" ref="L69:L144" si="66">+K69*I69</f>
        <v>29228.089243313159</v>
      </c>
      <c r="M69" s="1">
        <f t="shared" ref="M69:M144" si="67">+K69-L69</f>
        <v>263052.8031898184</v>
      </c>
      <c r="N69" s="1">
        <f t="shared" si="8"/>
        <v>5261.0560637963681</v>
      </c>
      <c r="O69" s="1">
        <f t="shared" si="9"/>
        <v>257791.74712602203</v>
      </c>
      <c r="P69" s="1">
        <f t="shared" si="10"/>
        <v>214.8264559383517</v>
      </c>
      <c r="Q69" s="5"/>
      <c r="R69" s="1">
        <f t="shared" si="55"/>
        <v>2.9837007769215513</v>
      </c>
      <c r="S69" s="1">
        <f>+G69*(1-H69)*0.79*$S$2</f>
        <v>11.352676996923551</v>
      </c>
      <c r="T69" s="1">
        <f t="shared" si="63"/>
        <v>149.16315789473683</v>
      </c>
      <c r="U69" s="1">
        <f t="shared" si="64"/>
        <v>30.94</v>
      </c>
      <c r="V69" s="1">
        <f t="shared" si="13"/>
        <v>194.43953566858193</v>
      </c>
      <c r="W69" s="1">
        <f t="shared" si="14"/>
        <v>3580.4409323058617</v>
      </c>
      <c r="X69" s="1">
        <f t="shared" si="15"/>
        <v>13623.212396308261</v>
      </c>
      <c r="Y69" s="1">
        <f t="shared" si="16"/>
        <v>178995.78947368418</v>
      </c>
      <c r="Z69" s="1">
        <f t="shared" si="17"/>
        <v>37128</v>
      </c>
      <c r="AA69" s="1">
        <f t="shared" si="18"/>
        <v>233327.44280229832</v>
      </c>
      <c r="AB69" s="1">
        <f t="shared" si="19"/>
        <v>20.386920269769774</v>
      </c>
      <c r="AC69" s="5">
        <f t="shared" ref="AC69:AC144" si="68">+AD69*AE69</f>
        <v>1200</v>
      </c>
      <c r="AD69" s="183">
        <v>100</v>
      </c>
      <c r="AE69" s="5">
        <v>12</v>
      </c>
      <c r="AF69" s="5">
        <f t="shared" si="62"/>
        <v>564</v>
      </c>
      <c r="AG69" s="5">
        <f t="shared" si="45"/>
        <v>24464.304323723729</v>
      </c>
      <c r="AH69" s="32"/>
    </row>
    <row r="70" spans="1:34" ht="12.75" customHeight="1">
      <c r="A70" s="30"/>
      <c r="B70" s="26" t="s">
        <v>26</v>
      </c>
      <c r="C70" s="26" t="s">
        <v>15</v>
      </c>
      <c r="D70" s="34" t="s">
        <v>21</v>
      </c>
      <c r="E70" s="1">
        <f>[1]Matriz!$JG13</f>
        <v>196.41609002267364</v>
      </c>
      <c r="F70" s="163">
        <f>[1]Matriz!$KC13</f>
        <v>0.39999999999999991</v>
      </c>
      <c r="G70" s="1">
        <f t="shared" ref="G70:G144" si="69">+E70*(1+F70)</f>
        <v>274.98252603174308</v>
      </c>
      <c r="H70" s="4">
        <v>7.0000000000000007E-2</v>
      </c>
      <c r="I70" s="3">
        <v>0.15</v>
      </c>
      <c r="J70" s="3">
        <v>0.05</v>
      </c>
      <c r="K70" s="1">
        <f t="shared" si="65"/>
        <v>306880.49905142526</v>
      </c>
      <c r="L70" s="1">
        <f t="shared" si="66"/>
        <v>46032.074857713786</v>
      </c>
      <c r="M70" s="1">
        <f t="shared" si="67"/>
        <v>260848.42419371149</v>
      </c>
      <c r="N70" s="1">
        <f t="shared" ref="N70:N145" si="70">+M70*J70</f>
        <v>13042.421209685575</v>
      </c>
      <c r="O70" s="1">
        <f t="shared" ref="O70:O145" si="71">+M70-N70</f>
        <v>247806.00298402592</v>
      </c>
      <c r="P70" s="1">
        <f t="shared" ref="P70:P145" si="72">+G70*(1-H70)*(1-I70)*(1-J70)</f>
        <v>206.50500248668826</v>
      </c>
      <c r="Q70" s="5"/>
      <c r="R70" s="1">
        <f t="shared" si="55"/>
        <v>3.132738427816633</v>
      </c>
      <c r="S70" s="1">
        <f t="shared" ref="S70:S76" si="73">+G70*(1-H70)*$S$2</f>
        <v>15.088291203361742</v>
      </c>
      <c r="T70" s="1">
        <f t="shared" si="63"/>
        <v>149.16315789473683</v>
      </c>
      <c r="U70" s="1">
        <f t="shared" si="64"/>
        <v>30.94</v>
      </c>
      <c r="V70" s="1">
        <f t="shared" ref="V70:V145" si="74">+SUM(R70:U70)</f>
        <v>198.32418752591519</v>
      </c>
      <c r="W70" s="1">
        <f t="shared" ref="W70:W145" si="75">+R70*AC70</f>
        <v>3759.2861133799597</v>
      </c>
      <c r="X70" s="1">
        <f t="shared" ref="X70:X145" si="76">+AC70*S70</f>
        <v>18105.94944403409</v>
      </c>
      <c r="Y70" s="1">
        <f t="shared" ref="Y70:Y145" si="77">+T70*AC70</f>
        <v>178995.78947368418</v>
      </c>
      <c r="Z70" s="1">
        <f t="shared" ref="Z70:Z145" si="78">+AC70*U70</f>
        <v>37128</v>
      </c>
      <c r="AA70" s="1">
        <f t="shared" ref="AA70:AA145" si="79">+V70*AC70</f>
        <v>237989.02503109822</v>
      </c>
      <c r="AB70" s="1">
        <f t="shared" ref="AB70:AB145" si="80">+P70-V70</f>
        <v>8.1808149607730627</v>
      </c>
      <c r="AC70" s="5">
        <f t="shared" si="68"/>
        <v>1200</v>
      </c>
      <c r="AD70" s="183">
        <v>100</v>
      </c>
      <c r="AE70" s="5">
        <v>12</v>
      </c>
      <c r="AF70" s="5">
        <f t="shared" si="62"/>
        <v>564</v>
      </c>
      <c r="AG70" s="5">
        <f t="shared" si="45"/>
        <v>9816.9779529276748</v>
      </c>
      <c r="AH70" s="32"/>
    </row>
    <row r="71" spans="1:34" ht="12.75" customHeight="1">
      <c r="A71" s="30"/>
      <c r="B71" s="26" t="s">
        <v>26</v>
      </c>
      <c r="C71" s="26" t="s">
        <v>15</v>
      </c>
      <c r="D71" s="34" t="s">
        <v>47</v>
      </c>
      <c r="E71" s="1">
        <f>[1]Matriz!$JF13</f>
        <v>216.09360185140321</v>
      </c>
      <c r="F71" s="163">
        <f>[1]Matriz!$KB13</f>
        <v>0.39999999999999991</v>
      </c>
      <c r="G71" s="1">
        <f t="shared" si="69"/>
        <v>302.53104259196448</v>
      </c>
      <c r="H71" s="4">
        <v>0.15</v>
      </c>
      <c r="I71" s="3">
        <v>0.128</v>
      </c>
      <c r="J71" s="3">
        <v>3.5000000000000003E-2</v>
      </c>
      <c r="K71" s="1">
        <f t="shared" si="65"/>
        <v>30858.166344380377</v>
      </c>
      <c r="L71" s="1">
        <f t="shared" si="66"/>
        <v>3949.8452920806885</v>
      </c>
      <c r="M71" s="1">
        <f t="shared" si="67"/>
        <v>26908.321052299689</v>
      </c>
      <c r="N71" s="1">
        <f t="shared" si="70"/>
        <v>941.7912368304892</v>
      </c>
      <c r="O71" s="1">
        <f t="shared" si="71"/>
        <v>25966.529815469199</v>
      </c>
      <c r="P71" s="1">
        <f t="shared" si="72"/>
        <v>216.38774846224334</v>
      </c>
      <c r="Q71" s="5"/>
      <c r="R71" s="1">
        <f t="shared" si="55"/>
        <v>3.1501044809888303</v>
      </c>
      <c r="S71" s="1">
        <f t="shared" si="73"/>
        <v>15.171931785987018</v>
      </c>
      <c r="T71" s="1">
        <f t="shared" si="63"/>
        <v>149.16315789473683</v>
      </c>
      <c r="U71" s="1">
        <f t="shared" si="64"/>
        <v>30.94</v>
      </c>
      <c r="V71" s="1">
        <f t="shared" si="74"/>
        <v>198.42519416171268</v>
      </c>
      <c r="W71" s="1">
        <f t="shared" si="75"/>
        <v>378.01253771865964</v>
      </c>
      <c r="X71" s="1">
        <f t="shared" si="76"/>
        <v>1820.6318143184421</v>
      </c>
      <c r="Y71" s="1">
        <f t="shared" si="77"/>
        <v>17899.57894736842</v>
      </c>
      <c r="Z71" s="1">
        <f t="shared" si="78"/>
        <v>3712.8</v>
      </c>
      <c r="AA71" s="1">
        <f t="shared" si="79"/>
        <v>23811.023299405522</v>
      </c>
      <c r="AB71" s="1">
        <f t="shared" si="80"/>
        <v>17.962554300530655</v>
      </c>
      <c r="AC71" s="5">
        <f t="shared" si="68"/>
        <v>120</v>
      </c>
      <c r="AD71" s="183">
        <v>10</v>
      </c>
      <c r="AE71" s="5">
        <v>12</v>
      </c>
      <c r="AF71" s="5">
        <f t="shared" si="62"/>
        <v>56.4</v>
      </c>
      <c r="AG71" s="5">
        <f t="shared" si="45"/>
        <v>2155.5065160636786</v>
      </c>
      <c r="AH71" s="8"/>
    </row>
    <row r="72" spans="1:34" ht="12.75" customHeight="1">
      <c r="A72" s="30"/>
      <c r="B72" s="26" t="s">
        <v>26</v>
      </c>
      <c r="C72" s="26" t="s">
        <v>15</v>
      </c>
      <c r="D72" s="34" t="s">
        <v>48</v>
      </c>
      <c r="E72" s="1">
        <f>[1]Matriz!$JK13</f>
        <v>207.12568724719725</v>
      </c>
      <c r="F72" s="163">
        <f>[1]Matriz!$KG13</f>
        <v>0.39999999999999991</v>
      </c>
      <c r="G72" s="1">
        <f t="shared" si="69"/>
        <v>289.97596214607614</v>
      </c>
      <c r="H72" s="4">
        <v>7.0000000000000007E-2</v>
      </c>
      <c r="I72" s="3">
        <v>0.15</v>
      </c>
      <c r="J72" s="3">
        <v>3.5000000000000003E-2</v>
      </c>
      <c r="K72" s="1">
        <f t="shared" si="65"/>
        <v>161806.58687751045</v>
      </c>
      <c r="L72" s="1">
        <f t="shared" si="66"/>
        <v>24270.988031626566</v>
      </c>
      <c r="M72" s="1">
        <f t="shared" si="67"/>
        <v>137535.59884588388</v>
      </c>
      <c r="N72" s="1">
        <f t="shared" si="70"/>
        <v>4813.7459596059362</v>
      </c>
      <c r="O72" s="1">
        <f t="shared" si="71"/>
        <v>132721.85288627795</v>
      </c>
      <c r="P72" s="1">
        <f t="shared" si="72"/>
        <v>221.20308814379658</v>
      </c>
      <c r="Q72" s="5"/>
      <c r="R72" s="1">
        <f t="shared" si="55"/>
        <v>3.3035511487491722</v>
      </c>
      <c r="S72" s="1">
        <f t="shared" si="73"/>
        <v>15.910981042955195</v>
      </c>
      <c r="T72" s="1">
        <f t="shared" si="63"/>
        <v>149.16315789473683</v>
      </c>
      <c r="U72" s="1">
        <f t="shared" si="64"/>
        <v>30.94</v>
      </c>
      <c r="V72" s="1">
        <f t="shared" si="74"/>
        <v>199.31769008644119</v>
      </c>
      <c r="W72" s="1">
        <f t="shared" si="75"/>
        <v>1982.1306892495033</v>
      </c>
      <c r="X72" s="1">
        <f t="shared" si="76"/>
        <v>9546.5886257731163</v>
      </c>
      <c r="Y72" s="1">
        <f t="shared" si="77"/>
        <v>89497.894736842092</v>
      </c>
      <c r="Z72" s="1">
        <f t="shared" si="78"/>
        <v>18564</v>
      </c>
      <c r="AA72" s="1">
        <f t="shared" si="79"/>
        <v>119590.61405186472</v>
      </c>
      <c r="AB72" s="1">
        <f t="shared" si="80"/>
        <v>21.885398057355388</v>
      </c>
      <c r="AC72" s="5">
        <f t="shared" si="68"/>
        <v>600</v>
      </c>
      <c r="AD72" s="183">
        <v>50</v>
      </c>
      <c r="AE72" s="5">
        <v>12</v>
      </c>
      <c r="AF72" s="5">
        <f t="shared" si="62"/>
        <v>282</v>
      </c>
      <c r="AG72" s="5">
        <f t="shared" si="45"/>
        <v>13131.238834413232</v>
      </c>
      <c r="AH72" s="8"/>
    </row>
    <row r="73" spans="1:34" ht="12.75" customHeight="1">
      <c r="A73" s="30"/>
      <c r="B73" s="26" t="s">
        <v>26</v>
      </c>
      <c r="C73" s="26" t="s">
        <v>15</v>
      </c>
      <c r="D73" s="34" t="s">
        <v>49</v>
      </c>
      <c r="E73" s="1">
        <f>[1]Matriz!$JI13</f>
        <v>201.06475696581319</v>
      </c>
      <c r="F73" s="163">
        <f>[1]Matriz!$KE13</f>
        <v>0.40000000000000013</v>
      </c>
      <c r="G73" s="1">
        <f>+E73*(1+F73)</f>
        <v>281.49065975213847</v>
      </c>
      <c r="H73" s="4">
        <v>0.1</v>
      </c>
      <c r="I73" s="3">
        <v>0.2</v>
      </c>
      <c r="J73" s="3"/>
      <c r="K73" s="1">
        <f t="shared" si="65"/>
        <v>304009.91253230959</v>
      </c>
      <c r="L73" s="1">
        <f t="shared" si="66"/>
        <v>60801.982506461922</v>
      </c>
      <c r="M73" s="1">
        <f t="shared" si="67"/>
        <v>243207.93002584769</v>
      </c>
      <c r="N73" s="1">
        <f t="shared" si="70"/>
        <v>0</v>
      </c>
      <c r="O73" s="1">
        <f t="shared" si="71"/>
        <v>243207.93002584769</v>
      </c>
      <c r="P73" s="1">
        <f t="shared" si="72"/>
        <v>202.67327502153972</v>
      </c>
      <c r="Q73" s="5"/>
      <c r="R73" s="1">
        <f t="shared" si="55"/>
        <v>3.1034345237673269</v>
      </c>
      <c r="S73" s="1">
        <f t="shared" si="73"/>
        <v>14.947154032838553</v>
      </c>
      <c r="T73" s="1">
        <f t="shared" si="63"/>
        <v>149.16315789473683</v>
      </c>
      <c r="U73" s="1">
        <f t="shared" si="64"/>
        <v>30.94</v>
      </c>
      <c r="V73" s="1">
        <f t="shared" si="74"/>
        <v>198.1537464513427</v>
      </c>
      <c r="W73" s="1">
        <f t="shared" si="75"/>
        <v>3724.1214285207921</v>
      </c>
      <c r="X73" s="1">
        <f t="shared" si="76"/>
        <v>17936.584839406263</v>
      </c>
      <c r="Y73" s="1">
        <f t="shared" si="77"/>
        <v>178995.78947368418</v>
      </c>
      <c r="Z73" s="1">
        <f t="shared" si="78"/>
        <v>37128</v>
      </c>
      <c r="AA73" s="1">
        <f t="shared" si="79"/>
        <v>237784.49574161123</v>
      </c>
      <c r="AB73" s="1">
        <f t="shared" si="80"/>
        <v>4.5195285701970249</v>
      </c>
      <c r="AC73" s="5">
        <f t="shared" si="68"/>
        <v>1200</v>
      </c>
      <c r="AD73" s="183">
        <v>100</v>
      </c>
      <c r="AE73" s="5">
        <v>12</v>
      </c>
      <c r="AF73" s="5">
        <f t="shared" si="62"/>
        <v>564</v>
      </c>
      <c r="AG73" s="5">
        <f t="shared" ref="AG73:AG184" si="81">+AB73*AC73</f>
        <v>5423.4342842364294</v>
      </c>
      <c r="AH73" s="8"/>
    </row>
    <row r="74" spans="1:34" ht="12.75" customHeight="1">
      <c r="A74" s="30"/>
      <c r="B74" s="26" t="s">
        <v>26</v>
      </c>
      <c r="C74" s="26" t="s">
        <v>15</v>
      </c>
      <c r="D74" s="34" t="s">
        <v>50</v>
      </c>
      <c r="E74" s="1">
        <f>[1]Matriz!$JK13</f>
        <v>207.12568724719725</v>
      </c>
      <c r="F74" s="163">
        <f>[1]Matriz!$KG13</f>
        <v>0.39999999999999991</v>
      </c>
      <c r="G74" s="1">
        <f>+E74*(1+F74)</f>
        <v>289.97596214607614</v>
      </c>
      <c r="H74" s="4">
        <v>0.12</v>
      </c>
      <c r="I74" s="3"/>
      <c r="J74" s="3">
        <v>3.5000000000000003E-2</v>
      </c>
      <c r="K74" s="1">
        <f t="shared" si="65"/>
        <v>153107.3080131282</v>
      </c>
      <c r="L74" s="1">
        <f t="shared" si="66"/>
        <v>0</v>
      </c>
      <c r="M74" s="1">
        <f t="shared" si="67"/>
        <v>153107.3080131282</v>
      </c>
      <c r="N74" s="1">
        <f t="shared" si="70"/>
        <v>5358.7557804594881</v>
      </c>
      <c r="O74" s="1">
        <f t="shared" si="71"/>
        <v>147748.55223266871</v>
      </c>
      <c r="P74" s="1">
        <f t="shared" si="72"/>
        <v>246.24758705444785</v>
      </c>
      <c r="Q74" s="5"/>
      <c r="R74" s="1">
        <f t="shared" si="55"/>
        <v>3.1259408719347008</v>
      </c>
      <c r="S74" s="1">
        <f t="shared" si="73"/>
        <v>15.055551954624272</v>
      </c>
      <c r="T74" s="1">
        <f t="shared" si="63"/>
        <v>149.16315789473683</v>
      </c>
      <c r="U74" s="1">
        <f t="shared" si="64"/>
        <v>30.94</v>
      </c>
      <c r="V74" s="1">
        <f t="shared" si="74"/>
        <v>198.2846507212958</v>
      </c>
      <c r="W74" s="1">
        <f t="shared" si="75"/>
        <v>1875.5645231608205</v>
      </c>
      <c r="X74" s="1">
        <f t="shared" si="76"/>
        <v>9033.331172774564</v>
      </c>
      <c r="Y74" s="1">
        <f t="shared" si="77"/>
        <v>89497.894736842092</v>
      </c>
      <c r="Z74" s="1">
        <f t="shared" si="78"/>
        <v>18564</v>
      </c>
      <c r="AA74" s="1">
        <f t="shared" si="79"/>
        <v>118970.79043277749</v>
      </c>
      <c r="AB74" s="1">
        <f t="shared" si="80"/>
        <v>47.962936333152044</v>
      </c>
      <c r="AC74" s="5">
        <f t="shared" si="68"/>
        <v>600</v>
      </c>
      <c r="AD74" s="183">
        <v>50</v>
      </c>
      <c r="AE74" s="5">
        <v>12</v>
      </c>
      <c r="AF74" s="5">
        <f t="shared" si="62"/>
        <v>282</v>
      </c>
      <c r="AG74" s="5">
        <f t="shared" si="81"/>
        <v>28777.761799891225</v>
      </c>
      <c r="AH74" s="8"/>
    </row>
    <row r="75" spans="1:34" ht="12.75" customHeight="1">
      <c r="A75" s="30"/>
      <c r="B75" s="26" t="s">
        <v>26</v>
      </c>
      <c r="C75" s="26" t="s">
        <v>15</v>
      </c>
      <c r="D75" s="34" t="s">
        <v>104</v>
      </c>
      <c r="E75" s="1">
        <f>[1]Matriz!$JJ13</f>
        <v>205.33370805701887</v>
      </c>
      <c r="F75" s="163">
        <f>[1]Matriz!$KF13</f>
        <v>0.39999999999999991</v>
      </c>
      <c r="G75" s="1">
        <f t="shared" si="69"/>
        <v>287.46719127982641</v>
      </c>
      <c r="H75" s="4">
        <v>0.12</v>
      </c>
      <c r="I75" s="3">
        <v>0.1</v>
      </c>
      <c r="J75" s="3">
        <v>7.0000000000000007E-2</v>
      </c>
      <c r="K75" s="1">
        <f t="shared" si="65"/>
        <v>151782.67699574836</v>
      </c>
      <c r="L75" s="1">
        <f t="shared" si="66"/>
        <v>15178.267699574837</v>
      </c>
      <c r="M75" s="1">
        <f t="shared" si="67"/>
        <v>136604.40929617352</v>
      </c>
      <c r="N75" s="1">
        <f t="shared" si="70"/>
        <v>9562.3086507321477</v>
      </c>
      <c r="O75" s="1">
        <f t="shared" si="71"/>
        <v>127042.10064544137</v>
      </c>
      <c r="P75" s="1">
        <f t="shared" si="72"/>
        <v>211.73683440906893</v>
      </c>
      <c r="Q75" s="5"/>
      <c r="R75" s="1">
        <f t="shared" si="55"/>
        <v>3.0988963219965289</v>
      </c>
      <c r="S75" s="1">
        <f t="shared" si="73"/>
        <v>14.925296571248587</v>
      </c>
      <c r="T75" s="1">
        <f t="shared" si="63"/>
        <v>149.16315789473683</v>
      </c>
      <c r="U75" s="1">
        <f t="shared" si="64"/>
        <v>30.94</v>
      </c>
      <c r="V75" s="1">
        <f t="shared" si="74"/>
        <v>198.12735078798192</v>
      </c>
      <c r="W75" s="1">
        <f t="shared" si="75"/>
        <v>1859.3377931979173</v>
      </c>
      <c r="X75" s="1">
        <f t="shared" si="76"/>
        <v>8955.1779427491529</v>
      </c>
      <c r="Y75" s="1">
        <f t="shared" si="77"/>
        <v>89497.894736842092</v>
      </c>
      <c r="Z75" s="1">
        <f t="shared" si="78"/>
        <v>18564</v>
      </c>
      <c r="AA75" s="1">
        <f t="shared" si="79"/>
        <v>118876.41047278915</v>
      </c>
      <c r="AB75" s="1">
        <f t="shared" si="80"/>
        <v>13.609483621087008</v>
      </c>
      <c r="AC75" s="5">
        <f t="shared" si="68"/>
        <v>600</v>
      </c>
      <c r="AD75" s="183">
        <v>50</v>
      </c>
      <c r="AE75" s="5">
        <v>12</v>
      </c>
      <c r="AF75" s="5">
        <f t="shared" si="62"/>
        <v>282</v>
      </c>
      <c r="AG75" s="5">
        <f t="shared" si="81"/>
        <v>8165.6901726522046</v>
      </c>
      <c r="AH75" s="8"/>
    </row>
    <row r="76" spans="1:34" ht="12.75" customHeight="1">
      <c r="A76" s="30"/>
      <c r="B76" s="26" t="s">
        <v>26</v>
      </c>
      <c r="C76" s="26" t="s">
        <v>15</v>
      </c>
      <c r="D76" s="34" t="s">
        <v>51</v>
      </c>
      <c r="E76" s="1">
        <f>[1]Matriz!$JG13</f>
        <v>196.41609002267364</v>
      </c>
      <c r="F76" s="163">
        <f>[1]Matriz!$KC13</f>
        <v>0.39999999999999991</v>
      </c>
      <c r="G76" s="1">
        <f>+E76*(1+F76)</f>
        <v>274.98252603174308</v>
      </c>
      <c r="H76" s="4">
        <v>7.0000000000000007E-2</v>
      </c>
      <c r="I76" s="3">
        <v>0.11</v>
      </c>
      <c r="J76" s="3">
        <v>3.5000000000000003E-2</v>
      </c>
      <c r="K76" s="1">
        <f t="shared" si="65"/>
        <v>61376.09981028505</v>
      </c>
      <c r="L76" s="1">
        <f t="shared" si="66"/>
        <v>6751.3709791313559</v>
      </c>
      <c r="M76" s="1">
        <f t="shared" si="67"/>
        <v>54624.728831153698</v>
      </c>
      <c r="N76" s="1">
        <f t="shared" si="70"/>
        <v>1911.8655090903796</v>
      </c>
      <c r="O76" s="1">
        <f t="shared" si="71"/>
        <v>52712.86332206332</v>
      </c>
      <c r="P76" s="1">
        <f t="shared" si="72"/>
        <v>219.63693050859715</v>
      </c>
      <c r="Q76" s="5"/>
      <c r="R76" s="1">
        <f t="shared" si="55"/>
        <v>3.132738427816633</v>
      </c>
      <c r="S76" s="1">
        <f t="shared" si="73"/>
        <v>15.088291203361742</v>
      </c>
      <c r="T76" s="1">
        <f t="shared" si="63"/>
        <v>149.16315789473683</v>
      </c>
      <c r="U76" s="1">
        <f t="shared" si="64"/>
        <v>30.94</v>
      </c>
      <c r="V76" s="1">
        <f t="shared" si="74"/>
        <v>198.32418752591519</v>
      </c>
      <c r="W76" s="1">
        <f t="shared" si="75"/>
        <v>751.85722267599192</v>
      </c>
      <c r="X76" s="1">
        <f t="shared" si="76"/>
        <v>3621.1898888068181</v>
      </c>
      <c r="Y76" s="1">
        <f t="shared" si="77"/>
        <v>35799.15789473684</v>
      </c>
      <c r="Z76" s="1">
        <f t="shared" si="78"/>
        <v>7425.6</v>
      </c>
      <c r="AA76" s="1">
        <f t="shared" si="79"/>
        <v>47597.805006219649</v>
      </c>
      <c r="AB76" s="1">
        <f t="shared" si="80"/>
        <v>21.312742982681954</v>
      </c>
      <c r="AC76" s="5">
        <f t="shared" si="68"/>
        <v>240</v>
      </c>
      <c r="AD76" s="183">
        <v>20</v>
      </c>
      <c r="AE76" s="5">
        <v>12</v>
      </c>
      <c r="AF76" s="5">
        <f t="shared" si="62"/>
        <v>112.8</v>
      </c>
      <c r="AG76" s="5">
        <f t="shared" si="81"/>
        <v>5115.0583158436693</v>
      </c>
      <c r="AH76" s="8"/>
    </row>
    <row r="77" spans="1:34" ht="12.75" customHeight="1">
      <c r="A77" s="18" t="s">
        <v>20</v>
      </c>
      <c r="B77" s="26" t="s">
        <v>200</v>
      </c>
      <c r="C77" s="26" t="s">
        <v>15</v>
      </c>
      <c r="D77" s="34" t="s">
        <v>1</v>
      </c>
      <c r="E77" s="1">
        <f>+[1]Matriz!$JA14</f>
        <v>186.9542007531029</v>
      </c>
      <c r="F77" s="163">
        <f>+[1]Matriz!$JW14</f>
        <v>0.39999999999999991</v>
      </c>
      <c r="G77" s="1">
        <f t="shared" si="69"/>
        <v>261.73588105434402</v>
      </c>
      <c r="H77" s="2"/>
      <c r="I77" s="3">
        <f>17.18%+10.5%</f>
        <v>0.27679999999999999</v>
      </c>
      <c r="J77" s="3">
        <v>3.5000000000000003E-2</v>
      </c>
      <c r="K77" s="1">
        <f t="shared" si="65"/>
        <v>0</v>
      </c>
      <c r="L77" s="1">
        <f t="shared" si="66"/>
        <v>0</v>
      </c>
      <c r="M77" s="1">
        <f t="shared" si="67"/>
        <v>0</v>
      </c>
      <c r="N77" s="1">
        <f t="shared" si="70"/>
        <v>0</v>
      </c>
      <c r="O77" s="1">
        <f t="shared" si="71"/>
        <v>0</v>
      </c>
      <c r="P77" s="1">
        <f t="shared" si="72"/>
        <v>182.66233055725402</v>
      </c>
      <c r="Q77" s="5"/>
      <c r="R77" s="1">
        <f t="shared" si="55"/>
        <v>3.2062645429157142</v>
      </c>
      <c r="S77" s="1">
        <f>+G77*(1-H77)*0.79*$S$2</f>
        <v>12.199509415942973</v>
      </c>
      <c r="T77" s="1">
        <f>+$T$2*$A$78/0.95</f>
        <v>104.73157894736843</v>
      </c>
      <c r="U77" s="116">
        <f>+SUM(directos!$D$25:$D$28)*(1+$U$2)</f>
        <v>11.338666666666667</v>
      </c>
      <c r="V77" s="1">
        <f t="shared" si="74"/>
        <v>131.47601957289379</v>
      </c>
      <c r="W77" s="1">
        <f t="shared" si="75"/>
        <v>0</v>
      </c>
      <c r="X77" s="1">
        <f t="shared" si="76"/>
        <v>0</v>
      </c>
      <c r="Y77" s="1">
        <f t="shared" si="77"/>
        <v>0</v>
      </c>
      <c r="Z77" s="1">
        <f t="shared" si="78"/>
        <v>0</v>
      </c>
      <c r="AA77" s="1">
        <f t="shared" si="79"/>
        <v>0</v>
      </c>
      <c r="AB77" s="1">
        <f t="shared" si="80"/>
        <v>51.186310984360233</v>
      </c>
      <c r="AC77" s="5">
        <f t="shared" si="68"/>
        <v>0</v>
      </c>
      <c r="AD77" s="183"/>
      <c r="AE77" s="5">
        <v>12</v>
      </c>
      <c r="AF77" s="5">
        <f>+AC77*$A$78</f>
        <v>0</v>
      </c>
      <c r="AG77" s="5">
        <f t="shared" si="81"/>
        <v>0</v>
      </c>
      <c r="AH77" s="32"/>
    </row>
    <row r="78" spans="1:34">
      <c r="A78" s="18">
        <v>0.33</v>
      </c>
      <c r="B78" s="26" t="s">
        <v>200</v>
      </c>
      <c r="C78" s="26" t="s">
        <v>15</v>
      </c>
      <c r="D78" s="34" t="s">
        <v>12</v>
      </c>
      <c r="E78" s="1">
        <f>+[1]Matriz!$JB14</f>
        <v>190.61464823995888</v>
      </c>
      <c r="F78" s="163">
        <f>+[1]Matriz!$JX14</f>
        <v>0.39999999999999991</v>
      </c>
      <c r="G78" s="1">
        <f t="shared" si="69"/>
        <v>266.86050753594242</v>
      </c>
      <c r="H78" s="4">
        <v>0.18720000000000001</v>
      </c>
      <c r="I78" s="3">
        <v>0.15</v>
      </c>
      <c r="J78" s="3">
        <v>3.5000000000000003E-2</v>
      </c>
      <c r="K78" s="1">
        <f t="shared" si="65"/>
        <v>0</v>
      </c>
      <c r="L78" s="1">
        <f t="shared" si="66"/>
        <v>0</v>
      </c>
      <c r="M78" s="1">
        <f t="shared" si="67"/>
        <v>0</v>
      </c>
      <c r="N78" s="1">
        <f t="shared" si="70"/>
        <v>0</v>
      </c>
      <c r="O78" s="1">
        <f t="shared" si="71"/>
        <v>0</v>
      </c>
      <c r="P78" s="1">
        <f t="shared" si="72"/>
        <v>177.91568688580676</v>
      </c>
      <c r="Q78" s="5"/>
      <c r="R78" s="1">
        <f t="shared" si="55"/>
        <v>2.6570767014338714</v>
      </c>
      <c r="S78" s="1">
        <f>+G78*(1-H78)*0.79*$S$2</f>
        <v>10.109905718680224</v>
      </c>
      <c r="T78" s="1">
        <f t="shared" ref="T78:T88" si="82">+T77</f>
        <v>104.73157894736843</v>
      </c>
      <c r="U78" s="1">
        <f t="shared" ref="U78:U88" si="83">+U77</f>
        <v>11.338666666666667</v>
      </c>
      <c r="V78" s="1">
        <f t="shared" si="74"/>
        <v>128.83722803414918</v>
      </c>
      <c r="W78" s="1">
        <f t="shared" si="75"/>
        <v>0</v>
      </c>
      <c r="X78" s="1">
        <f t="shared" si="76"/>
        <v>0</v>
      </c>
      <c r="Y78" s="1">
        <f t="shared" si="77"/>
        <v>0</v>
      </c>
      <c r="Z78" s="1">
        <f t="shared" si="78"/>
        <v>0</v>
      </c>
      <c r="AA78" s="1">
        <f t="shared" si="79"/>
        <v>0</v>
      </c>
      <c r="AB78" s="1">
        <f t="shared" si="80"/>
        <v>49.078458851657587</v>
      </c>
      <c r="AC78" s="5">
        <f t="shared" si="68"/>
        <v>0</v>
      </c>
      <c r="AD78" s="183"/>
      <c r="AE78" s="5">
        <v>12</v>
      </c>
      <c r="AF78" s="5">
        <f t="shared" ref="AF78:AF88" si="84">+AC78*$A$78</f>
        <v>0</v>
      </c>
      <c r="AG78" s="5">
        <f t="shared" si="81"/>
        <v>0</v>
      </c>
      <c r="AH78" s="32"/>
    </row>
    <row r="79" spans="1:34" ht="12.75" customHeight="1">
      <c r="B79" s="26" t="s">
        <v>200</v>
      </c>
      <c r="C79" s="26" t="s">
        <v>15</v>
      </c>
      <c r="D79" s="34" t="s">
        <v>0</v>
      </c>
      <c r="E79" s="1">
        <f>+[1]Matriz!$JC14</f>
        <v>202.66826898060424</v>
      </c>
      <c r="F79" s="163">
        <f>+[1]Matriz!$JY14</f>
        <v>0.39999999999999991</v>
      </c>
      <c r="G79" s="1">
        <f t="shared" si="69"/>
        <v>283.7355765728459</v>
      </c>
      <c r="H79" s="4">
        <v>0.127</v>
      </c>
      <c r="I79" s="3">
        <v>0.2661</v>
      </c>
      <c r="J79" s="3">
        <v>3.5000000000000003E-2</v>
      </c>
      <c r="K79" s="1">
        <f t="shared" si="65"/>
        <v>0</v>
      </c>
      <c r="L79" s="1">
        <f t="shared" si="66"/>
        <v>0</v>
      </c>
      <c r="M79" s="1">
        <f t="shared" si="67"/>
        <v>0</v>
      </c>
      <c r="N79" s="1">
        <f t="shared" si="70"/>
        <v>0</v>
      </c>
      <c r="O79" s="1">
        <f t="shared" si="71"/>
        <v>0</v>
      </c>
      <c r="P79" s="1">
        <f t="shared" si="72"/>
        <v>175.42530430775821</v>
      </c>
      <c r="Q79" s="5"/>
      <c r="R79" s="1">
        <f t="shared" si="55"/>
        <v>3.0343391897641574</v>
      </c>
      <c r="S79" s="1">
        <f>+G79*(1-H79)*0.79*$S$2</f>
        <v>11.545350990604684</v>
      </c>
      <c r="T79" s="1">
        <f t="shared" si="82"/>
        <v>104.73157894736843</v>
      </c>
      <c r="U79" s="1">
        <f t="shared" si="83"/>
        <v>11.338666666666667</v>
      </c>
      <c r="V79" s="1">
        <f t="shared" si="74"/>
        <v>130.64993579440394</v>
      </c>
      <c r="W79" s="1">
        <f t="shared" si="75"/>
        <v>0</v>
      </c>
      <c r="X79" s="1">
        <f t="shared" si="76"/>
        <v>0</v>
      </c>
      <c r="Y79" s="1">
        <f t="shared" si="77"/>
        <v>0</v>
      </c>
      <c r="Z79" s="1">
        <f t="shared" si="78"/>
        <v>0</v>
      </c>
      <c r="AA79" s="1">
        <f t="shared" si="79"/>
        <v>0</v>
      </c>
      <c r="AB79" s="1">
        <f t="shared" si="80"/>
        <v>44.775368513354266</v>
      </c>
      <c r="AC79" s="5">
        <f t="shared" si="68"/>
        <v>0</v>
      </c>
      <c r="AD79" s="183"/>
      <c r="AE79" s="5">
        <v>12</v>
      </c>
      <c r="AF79" s="5">
        <f t="shared" si="84"/>
        <v>0</v>
      </c>
      <c r="AG79" s="5">
        <f t="shared" si="81"/>
        <v>0</v>
      </c>
      <c r="AH79" s="32"/>
    </row>
    <row r="80" spans="1:34" ht="12.75" customHeight="1">
      <c r="B80" s="26" t="s">
        <v>200</v>
      </c>
      <c r="C80" s="26" t="s">
        <v>15</v>
      </c>
      <c r="D80" s="34" t="s">
        <v>2</v>
      </c>
      <c r="E80" s="1">
        <f>+[1]Matriz!$JD14</f>
        <v>195.96516306324682</v>
      </c>
      <c r="F80" s="163">
        <f>+[1]Matriz!$JZ14</f>
        <v>0.39999999999999991</v>
      </c>
      <c r="G80" s="1">
        <f t="shared" si="69"/>
        <v>274.35122828854554</v>
      </c>
      <c r="H80" s="4">
        <v>0.1628</v>
      </c>
      <c r="I80" s="3">
        <v>0.14249999999999999</v>
      </c>
      <c r="J80" s="3">
        <v>3.5000000000000003E-2</v>
      </c>
      <c r="K80" s="1">
        <f t="shared" si="65"/>
        <v>0</v>
      </c>
      <c r="L80" s="1">
        <f t="shared" si="66"/>
        <v>0</v>
      </c>
      <c r="M80" s="1">
        <f t="shared" si="67"/>
        <v>0</v>
      </c>
      <c r="N80" s="1">
        <f t="shared" si="70"/>
        <v>0</v>
      </c>
      <c r="O80" s="1">
        <f t="shared" si="71"/>
        <v>0</v>
      </c>
      <c r="P80" s="1">
        <f t="shared" si="72"/>
        <v>190.06299590181939</v>
      </c>
      <c r="Q80" s="5"/>
      <c r="R80" s="1">
        <f t="shared" si="55"/>
        <v>2.8136638919588366</v>
      </c>
      <c r="S80" s="1">
        <f>+G80*(1-H80)*0.79*$S$2</f>
        <v>10.705704000342969</v>
      </c>
      <c r="T80" s="1">
        <f t="shared" si="82"/>
        <v>104.73157894736843</v>
      </c>
      <c r="U80" s="1">
        <f t="shared" si="83"/>
        <v>11.338666666666667</v>
      </c>
      <c r="V80" s="1">
        <f t="shared" si="74"/>
        <v>129.58961350633689</v>
      </c>
      <c r="W80" s="1">
        <f t="shared" si="75"/>
        <v>0</v>
      </c>
      <c r="X80" s="1">
        <f t="shared" si="76"/>
        <v>0</v>
      </c>
      <c r="Y80" s="1">
        <f t="shared" si="77"/>
        <v>0</v>
      </c>
      <c r="Z80" s="1">
        <f t="shared" si="78"/>
        <v>0</v>
      </c>
      <c r="AA80" s="1">
        <f t="shared" si="79"/>
        <v>0</v>
      </c>
      <c r="AB80" s="1">
        <f t="shared" si="80"/>
        <v>60.473382395482503</v>
      </c>
      <c r="AC80" s="5">
        <f t="shared" si="68"/>
        <v>0</v>
      </c>
      <c r="AD80" s="183"/>
      <c r="AE80" s="5">
        <v>12</v>
      </c>
      <c r="AF80" s="5">
        <f t="shared" si="84"/>
        <v>0</v>
      </c>
      <c r="AG80" s="5">
        <f t="shared" si="81"/>
        <v>0</v>
      </c>
      <c r="AH80" s="32"/>
    </row>
    <row r="81" spans="1:34" ht="12.75" customHeight="1">
      <c r="B81" s="26" t="s">
        <v>200</v>
      </c>
      <c r="C81" s="26" t="s">
        <v>15</v>
      </c>
      <c r="D81" s="34" t="s">
        <v>13</v>
      </c>
      <c r="E81" s="1">
        <f>+[1]Matriz!$JE14</f>
        <v>174.95601826513141</v>
      </c>
      <c r="F81" s="163">
        <f>+[1]Matriz!$KA14</f>
        <v>0.39999999999999991</v>
      </c>
      <c r="G81" s="1">
        <f t="shared" si="69"/>
        <v>244.93842557118396</v>
      </c>
      <c r="H81" s="4">
        <v>0.126</v>
      </c>
      <c r="I81" s="3">
        <v>0.1</v>
      </c>
      <c r="J81" s="3">
        <v>0.02</v>
      </c>
      <c r="K81" s="1">
        <f t="shared" si="65"/>
        <v>0</v>
      </c>
      <c r="L81" s="1">
        <f t="shared" si="66"/>
        <v>0</v>
      </c>
      <c r="M81" s="1">
        <f t="shared" si="67"/>
        <v>0</v>
      </c>
      <c r="N81" s="1">
        <f t="shared" si="70"/>
        <v>0</v>
      </c>
      <c r="O81" s="1">
        <f t="shared" si="71"/>
        <v>0</v>
      </c>
      <c r="P81" s="1">
        <f t="shared" si="72"/>
        <v>188.8151942432074</v>
      </c>
      <c r="Q81" s="5"/>
      <c r="R81" s="1">
        <f t="shared" si="55"/>
        <v>2.6224332533778809</v>
      </c>
      <c r="S81" s="1">
        <f>+G81*(1-H81)*0.79*$S$2</f>
        <v>9.9780909338729007</v>
      </c>
      <c r="T81" s="1">
        <f t="shared" si="82"/>
        <v>104.73157894736843</v>
      </c>
      <c r="U81" s="1">
        <f t="shared" si="83"/>
        <v>11.338666666666667</v>
      </c>
      <c r="V81" s="1">
        <f t="shared" si="74"/>
        <v>128.67076980128587</v>
      </c>
      <c r="W81" s="1">
        <f t="shared" si="75"/>
        <v>0</v>
      </c>
      <c r="X81" s="1">
        <f t="shared" si="76"/>
        <v>0</v>
      </c>
      <c r="Y81" s="1">
        <f t="shared" si="77"/>
        <v>0</v>
      </c>
      <c r="Z81" s="1">
        <f t="shared" si="78"/>
        <v>0</v>
      </c>
      <c r="AA81" s="1">
        <f t="shared" si="79"/>
        <v>0</v>
      </c>
      <c r="AB81" s="1">
        <f t="shared" si="80"/>
        <v>60.144424441921529</v>
      </c>
      <c r="AC81" s="5">
        <f t="shared" si="68"/>
        <v>0</v>
      </c>
      <c r="AD81" s="183"/>
      <c r="AE81" s="5">
        <v>12</v>
      </c>
      <c r="AF81" s="5">
        <f t="shared" si="84"/>
        <v>0</v>
      </c>
      <c r="AG81" s="5">
        <f t="shared" si="81"/>
        <v>0</v>
      </c>
      <c r="AH81" s="32"/>
    </row>
    <row r="82" spans="1:34" ht="12.75" customHeight="1">
      <c r="B82" s="26" t="s">
        <v>200</v>
      </c>
      <c r="C82" s="26" t="s">
        <v>15</v>
      </c>
      <c r="D82" s="34" t="s">
        <v>21</v>
      </c>
      <c r="E82" s="1">
        <f>+[1]Matriz!$JG14</f>
        <v>0</v>
      </c>
      <c r="F82" s="163">
        <f>+[1]Matriz!$KC14</f>
        <v>0</v>
      </c>
      <c r="G82" s="1">
        <f t="shared" si="69"/>
        <v>0</v>
      </c>
      <c r="H82" s="4">
        <v>7.0000000000000007E-2</v>
      </c>
      <c r="I82" s="3">
        <v>0.15</v>
      </c>
      <c r="J82" s="3">
        <v>0.05</v>
      </c>
      <c r="K82" s="1">
        <f t="shared" si="65"/>
        <v>0</v>
      </c>
      <c r="L82" s="1">
        <f t="shared" si="66"/>
        <v>0</v>
      </c>
      <c r="M82" s="1">
        <f t="shared" si="67"/>
        <v>0</v>
      </c>
      <c r="N82" s="1">
        <f t="shared" si="70"/>
        <v>0</v>
      </c>
      <c r="O82" s="1">
        <f t="shared" si="71"/>
        <v>0</v>
      </c>
      <c r="P82" s="1">
        <f t="shared" si="72"/>
        <v>0</v>
      </c>
      <c r="Q82" s="5"/>
      <c r="R82" s="1">
        <f t="shared" si="55"/>
        <v>0</v>
      </c>
      <c r="S82" s="1">
        <f t="shared" ref="S82:S88" si="85">+G82*(1-H82)*$S$2</f>
        <v>0</v>
      </c>
      <c r="T82" s="1">
        <f t="shared" si="82"/>
        <v>104.73157894736843</v>
      </c>
      <c r="U82" s="1">
        <f t="shared" si="83"/>
        <v>11.338666666666667</v>
      </c>
      <c r="V82" s="1">
        <f t="shared" si="74"/>
        <v>116.0702456140351</v>
      </c>
      <c r="W82" s="1">
        <f t="shared" si="75"/>
        <v>0</v>
      </c>
      <c r="X82" s="1">
        <f t="shared" si="76"/>
        <v>0</v>
      </c>
      <c r="Y82" s="1">
        <f t="shared" si="77"/>
        <v>0</v>
      </c>
      <c r="Z82" s="1">
        <f t="shared" si="78"/>
        <v>0</v>
      </c>
      <c r="AA82" s="1">
        <f t="shared" si="79"/>
        <v>0</v>
      </c>
      <c r="AB82" s="1">
        <f t="shared" si="80"/>
        <v>-116.0702456140351</v>
      </c>
      <c r="AC82" s="5">
        <f t="shared" si="68"/>
        <v>0</v>
      </c>
      <c r="AD82" s="183"/>
      <c r="AE82" s="5">
        <v>12</v>
      </c>
      <c r="AF82" s="5">
        <f t="shared" si="84"/>
        <v>0</v>
      </c>
      <c r="AG82" s="5">
        <f t="shared" si="81"/>
        <v>0</v>
      </c>
      <c r="AH82" s="32"/>
    </row>
    <row r="83" spans="1:34" ht="12.75" customHeight="1">
      <c r="B83" s="26" t="s">
        <v>200</v>
      </c>
      <c r="C83" s="26" t="s">
        <v>15</v>
      </c>
      <c r="D83" s="34" t="s">
        <v>47</v>
      </c>
      <c r="E83" s="1">
        <f>+[1]Matriz!$JF14</f>
        <v>181.77516524785278</v>
      </c>
      <c r="F83" s="163">
        <f>+[1]Matriz!$KB14</f>
        <v>0.39999999999999991</v>
      </c>
      <c r="G83" s="1">
        <f t="shared" si="69"/>
        <v>254.48523134699388</v>
      </c>
      <c r="H83" s="4">
        <v>0.15</v>
      </c>
      <c r="I83" s="3">
        <v>0.128</v>
      </c>
      <c r="J83" s="3">
        <v>3.5000000000000003E-2</v>
      </c>
      <c r="K83" s="1">
        <f t="shared" si="65"/>
        <v>0</v>
      </c>
      <c r="L83" s="1">
        <f t="shared" si="66"/>
        <v>0</v>
      </c>
      <c r="M83" s="1">
        <f t="shared" si="67"/>
        <v>0</v>
      </c>
      <c r="N83" s="1">
        <f t="shared" si="70"/>
        <v>0</v>
      </c>
      <c r="O83" s="1">
        <f t="shared" si="71"/>
        <v>0</v>
      </c>
      <c r="P83" s="1">
        <f t="shared" si="72"/>
        <v>182.02259760278812</v>
      </c>
      <c r="Q83" s="5"/>
      <c r="R83" s="1">
        <f t="shared" si="55"/>
        <v>2.6498274714005738</v>
      </c>
      <c r="S83" s="1">
        <f t="shared" si="85"/>
        <v>12.762434352051743</v>
      </c>
      <c r="T83" s="1">
        <f t="shared" si="82"/>
        <v>104.73157894736843</v>
      </c>
      <c r="U83" s="1">
        <f t="shared" si="83"/>
        <v>11.338666666666667</v>
      </c>
      <c r="V83" s="1">
        <f t="shared" si="74"/>
        <v>131.48250743748741</v>
      </c>
      <c r="W83" s="1">
        <f t="shared" si="75"/>
        <v>0</v>
      </c>
      <c r="X83" s="1">
        <f t="shared" si="76"/>
        <v>0</v>
      </c>
      <c r="Y83" s="1">
        <f t="shared" si="77"/>
        <v>0</v>
      </c>
      <c r="Z83" s="1">
        <f t="shared" si="78"/>
        <v>0</v>
      </c>
      <c r="AA83" s="1">
        <f t="shared" si="79"/>
        <v>0</v>
      </c>
      <c r="AB83" s="1">
        <f t="shared" si="80"/>
        <v>50.540090165300711</v>
      </c>
      <c r="AC83" s="5">
        <f t="shared" si="68"/>
        <v>0</v>
      </c>
      <c r="AD83" s="183"/>
      <c r="AE83" s="5">
        <v>12</v>
      </c>
      <c r="AF83" s="5">
        <f t="shared" si="84"/>
        <v>0</v>
      </c>
      <c r="AG83" s="5">
        <f t="shared" si="81"/>
        <v>0</v>
      </c>
      <c r="AH83" s="32"/>
    </row>
    <row r="84" spans="1:34" ht="12.75" customHeight="1">
      <c r="B84" s="26" t="s">
        <v>200</v>
      </c>
      <c r="C84" s="26" t="s">
        <v>15</v>
      </c>
      <c r="D84" s="34" t="s">
        <v>48</v>
      </c>
      <c r="E84" s="1">
        <f>+[1]Matriz!$JK14</f>
        <v>187.7746101378365</v>
      </c>
      <c r="F84" s="163">
        <f>+[1]Matriz!$KG14</f>
        <v>0.39999999999999991</v>
      </c>
      <c r="G84" s="1">
        <f t="shared" si="69"/>
        <v>262.88445419297108</v>
      </c>
      <c r="H84" s="4">
        <v>7.0000000000000007E-2</v>
      </c>
      <c r="I84" s="3">
        <v>0.15</v>
      </c>
      <c r="J84" s="3">
        <v>3.5000000000000003E-2</v>
      </c>
      <c r="K84" s="1">
        <f t="shared" si="65"/>
        <v>0</v>
      </c>
      <c r="L84" s="1">
        <f t="shared" si="66"/>
        <v>0</v>
      </c>
      <c r="M84" s="1">
        <f t="shared" si="67"/>
        <v>0</v>
      </c>
      <c r="N84" s="1">
        <f t="shared" si="70"/>
        <v>0</v>
      </c>
      <c r="O84" s="1">
        <f t="shared" si="71"/>
        <v>0</v>
      </c>
      <c r="P84" s="1">
        <f t="shared" si="72"/>
        <v>200.5368054031596</v>
      </c>
      <c r="Q84" s="5"/>
      <c r="R84" s="1">
        <f t="shared" si="55"/>
        <v>2.9949111443934231</v>
      </c>
      <c r="S84" s="1">
        <f t="shared" si="85"/>
        <v>14.424470001568322</v>
      </c>
      <c r="T84" s="1">
        <f t="shared" si="82"/>
        <v>104.73157894736843</v>
      </c>
      <c r="U84" s="1">
        <f t="shared" si="83"/>
        <v>11.338666666666667</v>
      </c>
      <c r="V84" s="1">
        <f t="shared" si="74"/>
        <v>133.48962675999684</v>
      </c>
      <c r="W84" s="1">
        <f t="shared" si="75"/>
        <v>0</v>
      </c>
      <c r="X84" s="1">
        <f t="shared" si="76"/>
        <v>0</v>
      </c>
      <c r="Y84" s="1">
        <f t="shared" si="77"/>
        <v>0</v>
      </c>
      <c r="Z84" s="1">
        <f t="shared" si="78"/>
        <v>0</v>
      </c>
      <c r="AA84" s="1">
        <f t="shared" si="79"/>
        <v>0</v>
      </c>
      <c r="AB84" s="1">
        <f t="shared" si="80"/>
        <v>67.047178643162766</v>
      </c>
      <c r="AC84" s="5">
        <f t="shared" si="68"/>
        <v>0</v>
      </c>
      <c r="AD84" s="183"/>
      <c r="AE84" s="5">
        <v>12</v>
      </c>
      <c r="AF84" s="5">
        <f t="shared" si="84"/>
        <v>0</v>
      </c>
      <c r="AG84" s="5">
        <f t="shared" si="81"/>
        <v>0</v>
      </c>
      <c r="AH84" s="32"/>
    </row>
    <row r="85" spans="1:34" ht="12.75" customHeight="1">
      <c r="B85" s="26" t="s">
        <v>200</v>
      </c>
      <c r="C85" s="26" t="s">
        <v>15</v>
      </c>
      <c r="D85" s="34" t="s">
        <v>49</v>
      </c>
      <c r="E85" s="1">
        <f>+[1]Matriz!$JI14</f>
        <v>180.34524430033957</v>
      </c>
      <c r="F85" s="163">
        <f>+[1]Matriz!$KE14</f>
        <v>0.39999999999999991</v>
      </c>
      <c r="G85" s="1">
        <f>+E85*(1+F85)</f>
        <v>252.48334202047539</v>
      </c>
      <c r="H85" s="4">
        <v>0.1</v>
      </c>
      <c r="I85" s="3">
        <v>0.2</v>
      </c>
      <c r="J85" s="3"/>
      <c r="K85" s="1">
        <f t="shared" si="65"/>
        <v>0</v>
      </c>
      <c r="L85" s="1">
        <f t="shared" si="66"/>
        <v>0</v>
      </c>
      <c r="M85" s="1">
        <f t="shared" si="67"/>
        <v>0</v>
      </c>
      <c r="N85" s="1">
        <f t="shared" si="70"/>
        <v>0</v>
      </c>
      <c r="O85" s="1">
        <f t="shared" si="71"/>
        <v>0</v>
      </c>
      <c r="P85" s="1">
        <f t="shared" si="72"/>
        <v>181.7880062547423</v>
      </c>
      <c r="Q85" s="5"/>
      <c r="R85" s="1">
        <f t="shared" si="55"/>
        <v>2.7836288457757412</v>
      </c>
      <c r="S85" s="1">
        <f t="shared" si="85"/>
        <v>13.406865461287243</v>
      </c>
      <c r="T85" s="1">
        <f t="shared" si="82"/>
        <v>104.73157894736843</v>
      </c>
      <c r="U85" s="1">
        <f t="shared" si="83"/>
        <v>11.338666666666667</v>
      </c>
      <c r="V85" s="1">
        <f t="shared" si="74"/>
        <v>132.26073992109806</v>
      </c>
      <c r="W85" s="1">
        <f t="shared" si="75"/>
        <v>0</v>
      </c>
      <c r="X85" s="1">
        <f t="shared" si="76"/>
        <v>0</v>
      </c>
      <c r="Y85" s="1">
        <f t="shared" si="77"/>
        <v>0</v>
      </c>
      <c r="Z85" s="1">
        <f t="shared" si="78"/>
        <v>0</v>
      </c>
      <c r="AA85" s="1">
        <f t="shared" si="79"/>
        <v>0</v>
      </c>
      <c r="AB85" s="1">
        <f t="shared" si="80"/>
        <v>49.527266333644235</v>
      </c>
      <c r="AC85" s="5">
        <f t="shared" si="68"/>
        <v>0</v>
      </c>
      <c r="AD85" s="183"/>
      <c r="AE85" s="5">
        <v>12</v>
      </c>
      <c r="AF85" s="5">
        <f t="shared" si="84"/>
        <v>0</v>
      </c>
      <c r="AG85" s="5">
        <f t="shared" si="81"/>
        <v>0</v>
      </c>
      <c r="AH85" s="32"/>
    </row>
    <row r="86" spans="1:34" ht="12.75" customHeight="1">
      <c r="B86" s="26" t="s">
        <v>200</v>
      </c>
      <c r="C86" s="26" t="s">
        <v>15</v>
      </c>
      <c r="D86" s="34" t="s">
        <v>50</v>
      </c>
      <c r="E86" s="1">
        <f>+[1]Matriz!$JK14</f>
        <v>187.7746101378365</v>
      </c>
      <c r="F86" s="163">
        <f>+[1]Matriz!$KG14</f>
        <v>0.39999999999999991</v>
      </c>
      <c r="G86" s="1">
        <f>+E86*(1+F86)</f>
        <v>262.88445419297108</v>
      </c>
      <c r="H86" s="4">
        <v>0.12</v>
      </c>
      <c r="I86" s="3"/>
      <c r="J86" s="3">
        <v>3.5000000000000003E-2</v>
      </c>
      <c r="K86" s="1">
        <f t="shared" si="65"/>
        <v>0</v>
      </c>
      <c r="L86" s="1">
        <f t="shared" si="66"/>
        <v>0</v>
      </c>
      <c r="M86" s="1">
        <f t="shared" si="67"/>
        <v>0</v>
      </c>
      <c r="N86" s="1">
        <f t="shared" si="70"/>
        <v>0</v>
      </c>
      <c r="O86" s="1">
        <f t="shared" si="71"/>
        <v>0</v>
      </c>
      <c r="P86" s="1">
        <f t="shared" si="72"/>
        <v>223.24147850067104</v>
      </c>
      <c r="Q86" s="5"/>
      <c r="R86" s="1">
        <f t="shared" si="55"/>
        <v>2.8338944162002284</v>
      </c>
      <c r="S86" s="1">
        <f t="shared" si="85"/>
        <v>13.648960861699058</v>
      </c>
      <c r="T86" s="1">
        <f t="shared" si="82"/>
        <v>104.73157894736843</v>
      </c>
      <c r="U86" s="1">
        <f t="shared" si="83"/>
        <v>11.338666666666667</v>
      </c>
      <c r="V86" s="1">
        <f t="shared" si="74"/>
        <v>132.55310089193438</v>
      </c>
      <c r="W86" s="1">
        <f t="shared" si="75"/>
        <v>0</v>
      </c>
      <c r="X86" s="1">
        <f t="shared" si="76"/>
        <v>0</v>
      </c>
      <c r="Y86" s="1">
        <f t="shared" si="77"/>
        <v>0</v>
      </c>
      <c r="Z86" s="1">
        <f t="shared" si="78"/>
        <v>0</v>
      </c>
      <c r="AA86" s="1">
        <f t="shared" si="79"/>
        <v>0</v>
      </c>
      <c r="AB86" s="1">
        <f t="shared" si="80"/>
        <v>90.688377608736658</v>
      </c>
      <c r="AC86" s="5">
        <f t="shared" si="68"/>
        <v>0</v>
      </c>
      <c r="AD86" s="183"/>
      <c r="AE86" s="5">
        <v>12</v>
      </c>
      <c r="AF86" s="5">
        <f t="shared" si="84"/>
        <v>0</v>
      </c>
      <c r="AG86" s="5">
        <f t="shared" si="81"/>
        <v>0</v>
      </c>
      <c r="AH86" s="32"/>
    </row>
    <row r="87" spans="1:34" ht="12.75" customHeight="1">
      <c r="B87" s="26" t="s">
        <v>200</v>
      </c>
      <c r="C87" s="26" t="s">
        <v>15</v>
      </c>
      <c r="D87" s="34" t="s">
        <v>104</v>
      </c>
      <c r="E87" s="1">
        <f>+[1]Matriz!$JJ14</f>
        <v>194.86337269042707</v>
      </c>
      <c r="F87" s="163">
        <f>+[1]Matriz!$KF14</f>
        <v>0.39999999999999991</v>
      </c>
      <c r="G87" s="1">
        <f t="shared" si="69"/>
        <v>272.8087217665979</v>
      </c>
      <c r="H87" s="4">
        <v>0.12</v>
      </c>
      <c r="I87" s="3">
        <v>0.1</v>
      </c>
      <c r="J87" s="3">
        <v>7.0000000000000007E-2</v>
      </c>
      <c r="K87" s="1">
        <f t="shared" si="65"/>
        <v>0</v>
      </c>
      <c r="L87" s="1">
        <f t="shared" si="66"/>
        <v>0</v>
      </c>
      <c r="M87" s="1">
        <f t="shared" si="67"/>
        <v>0</v>
      </c>
      <c r="N87" s="1">
        <f t="shared" si="70"/>
        <v>0</v>
      </c>
      <c r="O87" s="1">
        <f t="shared" si="71"/>
        <v>0</v>
      </c>
      <c r="P87" s="1">
        <f t="shared" si="72"/>
        <v>200.93999210440532</v>
      </c>
      <c r="Q87" s="5"/>
      <c r="R87" s="1">
        <f t="shared" si="55"/>
        <v>2.9408780206439253</v>
      </c>
      <c r="S87" s="1">
        <f t="shared" si="85"/>
        <v>14.164228834121761</v>
      </c>
      <c r="T87" s="1">
        <f t="shared" si="82"/>
        <v>104.73157894736843</v>
      </c>
      <c r="U87" s="1">
        <f t="shared" si="83"/>
        <v>11.338666666666667</v>
      </c>
      <c r="V87" s="1">
        <f t="shared" si="74"/>
        <v>133.17535246880078</v>
      </c>
      <c r="W87" s="1">
        <f t="shared" si="75"/>
        <v>0</v>
      </c>
      <c r="X87" s="1">
        <f t="shared" si="76"/>
        <v>0</v>
      </c>
      <c r="Y87" s="1">
        <f t="shared" si="77"/>
        <v>0</v>
      </c>
      <c r="Z87" s="1">
        <f t="shared" si="78"/>
        <v>0</v>
      </c>
      <c r="AA87" s="1">
        <f t="shared" si="79"/>
        <v>0</v>
      </c>
      <c r="AB87" s="1">
        <f t="shared" si="80"/>
        <v>67.764639635604539</v>
      </c>
      <c r="AC87" s="5">
        <f t="shared" si="68"/>
        <v>0</v>
      </c>
      <c r="AD87" s="183"/>
      <c r="AE87" s="5">
        <v>12</v>
      </c>
      <c r="AF87" s="5">
        <f t="shared" si="84"/>
        <v>0</v>
      </c>
      <c r="AG87" s="5">
        <f t="shared" si="81"/>
        <v>0</v>
      </c>
      <c r="AH87" s="32"/>
    </row>
    <row r="88" spans="1:34" ht="12.75" customHeight="1">
      <c r="B88" s="26" t="s">
        <v>200</v>
      </c>
      <c r="C88" s="26" t="s">
        <v>15</v>
      </c>
      <c r="D88" s="34" t="s">
        <v>51</v>
      </c>
      <c r="E88" s="1">
        <f>+[1]Matriz!$JG14</f>
        <v>0</v>
      </c>
      <c r="F88" s="163">
        <f>+[1]Matriz!$KC14</f>
        <v>0</v>
      </c>
      <c r="G88" s="1">
        <f>+E88*(1+F88)</f>
        <v>0</v>
      </c>
      <c r="H88" s="4">
        <v>7.0000000000000007E-2</v>
      </c>
      <c r="I88" s="3">
        <v>0.11</v>
      </c>
      <c r="J88" s="3">
        <v>3.5000000000000003E-2</v>
      </c>
      <c r="K88" s="1">
        <f t="shared" si="65"/>
        <v>0</v>
      </c>
      <c r="L88" s="1">
        <f t="shared" si="66"/>
        <v>0</v>
      </c>
      <c r="M88" s="1">
        <f t="shared" si="67"/>
        <v>0</v>
      </c>
      <c r="N88" s="1">
        <f t="shared" si="70"/>
        <v>0</v>
      </c>
      <c r="O88" s="1">
        <f t="shared" si="71"/>
        <v>0</v>
      </c>
      <c r="P88" s="1">
        <f t="shared" si="72"/>
        <v>0</v>
      </c>
      <c r="Q88" s="5"/>
      <c r="R88" s="1">
        <f t="shared" si="55"/>
        <v>0</v>
      </c>
      <c r="S88" s="1">
        <f t="shared" si="85"/>
        <v>0</v>
      </c>
      <c r="T88" s="1">
        <f t="shared" si="82"/>
        <v>104.73157894736843</v>
      </c>
      <c r="U88" s="1">
        <f t="shared" si="83"/>
        <v>11.338666666666667</v>
      </c>
      <c r="V88" s="1">
        <f t="shared" si="74"/>
        <v>116.0702456140351</v>
      </c>
      <c r="W88" s="1">
        <f t="shared" si="75"/>
        <v>0</v>
      </c>
      <c r="X88" s="1">
        <f t="shared" si="76"/>
        <v>0</v>
      </c>
      <c r="Y88" s="1">
        <f t="shared" si="77"/>
        <v>0</v>
      </c>
      <c r="Z88" s="1">
        <f t="shared" si="78"/>
        <v>0</v>
      </c>
      <c r="AA88" s="1">
        <f t="shared" si="79"/>
        <v>0</v>
      </c>
      <c r="AB88" s="1">
        <f t="shared" si="80"/>
        <v>-116.0702456140351</v>
      </c>
      <c r="AC88" s="5">
        <f t="shared" si="68"/>
        <v>0</v>
      </c>
      <c r="AD88" s="183"/>
      <c r="AE88" s="5">
        <v>12</v>
      </c>
      <c r="AF88" s="5">
        <f t="shared" si="84"/>
        <v>0</v>
      </c>
      <c r="AG88" s="5">
        <f t="shared" si="81"/>
        <v>0</v>
      </c>
      <c r="AH88" s="32"/>
    </row>
    <row r="89" spans="1:34" ht="12.75" customHeight="1">
      <c r="A89" s="199" t="s">
        <v>20</v>
      </c>
      <c r="B89" s="26" t="s">
        <v>271</v>
      </c>
      <c r="C89" s="26" t="s">
        <v>15</v>
      </c>
      <c r="D89" s="34" t="s">
        <v>1</v>
      </c>
      <c r="E89" s="1">
        <f>+[1]Matriz!$JA15</f>
        <v>137.53928389756248</v>
      </c>
      <c r="F89" s="163">
        <f>+[1]Matriz!$JW15</f>
        <v>0.39999999999999991</v>
      </c>
      <c r="G89" s="1">
        <f t="shared" ref="G89:G96" si="86">+E89*(1+F89)</f>
        <v>192.55499745658747</v>
      </c>
      <c r="H89" s="2"/>
      <c r="I89" s="3">
        <f>17.18%+10.5%</f>
        <v>0.27679999999999999</v>
      </c>
      <c r="J89" s="3">
        <v>3.5000000000000003E-2</v>
      </c>
      <c r="K89" s="1">
        <f t="shared" ref="K89:K100" si="87">+G89*(1-H89)*AC89</f>
        <v>92426.398779161987</v>
      </c>
      <c r="L89" s="1">
        <f t="shared" ref="L89:L100" si="88">+K89*I89</f>
        <v>25583.627182072036</v>
      </c>
      <c r="M89" s="1">
        <f t="shared" ref="M89:M100" si="89">+K89-L89</f>
        <v>66842.771597089944</v>
      </c>
      <c r="N89" s="1">
        <f t="shared" ref="N89:N100" si="90">+M89*J89</f>
        <v>2339.4970058981485</v>
      </c>
      <c r="O89" s="1">
        <f t="shared" ref="O89:O100" si="91">+M89-N89</f>
        <v>64503.274591191795</v>
      </c>
      <c r="P89" s="1">
        <f t="shared" ref="P89:P100" si="92">+G89*(1-H89)*(1-I89)*(1-J89)</f>
        <v>134.38182206498291</v>
      </c>
      <c r="Q89" s="5"/>
      <c r="R89" s="1">
        <f t="shared" ref="R89:R100" si="93">+G89*(1-H89)*$R$2</f>
        <v>2.3587987188431967</v>
      </c>
      <c r="S89" s="1">
        <f>+G89*(1-H89)*0.79*$S$2</f>
        <v>8.9749884314515427</v>
      </c>
      <c r="T89" s="1">
        <f>+$T$2*$A$102/0.95</f>
        <v>95.21052631578948</v>
      </c>
      <c r="U89" s="116">
        <f>+SUM(directos!D29:D32)*(1+$U$2)</f>
        <v>12.2418</v>
      </c>
      <c r="V89" s="1">
        <f t="shared" ref="V89:V100" si="94">+SUM(R89:U89)</f>
        <v>118.78611346608422</v>
      </c>
      <c r="W89" s="1">
        <f t="shared" ref="W89:W100" si="95">+R89*AC89</f>
        <v>1132.2233850447344</v>
      </c>
      <c r="X89" s="1">
        <f t="shared" ref="X89:X100" si="96">+AC89*S89</f>
        <v>4307.9944470967403</v>
      </c>
      <c r="Y89" s="1">
        <f t="shared" ref="Y89:Y100" si="97">+T89*AC89</f>
        <v>45701.052631578947</v>
      </c>
      <c r="Z89" s="1">
        <f t="shared" ref="Z89:Z100" si="98">+AC89*U89</f>
        <v>5876.0639999999994</v>
      </c>
      <c r="AA89" s="1">
        <f t="shared" ref="AA89:AA100" si="99">+V89*AC89</f>
        <v>57017.334463720421</v>
      </c>
      <c r="AB89" s="1">
        <f t="shared" ref="AB89:AB100" si="100">+P89-V89</f>
        <v>15.595708598898696</v>
      </c>
      <c r="AC89" s="5">
        <f t="shared" ref="AC89:AC100" si="101">+AD89*AE89</f>
        <v>480</v>
      </c>
      <c r="AD89" s="183">
        <v>40</v>
      </c>
      <c r="AE89" s="5">
        <v>12</v>
      </c>
      <c r="AF89" s="5">
        <f t="shared" ref="AF89:AF100" si="102">+$A$102*AC89</f>
        <v>144</v>
      </c>
      <c r="AG89" s="5">
        <f t="shared" ref="AG89:AG100" si="103">+AB89*AC89</f>
        <v>7485.9401274713746</v>
      </c>
      <c r="AH89" s="32"/>
    </row>
    <row r="90" spans="1:34">
      <c r="A90" s="28">
        <v>0.3</v>
      </c>
      <c r="B90" s="26" t="s">
        <v>271</v>
      </c>
      <c r="C90" s="26" t="s">
        <v>15</v>
      </c>
      <c r="D90" s="34" t="s">
        <v>12</v>
      </c>
      <c r="E90" s="1">
        <f>+[1]Matriz!$JB15</f>
        <v>140.33260563970677</v>
      </c>
      <c r="F90" s="163">
        <f>+[1]Matriz!$JX15</f>
        <v>0.39999999999999991</v>
      </c>
      <c r="G90" s="1">
        <f t="shared" si="86"/>
        <v>196.46564789558946</v>
      </c>
      <c r="H90" s="4">
        <v>0.18720000000000001</v>
      </c>
      <c r="I90" s="3">
        <v>0.15</v>
      </c>
      <c r="J90" s="3">
        <v>3.5000000000000003E-2</v>
      </c>
      <c r="K90" s="1">
        <f t="shared" si="87"/>
        <v>76649.893732576849</v>
      </c>
      <c r="L90" s="1">
        <f t="shared" si="88"/>
        <v>11497.484059886527</v>
      </c>
      <c r="M90" s="1">
        <f t="shared" si="89"/>
        <v>65152.409672690323</v>
      </c>
      <c r="N90" s="1">
        <f t="shared" si="90"/>
        <v>2280.3343385441617</v>
      </c>
      <c r="O90" s="1">
        <f t="shared" si="91"/>
        <v>62872.07533414616</v>
      </c>
      <c r="P90" s="1">
        <f t="shared" si="92"/>
        <v>130.98349027947117</v>
      </c>
      <c r="Q90" s="5"/>
      <c r="R90" s="1">
        <f t="shared" si="93"/>
        <v>1.956169162966805</v>
      </c>
      <c r="S90" s="1">
        <f>+G90*(1-H90)*0.79*$S$2</f>
        <v>7.4430240559904313</v>
      </c>
      <c r="T90" s="1">
        <f>+T89</f>
        <v>95.21052631578948</v>
      </c>
      <c r="U90" s="1">
        <f>+U89</f>
        <v>12.2418</v>
      </c>
      <c r="V90" s="1">
        <f t="shared" si="94"/>
        <v>116.85151953474671</v>
      </c>
      <c r="W90" s="1">
        <f t="shared" si="95"/>
        <v>938.96119822406638</v>
      </c>
      <c r="X90" s="1">
        <f t="shared" si="96"/>
        <v>3572.6515468754069</v>
      </c>
      <c r="Y90" s="1">
        <f t="shared" si="97"/>
        <v>45701.052631578947</v>
      </c>
      <c r="Z90" s="1">
        <f t="shared" si="98"/>
        <v>5876.0639999999994</v>
      </c>
      <c r="AA90" s="1">
        <f t="shared" si="99"/>
        <v>56088.729376678421</v>
      </c>
      <c r="AB90" s="1">
        <f t="shared" si="100"/>
        <v>14.131970744724455</v>
      </c>
      <c r="AC90" s="5">
        <f t="shared" si="101"/>
        <v>480</v>
      </c>
      <c r="AD90" s="183">
        <v>40</v>
      </c>
      <c r="AE90" s="5">
        <v>12</v>
      </c>
      <c r="AF90" s="5">
        <f t="shared" si="102"/>
        <v>144</v>
      </c>
      <c r="AG90" s="5">
        <f t="shared" si="103"/>
        <v>6783.3459574677381</v>
      </c>
      <c r="AH90" s="32"/>
    </row>
    <row r="91" spans="1:34" ht="12.75" customHeight="1">
      <c r="A91" s="199"/>
      <c r="B91" s="26" t="s">
        <v>271</v>
      </c>
      <c r="C91" s="26" t="s">
        <v>15</v>
      </c>
      <c r="D91" s="34" t="s">
        <v>0</v>
      </c>
      <c r="E91" s="1">
        <f>+[1]Matriz!$JC15</f>
        <v>149.2766028874837</v>
      </c>
      <c r="F91" s="163">
        <f>+[1]Matriz!$JY15</f>
        <v>0.39999999999999991</v>
      </c>
      <c r="G91" s="1">
        <f t="shared" si="86"/>
        <v>208.98724404247719</v>
      </c>
      <c r="H91" s="4">
        <v>0.127</v>
      </c>
      <c r="I91" s="3">
        <v>0.2661</v>
      </c>
      <c r="J91" s="3">
        <v>3.5000000000000003E-2</v>
      </c>
      <c r="K91" s="1">
        <f t="shared" si="87"/>
        <v>87574.014743559645</v>
      </c>
      <c r="L91" s="1">
        <f t="shared" si="88"/>
        <v>23303.445323261221</v>
      </c>
      <c r="M91" s="1">
        <f t="shared" si="89"/>
        <v>64270.569420298423</v>
      </c>
      <c r="N91" s="1">
        <f t="shared" si="90"/>
        <v>2249.4699297104448</v>
      </c>
      <c r="O91" s="1">
        <f t="shared" si="91"/>
        <v>62021.099490587978</v>
      </c>
      <c r="P91" s="1">
        <f t="shared" si="92"/>
        <v>129.21062393872495</v>
      </c>
      <c r="Q91" s="5"/>
      <c r="R91" s="1">
        <f t="shared" si="93"/>
        <v>2.2349618346012616</v>
      </c>
      <c r="S91" s="1">
        <f>+G91*(1-H91)*0.79*$S$2</f>
        <v>8.5038017233277401</v>
      </c>
      <c r="T91" s="1">
        <f t="shared" ref="T91:U100" si="104">+T90</f>
        <v>95.21052631578948</v>
      </c>
      <c r="U91" s="1">
        <f t="shared" si="104"/>
        <v>12.2418</v>
      </c>
      <c r="V91" s="1">
        <f t="shared" si="94"/>
        <v>118.19108987371848</v>
      </c>
      <c r="W91" s="1">
        <f t="shared" si="95"/>
        <v>1072.7816806086055</v>
      </c>
      <c r="X91" s="1">
        <f t="shared" si="96"/>
        <v>4081.8248271973152</v>
      </c>
      <c r="Y91" s="1">
        <f t="shared" si="97"/>
        <v>45701.052631578947</v>
      </c>
      <c r="Z91" s="1">
        <f t="shared" si="98"/>
        <v>5876.0639999999994</v>
      </c>
      <c r="AA91" s="1">
        <f t="shared" si="99"/>
        <v>56731.723139384871</v>
      </c>
      <c r="AB91" s="1">
        <f t="shared" si="100"/>
        <v>11.019534065006468</v>
      </c>
      <c r="AC91" s="5">
        <f t="shared" si="101"/>
        <v>480</v>
      </c>
      <c r="AD91" s="183">
        <v>40</v>
      </c>
      <c r="AE91" s="5">
        <v>12</v>
      </c>
      <c r="AF91" s="5">
        <f t="shared" si="102"/>
        <v>144</v>
      </c>
      <c r="AG91" s="5">
        <f t="shared" si="103"/>
        <v>5289.3763512031046</v>
      </c>
      <c r="AH91" s="32"/>
    </row>
    <row r="92" spans="1:34" ht="12.75" customHeight="1">
      <c r="A92" s="199"/>
      <c r="B92" s="26" t="s">
        <v>271</v>
      </c>
      <c r="C92" s="26" t="s">
        <v>15</v>
      </c>
      <c r="D92" s="34" t="s">
        <v>2</v>
      </c>
      <c r="E92" s="1">
        <f>+[1]Matriz!$JD15</f>
        <v>148.62757581144359</v>
      </c>
      <c r="F92" s="163">
        <f>+[1]Matriz!$JZ15</f>
        <v>0.39999999999999991</v>
      </c>
      <c r="G92" s="1">
        <f t="shared" si="86"/>
        <v>208.07860613602102</v>
      </c>
      <c r="H92" s="4">
        <v>0.1628</v>
      </c>
      <c r="I92" s="3">
        <v>0.14249999999999999</v>
      </c>
      <c r="J92" s="3">
        <v>3.5000000000000003E-2</v>
      </c>
      <c r="K92" s="1">
        <f t="shared" si="87"/>
        <v>0</v>
      </c>
      <c r="L92" s="1">
        <f t="shared" si="88"/>
        <v>0</v>
      </c>
      <c r="M92" s="1">
        <f t="shared" si="89"/>
        <v>0</v>
      </c>
      <c r="N92" s="1">
        <f t="shared" si="90"/>
        <v>0</v>
      </c>
      <c r="O92" s="1">
        <f t="shared" si="91"/>
        <v>0</v>
      </c>
      <c r="P92" s="1">
        <f t="shared" si="92"/>
        <v>144.15114345211782</v>
      </c>
      <c r="Q92" s="5"/>
      <c r="R92" s="1">
        <f t="shared" si="93"/>
        <v>2.1339917609491907</v>
      </c>
      <c r="S92" s="1">
        <f>+G92*(1-H92)*0.79*$S$2</f>
        <v>8.119620896150348</v>
      </c>
      <c r="T92" s="1">
        <f t="shared" si="104"/>
        <v>95.21052631578948</v>
      </c>
      <c r="U92" s="1">
        <f t="shared" si="104"/>
        <v>12.2418</v>
      </c>
      <c r="V92" s="1">
        <f t="shared" si="94"/>
        <v>117.70593897288902</v>
      </c>
      <c r="W92" s="1">
        <f t="shared" si="95"/>
        <v>0</v>
      </c>
      <c r="X92" s="1">
        <f t="shared" si="96"/>
        <v>0</v>
      </c>
      <c r="Y92" s="1">
        <f t="shared" si="97"/>
        <v>0</v>
      </c>
      <c r="Z92" s="1">
        <f t="shared" si="98"/>
        <v>0</v>
      </c>
      <c r="AA92" s="1">
        <f t="shared" si="99"/>
        <v>0</v>
      </c>
      <c r="AB92" s="1">
        <f t="shared" si="100"/>
        <v>26.445204479228806</v>
      </c>
      <c r="AC92" s="5">
        <f t="shared" si="101"/>
        <v>0</v>
      </c>
      <c r="AD92" s="183"/>
      <c r="AE92" s="5">
        <v>12</v>
      </c>
      <c r="AF92" s="5">
        <f t="shared" si="102"/>
        <v>0</v>
      </c>
      <c r="AG92" s="5">
        <f t="shared" si="103"/>
        <v>0</v>
      </c>
      <c r="AH92" s="32"/>
    </row>
    <row r="93" spans="1:34" ht="12.75" customHeight="1">
      <c r="A93" s="199"/>
      <c r="B93" s="26" t="s">
        <v>271</v>
      </c>
      <c r="C93" s="26" t="s">
        <v>15</v>
      </c>
      <c r="D93" s="34" t="s">
        <v>13</v>
      </c>
      <c r="E93" s="1">
        <f>+[1]Matriz!$JE15</f>
        <v>129.10184146050062</v>
      </c>
      <c r="F93" s="163">
        <f>+[1]Matriz!$KA15</f>
        <v>0.39999999999999991</v>
      </c>
      <c r="G93" s="1">
        <f t="shared" si="86"/>
        <v>180.74257804470085</v>
      </c>
      <c r="H93" s="4">
        <v>0.126</v>
      </c>
      <c r="I93" s="3">
        <v>0.1</v>
      </c>
      <c r="J93" s="3">
        <v>0.02</v>
      </c>
      <c r="K93" s="1">
        <f t="shared" si="87"/>
        <v>75825.126341312891</v>
      </c>
      <c r="L93" s="1">
        <f t="shared" si="88"/>
        <v>7582.5126341312898</v>
      </c>
      <c r="M93" s="1">
        <f t="shared" si="89"/>
        <v>68242.613707181605</v>
      </c>
      <c r="N93" s="1">
        <f t="shared" si="90"/>
        <v>1364.852274143632</v>
      </c>
      <c r="O93" s="1">
        <f t="shared" si="91"/>
        <v>66877.761433037973</v>
      </c>
      <c r="P93" s="1">
        <f t="shared" si="92"/>
        <v>139.32866965216246</v>
      </c>
      <c r="Q93" s="5"/>
      <c r="R93" s="1">
        <f t="shared" si="93"/>
        <v>1.9351204118355896</v>
      </c>
      <c r="S93" s="1">
        <f>+G93*(1-H93)*0.79*$S$2</f>
        <v>7.3629357057679039</v>
      </c>
      <c r="T93" s="1">
        <f t="shared" si="104"/>
        <v>95.21052631578948</v>
      </c>
      <c r="U93" s="1">
        <f t="shared" si="104"/>
        <v>12.2418</v>
      </c>
      <c r="V93" s="1">
        <f t="shared" si="94"/>
        <v>116.75038243339297</v>
      </c>
      <c r="W93" s="1">
        <f t="shared" si="95"/>
        <v>928.85779768108296</v>
      </c>
      <c r="X93" s="1">
        <f t="shared" si="96"/>
        <v>3534.2091387685937</v>
      </c>
      <c r="Y93" s="1">
        <f t="shared" si="97"/>
        <v>45701.052631578947</v>
      </c>
      <c r="Z93" s="1">
        <f t="shared" si="98"/>
        <v>5876.0639999999994</v>
      </c>
      <c r="AA93" s="1">
        <f t="shared" si="99"/>
        <v>56040.183568028624</v>
      </c>
      <c r="AB93" s="1">
        <f t="shared" si="100"/>
        <v>22.578287218769489</v>
      </c>
      <c r="AC93" s="5">
        <f t="shared" si="101"/>
        <v>480</v>
      </c>
      <c r="AD93" s="183">
        <v>40</v>
      </c>
      <c r="AE93" s="5">
        <v>12</v>
      </c>
      <c r="AF93" s="5">
        <f t="shared" si="102"/>
        <v>144</v>
      </c>
      <c r="AG93" s="5">
        <f t="shared" si="103"/>
        <v>10837.577865009354</v>
      </c>
      <c r="AH93" s="32"/>
    </row>
    <row r="94" spans="1:34" ht="12.75" customHeight="1">
      <c r="A94" s="199"/>
      <c r="B94" s="26" t="s">
        <v>271</v>
      </c>
      <c r="C94" s="26" t="s">
        <v>15</v>
      </c>
      <c r="D94" s="34" t="s">
        <v>21</v>
      </c>
      <c r="E94" s="1">
        <f>+[1]Matriz!$JG15</f>
        <v>129.01344141567566</v>
      </c>
      <c r="F94" s="163">
        <f>+[1]Matriz!$KC15</f>
        <v>0.39999999999999991</v>
      </c>
      <c r="G94" s="1">
        <f t="shared" si="86"/>
        <v>180.61881798194591</v>
      </c>
      <c r="H94" s="4">
        <v>7.0000000000000007E-2</v>
      </c>
      <c r="I94" s="3">
        <v>0.15</v>
      </c>
      <c r="J94" s="3">
        <v>0.05</v>
      </c>
      <c r="K94" s="1">
        <f t="shared" si="87"/>
        <v>40314.120173570322</v>
      </c>
      <c r="L94" s="1">
        <f t="shared" si="88"/>
        <v>6047.1180260355477</v>
      </c>
      <c r="M94" s="1">
        <f t="shared" si="89"/>
        <v>34267.002147534775</v>
      </c>
      <c r="N94" s="1">
        <f t="shared" si="90"/>
        <v>1713.3501073767388</v>
      </c>
      <c r="O94" s="1">
        <f t="shared" si="91"/>
        <v>32553.652040158035</v>
      </c>
      <c r="P94" s="1">
        <f t="shared" si="92"/>
        <v>135.64021683399179</v>
      </c>
      <c r="Q94" s="5"/>
      <c r="R94" s="1">
        <f t="shared" si="93"/>
        <v>2.0576998838593186</v>
      </c>
      <c r="S94" s="1">
        <f t="shared" ref="S94:S100" si="105">+G94*(1-H94)*$S$2</f>
        <v>9.9105545426693702</v>
      </c>
      <c r="T94" s="1">
        <f t="shared" si="104"/>
        <v>95.21052631578948</v>
      </c>
      <c r="U94" s="1">
        <f t="shared" si="104"/>
        <v>12.2418</v>
      </c>
      <c r="V94" s="1">
        <f t="shared" si="94"/>
        <v>119.42058074231817</v>
      </c>
      <c r="W94" s="1">
        <f t="shared" si="95"/>
        <v>493.84797212623647</v>
      </c>
      <c r="X94" s="1">
        <f t="shared" si="96"/>
        <v>2378.533090240649</v>
      </c>
      <c r="Y94" s="1">
        <f t="shared" si="97"/>
        <v>22850.526315789473</v>
      </c>
      <c r="Z94" s="1">
        <f t="shared" si="98"/>
        <v>2938.0319999999997</v>
      </c>
      <c r="AA94" s="1">
        <f t="shared" si="99"/>
        <v>28660.939378156359</v>
      </c>
      <c r="AB94" s="1">
        <f t="shared" si="100"/>
        <v>16.219636091673621</v>
      </c>
      <c r="AC94" s="5">
        <f t="shared" si="101"/>
        <v>240</v>
      </c>
      <c r="AD94" s="183">
        <v>40</v>
      </c>
      <c r="AE94" s="5">
        <v>6</v>
      </c>
      <c r="AF94" s="5">
        <f t="shared" si="102"/>
        <v>72</v>
      </c>
      <c r="AG94" s="5">
        <f t="shared" si="103"/>
        <v>3892.7126620016688</v>
      </c>
      <c r="AH94" s="32"/>
    </row>
    <row r="95" spans="1:34" ht="12.75" customHeight="1">
      <c r="A95" s="199"/>
      <c r="B95" s="26" t="s">
        <v>271</v>
      </c>
      <c r="C95" s="26" t="s">
        <v>15</v>
      </c>
      <c r="D95" s="34" t="s">
        <v>47</v>
      </c>
      <c r="E95" s="1">
        <f>+[1]Matriz!$JF15</f>
        <v>135.60729395652649</v>
      </c>
      <c r="F95" s="163">
        <f>+[1]Matriz!$KB15</f>
        <v>0.39999999999999991</v>
      </c>
      <c r="G95" s="1">
        <f t="shared" si="86"/>
        <v>189.85021153913706</v>
      </c>
      <c r="H95" s="4">
        <v>0.15</v>
      </c>
      <c r="I95" s="3">
        <v>0.128</v>
      </c>
      <c r="J95" s="3">
        <v>3.5000000000000003E-2</v>
      </c>
      <c r="K95" s="1">
        <f t="shared" si="87"/>
        <v>0</v>
      </c>
      <c r="L95" s="1">
        <f t="shared" si="88"/>
        <v>0</v>
      </c>
      <c r="M95" s="1">
        <f t="shared" si="89"/>
        <v>0</v>
      </c>
      <c r="N95" s="1">
        <f t="shared" si="90"/>
        <v>0</v>
      </c>
      <c r="O95" s="1">
        <f t="shared" si="91"/>
        <v>0</v>
      </c>
      <c r="P95" s="1">
        <f t="shared" si="92"/>
        <v>135.7918826050601</v>
      </c>
      <c r="Q95" s="5"/>
      <c r="R95" s="1">
        <f t="shared" si="93"/>
        <v>1.9768153276512648</v>
      </c>
      <c r="S95" s="1">
        <f t="shared" si="105"/>
        <v>9.5209881086877228</v>
      </c>
      <c r="T95" s="1">
        <f t="shared" si="104"/>
        <v>95.21052631578948</v>
      </c>
      <c r="U95" s="1">
        <f t="shared" si="104"/>
        <v>12.2418</v>
      </c>
      <c r="V95" s="1">
        <f t="shared" si="94"/>
        <v>118.95012975212846</v>
      </c>
      <c r="W95" s="1">
        <f t="shared" si="95"/>
        <v>0</v>
      </c>
      <c r="X95" s="1">
        <f t="shared" si="96"/>
        <v>0</v>
      </c>
      <c r="Y95" s="1">
        <f t="shared" si="97"/>
        <v>0</v>
      </c>
      <c r="Z95" s="1">
        <f t="shared" si="98"/>
        <v>0</v>
      </c>
      <c r="AA95" s="1">
        <f t="shared" si="99"/>
        <v>0</v>
      </c>
      <c r="AB95" s="1">
        <f t="shared" si="100"/>
        <v>16.841752852931634</v>
      </c>
      <c r="AC95" s="5">
        <f t="shared" si="101"/>
        <v>0</v>
      </c>
      <c r="AD95" s="183"/>
      <c r="AE95" s="5">
        <v>12</v>
      </c>
      <c r="AF95" s="5">
        <f t="shared" si="102"/>
        <v>0</v>
      </c>
      <c r="AG95" s="5">
        <f t="shared" si="103"/>
        <v>0</v>
      </c>
      <c r="AH95" s="32"/>
    </row>
    <row r="96" spans="1:34" ht="12.75" customHeight="1">
      <c r="A96" s="199"/>
      <c r="B96" s="26" t="s">
        <v>271</v>
      </c>
      <c r="C96" s="26" t="s">
        <v>15</v>
      </c>
      <c r="D96" s="34" t="s">
        <v>48</v>
      </c>
      <c r="E96" s="1">
        <f>+[1]Matriz!$JK15</f>
        <v>131.92926593647923</v>
      </c>
      <c r="F96" s="163">
        <f>+[1]Matriz!$KG15</f>
        <v>0.39999999999999991</v>
      </c>
      <c r="G96" s="1">
        <f t="shared" si="86"/>
        <v>184.7009723110709</v>
      </c>
      <c r="H96" s="4">
        <v>7.0000000000000007E-2</v>
      </c>
      <c r="I96" s="3">
        <v>0.15</v>
      </c>
      <c r="J96" s="3">
        <v>3.5000000000000003E-2</v>
      </c>
      <c r="K96" s="1">
        <f t="shared" si="87"/>
        <v>41225.25701983102</v>
      </c>
      <c r="L96" s="1">
        <f t="shared" si="88"/>
        <v>6183.7885529746527</v>
      </c>
      <c r="M96" s="1">
        <f t="shared" si="89"/>
        <v>35041.468466856371</v>
      </c>
      <c r="N96" s="1">
        <f t="shared" si="90"/>
        <v>1226.4513963399731</v>
      </c>
      <c r="O96" s="1">
        <f t="shared" si="91"/>
        <v>33815.017070516398</v>
      </c>
      <c r="P96" s="1">
        <f t="shared" si="92"/>
        <v>140.89590446048496</v>
      </c>
      <c r="Q96" s="5"/>
      <c r="R96" s="1">
        <f t="shared" si="93"/>
        <v>2.104205827053875</v>
      </c>
      <c r="S96" s="1">
        <f t="shared" si="105"/>
        <v>10.134542350708458</v>
      </c>
      <c r="T96" s="1">
        <f t="shared" si="104"/>
        <v>95.21052631578948</v>
      </c>
      <c r="U96" s="1">
        <f t="shared" si="104"/>
        <v>12.2418</v>
      </c>
      <c r="V96" s="1">
        <f t="shared" si="94"/>
        <v>119.69107449355181</v>
      </c>
      <c r="W96" s="1">
        <f t="shared" si="95"/>
        <v>505.00939849293002</v>
      </c>
      <c r="X96" s="1">
        <f t="shared" si="96"/>
        <v>2432.29016417003</v>
      </c>
      <c r="Y96" s="1">
        <f t="shared" si="97"/>
        <v>22850.526315789473</v>
      </c>
      <c r="Z96" s="1">
        <f t="shared" si="98"/>
        <v>2938.0319999999997</v>
      </c>
      <c r="AA96" s="1">
        <f t="shared" si="99"/>
        <v>28725.857878452436</v>
      </c>
      <c r="AB96" s="1">
        <f t="shared" si="100"/>
        <v>21.204829966933147</v>
      </c>
      <c r="AC96" s="5">
        <f t="shared" si="101"/>
        <v>240</v>
      </c>
      <c r="AD96" s="183">
        <v>20</v>
      </c>
      <c r="AE96" s="5">
        <v>12</v>
      </c>
      <c r="AF96" s="5">
        <f t="shared" si="102"/>
        <v>72</v>
      </c>
      <c r="AG96" s="5">
        <f t="shared" si="103"/>
        <v>5089.1591920639548</v>
      </c>
      <c r="AH96" s="32"/>
    </row>
    <row r="97" spans="1:34" ht="12.75" customHeight="1">
      <c r="A97" s="199"/>
      <c r="B97" s="26" t="s">
        <v>271</v>
      </c>
      <c r="C97" s="26" t="s">
        <v>15</v>
      </c>
      <c r="D97" s="34" t="s">
        <v>49</v>
      </c>
      <c r="E97" s="1">
        <f>+[1]Matriz!$JI15</f>
        <v>138.09638046708199</v>
      </c>
      <c r="F97" s="163">
        <f>+[1]Matriz!$KE15</f>
        <v>0.39999999999999991</v>
      </c>
      <c r="G97" s="1">
        <f>+E97*(1+F97)</f>
        <v>193.33493265391476</v>
      </c>
      <c r="H97" s="4">
        <v>0.1</v>
      </c>
      <c r="I97" s="3">
        <v>0.2</v>
      </c>
      <c r="J97" s="3"/>
      <c r="K97" s="1">
        <f t="shared" si="87"/>
        <v>41760.345453245594</v>
      </c>
      <c r="L97" s="1">
        <f t="shared" si="88"/>
        <v>8352.06909064912</v>
      </c>
      <c r="M97" s="1">
        <f t="shared" si="89"/>
        <v>33408.276362596473</v>
      </c>
      <c r="N97" s="1">
        <f t="shared" si="90"/>
        <v>0</v>
      </c>
      <c r="O97" s="1">
        <f t="shared" si="91"/>
        <v>33408.276362596473</v>
      </c>
      <c r="P97" s="1">
        <f t="shared" si="92"/>
        <v>139.20115151081865</v>
      </c>
      <c r="Q97" s="5"/>
      <c r="R97" s="1">
        <f t="shared" si="93"/>
        <v>2.1315176325094103</v>
      </c>
      <c r="S97" s="1">
        <f t="shared" si="105"/>
        <v>10.266084923922874</v>
      </c>
      <c r="T97" s="1">
        <f t="shared" si="104"/>
        <v>95.21052631578948</v>
      </c>
      <c r="U97" s="1">
        <f t="shared" si="104"/>
        <v>12.2418</v>
      </c>
      <c r="V97" s="1">
        <f t="shared" si="94"/>
        <v>119.84992887222177</v>
      </c>
      <c r="W97" s="1">
        <f t="shared" si="95"/>
        <v>511.56423180225846</v>
      </c>
      <c r="X97" s="1">
        <f t="shared" si="96"/>
        <v>2463.8603817414896</v>
      </c>
      <c r="Y97" s="1">
        <f t="shared" si="97"/>
        <v>22850.526315789473</v>
      </c>
      <c r="Z97" s="1">
        <f t="shared" si="98"/>
        <v>2938.0319999999997</v>
      </c>
      <c r="AA97" s="1">
        <f t="shared" si="99"/>
        <v>28763.982929333222</v>
      </c>
      <c r="AB97" s="1">
        <f t="shared" si="100"/>
        <v>19.35122263859688</v>
      </c>
      <c r="AC97" s="5">
        <f t="shared" si="101"/>
        <v>240</v>
      </c>
      <c r="AD97" s="183">
        <v>40</v>
      </c>
      <c r="AE97" s="5">
        <v>6</v>
      </c>
      <c r="AF97" s="5">
        <f t="shared" si="102"/>
        <v>72</v>
      </c>
      <c r="AG97" s="5">
        <f t="shared" si="103"/>
        <v>4644.2934332632512</v>
      </c>
      <c r="AH97" s="32"/>
    </row>
    <row r="98" spans="1:34" ht="12.75" customHeight="1">
      <c r="A98" s="199"/>
      <c r="B98" s="26" t="s">
        <v>271</v>
      </c>
      <c r="C98" s="26" t="s">
        <v>15</v>
      </c>
      <c r="D98" s="34" t="s">
        <v>50</v>
      </c>
      <c r="E98" s="1">
        <f>+[1]Matriz!$JK15</f>
        <v>131.92926593647923</v>
      </c>
      <c r="F98" s="163">
        <f>+[1]Matriz!$KG15</f>
        <v>0.39999999999999991</v>
      </c>
      <c r="G98" s="1">
        <f>+E98*(1+F98)</f>
        <v>184.7009723110709</v>
      </c>
      <c r="H98" s="4">
        <v>0.12</v>
      </c>
      <c r="I98" s="3"/>
      <c r="J98" s="3">
        <v>3.5000000000000003E-2</v>
      </c>
      <c r="K98" s="1">
        <f t="shared" si="87"/>
        <v>97522.113380245428</v>
      </c>
      <c r="L98" s="1">
        <f t="shared" si="88"/>
        <v>0</v>
      </c>
      <c r="M98" s="1">
        <f t="shared" si="89"/>
        <v>97522.113380245428</v>
      </c>
      <c r="N98" s="1">
        <f t="shared" si="90"/>
        <v>3413.2739683085902</v>
      </c>
      <c r="O98" s="1">
        <f t="shared" si="91"/>
        <v>94108.839411936831</v>
      </c>
      <c r="P98" s="1">
        <f t="shared" si="92"/>
        <v>156.8480656865614</v>
      </c>
      <c r="Q98" s="5"/>
      <c r="R98" s="1">
        <f t="shared" si="93"/>
        <v>1.9910764815133444</v>
      </c>
      <c r="S98" s="1">
        <f t="shared" si="105"/>
        <v>9.5896744823907998</v>
      </c>
      <c r="T98" s="1">
        <f t="shared" si="104"/>
        <v>95.21052631578948</v>
      </c>
      <c r="U98" s="1">
        <f t="shared" si="104"/>
        <v>12.2418</v>
      </c>
      <c r="V98" s="1">
        <f t="shared" si="94"/>
        <v>119.03307727969361</v>
      </c>
      <c r="W98" s="1">
        <f t="shared" si="95"/>
        <v>1194.6458889080066</v>
      </c>
      <c r="X98" s="1">
        <f t="shared" si="96"/>
        <v>5753.8046894344798</v>
      </c>
      <c r="Y98" s="1">
        <f t="shared" si="97"/>
        <v>57126.315789473687</v>
      </c>
      <c r="Z98" s="1">
        <f t="shared" si="98"/>
        <v>7345.08</v>
      </c>
      <c r="AA98" s="1">
        <f t="shared" si="99"/>
        <v>71419.846367816164</v>
      </c>
      <c r="AB98" s="1">
        <f t="shared" si="100"/>
        <v>37.814988406867784</v>
      </c>
      <c r="AC98" s="5">
        <f t="shared" si="101"/>
        <v>600</v>
      </c>
      <c r="AD98" s="183">
        <v>50</v>
      </c>
      <c r="AE98" s="5">
        <v>12</v>
      </c>
      <c r="AF98" s="5">
        <f t="shared" si="102"/>
        <v>180</v>
      </c>
      <c r="AG98" s="5">
        <f t="shared" si="103"/>
        <v>22688.993044120671</v>
      </c>
      <c r="AH98" s="32"/>
    </row>
    <row r="99" spans="1:34" ht="12.75" customHeight="1">
      <c r="A99" s="199"/>
      <c r="B99" s="26" t="s">
        <v>271</v>
      </c>
      <c r="C99" s="26" t="s">
        <v>15</v>
      </c>
      <c r="D99" s="34" t="s">
        <v>104</v>
      </c>
      <c r="E99" s="1">
        <f>+[1]Matriz!$JJ15</f>
        <v>141.50916763995383</v>
      </c>
      <c r="F99" s="163">
        <f>+[1]Matriz!$KF15</f>
        <v>0.39999999999999991</v>
      </c>
      <c r="G99" s="1">
        <f t="shared" ref="G99" si="106">+E99*(1+F99)</f>
        <v>198.11283469593536</v>
      </c>
      <c r="H99" s="4">
        <v>0.12</v>
      </c>
      <c r="I99" s="3">
        <v>0.1</v>
      </c>
      <c r="J99" s="3">
        <v>7.0000000000000007E-2</v>
      </c>
      <c r="K99" s="1">
        <f t="shared" si="87"/>
        <v>41841.430687781547</v>
      </c>
      <c r="L99" s="1">
        <f t="shared" si="88"/>
        <v>4184.1430687781549</v>
      </c>
      <c r="M99" s="1">
        <f t="shared" si="89"/>
        <v>37657.287619003393</v>
      </c>
      <c r="N99" s="1">
        <f t="shared" si="90"/>
        <v>2636.0101333302377</v>
      </c>
      <c r="O99" s="1">
        <f t="shared" si="91"/>
        <v>35021.277485673156</v>
      </c>
      <c r="P99" s="1">
        <f t="shared" si="92"/>
        <v>145.92198952363813</v>
      </c>
      <c r="Q99" s="5"/>
      <c r="R99" s="1">
        <f t="shared" si="93"/>
        <v>2.135656358022183</v>
      </c>
      <c r="S99" s="1">
        <f t="shared" si="105"/>
        <v>10.286018377412963</v>
      </c>
      <c r="T99" s="1">
        <f t="shared" si="104"/>
        <v>95.21052631578948</v>
      </c>
      <c r="U99" s="1">
        <f t="shared" si="104"/>
        <v>12.2418</v>
      </c>
      <c r="V99" s="1">
        <f t="shared" si="94"/>
        <v>119.87400105122462</v>
      </c>
      <c r="W99" s="1">
        <f t="shared" si="95"/>
        <v>512.55752592532394</v>
      </c>
      <c r="X99" s="1">
        <f t="shared" si="96"/>
        <v>2468.6444105791111</v>
      </c>
      <c r="Y99" s="1">
        <f t="shared" si="97"/>
        <v>22850.526315789473</v>
      </c>
      <c r="Z99" s="1">
        <f t="shared" si="98"/>
        <v>2938.0319999999997</v>
      </c>
      <c r="AA99" s="1">
        <f t="shared" si="99"/>
        <v>28769.760252293909</v>
      </c>
      <c r="AB99" s="1">
        <f t="shared" si="100"/>
        <v>26.047988472413508</v>
      </c>
      <c r="AC99" s="5">
        <f t="shared" si="101"/>
        <v>240</v>
      </c>
      <c r="AD99" s="183">
        <v>20</v>
      </c>
      <c r="AE99" s="5">
        <v>12</v>
      </c>
      <c r="AF99" s="5">
        <f t="shared" si="102"/>
        <v>72</v>
      </c>
      <c r="AG99" s="5">
        <f t="shared" si="103"/>
        <v>6251.5172333792416</v>
      </c>
      <c r="AH99" s="32"/>
    </row>
    <row r="100" spans="1:34" ht="12.75" customHeight="1">
      <c r="A100" s="199"/>
      <c r="B100" s="26" t="s">
        <v>271</v>
      </c>
      <c r="C100" s="26" t="s">
        <v>15</v>
      </c>
      <c r="D100" s="34" t="s">
        <v>51</v>
      </c>
      <c r="E100" s="1">
        <f>+[1]Matriz!$JG15</f>
        <v>129.01344141567566</v>
      </c>
      <c r="F100" s="163">
        <f>+[1]Matriz!$KC15</f>
        <v>0.39999999999999991</v>
      </c>
      <c r="G100" s="1">
        <f>+E100*(1+F100)</f>
        <v>180.61881798194591</v>
      </c>
      <c r="H100" s="4">
        <v>7.0000000000000007E-2</v>
      </c>
      <c r="I100" s="3">
        <v>0.11</v>
      </c>
      <c r="J100" s="3">
        <v>3.5000000000000003E-2</v>
      </c>
      <c r="K100" s="1">
        <f t="shared" si="87"/>
        <v>10078.53004339258</v>
      </c>
      <c r="L100" s="1">
        <f t="shared" si="88"/>
        <v>1108.6383047731838</v>
      </c>
      <c r="M100" s="1">
        <f t="shared" si="89"/>
        <v>8969.8917386193971</v>
      </c>
      <c r="N100" s="1">
        <f t="shared" si="90"/>
        <v>313.94621085167893</v>
      </c>
      <c r="O100" s="1">
        <f t="shared" si="91"/>
        <v>8655.9455277677189</v>
      </c>
      <c r="P100" s="1">
        <f t="shared" si="92"/>
        <v>144.26575879612861</v>
      </c>
      <c r="Q100" s="5"/>
      <c r="R100" s="1">
        <f t="shared" si="93"/>
        <v>2.0576998838593186</v>
      </c>
      <c r="S100" s="1">
        <f t="shared" si="105"/>
        <v>9.9105545426693702</v>
      </c>
      <c r="T100" s="1">
        <f t="shared" si="104"/>
        <v>95.21052631578948</v>
      </c>
      <c r="U100" s="1">
        <f t="shared" si="104"/>
        <v>12.2418</v>
      </c>
      <c r="V100" s="1">
        <f t="shared" si="94"/>
        <v>119.42058074231817</v>
      </c>
      <c r="W100" s="1">
        <f t="shared" si="95"/>
        <v>123.46199303155912</v>
      </c>
      <c r="X100" s="1">
        <f t="shared" si="96"/>
        <v>594.63327256016225</v>
      </c>
      <c r="Y100" s="1">
        <f t="shared" si="97"/>
        <v>5712.6315789473683</v>
      </c>
      <c r="Z100" s="1">
        <f t="shared" si="98"/>
        <v>734.50799999999992</v>
      </c>
      <c r="AA100" s="1">
        <f t="shared" si="99"/>
        <v>7165.2348445390899</v>
      </c>
      <c r="AB100" s="1">
        <f t="shared" si="100"/>
        <v>24.845178053810443</v>
      </c>
      <c r="AC100" s="5">
        <f t="shared" si="101"/>
        <v>60</v>
      </c>
      <c r="AD100" s="183">
        <v>10</v>
      </c>
      <c r="AE100" s="5">
        <v>6</v>
      </c>
      <c r="AF100" s="5">
        <f t="shared" si="102"/>
        <v>18</v>
      </c>
      <c r="AG100" s="5">
        <f t="shared" si="103"/>
        <v>1490.7106832286265</v>
      </c>
      <c r="AH100" s="32"/>
    </row>
    <row r="101" spans="1:34" ht="12.75" customHeight="1">
      <c r="A101" s="18" t="s">
        <v>20</v>
      </c>
      <c r="B101" s="26" t="s">
        <v>142</v>
      </c>
      <c r="C101" s="26" t="s">
        <v>15</v>
      </c>
      <c r="D101" s="34" t="s">
        <v>1</v>
      </c>
      <c r="E101" s="1">
        <f>+[1]Matriz!$JA$16</f>
        <v>147.8917031156586</v>
      </c>
      <c r="F101" s="163">
        <f>+[1]Matriz!$JW$16</f>
        <v>0.39999999999999991</v>
      </c>
      <c r="G101" s="1">
        <f t="shared" si="69"/>
        <v>207.04838436192202</v>
      </c>
      <c r="H101" s="2"/>
      <c r="I101" s="3">
        <f>17.18%+10.5%</f>
        <v>0.27679999999999999</v>
      </c>
      <c r="J101" s="3">
        <v>3.5000000000000003E-2</v>
      </c>
      <c r="K101" s="1">
        <f t="shared" si="65"/>
        <v>99383.224493722562</v>
      </c>
      <c r="L101" s="1">
        <f t="shared" si="66"/>
        <v>27509.276539862403</v>
      </c>
      <c r="M101" s="1">
        <f t="shared" si="67"/>
        <v>71873.947953860159</v>
      </c>
      <c r="N101" s="1">
        <f t="shared" si="70"/>
        <v>2515.5881783851059</v>
      </c>
      <c r="O101" s="1">
        <f t="shared" si="71"/>
        <v>69358.359775475052</v>
      </c>
      <c r="P101" s="1">
        <f t="shared" si="72"/>
        <v>144.49658286557306</v>
      </c>
      <c r="Q101" s="5"/>
      <c r="R101" s="1">
        <f t="shared" si="55"/>
        <v>2.536342708433545</v>
      </c>
      <c r="S101" s="1">
        <f>+G101*(1-H101)*0.79*$S$2</f>
        <v>9.6505251951091857</v>
      </c>
      <c r="T101" s="1">
        <f>+$T$2*$A$102/0.95</f>
        <v>95.21052631578948</v>
      </c>
      <c r="U101" s="116">
        <f>+SUM(directos!D29:D32)*(1+$U$2)</f>
        <v>12.2418</v>
      </c>
      <c r="V101" s="1">
        <f t="shared" si="74"/>
        <v>119.63919421933221</v>
      </c>
      <c r="W101" s="1">
        <f t="shared" si="75"/>
        <v>1217.4445000481016</v>
      </c>
      <c r="X101" s="1">
        <f t="shared" si="76"/>
        <v>4632.2520936524088</v>
      </c>
      <c r="Y101" s="1">
        <f t="shared" si="77"/>
        <v>45701.052631578947</v>
      </c>
      <c r="Z101" s="1">
        <f t="shared" si="78"/>
        <v>5876.0639999999994</v>
      </c>
      <c r="AA101" s="1">
        <f t="shared" si="79"/>
        <v>57426.81322527946</v>
      </c>
      <c r="AB101" s="1">
        <f t="shared" si="80"/>
        <v>24.85738864624085</v>
      </c>
      <c r="AC101" s="5">
        <f t="shared" si="68"/>
        <v>480</v>
      </c>
      <c r="AD101" s="183">
        <v>40</v>
      </c>
      <c r="AE101" s="5">
        <v>12</v>
      </c>
      <c r="AF101" s="5">
        <f t="shared" ref="AF101:AF112" si="107">+$A$102*AC101</f>
        <v>144</v>
      </c>
      <c r="AG101" s="5">
        <f t="shared" si="81"/>
        <v>11931.546550195608</v>
      </c>
      <c r="AH101" s="32"/>
    </row>
    <row r="102" spans="1:34">
      <c r="A102" s="28">
        <v>0.3</v>
      </c>
      <c r="B102" s="26" t="s">
        <v>142</v>
      </c>
      <c r="C102" s="26" t="s">
        <v>15</v>
      </c>
      <c r="D102" s="34" t="s">
        <v>12</v>
      </c>
      <c r="E102" s="1">
        <f>+[1]Matriz!$JB$16</f>
        <v>150.89527488140513</v>
      </c>
      <c r="F102" s="163">
        <f>+[1]Matriz!$JX$16</f>
        <v>0.39999999999999991</v>
      </c>
      <c r="G102" s="1">
        <f t="shared" si="69"/>
        <v>211.25338483396717</v>
      </c>
      <c r="H102" s="4">
        <v>0.18720000000000001</v>
      </c>
      <c r="I102" s="3">
        <v>0.15</v>
      </c>
      <c r="J102" s="3">
        <v>3.5000000000000003E-2</v>
      </c>
      <c r="K102" s="1">
        <f t="shared" si="65"/>
        <v>82419.240572663286</v>
      </c>
      <c r="L102" s="1">
        <f t="shared" si="66"/>
        <v>12362.886085899492</v>
      </c>
      <c r="M102" s="1">
        <f t="shared" si="67"/>
        <v>70056.354486763797</v>
      </c>
      <c r="N102" s="1">
        <f t="shared" si="70"/>
        <v>2451.9724070367333</v>
      </c>
      <c r="O102" s="1">
        <f t="shared" si="71"/>
        <v>67604.38207972706</v>
      </c>
      <c r="P102" s="1">
        <f t="shared" si="72"/>
        <v>140.84246266609804</v>
      </c>
      <c r="Q102" s="5"/>
      <c r="R102" s="1">
        <f t="shared" si="55"/>
        <v>2.1034077021148443</v>
      </c>
      <c r="S102" s="1">
        <f>+G102*(1-H102)*0.79*$S$2</f>
        <v>8.0032516731079912</v>
      </c>
      <c r="T102" s="1">
        <f>+T101</f>
        <v>95.21052631578948</v>
      </c>
      <c r="U102" s="1">
        <f>+U101</f>
        <v>12.2418</v>
      </c>
      <c r="V102" s="1">
        <f t="shared" si="74"/>
        <v>117.55898569101231</v>
      </c>
      <c r="W102" s="1">
        <f t="shared" si="75"/>
        <v>1009.6356970151253</v>
      </c>
      <c r="X102" s="1">
        <f t="shared" si="76"/>
        <v>3841.5608030918356</v>
      </c>
      <c r="Y102" s="1">
        <f t="shared" si="77"/>
        <v>45701.052631578947</v>
      </c>
      <c r="Z102" s="1">
        <f t="shared" si="78"/>
        <v>5876.0639999999994</v>
      </c>
      <c r="AA102" s="1">
        <f t="shared" si="79"/>
        <v>56428.313131685907</v>
      </c>
      <c r="AB102" s="1">
        <f t="shared" si="80"/>
        <v>23.283476975085733</v>
      </c>
      <c r="AC102" s="5">
        <f t="shared" si="68"/>
        <v>480</v>
      </c>
      <c r="AD102" s="183">
        <v>40</v>
      </c>
      <c r="AE102" s="5">
        <v>12</v>
      </c>
      <c r="AF102" s="5">
        <f t="shared" si="107"/>
        <v>144</v>
      </c>
      <c r="AG102" s="5">
        <f t="shared" si="81"/>
        <v>11176.068948041153</v>
      </c>
      <c r="AH102" s="32"/>
    </row>
    <row r="103" spans="1:34" ht="12.75" customHeight="1">
      <c r="B103" s="26" t="s">
        <v>142</v>
      </c>
      <c r="C103" s="26" t="s">
        <v>15</v>
      </c>
      <c r="D103" s="34" t="s">
        <v>0</v>
      </c>
      <c r="E103" s="1">
        <f>+[1]Matriz!$JC$16</f>
        <v>160.51247622310075</v>
      </c>
      <c r="F103" s="163">
        <f>+[1]Matriz!$JY$16</f>
        <v>0.39999999999999991</v>
      </c>
      <c r="G103" s="1">
        <f t="shared" si="69"/>
        <v>224.71746671234104</v>
      </c>
      <c r="H103" s="4">
        <v>0.127</v>
      </c>
      <c r="I103" s="3">
        <v>0.2661</v>
      </c>
      <c r="J103" s="3">
        <v>3.5000000000000003E-2</v>
      </c>
      <c r="K103" s="1">
        <f t="shared" si="65"/>
        <v>94165.607251139387</v>
      </c>
      <c r="L103" s="1">
        <f t="shared" si="66"/>
        <v>25057.468089528193</v>
      </c>
      <c r="M103" s="1">
        <f t="shared" si="67"/>
        <v>69108.139161611194</v>
      </c>
      <c r="N103" s="1">
        <f t="shared" si="70"/>
        <v>2418.7848706563918</v>
      </c>
      <c r="O103" s="1">
        <f t="shared" si="71"/>
        <v>66689.354290954798</v>
      </c>
      <c r="P103" s="1">
        <f t="shared" si="72"/>
        <v>138.9361547728225</v>
      </c>
      <c r="Q103" s="5"/>
      <c r="R103" s="1">
        <f t="shared" si="55"/>
        <v>2.4031847683884533</v>
      </c>
      <c r="S103" s="1">
        <f>+G103*(1-H103)*0.79*$S$2</f>
        <v>9.143872820782514</v>
      </c>
      <c r="T103" s="1">
        <f t="shared" ref="T103:T112" si="108">+T102</f>
        <v>95.21052631578948</v>
      </c>
      <c r="U103" s="1">
        <f t="shared" ref="U103:U112" si="109">+U102</f>
        <v>12.2418</v>
      </c>
      <c r="V103" s="1">
        <f t="shared" si="74"/>
        <v>118.99938390496044</v>
      </c>
      <c r="W103" s="1">
        <f t="shared" si="75"/>
        <v>1153.5286888264575</v>
      </c>
      <c r="X103" s="1">
        <f t="shared" si="76"/>
        <v>4389.0589539756065</v>
      </c>
      <c r="Y103" s="1">
        <f t="shared" si="77"/>
        <v>45701.052631578947</v>
      </c>
      <c r="Z103" s="1">
        <f t="shared" si="78"/>
        <v>5876.0639999999994</v>
      </c>
      <c r="AA103" s="1">
        <f t="shared" si="79"/>
        <v>57119.704274381009</v>
      </c>
      <c r="AB103" s="1">
        <f t="shared" si="80"/>
        <v>19.936770867862066</v>
      </c>
      <c r="AC103" s="5">
        <f t="shared" si="68"/>
        <v>480</v>
      </c>
      <c r="AD103" s="183">
        <v>40</v>
      </c>
      <c r="AE103" s="5">
        <v>12</v>
      </c>
      <c r="AF103" s="5">
        <f t="shared" si="107"/>
        <v>144</v>
      </c>
      <c r="AG103" s="5">
        <f t="shared" si="81"/>
        <v>9569.6500165737925</v>
      </c>
      <c r="AH103" s="32"/>
    </row>
    <row r="104" spans="1:34" ht="12.75" customHeight="1">
      <c r="B104" s="26" t="s">
        <v>142</v>
      </c>
      <c r="C104" s="26" t="s">
        <v>15</v>
      </c>
      <c r="D104" s="34" t="s">
        <v>2</v>
      </c>
      <c r="E104" s="1">
        <f>+[1]Matriz!$JD$16</f>
        <v>159.81459764671351</v>
      </c>
      <c r="F104" s="163">
        <f>+[1]Matriz!$JZ$16</f>
        <v>0.39999999999999991</v>
      </c>
      <c r="G104" s="1">
        <f t="shared" si="69"/>
        <v>223.74043670539891</v>
      </c>
      <c r="H104" s="4">
        <v>0.1628</v>
      </c>
      <c r="I104" s="3">
        <v>0.14249999999999999</v>
      </c>
      <c r="J104" s="3">
        <v>3.5000000000000003E-2</v>
      </c>
      <c r="K104" s="1">
        <f t="shared" si="65"/>
        <v>0</v>
      </c>
      <c r="L104" s="1">
        <f t="shared" si="66"/>
        <v>0</v>
      </c>
      <c r="M104" s="1">
        <f t="shared" si="67"/>
        <v>0</v>
      </c>
      <c r="N104" s="1">
        <f t="shared" si="70"/>
        <v>0</v>
      </c>
      <c r="O104" s="1">
        <f t="shared" si="71"/>
        <v>0</v>
      </c>
      <c r="P104" s="1">
        <f t="shared" si="72"/>
        <v>155.00122951840623</v>
      </c>
      <c r="Q104" s="5"/>
      <c r="R104" s="1">
        <f t="shared" si="55"/>
        <v>2.2946147967195594</v>
      </c>
      <c r="S104" s="1">
        <f>+G104*(1-H104)*0.79*$S$2</f>
        <v>8.7307751571509122</v>
      </c>
      <c r="T104" s="1">
        <f t="shared" si="108"/>
        <v>95.21052631578948</v>
      </c>
      <c r="U104" s="1">
        <f t="shared" si="109"/>
        <v>12.2418</v>
      </c>
      <c r="V104" s="1">
        <f t="shared" si="74"/>
        <v>118.47771626965995</v>
      </c>
      <c r="W104" s="1">
        <f t="shared" si="75"/>
        <v>0</v>
      </c>
      <c r="X104" s="1">
        <f t="shared" si="76"/>
        <v>0</v>
      </c>
      <c r="Y104" s="1">
        <f t="shared" si="77"/>
        <v>0</v>
      </c>
      <c r="Z104" s="1">
        <f t="shared" si="78"/>
        <v>0</v>
      </c>
      <c r="AA104" s="1">
        <f t="shared" si="79"/>
        <v>0</v>
      </c>
      <c r="AB104" s="1">
        <f t="shared" si="80"/>
        <v>36.523513248746283</v>
      </c>
      <c r="AC104" s="5">
        <f t="shared" si="68"/>
        <v>0</v>
      </c>
      <c r="AD104" s="183"/>
      <c r="AE104" s="5">
        <v>12</v>
      </c>
      <c r="AF104" s="5">
        <f t="shared" si="107"/>
        <v>0</v>
      </c>
      <c r="AG104" s="5">
        <f t="shared" si="81"/>
        <v>0</v>
      </c>
      <c r="AH104" s="32"/>
    </row>
    <row r="105" spans="1:34" ht="12.75" customHeight="1">
      <c r="B105" s="26" t="s">
        <v>142</v>
      </c>
      <c r="C105" s="26" t="s">
        <v>15</v>
      </c>
      <c r="D105" s="34" t="s">
        <v>13</v>
      </c>
      <c r="E105" s="1">
        <f>+[1]Matriz!$JE$16</f>
        <v>138.81918436612969</v>
      </c>
      <c r="F105" s="163">
        <f>+[1]Matriz!$KA$16</f>
        <v>0.39999999999999991</v>
      </c>
      <c r="G105" s="1">
        <f t="shared" si="69"/>
        <v>194.34685811258154</v>
      </c>
      <c r="H105" s="4">
        <v>0.126</v>
      </c>
      <c r="I105" s="3">
        <v>0.1</v>
      </c>
      <c r="J105" s="3">
        <v>0.02</v>
      </c>
      <c r="K105" s="1">
        <f t="shared" si="65"/>
        <v>81532.393915390203</v>
      </c>
      <c r="L105" s="1">
        <f t="shared" si="66"/>
        <v>8153.2393915390203</v>
      </c>
      <c r="M105" s="1">
        <f t="shared" si="67"/>
        <v>73379.154523851175</v>
      </c>
      <c r="N105" s="1">
        <f t="shared" si="70"/>
        <v>1467.5830904770235</v>
      </c>
      <c r="O105" s="1">
        <f t="shared" si="71"/>
        <v>71911.571433374149</v>
      </c>
      <c r="P105" s="1">
        <f t="shared" si="72"/>
        <v>149.81577381952951</v>
      </c>
      <c r="Q105" s="5"/>
      <c r="R105" s="1">
        <f t="shared" si="55"/>
        <v>2.0807746363823543</v>
      </c>
      <c r="S105" s="1">
        <f>+G105*(1-H105)*0.79*$S$2</f>
        <v>7.9171351674923693</v>
      </c>
      <c r="T105" s="1">
        <f t="shared" si="108"/>
        <v>95.21052631578948</v>
      </c>
      <c r="U105" s="1">
        <f t="shared" si="109"/>
        <v>12.2418</v>
      </c>
      <c r="V105" s="1">
        <f t="shared" si="74"/>
        <v>117.4502361196642</v>
      </c>
      <c r="W105" s="1">
        <f t="shared" si="75"/>
        <v>998.77182546353004</v>
      </c>
      <c r="X105" s="1">
        <f t="shared" si="76"/>
        <v>3800.2248803963371</v>
      </c>
      <c r="Y105" s="1">
        <f t="shared" si="77"/>
        <v>45701.052631578947</v>
      </c>
      <c r="Z105" s="1">
        <f t="shared" si="78"/>
        <v>5876.0639999999994</v>
      </c>
      <c r="AA105" s="1">
        <f t="shared" si="79"/>
        <v>56376.113337438816</v>
      </c>
      <c r="AB105" s="1">
        <f t="shared" si="80"/>
        <v>32.365537699865314</v>
      </c>
      <c r="AC105" s="5">
        <f t="shared" si="68"/>
        <v>480</v>
      </c>
      <c r="AD105" s="183">
        <v>40</v>
      </c>
      <c r="AE105" s="5">
        <v>12</v>
      </c>
      <c r="AF105" s="5">
        <f t="shared" si="107"/>
        <v>144</v>
      </c>
      <c r="AG105" s="5">
        <f t="shared" si="81"/>
        <v>15535.458095935352</v>
      </c>
      <c r="AH105" s="32"/>
    </row>
    <row r="106" spans="1:34" ht="12.75" customHeight="1">
      <c r="B106" s="26" t="s">
        <v>142</v>
      </c>
      <c r="C106" s="26" t="s">
        <v>15</v>
      </c>
      <c r="D106" s="34" t="s">
        <v>21</v>
      </c>
      <c r="E106" s="1">
        <f>+[1]Matriz!$JG$16</f>
        <v>138.72413055448993</v>
      </c>
      <c r="F106" s="163">
        <f>+[1]Matriz!$KC$16</f>
        <v>0.39999999999999991</v>
      </c>
      <c r="G106" s="1">
        <f t="shared" si="69"/>
        <v>194.21378277628588</v>
      </c>
      <c r="H106" s="4">
        <v>7.0000000000000007E-2</v>
      </c>
      <c r="I106" s="3">
        <v>0.15</v>
      </c>
      <c r="J106" s="3">
        <v>0.05</v>
      </c>
      <c r="K106" s="1">
        <f t="shared" si="65"/>
        <v>43348.516315667002</v>
      </c>
      <c r="L106" s="1">
        <f t="shared" si="66"/>
        <v>6502.2774473500504</v>
      </c>
      <c r="M106" s="1">
        <f t="shared" si="67"/>
        <v>36846.238868316956</v>
      </c>
      <c r="N106" s="1">
        <f t="shared" si="70"/>
        <v>1842.311943415848</v>
      </c>
      <c r="O106" s="1">
        <f t="shared" si="71"/>
        <v>35003.926924901105</v>
      </c>
      <c r="P106" s="1">
        <f t="shared" si="72"/>
        <v>145.84969552042125</v>
      </c>
      <c r="Q106" s="5"/>
      <c r="R106" s="1">
        <f t="shared" si="55"/>
        <v>2.2125805202788369</v>
      </c>
      <c r="S106" s="1">
        <f t="shared" ref="S106:S112" si="110">+G106*(1-H106)*$S$2</f>
        <v>10.656510260934805</v>
      </c>
      <c r="T106" s="1">
        <f t="shared" si="108"/>
        <v>95.21052631578948</v>
      </c>
      <c r="U106" s="1">
        <f t="shared" si="109"/>
        <v>12.2418</v>
      </c>
      <c r="V106" s="1">
        <f t="shared" si="74"/>
        <v>120.32141709700312</v>
      </c>
      <c r="W106" s="1">
        <f t="shared" si="75"/>
        <v>531.0193248669209</v>
      </c>
      <c r="X106" s="1">
        <f t="shared" si="76"/>
        <v>2557.5624626243534</v>
      </c>
      <c r="Y106" s="1">
        <f t="shared" si="77"/>
        <v>22850.526315789473</v>
      </c>
      <c r="Z106" s="1">
        <f t="shared" si="78"/>
        <v>2938.0319999999997</v>
      </c>
      <c r="AA106" s="1">
        <f t="shared" si="79"/>
        <v>28877.140103280748</v>
      </c>
      <c r="AB106" s="1">
        <f t="shared" si="80"/>
        <v>25.528278423418129</v>
      </c>
      <c r="AC106" s="5">
        <f t="shared" si="68"/>
        <v>240</v>
      </c>
      <c r="AD106" s="183">
        <v>40</v>
      </c>
      <c r="AE106" s="5">
        <v>6</v>
      </c>
      <c r="AF106" s="5">
        <f t="shared" si="107"/>
        <v>72</v>
      </c>
      <c r="AG106" s="5">
        <f t="shared" si="81"/>
        <v>6126.7868216203515</v>
      </c>
      <c r="AH106" s="32"/>
    </row>
    <row r="107" spans="1:34" ht="12.75" customHeight="1">
      <c r="B107" s="26" t="s">
        <v>142</v>
      </c>
      <c r="C107" s="26" t="s">
        <v>15</v>
      </c>
      <c r="D107" s="34" t="s">
        <v>47</v>
      </c>
      <c r="E107" s="1">
        <f>+[1]Matriz!$JF$16</f>
        <v>145.81429457691019</v>
      </c>
      <c r="F107" s="163">
        <f>+[1]Matriz!$KB$16</f>
        <v>0.39999999999999991</v>
      </c>
      <c r="G107" s="1">
        <f t="shared" si="69"/>
        <v>204.14001240767425</v>
      </c>
      <c r="H107" s="4">
        <v>0.15</v>
      </c>
      <c r="I107" s="3">
        <v>0.128</v>
      </c>
      <c r="J107" s="3">
        <v>3.5000000000000003E-2</v>
      </c>
      <c r="K107" s="1">
        <f t="shared" si="65"/>
        <v>0</v>
      </c>
      <c r="L107" s="1">
        <f t="shared" si="66"/>
        <v>0</v>
      </c>
      <c r="M107" s="1">
        <f t="shared" si="67"/>
        <v>0</v>
      </c>
      <c r="N107" s="1">
        <f t="shared" si="70"/>
        <v>0</v>
      </c>
      <c r="O107" s="1">
        <f t="shared" si="71"/>
        <v>0</v>
      </c>
      <c r="P107" s="1">
        <f t="shared" si="72"/>
        <v>146.01277699468824</v>
      </c>
      <c r="Q107" s="5"/>
      <c r="R107" s="1">
        <f t="shared" si="55"/>
        <v>2.125607879194908</v>
      </c>
      <c r="S107" s="1">
        <f t="shared" si="110"/>
        <v>10.237621622244863</v>
      </c>
      <c r="T107" s="1">
        <f t="shared" si="108"/>
        <v>95.21052631578948</v>
      </c>
      <c r="U107" s="1">
        <f t="shared" si="109"/>
        <v>12.2418</v>
      </c>
      <c r="V107" s="1">
        <f t="shared" si="74"/>
        <v>119.81555581722925</v>
      </c>
      <c r="W107" s="1">
        <f t="shared" si="75"/>
        <v>0</v>
      </c>
      <c r="X107" s="1">
        <f t="shared" si="76"/>
        <v>0</v>
      </c>
      <c r="Y107" s="1">
        <f t="shared" si="77"/>
        <v>0</v>
      </c>
      <c r="Z107" s="1">
        <f t="shared" si="78"/>
        <v>0</v>
      </c>
      <c r="AA107" s="1">
        <f t="shared" si="79"/>
        <v>0</v>
      </c>
      <c r="AB107" s="1">
        <f t="shared" si="80"/>
        <v>26.197221177458985</v>
      </c>
      <c r="AC107" s="5">
        <f t="shared" si="68"/>
        <v>0</v>
      </c>
      <c r="AD107" s="183"/>
      <c r="AE107" s="5">
        <v>12</v>
      </c>
      <c r="AF107" s="5">
        <f t="shared" si="107"/>
        <v>0</v>
      </c>
      <c r="AG107" s="5">
        <f t="shared" si="81"/>
        <v>0</v>
      </c>
      <c r="AH107" s="32"/>
    </row>
    <row r="108" spans="1:34" ht="12.75" customHeight="1">
      <c r="B108" s="26" t="s">
        <v>142</v>
      </c>
      <c r="C108" s="26" t="s">
        <v>15</v>
      </c>
      <c r="D108" s="34" t="s">
        <v>48</v>
      </c>
      <c r="E108" s="1">
        <f>+[1]Matriz!$JK$16</f>
        <v>141.8594257381497</v>
      </c>
      <c r="F108" s="163">
        <f>+[1]Matriz!$KG$16</f>
        <v>0.39999999999999991</v>
      </c>
      <c r="G108" s="1">
        <f t="shared" si="69"/>
        <v>198.60319603340957</v>
      </c>
      <c r="H108" s="4">
        <v>7.0000000000000007E-2</v>
      </c>
      <c r="I108" s="3">
        <v>0.15</v>
      </c>
      <c r="J108" s="3">
        <v>3.5000000000000003E-2</v>
      </c>
      <c r="K108" s="1">
        <f t="shared" si="65"/>
        <v>44328.233354657015</v>
      </c>
      <c r="L108" s="1">
        <f t="shared" si="66"/>
        <v>6649.2350031985525</v>
      </c>
      <c r="M108" s="1">
        <f t="shared" si="67"/>
        <v>37678.99835145846</v>
      </c>
      <c r="N108" s="1">
        <f t="shared" si="70"/>
        <v>1318.7649423010462</v>
      </c>
      <c r="O108" s="1">
        <f t="shared" si="71"/>
        <v>36360.233409157416</v>
      </c>
      <c r="P108" s="1">
        <f t="shared" si="72"/>
        <v>151.50097253815591</v>
      </c>
      <c r="Q108" s="5"/>
      <c r="R108" s="1">
        <f t="shared" si="55"/>
        <v>2.2625869108106187</v>
      </c>
      <c r="S108" s="1">
        <f t="shared" si="110"/>
        <v>10.897357366353182</v>
      </c>
      <c r="T108" s="1">
        <f t="shared" si="108"/>
        <v>95.21052631578948</v>
      </c>
      <c r="U108" s="1">
        <f t="shared" si="109"/>
        <v>12.2418</v>
      </c>
      <c r="V108" s="1">
        <f t="shared" si="74"/>
        <v>120.61227059295328</v>
      </c>
      <c r="W108" s="1">
        <f t="shared" si="75"/>
        <v>543.02085859454849</v>
      </c>
      <c r="X108" s="1">
        <f t="shared" si="76"/>
        <v>2615.3657679247635</v>
      </c>
      <c r="Y108" s="1">
        <f t="shared" si="77"/>
        <v>22850.526315789473</v>
      </c>
      <c r="Z108" s="1">
        <f t="shared" si="78"/>
        <v>2938.0319999999997</v>
      </c>
      <c r="AA108" s="1">
        <f t="shared" si="79"/>
        <v>28946.944942308786</v>
      </c>
      <c r="AB108" s="1">
        <f t="shared" si="80"/>
        <v>30.888701945202627</v>
      </c>
      <c r="AC108" s="5">
        <f t="shared" si="68"/>
        <v>240</v>
      </c>
      <c r="AD108" s="183">
        <v>20</v>
      </c>
      <c r="AE108" s="5">
        <v>12</v>
      </c>
      <c r="AF108" s="5">
        <f t="shared" si="107"/>
        <v>72</v>
      </c>
      <c r="AG108" s="5">
        <f t="shared" si="81"/>
        <v>7413.2884668486304</v>
      </c>
      <c r="AH108" s="32"/>
    </row>
    <row r="109" spans="1:34" ht="12.75" customHeight="1">
      <c r="B109" s="26" t="s">
        <v>142</v>
      </c>
      <c r="C109" s="26" t="s">
        <v>15</v>
      </c>
      <c r="D109" s="34" t="s">
        <v>49</v>
      </c>
      <c r="E109" s="1">
        <f>+[1]Matriz!$JI$16</f>
        <v>148.49073168503435</v>
      </c>
      <c r="F109" s="163">
        <f>+[1]Matriz!$KE$16</f>
        <v>0.39999999999999991</v>
      </c>
      <c r="G109" s="1">
        <f>+E109*(1+F109)</f>
        <v>207.88702435904807</v>
      </c>
      <c r="H109" s="4">
        <v>0.1</v>
      </c>
      <c r="I109" s="3">
        <v>0.2</v>
      </c>
      <c r="J109" s="3"/>
      <c r="K109" s="1">
        <f t="shared" si="65"/>
        <v>44903.59726155438</v>
      </c>
      <c r="L109" s="1">
        <f t="shared" si="66"/>
        <v>8980.7194523108756</v>
      </c>
      <c r="M109" s="1">
        <f t="shared" si="67"/>
        <v>35922.877809243502</v>
      </c>
      <c r="N109" s="1">
        <f t="shared" si="70"/>
        <v>0</v>
      </c>
      <c r="O109" s="1">
        <f t="shared" si="71"/>
        <v>35922.877809243502</v>
      </c>
      <c r="P109" s="1">
        <f t="shared" si="72"/>
        <v>149.67865753851461</v>
      </c>
      <c r="Q109" s="5"/>
      <c r="R109" s="1">
        <f t="shared" si="55"/>
        <v>2.2919544435585051</v>
      </c>
      <c r="S109" s="1">
        <f t="shared" si="110"/>
        <v>11.038800993465452</v>
      </c>
      <c r="T109" s="1">
        <f t="shared" si="108"/>
        <v>95.21052631578948</v>
      </c>
      <c r="U109" s="1">
        <f t="shared" si="109"/>
        <v>12.2418</v>
      </c>
      <c r="V109" s="1">
        <f t="shared" si="74"/>
        <v>120.78308175281343</v>
      </c>
      <c r="W109" s="1">
        <f t="shared" si="75"/>
        <v>550.06906645404126</v>
      </c>
      <c r="X109" s="1">
        <f t="shared" si="76"/>
        <v>2649.3122384317085</v>
      </c>
      <c r="Y109" s="1">
        <f t="shared" si="77"/>
        <v>22850.526315789473</v>
      </c>
      <c r="Z109" s="1">
        <f t="shared" si="78"/>
        <v>2938.0319999999997</v>
      </c>
      <c r="AA109" s="1">
        <f t="shared" si="79"/>
        <v>28987.939620675224</v>
      </c>
      <c r="AB109" s="1">
        <f t="shared" si="80"/>
        <v>28.895575785701183</v>
      </c>
      <c r="AC109" s="5">
        <f t="shared" si="68"/>
        <v>240</v>
      </c>
      <c r="AD109" s="183">
        <v>40</v>
      </c>
      <c r="AE109" s="5">
        <v>6</v>
      </c>
      <c r="AF109" s="5">
        <f t="shared" si="107"/>
        <v>72</v>
      </c>
      <c r="AG109" s="5">
        <f t="shared" si="81"/>
        <v>6934.9381885682842</v>
      </c>
      <c r="AH109" s="32"/>
    </row>
    <row r="110" spans="1:34" ht="12.75" customHeight="1">
      <c r="B110" s="26" t="s">
        <v>142</v>
      </c>
      <c r="C110" s="26" t="s">
        <v>15</v>
      </c>
      <c r="D110" s="34" t="s">
        <v>50</v>
      </c>
      <c r="E110" s="1">
        <f>+[1]Matriz!$JK$16</f>
        <v>141.8594257381497</v>
      </c>
      <c r="F110" s="163">
        <f>+[1]Matriz!$KG$16</f>
        <v>0.39999999999999991</v>
      </c>
      <c r="G110" s="1">
        <f>+E110*(1+F110)</f>
        <v>198.60319603340957</v>
      </c>
      <c r="H110" s="4">
        <v>0.12</v>
      </c>
      <c r="I110" s="3"/>
      <c r="J110" s="3">
        <v>3.5000000000000003E-2</v>
      </c>
      <c r="K110" s="1">
        <f t="shared" si="65"/>
        <v>104862.48750564025</v>
      </c>
      <c r="L110" s="1">
        <f t="shared" si="66"/>
        <v>0</v>
      </c>
      <c r="M110" s="1">
        <f t="shared" si="67"/>
        <v>104862.48750564025</v>
      </c>
      <c r="N110" s="1">
        <f t="shared" si="70"/>
        <v>3670.1870626974091</v>
      </c>
      <c r="O110" s="1">
        <f t="shared" si="71"/>
        <v>101192.30044294284</v>
      </c>
      <c r="P110" s="1">
        <f t="shared" si="72"/>
        <v>168.6538340715714</v>
      </c>
      <c r="Q110" s="5"/>
      <c r="R110" s="1">
        <f t="shared" si="55"/>
        <v>2.1409424532401555</v>
      </c>
      <c r="S110" s="1">
        <f t="shared" si="110"/>
        <v>10.311477938054624</v>
      </c>
      <c r="T110" s="1">
        <f t="shared" si="108"/>
        <v>95.21052631578948</v>
      </c>
      <c r="U110" s="1">
        <f t="shared" si="109"/>
        <v>12.2418</v>
      </c>
      <c r="V110" s="1">
        <f t="shared" si="74"/>
        <v>119.90474670708426</v>
      </c>
      <c r="W110" s="1">
        <f t="shared" si="75"/>
        <v>1284.5654719440934</v>
      </c>
      <c r="X110" s="1">
        <f t="shared" si="76"/>
        <v>6186.8867628327744</v>
      </c>
      <c r="Y110" s="1">
        <f t="shared" si="77"/>
        <v>57126.315789473687</v>
      </c>
      <c r="Z110" s="1">
        <f t="shared" si="78"/>
        <v>7345.08</v>
      </c>
      <c r="AA110" s="1">
        <f t="shared" si="79"/>
        <v>71942.848024250561</v>
      </c>
      <c r="AB110" s="1">
        <f t="shared" si="80"/>
        <v>48.749087364487139</v>
      </c>
      <c r="AC110" s="5">
        <f t="shared" si="68"/>
        <v>600</v>
      </c>
      <c r="AD110" s="183">
        <v>50</v>
      </c>
      <c r="AE110" s="5">
        <v>12</v>
      </c>
      <c r="AF110" s="5">
        <f t="shared" si="107"/>
        <v>180</v>
      </c>
      <c r="AG110" s="5">
        <f t="shared" si="81"/>
        <v>29249.452418692283</v>
      </c>
      <c r="AH110" s="32"/>
    </row>
    <row r="111" spans="1:34" ht="12.75" customHeight="1">
      <c r="B111" s="26" t="s">
        <v>142</v>
      </c>
      <c r="C111" s="26" t="s">
        <v>15</v>
      </c>
      <c r="D111" s="34" t="s">
        <v>104</v>
      </c>
      <c r="E111" s="1">
        <f>+[1]Matriz!$JJ$16</f>
        <v>152.1603953117783</v>
      </c>
      <c r="F111" s="163">
        <f>+[1]Matriz!$KF$16</f>
        <v>0.39999999999999991</v>
      </c>
      <c r="G111" s="1">
        <f t="shared" si="69"/>
        <v>213.02455343648961</v>
      </c>
      <c r="H111" s="4">
        <v>0.12</v>
      </c>
      <c r="I111" s="3">
        <v>0.1</v>
      </c>
      <c r="J111" s="3">
        <v>7.0000000000000007E-2</v>
      </c>
      <c r="K111" s="1">
        <f t="shared" si="65"/>
        <v>44990.785685786606</v>
      </c>
      <c r="L111" s="1">
        <f t="shared" si="66"/>
        <v>4499.0785685786605</v>
      </c>
      <c r="M111" s="1">
        <f t="shared" si="67"/>
        <v>40491.707117207945</v>
      </c>
      <c r="N111" s="1">
        <f t="shared" si="70"/>
        <v>2834.4194982045565</v>
      </c>
      <c r="O111" s="1">
        <f t="shared" si="71"/>
        <v>37657.287619003386</v>
      </c>
      <c r="P111" s="1">
        <f t="shared" si="72"/>
        <v>156.90536507918077</v>
      </c>
      <c r="Q111" s="5"/>
      <c r="R111" s="1">
        <f t="shared" si="55"/>
        <v>2.2964046860453582</v>
      </c>
      <c r="S111" s="1">
        <f t="shared" si="110"/>
        <v>11.06023481442254</v>
      </c>
      <c r="T111" s="1">
        <f t="shared" si="108"/>
        <v>95.21052631578948</v>
      </c>
      <c r="U111" s="1">
        <f t="shared" si="109"/>
        <v>12.2418</v>
      </c>
      <c r="V111" s="1">
        <f t="shared" si="74"/>
        <v>120.80896581625737</v>
      </c>
      <c r="W111" s="1">
        <f t="shared" si="75"/>
        <v>551.13712465088599</v>
      </c>
      <c r="X111" s="1">
        <f t="shared" si="76"/>
        <v>2654.4563554614097</v>
      </c>
      <c r="Y111" s="1">
        <f t="shared" si="77"/>
        <v>22850.526315789473</v>
      </c>
      <c r="Z111" s="1">
        <f t="shared" si="78"/>
        <v>2938.0319999999997</v>
      </c>
      <c r="AA111" s="1">
        <f t="shared" si="79"/>
        <v>28994.151795901769</v>
      </c>
      <c r="AB111" s="1">
        <f t="shared" si="80"/>
        <v>36.096399262923399</v>
      </c>
      <c r="AC111" s="5">
        <f t="shared" si="68"/>
        <v>240</v>
      </c>
      <c r="AD111" s="183">
        <v>20</v>
      </c>
      <c r="AE111" s="5">
        <v>12</v>
      </c>
      <c r="AF111" s="5">
        <f t="shared" si="107"/>
        <v>72</v>
      </c>
      <c r="AG111" s="5">
        <f t="shared" si="81"/>
        <v>8663.1358231016166</v>
      </c>
      <c r="AH111" s="32"/>
    </row>
    <row r="112" spans="1:34" ht="12.75" customHeight="1">
      <c r="B112" s="26" t="s">
        <v>142</v>
      </c>
      <c r="C112" s="26" t="s">
        <v>15</v>
      </c>
      <c r="D112" s="34" t="s">
        <v>51</v>
      </c>
      <c r="E112" s="1">
        <f>+[1]Matriz!$JG$16</f>
        <v>138.72413055448993</v>
      </c>
      <c r="F112" s="163">
        <f>+[1]Matriz!$KC$16</f>
        <v>0.39999999999999991</v>
      </c>
      <c r="G112" s="1">
        <f>+E112*(1+F112)</f>
        <v>194.21378277628588</v>
      </c>
      <c r="H112" s="4">
        <v>7.0000000000000007E-2</v>
      </c>
      <c r="I112" s="3">
        <v>0.11</v>
      </c>
      <c r="J112" s="3">
        <v>3.5000000000000003E-2</v>
      </c>
      <c r="K112" s="1">
        <f t="shared" si="65"/>
        <v>10837.129078916751</v>
      </c>
      <c r="L112" s="1">
        <f t="shared" si="66"/>
        <v>1192.0841986808425</v>
      </c>
      <c r="M112" s="1">
        <f t="shared" si="67"/>
        <v>9645.0448802359078</v>
      </c>
      <c r="N112" s="1">
        <f t="shared" si="70"/>
        <v>337.5765708082568</v>
      </c>
      <c r="O112" s="1">
        <f t="shared" si="71"/>
        <v>9307.4683094276515</v>
      </c>
      <c r="P112" s="1">
        <f t="shared" si="72"/>
        <v>155.12447182379421</v>
      </c>
      <c r="Q112" s="5"/>
      <c r="R112" s="1">
        <f t="shared" si="55"/>
        <v>2.2125805202788369</v>
      </c>
      <c r="S112" s="1">
        <f t="shared" si="110"/>
        <v>10.656510260934805</v>
      </c>
      <c r="T112" s="1">
        <f t="shared" si="108"/>
        <v>95.21052631578948</v>
      </c>
      <c r="U112" s="1">
        <f t="shared" si="109"/>
        <v>12.2418</v>
      </c>
      <c r="V112" s="1">
        <f t="shared" si="74"/>
        <v>120.32141709700312</v>
      </c>
      <c r="W112" s="1">
        <f t="shared" si="75"/>
        <v>132.75483121673022</v>
      </c>
      <c r="X112" s="1">
        <f t="shared" si="76"/>
        <v>639.39061565608836</v>
      </c>
      <c r="Y112" s="1">
        <f t="shared" si="77"/>
        <v>5712.6315789473683</v>
      </c>
      <c r="Z112" s="1">
        <f t="shared" si="78"/>
        <v>734.50799999999992</v>
      </c>
      <c r="AA112" s="1">
        <f t="shared" si="79"/>
        <v>7219.285025820187</v>
      </c>
      <c r="AB112" s="1">
        <f t="shared" si="80"/>
        <v>34.803054726791089</v>
      </c>
      <c r="AC112" s="5">
        <f t="shared" si="68"/>
        <v>60</v>
      </c>
      <c r="AD112" s="183">
        <v>10</v>
      </c>
      <c r="AE112" s="5">
        <v>6</v>
      </c>
      <c r="AF112" s="5">
        <f t="shared" si="107"/>
        <v>18</v>
      </c>
      <c r="AG112" s="5">
        <f t="shared" si="81"/>
        <v>2088.1832836074655</v>
      </c>
      <c r="AH112" s="32"/>
    </row>
    <row r="113" spans="1:34" ht="12.75" customHeight="1">
      <c r="A113" s="18" t="s">
        <v>20</v>
      </c>
      <c r="B113" s="26" t="s">
        <v>28</v>
      </c>
      <c r="C113" s="26" t="s">
        <v>15</v>
      </c>
      <c r="D113" s="34" t="s">
        <v>1</v>
      </c>
      <c r="E113" s="1">
        <f>+[1]Matriz!$JA$17</f>
        <v>135.75756885643602</v>
      </c>
      <c r="F113" s="163">
        <f>+[1]Matriz!$JW$17</f>
        <v>0.39999999999999991</v>
      </c>
      <c r="G113" s="1">
        <f t="shared" si="69"/>
        <v>190.06059639901042</v>
      </c>
      <c r="H113" s="2"/>
      <c r="I113" s="3">
        <f>17.18%+10.5%</f>
        <v>0.27679999999999999</v>
      </c>
      <c r="J113" s="3">
        <v>3.5000000000000003E-2</v>
      </c>
      <c r="K113" s="1">
        <f t="shared" si="65"/>
        <v>456145.431357625</v>
      </c>
      <c r="L113" s="1">
        <f t="shared" si="66"/>
        <v>126261.0553997906</v>
      </c>
      <c r="M113" s="1">
        <f t="shared" si="67"/>
        <v>329884.37595783442</v>
      </c>
      <c r="N113" s="1">
        <f t="shared" si="70"/>
        <v>11545.953158524206</v>
      </c>
      <c r="O113" s="1">
        <f t="shared" si="71"/>
        <v>318338.42279931024</v>
      </c>
      <c r="P113" s="1">
        <f t="shared" si="72"/>
        <v>132.6410094997126</v>
      </c>
      <c r="Q113" s="5"/>
      <c r="R113" s="1">
        <f t="shared" si="55"/>
        <v>2.3282423058878776</v>
      </c>
      <c r="S113" s="1">
        <f>+G113*(1-H113)*0.79*$S$2</f>
        <v>8.8587243981578752</v>
      </c>
      <c r="T113" s="1">
        <f>+$T$2*$A$114/0.95</f>
        <v>79.342105263157904</v>
      </c>
      <c r="U113" s="116">
        <f>+SUM(directos!$G$33:$G$36)*(1+$U$2)</f>
        <v>23.423333333333336</v>
      </c>
      <c r="V113" s="1">
        <f t="shared" si="74"/>
        <v>113.952405300537</v>
      </c>
      <c r="W113" s="1">
        <f t="shared" si="75"/>
        <v>5587.781534130906</v>
      </c>
      <c r="X113" s="1">
        <f t="shared" si="76"/>
        <v>21260.938555578901</v>
      </c>
      <c r="Y113" s="1">
        <f t="shared" si="77"/>
        <v>190421.05263157896</v>
      </c>
      <c r="Z113" s="1">
        <f t="shared" si="78"/>
        <v>56216.000000000007</v>
      </c>
      <c r="AA113" s="1">
        <f t="shared" si="79"/>
        <v>273485.77272128878</v>
      </c>
      <c r="AB113" s="1">
        <f t="shared" si="80"/>
        <v>18.6886041991756</v>
      </c>
      <c r="AC113" s="5">
        <f t="shared" si="68"/>
        <v>2400</v>
      </c>
      <c r="AD113" s="183">
        <v>200</v>
      </c>
      <c r="AE113" s="5">
        <v>12</v>
      </c>
      <c r="AF113" s="5">
        <f t="shared" ref="AF113:AF124" si="111">+AC113*$A$114</f>
        <v>600</v>
      </c>
      <c r="AG113" s="5">
        <f t="shared" si="81"/>
        <v>44852.650078021441</v>
      </c>
      <c r="AH113" s="8"/>
    </row>
    <row r="114" spans="1:34">
      <c r="A114" s="18">
        <v>0.25</v>
      </c>
      <c r="B114" s="26" t="s">
        <v>28</v>
      </c>
      <c r="C114" s="26" t="s">
        <v>15</v>
      </c>
      <c r="D114" s="34" t="s">
        <v>12</v>
      </c>
      <c r="E114" s="1">
        <f>+[1]Matriz!$JB$17</f>
        <v>143.12797737404446</v>
      </c>
      <c r="F114" s="163">
        <f>+[1]Matriz!$JX$17</f>
        <v>0.39999999999999991</v>
      </c>
      <c r="G114" s="1">
        <f t="shared" si="69"/>
        <v>200.37916832366224</v>
      </c>
      <c r="H114" s="4">
        <v>0.18720000000000001</v>
      </c>
      <c r="I114" s="3">
        <v>0.15</v>
      </c>
      <c r="J114" s="3">
        <v>3.5000000000000003E-2</v>
      </c>
      <c r="K114" s="1">
        <f t="shared" si="65"/>
        <v>390883.65123233438</v>
      </c>
      <c r="L114" s="1">
        <f t="shared" si="66"/>
        <v>58632.547684850157</v>
      </c>
      <c r="M114" s="1">
        <f t="shared" si="67"/>
        <v>332251.10354748421</v>
      </c>
      <c r="N114" s="1">
        <f t="shared" si="70"/>
        <v>11628.788624161949</v>
      </c>
      <c r="O114" s="1">
        <f t="shared" si="71"/>
        <v>320622.31492332224</v>
      </c>
      <c r="P114" s="1">
        <f t="shared" si="72"/>
        <v>133.59263121805094</v>
      </c>
      <c r="Q114" s="5"/>
      <c r="R114" s="1">
        <f t="shared" si="55"/>
        <v>1.9951353031650403</v>
      </c>
      <c r="S114" s="1">
        <f>+G114*(1-H114)*0.79*$S$2</f>
        <v>7.5912862433079615</v>
      </c>
      <c r="T114" s="1">
        <f t="shared" ref="T114:T124" si="112">+T113</f>
        <v>79.342105263157904</v>
      </c>
      <c r="U114" s="1">
        <f t="shared" ref="U114:U124" si="113">+U113</f>
        <v>23.423333333333336</v>
      </c>
      <c r="V114" s="1">
        <f t="shared" si="74"/>
        <v>112.35186014296424</v>
      </c>
      <c r="W114" s="1">
        <f t="shared" si="75"/>
        <v>4788.3247275960966</v>
      </c>
      <c r="X114" s="1">
        <f t="shared" si="76"/>
        <v>18219.086983939109</v>
      </c>
      <c r="Y114" s="1">
        <f t="shared" si="77"/>
        <v>190421.05263157896</v>
      </c>
      <c r="Z114" s="1">
        <f t="shared" si="78"/>
        <v>56216.000000000007</v>
      </c>
      <c r="AA114" s="1">
        <f t="shared" si="79"/>
        <v>269644.46434311417</v>
      </c>
      <c r="AB114" s="1">
        <f t="shared" si="80"/>
        <v>21.240771075086698</v>
      </c>
      <c r="AC114" s="5">
        <f t="shared" si="68"/>
        <v>2400</v>
      </c>
      <c r="AD114" s="183">
        <v>200</v>
      </c>
      <c r="AE114" s="5">
        <v>12</v>
      </c>
      <c r="AF114" s="5">
        <f t="shared" si="111"/>
        <v>600</v>
      </c>
      <c r="AG114" s="5">
        <f t="shared" si="81"/>
        <v>50977.850580208076</v>
      </c>
      <c r="AH114" s="8"/>
    </row>
    <row r="115" spans="1:34" ht="12.75" customHeight="1">
      <c r="A115" s="30"/>
      <c r="B115" s="26" t="s">
        <v>28</v>
      </c>
      <c r="C115" s="26" t="s">
        <v>15</v>
      </c>
      <c r="D115" s="34" t="s">
        <v>0</v>
      </c>
      <c r="E115" s="1">
        <f>+[1]Matriz!$JC$17</f>
        <v>152.25013562000467</v>
      </c>
      <c r="F115" s="163">
        <f>+[1]Matriz!$JY$17</f>
        <v>0.39999999999999991</v>
      </c>
      <c r="G115" s="1">
        <f t="shared" si="69"/>
        <v>213.15018986800652</v>
      </c>
      <c r="H115" s="4">
        <v>0.127</v>
      </c>
      <c r="I115" s="3">
        <v>0.2661</v>
      </c>
      <c r="J115" s="3">
        <v>3.5000000000000003E-2</v>
      </c>
      <c r="K115" s="1">
        <f t="shared" si="65"/>
        <v>446592.27781144722</v>
      </c>
      <c r="L115" s="1">
        <f t="shared" si="66"/>
        <v>118838.2051256261</v>
      </c>
      <c r="M115" s="1">
        <f t="shared" si="67"/>
        <v>327754.0726858211</v>
      </c>
      <c r="N115" s="1">
        <f t="shared" si="70"/>
        <v>11471.39254400374</v>
      </c>
      <c r="O115" s="1">
        <f t="shared" si="71"/>
        <v>316282.68014181737</v>
      </c>
      <c r="P115" s="1">
        <f t="shared" si="72"/>
        <v>131.78445005909057</v>
      </c>
      <c r="Q115" s="5"/>
      <c r="R115" s="1">
        <f t="shared" si="55"/>
        <v>2.2794814179959286</v>
      </c>
      <c r="S115" s="1">
        <f>+G115*(1-H115)*0.79*$S$2</f>
        <v>8.6731941953298151</v>
      </c>
      <c r="T115" s="1">
        <f t="shared" si="112"/>
        <v>79.342105263157904</v>
      </c>
      <c r="U115" s="1">
        <f t="shared" si="113"/>
        <v>23.423333333333336</v>
      </c>
      <c r="V115" s="1">
        <f t="shared" si="74"/>
        <v>113.71811420981697</v>
      </c>
      <c r="W115" s="1">
        <f t="shared" si="75"/>
        <v>5470.7554031902291</v>
      </c>
      <c r="X115" s="1">
        <f t="shared" si="76"/>
        <v>20815.666068791557</v>
      </c>
      <c r="Y115" s="1">
        <f t="shared" si="77"/>
        <v>190421.05263157896</v>
      </c>
      <c r="Z115" s="1">
        <f t="shared" si="78"/>
        <v>56216.000000000007</v>
      </c>
      <c r="AA115" s="1">
        <f t="shared" si="79"/>
        <v>272923.47410356073</v>
      </c>
      <c r="AB115" s="1">
        <f t="shared" si="80"/>
        <v>18.066335849273599</v>
      </c>
      <c r="AC115" s="5">
        <f t="shared" si="68"/>
        <v>2400</v>
      </c>
      <c r="AD115" s="183">
        <v>200</v>
      </c>
      <c r="AE115" s="5">
        <v>12</v>
      </c>
      <c r="AF115" s="5">
        <f t="shared" si="111"/>
        <v>600</v>
      </c>
      <c r="AG115" s="5">
        <f t="shared" si="81"/>
        <v>43359.206038256641</v>
      </c>
      <c r="AH115" s="32"/>
    </row>
    <row r="116" spans="1:34" ht="12.75" customHeight="1">
      <c r="A116" s="30"/>
      <c r="B116" s="26" t="s">
        <v>28</v>
      </c>
      <c r="C116" s="26" t="s">
        <v>15</v>
      </c>
      <c r="D116" s="34" t="s">
        <v>2</v>
      </c>
      <c r="E116" s="1">
        <f>+[1]Matriz!$JD$17</f>
        <v>151.58818017329173</v>
      </c>
      <c r="F116" s="163">
        <f>+[1]Matriz!$JZ$17</f>
        <v>0.39999999999999991</v>
      </c>
      <c r="G116" s="1">
        <f t="shared" si="69"/>
        <v>212.2234522426084</v>
      </c>
      <c r="H116" s="4">
        <v>0.1628</v>
      </c>
      <c r="I116" s="3">
        <v>0.14249999999999999</v>
      </c>
      <c r="J116" s="3">
        <v>3.5000000000000003E-2</v>
      </c>
      <c r="K116" s="1">
        <f t="shared" si="65"/>
        <v>213208.16906101408</v>
      </c>
      <c r="L116" s="1">
        <f t="shared" si="66"/>
        <v>30382.164091194503</v>
      </c>
      <c r="M116" s="1">
        <f t="shared" si="67"/>
        <v>182826.00496981957</v>
      </c>
      <c r="N116" s="1">
        <f t="shared" si="70"/>
        <v>6398.9101739436855</v>
      </c>
      <c r="O116" s="1">
        <f t="shared" si="71"/>
        <v>176427.09479587589</v>
      </c>
      <c r="P116" s="1">
        <f t="shared" si="72"/>
        <v>147.02257899656325</v>
      </c>
      <c r="Q116" s="5"/>
      <c r="R116" s="1">
        <f t="shared" si="55"/>
        <v>2.1765000591645189</v>
      </c>
      <c r="S116" s="1">
        <f>+G116*(1-H116)*0.79*$S$2</f>
        <v>8.2813606332782221</v>
      </c>
      <c r="T116" s="1">
        <f t="shared" si="112"/>
        <v>79.342105263157904</v>
      </c>
      <c r="U116" s="1">
        <f t="shared" si="113"/>
        <v>23.423333333333336</v>
      </c>
      <c r="V116" s="1">
        <f t="shared" si="74"/>
        <v>113.22329928893397</v>
      </c>
      <c r="W116" s="1">
        <f t="shared" si="75"/>
        <v>2611.8000709974226</v>
      </c>
      <c r="X116" s="1">
        <f t="shared" si="76"/>
        <v>9937.6327599338674</v>
      </c>
      <c r="Y116" s="1">
        <f t="shared" si="77"/>
        <v>95210.526315789481</v>
      </c>
      <c r="Z116" s="1">
        <f t="shared" si="78"/>
        <v>28108.000000000004</v>
      </c>
      <c r="AA116" s="1">
        <f t="shared" si="79"/>
        <v>135867.95914672076</v>
      </c>
      <c r="AB116" s="1">
        <f t="shared" si="80"/>
        <v>33.799279707629282</v>
      </c>
      <c r="AC116" s="5">
        <f t="shared" si="68"/>
        <v>1200</v>
      </c>
      <c r="AD116" s="183">
        <v>100</v>
      </c>
      <c r="AE116" s="5">
        <v>12</v>
      </c>
      <c r="AF116" s="5">
        <f t="shared" si="111"/>
        <v>300</v>
      </c>
      <c r="AG116" s="5">
        <f t="shared" si="81"/>
        <v>40559.135649155141</v>
      </c>
      <c r="AH116" s="8"/>
    </row>
    <row r="117" spans="1:34" ht="12.75" customHeight="1">
      <c r="A117" s="30"/>
      <c r="B117" s="26" t="s">
        <v>28</v>
      </c>
      <c r="C117" s="26" t="s">
        <v>15</v>
      </c>
      <c r="D117" s="34" t="s">
        <v>13</v>
      </c>
      <c r="E117" s="1">
        <f>+[1]Matriz!$JE$17</f>
        <v>131.67350067558124</v>
      </c>
      <c r="F117" s="163">
        <f>+[1]Matriz!$KA$17</f>
        <v>0.39999999999999991</v>
      </c>
      <c r="G117" s="1">
        <f t="shared" si="69"/>
        <v>184.34290094581371</v>
      </c>
      <c r="H117" s="4">
        <v>0.126</v>
      </c>
      <c r="I117" s="3">
        <v>0.1</v>
      </c>
      <c r="J117" s="3">
        <v>0.02</v>
      </c>
      <c r="K117" s="1">
        <f t="shared" si="65"/>
        <v>193338.83451196944</v>
      </c>
      <c r="L117" s="1">
        <f t="shared" si="66"/>
        <v>19333.883451196943</v>
      </c>
      <c r="M117" s="1">
        <f t="shared" si="67"/>
        <v>174004.9510607725</v>
      </c>
      <c r="N117" s="1">
        <f t="shared" si="70"/>
        <v>3480.0990212154502</v>
      </c>
      <c r="O117" s="1">
        <f t="shared" si="71"/>
        <v>170524.85203955704</v>
      </c>
      <c r="P117" s="1">
        <f t="shared" si="72"/>
        <v>142.10404336629753</v>
      </c>
      <c r="Q117" s="5"/>
      <c r="R117" s="1">
        <f t="shared" ref="R117:R276" si="114">+G117*(1-H117)*$R$2</f>
        <v>1.9736672689763548</v>
      </c>
      <c r="S117" s="1">
        <f>+G117*(1-H117)*0.79*$S$2</f>
        <v>7.5096025638357462</v>
      </c>
      <c r="T117" s="1">
        <f t="shared" si="112"/>
        <v>79.342105263157904</v>
      </c>
      <c r="U117" s="1">
        <f t="shared" si="113"/>
        <v>23.423333333333336</v>
      </c>
      <c r="V117" s="1">
        <f t="shared" si="74"/>
        <v>112.24870842930333</v>
      </c>
      <c r="W117" s="1">
        <f t="shared" si="75"/>
        <v>2368.4007227716256</v>
      </c>
      <c r="X117" s="1">
        <f t="shared" si="76"/>
        <v>9011.5230766028963</v>
      </c>
      <c r="Y117" s="1">
        <f t="shared" si="77"/>
        <v>95210.526315789481</v>
      </c>
      <c r="Z117" s="1">
        <f t="shared" si="78"/>
        <v>28108.000000000004</v>
      </c>
      <c r="AA117" s="1">
        <f t="shared" si="79"/>
        <v>134698.45011516401</v>
      </c>
      <c r="AB117" s="1">
        <f t="shared" si="80"/>
        <v>29.855334936994197</v>
      </c>
      <c r="AC117" s="5">
        <f t="shared" si="68"/>
        <v>1200</v>
      </c>
      <c r="AD117" s="183">
        <v>100</v>
      </c>
      <c r="AE117" s="5">
        <v>12</v>
      </c>
      <c r="AF117" s="5">
        <f t="shared" si="111"/>
        <v>300</v>
      </c>
      <c r="AG117" s="5">
        <f t="shared" si="81"/>
        <v>35826.401924393038</v>
      </c>
      <c r="AH117" s="32"/>
    </row>
    <row r="118" spans="1:34" ht="12.75" customHeight="1">
      <c r="A118" s="30"/>
      <c r="B118" s="26" t="s">
        <v>28</v>
      </c>
      <c r="C118" s="26" t="s">
        <v>15</v>
      </c>
      <c r="D118" s="34" t="s">
        <v>21</v>
      </c>
      <c r="E118" s="1">
        <f>+[1]Matriz!$JG$17</f>
        <v>121.687833819728</v>
      </c>
      <c r="F118" s="163">
        <f>+[1]Matriz!$KC$17</f>
        <v>0.39999999999999991</v>
      </c>
      <c r="G118" s="1">
        <f t="shared" si="69"/>
        <v>170.36296734761919</v>
      </c>
      <c r="H118" s="4">
        <v>7.0000000000000007E-2</v>
      </c>
      <c r="I118" s="3">
        <v>0.15</v>
      </c>
      <c r="J118" s="3">
        <v>0.05</v>
      </c>
      <c r="K118" s="1">
        <f t="shared" si="65"/>
        <v>190125.07155994303</v>
      </c>
      <c r="L118" s="1">
        <f t="shared" si="66"/>
        <v>28518.760733991454</v>
      </c>
      <c r="M118" s="1">
        <f t="shared" si="67"/>
        <v>161606.31082595157</v>
      </c>
      <c r="N118" s="1">
        <f t="shared" si="70"/>
        <v>8080.3155412975793</v>
      </c>
      <c r="O118" s="1">
        <f t="shared" si="71"/>
        <v>153525.995284654</v>
      </c>
      <c r="P118" s="1">
        <f t="shared" si="72"/>
        <v>127.9383294038783</v>
      </c>
      <c r="Q118" s="5"/>
      <c r="R118" s="1">
        <f t="shared" si="114"/>
        <v>1.9408601055077517</v>
      </c>
      <c r="S118" s="1">
        <f t="shared" ref="S118:S124" si="115">+G118*(1-H118)*$S$2</f>
        <v>9.347816018363865</v>
      </c>
      <c r="T118" s="1">
        <f t="shared" si="112"/>
        <v>79.342105263157904</v>
      </c>
      <c r="U118" s="1">
        <f t="shared" si="113"/>
        <v>23.423333333333336</v>
      </c>
      <c r="V118" s="1">
        <f t="shared" si="74"/>
        <v>114.05411472036285</v>
      </c>
      <c r="W118" s="1">
        <f t="shared" si="75"/>
        <v>2329.0321266093019</v>
      </c>
      <c r="X118" s="1">
        <f t="shared" si="76"/>
        <v>11217.379222036638</v>
      </c>
      <c r="Y118" s="1">
        <f t="shared" si="77"/>
        <v>95210.526315789481</v>
      </c>
      <c r="Z118" s="1">
        <f t="shared" si="78"/>
        <v>28108.000000000004</v>
      </c>
      <c r="AA118" s="1">
        <f t="shared" si="79"/>
        <v>136864.93766443542</v>
      </c>
      <c r="AB118" s="1">
        <f t="shared" si="80"/>
        <v>13.884214683515452</v>
      </c>
      <c r="AC118" s="5">
        <f t="shared" si="68"/>
        <v>1200</v>
      </c>
      <c r="AD118" s="183">
        <v>100</v>
      </c>
      <c r="AE118" s="5">
        <v>12</v>
      </c>
      <c r="AF118" s="5">
        <f t="shared" si="111"/>
        <v>300</v>
      </c>
      <c r="AG118" s="5">
        <f t="shared" si="81"/>
        <v>16661.057620218544</v>
      </c>
      <c r="AH118" s="32"/>
    </row>
    <row r="119" spans="1:34" ht="12.75" customHeight="1">
      <c r="A119" s="30"/>
      <c r="B119" s="26" t="s">
        <v>28</v>
      </c>
      <c r="C119" s="26" t="s">
        <v>15</v>
      </c>
      <c r="D119" s="34" t="s">
        <v>47</v>
      </c>
      <c r="E119" s="1">
        <f>+[1]Matriz!$JF$17</f>
        <v>138.30853929269105</v>
      </c>
      <c r="F119" s="163">
        <f>+[1]Matriz!$KB$17</f>
        <v>0.39999999999999991</v>
      </c>
      <c r="G119" s="1">
        <f t="shared" si="69"/>
        <v>193.63195500976747</v>
      </c>
      <c r="H119" s="4">
        <v>0.15</v>
      </c>
      <c r="I119" s="3">
        <v>0.128</v>
      </c>
      <c r="J119" s="3">
        <v>3.5000000000000003E-2</v>
      </c>
      <c r="K119" s="1">
        <f t="shared" si="65"/>
        <v>98752.297054981391</v>
      </c>
      <c r="L119" s="1">
        <f t="shared" si="66"/>
        <v>12640.294023037619</v>
      </c>
      <c r="M119" s="1">
        <f t="shared" si="67"/>
        <v>86112.003031943779</v>
      </c>
      <c r="N119" s="1">
        <f t="shared" si="70"/>
        <v>3013.9201061180324</v>
      </c>
      <c r="O119" s="1">
        <f t="shared" si="71"/>
        <v>83098.082925825744</v>
      </c>
      <c r="P119" s="1">
        <f t="shared" si="72"/>
        <v>138.49680487637625</v>
      </c>
      <c r="Q119" s="5"/>
      <c r="R119" s="1">
        <f t="shared" si="114"/>
        <v>2.0161927315392036</v>
      </c>
      <c r="S119" s="1">
        <f t="shared" si="115"/>
        <v>9.7106425437398372</v>
      </c>
      <c r="T119" s="1">
        <f t="shared" si="112"/>
        <v>79.342105263157904</v>
      </c>
      <c r="U119" s="1">
        <f t="shared" si="113"/>
        <v>23.423333333333336</v>
      </c>
      <c r="V119" s="1">
        <f t="shared" si="74"/>
        <v>114.49227387177028</v>
      </c>
      <c r="W119" s="1">
        <f t="shared" si="75"/>
        <v>1209.7156389235222</v>
      </c>
      <c r="X119" s="1">
        <f t="shared" si="76"/>
        <v>5826.3855262439019</v>
      </c>
      <c r="Y119" s="1">
        <f t="shared" si="77"/>
        <v>47605.26315789474</v>
      </c>
      <c r="Z119" s="1">
        <f t="shared" si="78"/>
        <v>14054.000000000002</v>
      </c>
      <c r="AA119" s="1">
        <f t="shared" si="79"/>
        <v>68695.364323062167</v>
      </c>
      <c r="AB119" s="1">
        <f t="shared" si="80"/>
        <v>24.004531004605965</v>
      </c>
      <c r="AC119" s="5">
        <f t="shared" si="68"/>
        <v>600</v>
      </c>
      <c r="AD119" s="183">
        <v>50</v>
      </c>
      <c r="AE119" s="5">
        <v>12</v>
      </c>
      <c r="AF119" s="5">
        <f t="shared" si="111"/>
        <v>150</v>
      </c>
      <c r="AG119" s="5">
        <f t="shared" si="81"/>
        <v>14402.71860276358</v>
      </c>
      <c r="AH119" s="8"/>
    </row>
    <row r="120" spans="1:34" ht="12.75" customHeight="1">
      <c r="A120" s="30"/>
      <c r="B120" s="26" t="s">
        <v>28</v>
      </c>
      <c r="C120" s="26" t="s">
        <v>15</v>
      </c>
      <c r="D120" s="34" t="s">
        <v>48</v>
      </c>
      <c r="E120" s="1">
        <f>+[1]Matriz!$JK$17</f>
        <v>134.55724636376198</v>
      </c>
      <c r="F120" s="163">
        <f>+[1]Matriz!$KG$17</f>
        <v>0.39999999999999991</v>
      </c>
      <c r="G120" s="1">
        <f t="shared" si="69"/>
        <v>188.38014490926676</v>
      </c>
      <c r="H120" s="4">
        <v>7.0000000000000007E-2</v>
      </c>
      <c r="I120" s="3">
        <v>0.15</v>
      </c>
      <c r="J120" s="3">
        <v>3.5000000000000003E-2</v>
      </c>
      <c r="K120" s="1">
        <f t="shared" si="65"/>
        <v>105116.12085937084</v>
      </c>
      <c r="L120" s="1">
        <f t="shared" si="66"/>
        <v>15767.418128905625</v>
      </c>
      <c r="M120" s="1">
        <f t="shared" si="67"/>
        <v>89348.702730465215</v>
      </c>
      <c r="N120" s="1">
        <f t="shared" si="70"/>
        <v>3127.2045955662829</v>
      </c>
      <c r="O120" s="1">
        <f t="shared" si="71"/>
        <v>86221.498134898939</v>
      </c>
      <c r="P120" s="1">
        <f t="shared" si="72"/>
        <v>143.70249689149821</v>
      </c>
      <c r="Q120" s="5"/>
      <c r="R120" s="1">
        <f t="shared" si="114"/>
        <v>2.1461208008788213</v>
      </c>
      <c r="S120" s="1">
        <f t="shared" si="115"/>
        <v>10.336418551171466</v>
      </c>
      <c r="T120" s="1">
        <f t="shared" si="112"/>
        <v>79.342105263157904</v>
      </c>
      <c r="U120" s="1">
        <f t="shared" si="113"/>
        <v>23.423333333333336</v>
      </c>
      <c r="V120" s="1">
        <f t="shared" si="74"/>
        <v>115.24797794854152</v>
      </c>
      <c r="W120" s="1">
        <f t="shared" si="75"/>
        <v>1287.6724805272927</v>
      </c>
      <c r="X120" s="1">
        <f t="shared" si="76"/>
        <v>6201.8511307028793</v>
      </c>
      <c r="Y120" s="1">
        <f t="shared" si="77"/>
        <v>47605.26315789474</v>
      </c>
      <c r="Z120" s="1">
        <f t="shared" si="78"/>
        <v>14054.000000000002</v>
      </c>
      <c r="AA120" s="1">
        <f t="shared" si="79"/>
        <v>69148.786769124912</v>
      </c>
      <c r="AB120" s="1">
        <f t="shared" si="80"/>
        <v>28.454518942956696</v>
      </c>
      <c r="AC120" s="5">
        <f t="shared" si="68"/>
        <v>600</v>
      </c>
      <c r="AD120" s="183">
        <v>50</v>
      </c>
      <c r="AE120" s="5">
        <v>12</v>
      </c>
      <c r="AF120" s="5">
        <f t="shared" si="111"/>
        <v>150</v>
      </c>
      <c r="AG120" s="5">
        <f t="shared" si="81"/>
        <v>17072.711365774019</v>
      </c>
      <c r="AH120" s="8"/>
    </row>
    <row r="121" spans="1:34" ht="12.75" customHeight="1">
      <c r="A121" s="30"/>
      <c r="B121" s="26" t="s">
        <v>28</v>
      </c>
      <c r="C121" s="26" t="s">
        <v>15</v>
      </c>
      <c r="D121" s="34" t="s">
        <v>49</v>
      </c>
      <c r="E121" s="1">
        <f>+[1]Matriz!$JI$17</f>
        <v>130.25502779388978</v>
      </c>
      <c r="F121" s="163">
        <f>+[1]Matriz!$KE$17</f>
        <v>0.39999999999999991</v>
      </c>
      <c r="G121" s="1">
        <f>+E121*(1+F121)</f>
        <v>182.35703891144567</v>
      </c>
      <c r="H121" s="4">
        <v>0.1</v>
      </c>
      <c r="I121" s="3">
        <v>0.2</v>
      </c>
      <c r="J121" s="3"/>
      <c r="K121" s="1">
        <f t="shared" si="65"/>
        <v>196945.60202436132</v>
      </c>
      <c r="L121" s="1">
        <f t="shared" si="66"/>
        <v>39389.120404872265</v>
      </c>
      <c r="M121" s="1">
        <f t="shared" si="67"/>
        <v>157556.48161948906</v>
      </c>
      <c r="N121" s="1">
        <f t="shared" si="70"/>
        <v>0</v>
      </c>
      <c r="O121" s="1">
        <f t="shared" si="71"/>
        <v>157556.48161948906</v>
      </c>
      <c r="P121" s="1">
        <f t="shared" si="72"/>
        <v>131.2970680162409</v>
      </c>
      <c r="Q121" s="5"/>
      <c r="R121" s="1">
        <f t="shared" si="114"/>
        <v>2.0104863539986888</v>
      </c>
      <c r="S121" s="1">
        <f t="shared" si="115"/>
        <v>9.6831587661977654</v>
      </c>
      <c r="T121" s="1">
        <f t="shared" si="112"/>
        <v>79.342105263157904</v>
      </c>
      <c r="U121" s="1">
        <f t="shared" si="113"/>
        <v>23.423333333333336</v>
      </c>
      <c r="V121" s="1">
        <f t="shared" si="74"/>
        <v>114.45908371668769</v>
      </c>
      <c r="W121" s="1">
        <f t="shared" si="75"/>
        <v>2412.5836247984266</v>
      </c>
      <c r="X121" s="1">
        <f t="shared" si="76"/>
        <v>11619.790519437318</v>
      </c>
      <c r="Y121" s="1">
        <f t="shared" si="77"/>
        <v>95210.526315789481</v>
      </c>
      <c r="Z121" s="1">
        <f t="shared" si="78"/>
        <v>28108.000000000004</v>
      </c>
      <c r="AA121" s="1">
        <f t="shared" si="79"/>
        <v>137350.90046002524</v>
      </c>
      <c r="AB121" s="1">
        <f t="shared" si="80"/>
        <v>16.837984299553213</v>
      </c>
      <c r="AC121" s="5">
        <f t="shared" si="68"/>
        <v>1200</v>
      </c>
      <c r="AD121" s="183">
        <v>100</v>
      </c>
      <c r="AE121" s="5">
        <v>12</v>
      </c>
      <c r="AF121" s="5">
        <f t="shared" si="111"/>
        <v>300</v>
      </c>
      <c r="AG121" s="5">
        <f t="shared" si="81"/>
        <v>20205.581159463854</v>
      </c>
      <c r="AH121" s="8"/>
    </row>
    <row r="122" spans="1:34" ht="12.75" customHeight="1">
      <c r="A122" s="30"/>
      <c r="B122" s="26" t="s">
        <v>28</v>
      </c>
      <c r="C122" s="26" t="s">
        <v>15</v>
      </c>
      <c r="D122" s="34" t="s">
        <v>50</v>
      </c>
      <c r="E122" s="1">
        <f>+[1]Matriz!$JK$17</f>
        <v>134.55724636376198</v>
      </c>
      <c r="F122" s="163">
        <f>+[1]Matriz!$KG$17</f>
        <v>0.39999999999999991</v>
      </c>
      <c r="G122" s="1">
        <f>+E122*(1+F122)</f>
        <v>188.38014490926676</v>
      </c>
      <c r="H122" s="4">
        <v>0.12</v>
      </c>
      <c r="I122" s="3"/>
      <c r="J122" s="3">
        <v>3.5000000000000003E-2</v>
      </c>
      <c r="K122" s="1">
        <f t="shared" si="65"/>
        <v>99464.716512092855</v>
      </c>
      <c r="L122" s="1">
        <f t="shared" si="66"/>
        <v>0</v>
      </c>
      <c r="M122" s="1">
        <f t="shared" si="67"/>
        <v>99464.716512092855</v>
      </c>
      <c r="N122" s="1">
        <f t="shared" si="70"/>
        <v>3481.2650779232504</v>
      </c>
      <c r="O122" s="1">
        <f t="shared" si="71"/>
        <v>95983.451434169605</v>
      </c>
      <c r="P122" s="1">
        <f t="shared" si="72"/>
        <v>159.97241905694932</v>
      </c>
      <c r="Q122" s="5"/>
      <c r="R122" s="1">
        <f t="shared" si="114"/>
        <v>2.0307379621218957</v>
      </c>
      <c r="S122" s="1">
        <f t="shared" si="115"/>
        <v>9.78069712368913</v>
      </c>
      <c r="T122" s="1">
        <f t="shared" si="112"/>
        <v>79.342105263157904</v>
      </c>
      <c r="U122" s="1">
        <f t="shared" si="113"/>
        <v>23.423333333333336</v>
      </c>
      <c r="V122" s="1">
        <f t="shared" si="74"/>
        <v>114.57687368230226</v>
      </c>
      <c r="W122" s="1">
        <f t="shared" si="75"/>
        <v>1218.4427772731374</v>
      </c>
      <c r="X122" s="1">
        <f t="shared" si="76"/>
        <v>5868.4182742134781</v>
      </c>
      <c r="Y122" s="1">
        <f t="shared" si="77"/>
        <v>47605.26315789474</v>
      </c>
      <c r="Z122" s="1">
        <f t="shared" si="78"/>
        <v>14054.000000000002</v>
      </c>
      <c r="AA122" s="1">
        <f t="shared" si="79"/>
        <v>68746.124209381363</v>
      </c>
      <c r="AB122" s="1">
        <f t="shared" si="80"/>
        <v>45.395545374647057</v>
      </c>
      <c r="AC122" s="5">
        <f t="shared" si="68"/>
        <v>600</v>
      </c>
      <c r="AD122" s="183">
        <v>50</v>
      </c>
      <c r="AE122" s="5">
        <v>12</v>
      </c>
      <c r="AF122" s="5">
        <f t="shared" si="111"/>
        <v>150</v>
      </c>
      <c r="AG122" s="5">
        <f t="shared" si="81"/>
        <v>27237.327224788234</v>
      </c>
      <c r="AH122" s="8"/>
    </row>
    <row r="123" spans="1:34" ht="12.75" customHeight="1">
      <c r="A123" s="30"/>
      <c r="B123" s="26" t="s">
        <v>28</v>
      </c>
      <c r="C123" s="26" t="s">
        <v>15</v>
      </c>
      <c r="D123" s="34" t="s">
        <v>104</v>
      </c>
      <c r="E123" s="1">
        <f>+[1]Matriz!$JJ$17</f>
        <v>134.51794665150501</v>
      </c>
      <c r="F123" s="163">
        <f>+[1]Matriz!$KF$17</f>
        <v>0.39999999999999991</v>
      </c>
      <c r="G123" s="1">
        <f t="shared" si="69"/>
        <v>188.32512531210702</v>
      </c>
      <c r="H123" s="4">
        <v>0.12</v>
      </c>
      <c r="I123" s="3">
        <v>0.1</v>
      </c>
      <c r="J123" s="3">
        <v>7.0000000000000007E-2</v>
      </c>
      <c r="K123" s="1">
        <f t="shared" si="65"/>
        <v>99435.666164792507</v>
      </c>
      <c r="L123" s="1">
        <f t="shared" si="66"/>
        <v>9943.566616479251</v>
      </c>
      <c r="M123" s="1">
        <f t="shared" si="67"/>
        <v>89492.099548313257</v>
      </c>
      <c r="N123" s="1">
        <f t="shared" si="70"/>
        <v>6264.4469683819289</v>
      </c>
      <c r="O123" s="1">
        <f t="shared" si="71"/>
        <v>83227.652579931324</v>
      </c>
      <c r="P123" s="1">
        <f t="shared" si="72"/>
        <v>138.71275429988555</v>
      </c>
      <c r="Q123" s="5"/>
      <c r="R123" s="1">
        <f t="shared" si="114"/>
        <v>2.0301448508645139</v>
      </c>
      <c r="S123" s="1">
        <f t="shared" si="115"/>
        <v>9.7778405062045959</v>
      </c>
      <c r="T123" s="1">
        <f t="shared" si="112"/>
        <v>79.342105263157904</v>
      </c>
      <c r="U123" s="1">
        <f t="shared" si="113"/>
        <v>23.423333333333336</v>
      </c>
      <c r="V123" s="1">
        <f t="shared" si="74"/>
        <v>114.57342395356035</v>
      </c>
      <c r="W123" s="1">
        <f t="shared" si="75"/>
        <v>1218.0869105187082</v>
      </c>
      <c r="X123" s="1">
        <f t="shared" si="76"/>
        <v>5866.7043037227577</v>
      </c>
      <c r="Y123" s="1">
        <f t="shared" si="77"/>
        <v>47605.26315789474</v>
      </c>
      <c r="Z123" s="1">
        <f t="shared" si="78"/>
        <v>14054.000000000002</v>
      </c>
      <c r="AA123" s="1">
        <f t="shared" si="79"/>
        <v>68744.054372136205</v>
      </c>
      <c r="AB123" s="1">
        <f t="shared" si="80"/>
        <v>24.139330346325195</v>
      </c>
      <c r="AC123" s="5">
        <f t="shared" si="68"/>
        <v>600</v>
      </c>
      <c r="AD123" s="183">
        <v>50</v>
      </c>
      <c r="AE123" s="5">
        <v>12</v>
      </c>
      <c r="AF123" s="5">
        <f t="shared" si="111"/>
        <v>150</v>
      </c>
      <c r="AG123" s="5">
        <f t="shared" si="81"/>
        <v>14483.598207795118</v>
      </c>
      <c r="AH123" s="8"/>
    </row>
    <row r="124" spans="1:34" ht="12.75" customHeight="1">
      <c r="A124" s="30"/>
      <c r="B124" s="26" t="s">
        <v>28</v>
      </c>
      <c r="C124" s="26" t="s">
        <v>15</v>
      </c>
      <c r="D124" s="34" t="s">
        <v>51</v>
      </c>
      <c r="E124" s="1">
        <f>+[1]Matriz!$JG$17</f>
        <v>121.687833819728</v>
      </c>
      <c r="F124" s="163">
        <f>+[1]Matriz!$KC$17</f>
        <v>0.39999999999999991</v>
      </c>
      <c r="G124" s="1">
        <f>+E124*(1+F124)</f>
        <v>170.36296734761919</v>
      </c>
      <c r="H124" s="4">
        <v>7.0000000000000007E-2</v>
      </c>
      <c r="I124" s="3">
        <v>0.11</v>
      </c>
      <c r="J124" s="3">
        <v>3.5000000000000003E-2</v>
      </c>
      <c r="K124" s="1">
        <f t="shared" si="65"/>
        <v>38025.014311988605</v>
      </c>
      <c r="L124" s="1">
        <f t="shared" si="66"/>
        <v>4182.7515743187469</v>
      </c>
      <c r="M124" s="1">
        <f t="shared" si="67"/>
        <v>33842.262737669858</v>
      </c>
      <c r="N124" s="1">
        <f t="shared" si="70"/>
        <v>1184.4791958184451</v>
      </c>
      <c r="O124" s="1">
        <f t="shared" si="71"/>
        <v>32657.783541851415</v>
      </c>
      <c r="P124" s="1">
        <f t="shared" si="72"/>
        <v>136.07409809104755</v>
      </c>
      <c r="Q124" s="5"/>
      <c r="R124" s="1">
        <f t="shared" si="114"/>
        <v>1.9408601055077517</v>
      </c>
      <c r="S124" s="1">
        <f t="shared" si="115"/>
        <v>9.347816018363865</v>
      </c>
      <c r="T124" s="1">
        <f t="shared" si="112"/>
        <v>79.342105263157904</v>
      </c>
      <c r="U124" s="1">
        <f t="shared" si="113"/>
        <v>23.423333333333336</v>
      </c>
      <c r="V124" s="1">
        <f t="shared" si="74"/>
        <v>114.05411472036285</v>
      </c>
      <c r="W124" s="1">
        <f t="shared" si="75"/>
        <v>465.80642532186039</v>
      </c>
      <c r="X124" s="1">
        <f t="shared" si="76"/>
        <v>2243.4758444073277</v>
      </c>
      <c r="Y124" s="1">
        <f t="shared" si="77"/>
        <v>19042.105263157897</v>
      </c>
      <c r="Z124" s="1">
        <f t="shared" si="78"/>
        <v>5621.6</v>
      </c>
      <c r="AA124" s="1">
        <f t="shared" si="79"/>
        <v>27372.987532887084</v>
      </c>
      <c r="AB124" s="1">
        <f t="shared" si="80"/>
        <v>22.019983370684699</v>
      </c>
      <c r="AC124" s="5">
        <f t="shared" si="68"/>
        <v>240</v>
      </c>
      <c r="AD124" s="183">
        <v>20</v>
      </c>
      <c r="AE124" s="5">
        <v>12</v>
      </c>
      <c r="AF124" s="5">
        <f t="shared" si="111"/>
        <v>60</v>
      </c>
      <c r="AG124" s="5">
        <f t="shared" si="81"/>
        <v>5284.7960089643275</v>
      </c>
      <c r="AH124" s="8"/>
    </row>
    <row r="125" spans="1:34" ht="12.75" customHeight="1">
      <c r="A125" s="18" t="s">
        <v>20</v>
      </c>
      <c r="B125" s="26" t="s">
        <v>25</v>
      </c>
      <c r="C125" s="26" t="s">
        <v>15</v>
      </c>
      <c r="D125" s="34" t="s">
        <v>1</v>
      </c>
      <c r="E125" s="1">
        <f>+[1]Matriz!$JA$18</f>
        <v>146.92511496484065</v>
      </c>
      <c r="F125" s="163">
        <f>+[1]Matriz!$JW$18</f>
        <v>0.39999999999999991</v>
      </c>
      <c r="G125" s="1">
        <f t="shared" si="69"/>
        <v>205.69516095077688</v>
      </c>
      <c r="H125" s="2"/>
      <c r="I125" s="3">
        <f>17.18%+10.5%</f>
        <v>0.27679999999999999</v>
      </c>
      <c r="J125" s="3">
        <v>3.5000000000000003E-2</v>
      </c>
      <c r="K125" s="1">
        <f t="shared" si="65"/>
        <v>98733.677256372903</v>
      </c>
      <c r="L125" s="1">
        <f t="shared" si="66"/>
        <v>27329.481864564019</v>
      </c>
      <c r="M125" s="1">
        <f t="shared" si="67"/>
        <v>71404.195391808884</v>
      </c>
      <c r="N125" s="1">
        <f t="shared" si="70"/>
        <v>2499.1468387133114</v>
      </c>
      <c r="O125" s="1">
        <f t="shared" si="71"/>
        <v>68905.048553095578</v>
      </c>
      <c r="P125" s="1">
        <f t="shared" si="72"/>
        <v>143.55218448561578</v>
      </c>
      <c r="Q125" s="5"/>
      <c r="R125" s="1">
        <f t="shared" si="114"/>
        <v>2.5197657216470168</v>
      </c>
      <c r="S125" s="1">
        <f>+G125*(1-H125)*0.79*$S$2</f>
        <v>9.5874514519157099</v>
      </c>
      <c r="T125" s="1">
        <f>+$T$2*$A$126/0.93</f>
        <v>81.048387096774192</v>
      </c>
      <c r="U125" s="116">
        <f>+SUM(directos!$G$33:$G$36)*(1+$U$2)</f>
        <v>23.423333333333336</v>
      </c>
      <c r="V125" s="1">
        <f t="shared" si="74"/>
        <v>116.57893760367025</v>
      </c>
      <c r="W125" s="1">
        <f t="shared" si="75"/>
        <v>1209.487546390568</v>
      </c>
      <c r="X125" s="1">
        <f t="shared" si="76"/>
        <v>4601.9766969195407</v>
      </c>
      <c r="Y125" s="1">
        <f t="shared" si="77"/>
        <v>38903.225806451614</v>
      </c>
      <c r="Z125" s="1">
        <f t="shared" si="78"/>
        <v>11243.2</v>
      </c>
      <c r="AA125" s="1">
        <f t="shared" si="79"/>
        <v>55957.890049761721</v>
      </c>
      <c r="AB125" s="1">
        <f t="shared" si="80"/>
        <v>26.973246881945528</v>
      </c>
      <c r="AC125" s="5">
        <f t="shared" si="68"/>
        <v>480</v>
      </c>
      <c r="AD125" s="183">
        <v>40</v>
      </c>
      <c r="AE125" s="5">
        <v>12</v>
      </c>
      <c r="AF125" s="5">
        <f t="shared" ref="AF125:AF148" si="116">+$A$126*AC125</f>
        <v>120</v>
      </c>
      <c r="AG125" s="5">
        <f t="shared" si="81"/>
        <v>12947.158503333852</v>
      </c>
      <c r="AH125" s="8"/>
    </row>
    <row r="126" spans="1:34">
      <c r="A126" s="18">
        <v>0.25</v>
      </c>
      <c r="B126" s="26" t="s">
        <v>25</v>
      </c>
      <c r="C126" s="26" t="s">
        <v>15</v>
      </c>
      <c r="D126" s="34" t="s">
        <v>12</v>
      </c>
      <c r="E126" s="1">
        <f>+[1]Matriz!$JB$18</f>
        <v>152.58578372531403</v>
      </c>
      <c r="F126" s="163">
        <f>+[1]Matriz!$JX$18</f>
        <v>0.39999999999999991</v>
      </c>
      <c r="G126" s="1">
        <f t="shared" si="69"/>
        <v>213.62009721543964</v>
      </c>
      <c r="H126" s="4">
        <v>0.18720000000000001</v>
      </c>
      <c r="I126" s="3">
        <v>0.15</v>
      </c>
      <c r="J126" s="3">
        <v>3.5000000000000003E-2</v>
      </c>
      <c r="K126" s="1">
        <f t="shared" si="65"/>
        <v>83342.599208020474</v>
      </c>
      <c r="L126" s="1">
        <f t="shared" si="66"/>
        <v>12501.389881203071</v>
      </c>
      <c r="M126" s="1">
        <f t="shared" si="67"/>
        <v>70841.209326817407</v>
      </c>
      <c r="N126" s="1">
        <f t="shared" si="70"/>
        <v>2479.4423264386096</v>
      </c>
      <c r="O126" s="1">
        <f t="shared" si="71"/>
        <v>68361.767000378793</v>
      </c>
      <c r="P126" s="1">
        <f t="shared" si="72"/>
        <v>142.42034791745581</v>
      </c>
      <c r="Q126" s="5"/>
      <c r="R126" s="1">
        <f t="shared" si="114"/>
        <v>2.1269725839546894</v>
      </c>
      <c r="S126" s="1">
        <f>+G126*(1-H126)*0.79*$S$2</f>
        <v>8.0929136439288207</v>
      </c>
      <c r="T126" s="1">
        <f t="shared" ref="T126:U129" si="117">+T125</f>
        <v>81.048387096774192</v>
      </c>
      <c r="U126" s="1">
        <f t="shared" si="117"/>
        <v>23.423333333333336</v>
      </c>
      <c r="V126" s="1">
        <f t="shared" si="74"/>
        <v>114.69160665799103</v>
      </c>
      <c r="W126" s="1">
        <f t="shared" si="75"/>
        <v>1020.9468402982509</v>
      </c>
      <c r="X126" s="1">
        <f t="shared" si="76"/>
        <v>3884.5985490858338</v>
      </c>
      <c r="Y126" s="1">
        <f t="shared" si="77"/>
        <v>38903.225806451614</v>
      </c>
      <c r="Z126" s="1">
        <f t="shared" si="78"/>
        <v>11243.2</v>
      </c>
      <c r="AA126" s="1">
        <f t="shared" si="79"/>
        <v>55051.971195835693</v>
      </c>
      <c r="AB126" s="1">
        <f t="shared" si="80"/>
        <v>27.728741259464783</v>
      </c>
      <c r="AC126" s="5">
        <f t="shared" si="68"/>
        <v>480</v>
      </c>
      <c r="AD126" s="183">
        <v>40</v>
      </c>
      <c r="AE126" s="5">
        <v>12</v>
      </c>
      <c r="AF126" s="5">
        <f t="shared" si="116"/>
        <v>120</v>
      </c>
      <c r="AG126" s="5">
        <f t="shared" si="81"/>
        <v>13309.795804543097</v>
      </c>
      <c r="AH126" s="8"/>
    </row>
    <row r="127" spans="1:34" ht="12.75" customHeight="1">
      <c r="A127" s="30"/>
      <c r="B127" s="26" t="s">
        <v>25</v>
      </c>
      <c r="C127" s="26" t="s">
        <v>15</v>
      </c>
      <c r="D127" s="34" t="s">
        <v>0</v>
      </c>
      <c r="E127" s="1">
        <f>+[1]Matriz!$JC$18</f>
        <v>162.00855810534756</v>
      </c>
      <c r="F127" s="163">
        <f>+[1]Matriz!$JY$18</f>
        <v>0.39999999999999991</v>
      </c>
      <c r="G127" s="1">
        <f t="shared" si="69"/>
        <v>226.81198134748658</v>
      </c>
      <c r="H127" s="4">
        <v>0.127</v>
      </c>
      <c r="I127" s="3">
        <v>0.2661</v>
      </c>
      <c r="J127" s="3">
        <v>3.5000000000000003E-2</v>
      </c>
      <c r="K127" s="1">
        <f t="shared" si="65"/>
        <v>95043.292663850778</v>
      </c>
      <c r="L127" s="1">
        <f t="shared" si="66"/>
        <v>25291.020177850693</v>
      </c>
      <c r="M127" s="1">
        <f t="shared" si="67"/>
        <v>69752.272486000089</v>
      </c>
      <c r="N127" s="1">
        <f t="shared" si="70"/>
        <v>2441.3295370100032</v>
      </c>
      <c r="O127" s="1">
        <f t="shared" si="71"/>
        <v>67310.942948990079</v>
      </c>
      <c r="P127" s="1">
        <f t="shared" si="72"/>
        <v>140.23113114372936</v>
      </c>
      <c r="Q127" s="5"/>
      <c r="R127" s="1">
        <f t="shared" si="114"/>
        <v>2.4255840315253585</v>
      </c>
      <c r="S127" s="1">
        <f>+G127*(1-H127)*0.79*$S$2</f>
        <v>9.2290997313793444</v>
      </c>
      <c r="T127" s="1">
        <f t="shared" si="117"/>
        <v>81.048387096774192</v>
      </c>
      <c r="U127" s="1">
        <f t="shared" si="117"/>
        <v>23.423333333333336</v>
      </c>
      <c r="V127" s="1">
        <f t="shared" si="74"/>
        <v>116.12640419301222</v>
      </c>
      <c r="W127" s="1">
        <f t="shared" si="75"/>
        <v>1164.280335132172</v>
      </c>
      <c r="X127" s="1">
        <f t="shared" si="76"/>
        <v>4429.9678710620856</v>
      </c>
      <c r="Y127" s="1">
        <f t="shared" si="77"/>
        <v>38903.225806451614</v>
      </c>
      <c r="Z127" s="1">
        <f t="shared" si="78"/>
        <v>11243.2</v>
      </c>
      <c r="AA127" s="1">
        <f t="shared" si="79"/>
        <v>55740.674012645868</v>
      </c>
      <c r="AB127" s="1">
        <f t="shared" si="80"/>
        <v>24.104726950717136</v>
      </c>
      <c r="AC127" s="5">
        <f t="shared" si="68"/>
        <v>480</v>
      </c>
      <c r="AD127" s="183">
        <v>40</v>
      </c>
      <c r="AE127" s="5">
        <v>12</v>
      </c>
      <c r="AF127" s="5">
        <f t="shared" si="116"/>
        <v>120</v>
      </c>
      <c r="AG127" s="5">
        <f t="shared" si="81"/>
        <v>11570.268936344226</v>
      </c>
      <c r="AH127" s="32"/>
    </row>
    <row r="128" spans="1:34" ht="12.75" customHeight="1">
      <c r="A128" s="30"/>
      <c r="B128" s="26" t="s">
        <v>25</v>
      </c>
      <c r="C128" s="26" t="s">
        <v>15</v>
      </c>
      <c r="D128" s="34" t="s">
        <v>2</v>
      </c>
      <c r="E128" s="1">
        <f>+[1]Matriz!$JD$18</f>
        <v>162.99207698256666</v>
      </c>
      <c r="F128" s="163">
        <f>+[1]Matriz!$JZ$18</f>
        <v>0.39999999999999991</v>
      </c>
      <c r="G128" s="1">
        <f t="shared" si="69"/>
        <v>228.18890777559329</v>
      </c>
      <c r="H128" s="4">
        <v>0.1628</v>
      </c>
      <c r="I128" s="3">
        <v>0.14249999999999999</v>
      </c>
      <c r="J128" s="3">
        <v>3.5000000000000003E-2</v>
      </c>
      <c r="K128" s="1">
        <f t="shared" si="65"/>
        <v>0</v>
      </c>
      <c r="L128" s="1">
        <f t="shared" si="66"/>
        <v>0</v>
      </c>
      <c r="M128" s="1">
        <f t="shared" si="67"/>
        <v>0</v>
      </c>
      <c r="N128" s="1">
        <f t="shared" si="70"/>
        <v>0</v>
      </c>
      <c r="O128" s="1">
        <f t="shared" si="71"/>
        <v>0</v>
      </c>
      <c r="P128" s="1">
        <f t="shared" si="72"/>
        <v>158.08300809857897</v>
      </c>
      <c r="Q128" s="5"/>
      <c r="R128" s="1">
        <f t="shared" si="114"/>
        <v>2.3402369814741522</v>
      </c>
      <c r="S128" s="1">
        <f>+G128*(1-H128)*0.79*$S$2</f>
        <v>8.9043629148171615</v>
      </c>
      <c r="T128" s="1">
        <f t="shared" si="117"/>
        <v>81.048387096774192</v>
      </c>
      <c r="U128" s="1">
        <f t="shared" si="117"/>
        <v>23.423333333333336</v>
      </c>
      <c r="V128" s="1">
        <f t="shared" si="74"/>
        <v>115.71632032639884</v>
      </c>
      <c r="W128" s="1">
        <f t="shared" si="75"/>
        <v>0</v>
      </c>
      <c r="X128" s="1">
        <f t="shared" si="76"/>
        <v>0</v>
      </c>
      <c r="Y128" s="1">
        <f t="shared" si="77"/>
        <v>0</v>
      </c>
      <c r="Z128" s="1">
        <f t="shared" si="78"/>
        <v>0</v>
      </c>
      <c r="AA128" s="1">
        <f t="shared" si="79"/>
        <v>0</v>
      </c>
      <c r="AB128" s="1">
        <f t="shared" si="80"/>
        <v>42.366687772180128</v>
      </c>
      <c r="AC128" s="5">
        <f t="shared" si="68"/>
        <v>0</v>
      </c>
      <c r="AD128" s="183"/>
      <c r="AE128" s="5">
        <v>12</v>
      </c>
      <c r="AF128" s="5">
        <f t="shared" si="116"/>
        <v>0</v>
      </c>
      <c r="AG128" s="5">
        <f t="shared" si="81"/>
        <v>0</v>
      </c>
      <c r="AH128" s="8"/>
    </row>
    <row r="129" spans="1:34" ht="12.75" customHeight="1">
      <c r="B129" s="26" t="s">
        <v>25</v>
      </c>
      <c r="C129" s="26" t="s">
        <v>15</v>
      </c>
      <c r="D129" s="34" t="s">
        <v>13</v>
      </c>
      <c r="E129" s="1">
        <f>+[1]Matriz!$JE$18</f>
        <v>140.22316951421342</v>
      </c>
      <c r="F129" s="163">
        <f>+[1]Matriz!$KA$18</f>
        <v>0.39999999999999991</v>
      </c>
      <c r="G129" s="1">
        <f t="shared" si="69"/>
        <v>196.31243731989878</v>
      </c>
      <c r="H129" s="4">
        <v>0.126</v>
      </c>
      <c r="I129" s="3">
        <v>0.1</v>
      </c>
      <c r="J129" s="3">
        <v>0.02</v>
      </c>
      <c r="K129" s="1">
        <f t="shared" si="65"/>
        <v>20589.248426110986</v>
      </c>
      <c r="L129" s="1">
        <f t="shared" si="66"/>
        <v>2058.9248426110985</v>
      </c>
      <c r="M129" s="1">
        <f t="shared" si="67"/>
        <v>18530.323583499889</v>
      </c>
      <c r="N129" s="1">
        <f t="shared" si="70"/>
        <v>370.6064716699978</v>
      </c>
      <c r="O129" s="1">
        <f t="shared" si="71"/>
        <v>18159.71711182989</v>
      </c>
      <c r="P129" s="1">
        <f t="shared" si="72"/>
        <v>151.33097593191576</v>
      </c>
      <c r="Q129" s="5"/>
      <c r="R129" s="1">
        <f t="shared" si="114"/>
        <v>2.1018191101654966</v>
      </c>
      <c r="S129" s="1">
        <f>+G129*(1-H129)*0.79*$S$2</f>
        <v>7.9972072428419416</v>
      </c>
      <c r="T129" s="1">
        <f t="shared" si="117"/>
        <v>81.048387096774192</v>
      </c>
      <c r="U129" s="1">
        <f t="shared" si="117"/>
        <v>23.423333333333336</v>
      </c>
      <c r="V129" s="1">
        <f t="shared" si="74"/>
        <v>114.57074678311496</v>
      </c>
      <c r="W129" s="1">
        <f t="shared" si="75"/>
        <v>252.21829321985959</v>
      </c>
      <c r="X129" s="1">
        <f t="shared" si="76"/>
        <v>959.66486914103302</v>
      </c>
      <c r="Y129" s="1">
        <f t="shared" si="77"/>
        <v>9725.8064516129034</v>
      </c>
      <c r="Z129" s="1">
        <f t="shared" si="78"/>
        <v>2810.8</v>
      </c>
      <c r="AA129" s="1">
        <f t="shared" si="79"/>
        <v>13748.489613973794</v>
      </c>
      <c r="AB129" s="1">
        <f t="shared" si="80"/>
        <v>36.760229148800804</v>
      </c>
      <c r="AC129" s="5">
        <f t="shared" si="68"/>
        <v>120</v>
      </c>
      <c r="AD129" s="183">
        <v>10</v>
      </c>
      <c r="AE129" s="5">
        <v>12</v>
      </c>
      <c r="AF129" s="5">
        <f t="shared" si="116"/>
        <v>30</v>
      </c>
      <c r="AG129" s="5">
        <f t="shared" si="81"/>
        <v>4411.2274978560963</v>
      </c>
      <c r="AH129" s="32"/>
    </row>
    <row r="130" spans="1:34" ht="12.75" customHeight="1">
      <c r="B130" s="26" t="s">
        <v>25</v>
      </c>
      <c r="C130" s="26" t="s">
        <v>15</v>
      </c>
      <c r="D130" s="34" t="s">
        <v>21</v>
      </c>
      <c r="E130" s="1">
        <f>+[1]Matriz!$JG$18</f>
        <v>130.31430459796772</v>
      </c>
      <c r="F130" s="163">
        <f>+[1]Matriz!$KC$18</f>
        <v>0.39999999999999991</v>
      </c>
      <c r="G130" s="1">
        <f t="shared" si="69"/>
        <v>182.44002643715478</v>
      </c>
      <c r="H130" s="4">
        <v>7.0000000000000007E-2</v>
      </c>
      <c r="I130" s="3">
        <v>0.15</v>
      </c>
      <c r="J130" s="3">
        <v>0.05</v>
      </c>
      <c r="K130" s="1">
        <f t="shared" si="65"/>
        <v>0</v>
      </c>
      <c r="L130" s="1">
        <f t="shared" si="66"/>
        <v>0</v>
      </c>
      <c r="M130" s="1">
        <f t="shared" si="67"/>
        <v>0</v>
      </c>
      <c r="N130" s="1">
        <f t="shared" si="70"/>
        <v>0</v>
      </c>
      <c r="O130" s="1">
        <f t="shared" si="71"/>
        <v>0</v>
      </c>
      <c r="P130" s="1">
        <f t="shared" si="72"/>
        <v>137.0078988536423</v>
      </c>
      <c r="Q130" s="5"/>
      <c r="R130" s="1">
        <f t="shared" si="114"/>
        <v>2.0784480011852859</v>
      </c>
      <c r="S130" s="1">
        <f t="shared" ref="S130:S136" si="118">+G130*(1-H130)*$S$2</f>
        <v>10.010484250606682</v>
      </c>
      <c r="T130" s="1">
        <f t="shared" ref="T130:T136" si="119">+T129</f>
        <v>81.048387096774192</v>
      </c>
      <c r="U130" s="1">
        <f t="shared" ref="U130:U136" si="120">+U129</f>
        <v>23.423333333333336</v>
      </c>
      <c r="V130" s="1">
        <f t="shared" si="74"/>
        <v>116.5606526818995</v>
      </c>
      <c r="W130" s="1">
        <f t="shared" si="75"/>
        <v>0</v>
      </c>
      <c r="X130" s="1">
        <f t="shared" si="76"/>
        <v>0</v>
      </c>
      <c r="Y130" s="1">
        <f t="shared" si="77"/>
        <v>0</v>
      </c>
      <c r="Z130" s="1">
        <f t="shared" si="78"/>
        <v>0</v>
      </c>
      <c r="AA130" s="1">
        <f t="shared" si="79"/>
        <v>0</v>
      </c>
      <c r="AB130" s="1">
        <f t="shared" si="80"/>
        <v>20.447246171742805</v>
      </c>
      <c r="AC130" s="5">
        <f t="shared" si="68"/>
        <v>0</v>
      </c>
      <c r="AD130" s="183"/>
      <c r="AE130" s="5">
        <v>12</v>
      </c>
      <c r="AF130" s="5">
        <f t="shared" si="116"/>
        <v>0</v>
      </c>
      <c r="AG130" s="5">
        <f t="shared" si="81"/>
        <v>0</v>
      </c>
      <c r="AH130" s="32"/>
    </row>
    <row r="131" spans="1:34" ht="12.75" customHeight="1">
      <c r="B131" s="26" t="s">
        <v>25</v>
      </c>
      <c r="C131" s="26" t="s">
        <v>15</v>
      </c>
      <c r="D131" s="34" t="s">
        <v>47</v>
      </c>
      <c r="E131" s="1">
        <f>+[1]Matriz!$JF$18</f>
        <v>148.67720321825445</v>
      </c>
      <c r="F131" s="163">
        <f>+[1]Matriz!$KB$18</f>
        <v>0.39999999999999991</v>
      </c>
      <c r="G131" s="1">
        <f t="shared" si="69"/>
        <v>208.14808450555623</v>
      </c>
      <c r="H131" s="4">
        <v>0.15</v>
      </c>
      <c r="I131" s="3">
        <v>0.128</v>
      </c>
      <c r="J131" s="3">
        <v>3.5000000000000003E-2</v>
      </c>
      <c r="K131" s="1">
        <f t="shared" si="65"/>
        <v>0</v>
      </c>
      <c r="L131" s="1">
        <f t="shared" si="66"/>
        <v>0</v>
      </c>
      <c r="M131" s="1">
        <f t="shared" si="67"/>
        <v>0</v>
      </c>
      <c r="N131" s="1">
        <f t="shared" si="70"/>
        <v>0</v>
      </c>
      <c r="O131" s="1">
        <f t="shared" si="71"/>
        <v>0</v>
      </c>
      <c r="P131" s="1">
        <f t="shared" si="72"/>
        <v>148.87958262727511</v>
      </c>
      <c r="Q131" s="5"/>
      <c r="R131" s="1">
        <f t="shared" si="114"/>
        <v>2.1673419299141043</v>
      </c>
      <c r="S131" s="1">
        <f t="shared" si="118"/>
        <v>10.438626437953644</v>
      </c>
      <c r="T131" s="1">
        <f t="shared" si="119"/>
        <v>81.048387096774192</v>
      </c>
      <c r="U131" s="1">
        <f t="shared" si="120"/>
        <v>23.423333333333336</v>
      </c>
      <c r="V131" s="1">
        <f t="shared" si="74"/>
        <v>117.07768879797527</v>
      </c>
      <c r="W131" s="1">
        <f t="shared" si="75"/>
        <v>0</v>
      </c>
      <c r="X131" s="1">
        <f t="shared" si="76"/>
        <v>0</v>
      </c>
      <c r="Y131" s="1">
        <f t="shared" si="77"/>
        <v>0</v>
      </c>
      <c r="Z131" s="1">
        <f t="shared" si="78"/>
        <v>0</v>
      </c>
      <c r="AA131" s="1">
        <f t="shared" si="79"/>
        <v>0</v>
      </c>
      <c r="AB131" s="1">
        <f t="shared" si="80"/>
        <v>31.801893829299843</v>
      </c>
      <c r="AC131" s="5">
        <f t="shared" si="68"/>
        <v>0</v>
      </c>
      <c r="AD131" s="183"/>
      <c r="AE131" s="5">
        <v>12</v>
      </c>
      <c r="AF131" s="5">
        <f t="shared" si="116"/>
        <v>0</v>
      </c>
      <c r="AG131" s="5">
        <f t="shared" si="81"/>
        <v>0</v>
      </c>
      <c r="AH131" s="32"/>
    </row>
    <row r="132" spans="1:34" ht="12.75" customHeight="1">
      <c r="B132" s="26" t="s">
        <v>25</v>
      </c>
      <c r="C132" s="26" t="s">
        <v>15</v>
      </c>
      <c r="D132" s="34" t="s">
        <v>48</v>
      </c>
      <c r="E132" s="1">
        <f>+[1]Matriz!$JK$18</f>
        <v>144.64468473474042</v>
      </c>
      <c r="F132" s="163">
        <f>+[1]Matriz!$KG$18</f>
        <v>0.39999999999999991</v>
      </c>
      <c r="G132" s="1">
        <f t="shared" si="69"/>
        <v>202.50255862863659</v>
      </c>
      <c r="H132" s="4">
        <v>7.0000000000000007E-2</v>
      </c>
      <c r="I132" s="3">
        <v>0.15</v>
      </c>
      <c r="J132" s="3">
        <v>3.5000000000000003E-2</v>
      </c>
      <c r="K132" s="1">
        <f t="shared" si="65"/>
        <v>45198.571085911688</v>
      </c>
      <c r="L132" s="1">
        <f t="shared" si="66"/>
        <v>6779.785662886753</v>
      </c>
      <c r="M132" s="1">
        <f t="shared" si="67"/>
        <v>38418.785423024936</v>
      </c>
      <c r="N132" s="1">
        <f t="shared" si="70"/>
        <v>1344.657489805873</v>
      </c>
      <c r="O132" s="1">
        <f t="shared" si="71"/>
        <v>37074.127933219061</v>
      </c>
      <c r="P132" s="1">
        <f t="shared" si="72"/>
        <v>154.47553305507941</v>
      </c>
      <c r="Q132" s="5"/>
      <c r="R132" s="1">
        <f t="shared" si="114"/>
        <v>2.3070103991767423</v>
      </c>
      <c r="S132" s="1">
        <f t="shared" si="118"/>
        <v>11.111315391953289</v>
      </c>
      <c r="T132" s="1">
        <f t="shared" si="119"/>
        <v>81.048387096774192</v>
      </c>
      <c r="U132" s="1">
        <f t="shared" si="120"/>
        <v>23.423333333333336</v>
      </c>
      <c r="V132" s="1">
        <f t="shared" si="74"/>
        <v>117.89004622123755</v>
      </c>
      <c r="W132" s="1">
        <f t="shared" si="75"/>
        <v>553.6824958024182</v>
      </c>
      <c r="X132" s="1">
        <f t="shared" si="76"/>
        <v>2666.7156940687892</v>
      </c>
      <c r="Y132" s="1">
        <f t="shared" si="77"/>
        <v>19451.612903225807</v>
      </c>
      <c r="Z132" s="1">
        <f t="shared" si="78"/>
        <v>5621.6</v>
      </c>
      <c r="AA132" s="1">
        <f t="shared" si="79"/>
        <v>28293.611093097014</v>
      </c>
      <c r="AB132" s="1">
        <f t="shared" si="80"/>
        <v>36.585486833841856</v>
      </c>
      <c r="AC132" s="5">
        <f t="shared" si="68"/>
        <v>240</v>
      </c>
      <c r="AD132" s="183">
        <v>20</v>
      </c>
      <c r="AE132" s="5">
        <v>12</v>
      </c>
      <c r="AF132" s="5">
        <f t="shared" si="116"/>
        <v>60</v>
      </c>
      <c r="AG132" s="5">
        <f t="shared" si="81"/>
        <v>8780.5168401220453</v>
      </c>
      <c r="AH132" s="32"/>
    </row>
    <row r="133" spans="1:34" ht="12.75" customHeight="1">
      <c r="B133" s="26" t="s">
        <v>25</v>
      </c>
      <c r="C133" s="26" t="s">
        <v>15</v>
      </c>
      <c r="D133" s="34" t="s">
        <v>49</v>
      </c>
      <c r="E133" s="1">
        <f>+[1]Matriz!$JI$18</f>
        <v>135.65505478640904</v>
      </c>
      <c r="F133" s="163">
        <f>+[1]Matriz!$KE$18</f>
        <v>0.39999999999999991</v>
      </c>
      <c r="G133" s="1">
        <f>+E133*(1+F133)</f>
        <v>189.91707670097264</v>
      </c>
      <c r="H133" s="4">
        <v>0.1</v>
      </c>
      <c r="I133" s="3">
        <v>0.2</v>
      </c>
      <c r="J133" s="3"/>
      <c r="K133" s="1">
        <f t="shared" si="65"/>
        <v>82044.177134820173</v>
      </c>
      <c r="L133" s="1">
        <f t="shared" si="66"/>
        <v>16408.835426964037</v>
      </c>
      <c r="M133" s="1">
        <f t="shared" si="67"/>
        <v>65635.341707856132</v>
      </c>
      <c r="N133" s="1">
        <f t="shared" si="70"/>
        <v>0</v>
      </c>
      <c r="O133" s="1">
        <f t="shared" si="71"/>
        <v>65635.341707856132</v>
      </c>
      <c r="P133" s="1">
        <f t="shared" si="72"/>
        <v>136.7402952247003</v>
      </c>
      <c r="Q133" s="5"/>
      <c r="R133" s="1">
        <f t="shared" si="114"/>
        <v>2.0938357706282233</v>
      </c>
      <c r="S133" s="1">
        <f t="shared" si="118"/>
        <v>10.084596772821646</v>
      </c>
      <c r="T133" s="1">
        <f t="shared" si="119"/>
        <v>81.048387096774192</v>
      </c>
      <c r="U133" s="1">
        <f t="shared" si="120"/>
        <v>23.423333333333336</v>
      </c>
      <c r="V133" s="1">
        <f t="shared" si="74"/>
        <v>116.6501529735574</v>
      </c>
      <c r="W133" s="1">
        <f t="shared" si="75"/>
        <v>1005.0411699015472</v>
      </c>
      <c r="X133" s="1">
        <f t="shared" si="76"/>
        <v>4840.6064509543903</v>
      </c>
      <c r="Y133" s="1">
        <f t="shared" si="77"/>
        <v>38903.225806451614</v>
      </c>
      <c r="Z133" s="1">
        <f t="shared" si="78"/>
        <v>11243.2</v>
      </c>
      <c r="AA133" s="1">
        <f t="shared" si="79"/>
        <v>55992.07342730755</v>
      </c>
      <c r="AB133" s="1">
        <f t="shared" si="80"/>
        <v>20.090142251142908</v>
      </c>
      <c r="AC133" s="5">
        <f t="shared" si="68"/>
        <v>480</v>
      </c>
      <c r="AD133" s="183">
        <v>40</v>
      </c>
      <c r="AE133" s="5">
        <v>12</v>
      </c>
      <c r="AF133" s="5">
        <f t="shared" si="116"/>
        <v>120</v>
      </c>
      <c r="AG133" s="5">
        <f t="shared" si="81"/>
        <v>9643.2682805485965</v>
      </c>
      <c r="AH133" s="32"/>
    </row>
    <row r="134" spans="1:34" ht="12.75" customHeight="1">
      <c r="B134" s="26" t="s">
        <v>25</v>
      </c>
      <c r="C134" s="26" t="s">
        <v>15</v>
      </c>
      <c r="D134" s="34" t="s">
        <v>50</v>
      </c>
      <c r="E134" s="1">
        <f>+[1]Matriz!$JK$18</f>
        <v>144.64468473474042</v>
      </c>
      <c r="F134" s="163">
        <f>+[1]Matriz!$KG$18</f>
        <v>0.39999999999999991</v>
      </c>
      <c r="G134" s="1">
        <f>+E134*(1+F134)</f>
        <v>202.50255862863659</v>
      </c>
      <c r="H134" s="4">
        <v>0.12</v>
      </c>
      <c r="I134" s="3"/>
      <c r="J134" s="3">
        <v>3.5000000000000003E-2</v>
      </c>
      <c r="K134" s="1">
        <f t="shared" si="65"/>
        <v>106921.35095592012</v>
      </c>
      <c r="L134" s="1">
        <f t="shared" si="66"/>
        <v>0</v>
      </c>
      <c r="M134" s="1">
        <f t="shared" si="67"/>
        <v>106921.35095592012</v>
      </c>
      <c r="N134" s="1">
        <f t="shared" si="70"/>
        <v>3742.2472834572045</v>
      </c>
      <c r="O134" s="1">
        <f t="shared" si="71"/>
        <v>103179.10367246291</v>
      </c>
      <c r="P134" s="1">
        <f t="shared" si="72"/>
        <v>171.96517278743818</v>
      </c>
      <c r="Q134" s="5"/>
      <c r="R134" s="1">
        <f t="shared" si="114"/>
        <v>2.1829775820167026</v>
      </c>
      <c r="S134" s="1">
        <f t="shared" si="118"/>
        <v>10.513932843998811</v>
      </c>
      <c r="T134" s="1">
        <f t="shared" si="119"/>
        <v>81.048387096774192</v>
      </c>
      <c r="U134" s="1">
        <f t="shared" si="120"/>
        <v>23.423333333333336</v>
      </c>
      <c r="V134" s="1">
        <f t="shared" si="74"/>
        <v>117.16863085612304</v>
      </c>
      <c r="W134" s="1">
        <f t="shared" si="75"/>
        <v>1309.7865492100216</v>
      </c>
      <c r="X134" s="1">
        <f t="shared" si="76"/>
        <v>6308.3597063992866</v>
      </c>
      <c r="Y134" s="1">
        <f t="shared" si="77"/>
        <v>48629.032258064515</v>
      </c>
      <c r="Z134" s="1">
        <f t="shared" si="78"/>
        <v>14054.000000000002</v>
      </c>
      <c r="AA134" s="1">
        <f t="shared" si="79"/>
        <v>70301.178513673833</v>
      </c>
      <c r="AB134" s="1">
        <f t="shared" si="80"/>
        <v>54.796541931315133</v>
      </c>
      <c r="AC134" s="5">
        <f t="shared" si="68"/>
        <v>600</v>
      </c>
      <c r="AD134" s="183">
        <v>50</v>
      </c>
      <c r="AE134" s="5">
        <v>12</v>
      </c>
      <c r="AF134" s="5">
        <f t="shared" si="116"/>
        <v>150</v>
      </c>
      <c r="AG134" s="5">
        <f t="shared" si="81"/>
        <v>32877.925158789083</v>
      </c>
      <c r="AH134" s="32"/>
    </row>
    <row r="135" spans="1:34" ht="12.75" customHeight="1">
      <c r="B135" s="26" t="s">
        <v>25</v>
      </c>
      <c r="C135" s="26" t="s">
        <v>15</v>
      </c>
      <c r="D135" s="34" t="s">
        <v>104</v>
      </c>
      <c r="E135" s="1">
        <f>+[1]Matriz!$JJ$18</f>
        <v>143.32277121590437</v>
      </c>
      <c r="F135" s="163">
        <f>+[1]Matriz!$KF$18</f>
        <v>0.39999999999999991</v>
      </c>
      <c r="G135" s="1">
        <f t="shared" si="69"/>
        <v>200.65187970226611</v>
      </c>
      <c r="H135" s="4">
        <v>0.12</v>
      </c>
      <c r="I135" s="3">
        <v>0.1</v>
      </c>
      <c r="J135" s="3">
        <v>7.0000000000000007E-2</v>
      </c>
      <c r="K135" s="1">
        <f t="shared" si="65"/>
        <v>21188.8384965593</v>
      </c>
      <c r="L135" s="1">
        <f t="shared" si="66"/>
        <v>2118.8838496559301</v>
      </c>
      <c r="M135" s="1">
        <f t="shared" si="67"/>
        <v>19069.95464690337</v>
      </c>
      <c r="N135" s="1">
        <f t="shared" si="70"/>
        <v>1334.896825283236</v>
      </c>
      <c r="O135" s="1">
        <f t="shared" si="71"/>
        <v>17735.057821620136</v>
      </c>
      <c r="P135" s="1">
        <f t="shared" si="72"/>
        <v>147.7921485135011</v>
      </c>
      <c r="Q135" s="5"/>
      <c r="R135" s="1">
        <f t="shared" si="114"/>
        <v>2.1630272631904286</v>
      </c>
      <c r="S135" s="1">
        <f t="shared" si="118"/>
        <v>10.417845594141655</v>
      </c>
      <c r="T135" s="1">
        <f t="shared" si="119"/>
        <v>81.048387096774192</v>
      </c>
      <c r="U135" s="1">
        <f t="shared" si="120"/>
        <v>23.423333333333336</v>
      </c>
      <c r="V135" s="1">
        <f t="shared" si="74"/>
        <v>117.05259328743961</v>
      </c>
      <c r="W135" s="1">
        <f t="shared" si="75"/>
        <v>259.56327158285143</v>
      </c>
      <c r="X135" s="1">
        <f t="shared" si="76"/>
        <v>1250.1414712969986</v>
      </c>
      <c r="Y135" s="1">
        <f t="shared" si="77"/>
        <v>9725.8064516129034</v>
      </c>
      <c r="Z135" s="1">
        <f t="shared" si="78"/>
        <v>2810.8</v>
      </c>
      <c r="AA135" s="1">
        <f t="shared" si="79"/>
        <v>14046.311194492753</v>
      </c>
      <c r="AB135" s="1">
        <f t="shared" si="80"/>
        <v>30.739555226061498</v>
      </c>
      <c r="AC135" s="5">
        <f t="shared" si="68"/>
        <v>120</v>
      </c>
      <c r="AD135" s="183">
        <v>10</v>
      </c>
      <c r="AE135" s="5">
        <v>12</v>
      </c>
      <c r="AF135" s="5">
        <f t="shared" si="116"/>
        <v>30</v>
      </c>
      <c r="AG135" s="5">
        <f t="shared" si="81"/>
        <v>3688.7466271273797</v>
      </c>
      <c r="AH135" s="32"/>
    </row>
    <row r="136" spans="1:34" ht="12.75" customHeight="1">
      <c r="B136" s="26" t="s">
        <v>25</v>
      </c>
      <c r="C136" s="26" t="s">
        <v>15</v>
      </c>
      <c r="D136" s="34" t="s">
        <v>51</v>
      </c>
      <c r="E136" s="1">
        <f>+[1]Matriz!$JG$18</f>
        <v>130.31430459796772</v>
      </c>
      <c r="F136" s="163">
        <f>+[1]Matriz!$KC$18</f>
        <v>0.39999999999999991</v>
      </c>
      <c r="G136" s="1">
        <f>+E136*(1+F136)</f>
        <v>182.44002643715478</v>
      </c>
      <c r="H136" s="4">
        <v>7.0000000000000007E-2</v>
      </c>
      <c r="I136" s="3">
        <v>0.11</v>
      </c>
      <c r="J136" s="3">
        <v>3.5000000000000003E-2</v>
      </c>
      <c r="K136" s="1">
        <f t="shared" si="65"/>
        <v>0</v>
      </c>
      <c r="L136" s="1">
        <f t="shared" si="66"/>
        <v>0</v>
      </c>
      <c r="M136" s="1">
        <f t="shared" si="67"/>
        <v>0</v>
      </c>
      <c r="N136" s="1">
        <f t="shared" si="70"/>
        <v>0</v>
      </c>
      <c r="O136" s="1">
        <f t="shared" si="71"/>
        <v>0</v>
      </c>
      <c r="P136" s="1">
        <f t="shared" si="72"/>
        <v>145.72041353616186</v>
      </c>
      <c r="Q136" s="5"/>
      <c r="R136" s="1">
        <f t="shared" si="114"/>
        <v>2.0784480011852859</v>
      </c>
      <c r="S136" s="1">
        <f t="shared" si="118"/>
        <v>10.010484250606682</v>
      </c>
      <c r="T136" s="1">
        <f t="shared" si="119"/>
        <v>81.048387096774192</v>
      </c>
      <c r="U136" s="1">
        <f t="shared" si="120"/>
        <v>23.423333333333336</v>
      </c>
      <c r="V136" s="1">
        <f t="shared" si="74"/>
        <v>116.5606526818995</v>
      </c>
      <c r="W136" s="1">
        <f t="shared" si="75"/>
        <v>0</v>
      </c>
      <c r="X136" s="1">
        <f t="shared" si="76"/>
        <v>0</v>
      </c>
      <c r="Y136" s="1">
        <f t="shared" si="77"/>
        <v>0</v>
      </c>
      <c r="Z136" s="1">
        <f t="shared" si="78"/>
        <v>0</v>
      </c>
      <c r="AA136" s="1">
        <f t="shared" si="79"/>
        <v>0</v>
      </c>
      <c r="AB136" s="1">
        <f t="shared" si="80"/>
        <v>29.159760854262359</v>
      </c>
      <c r="AC136" s="5">
        <f t="shared" si="68"/>
        <v>0</v>
      </c>
      <c r="AD136" s="183"/>
      <c r="AE136" s="5">
        <v>12</v>
      </c>
      <c r="AF136" s="5">
        <f t="shared" si="116"/>
        <v>0</v>
      </c>
      <c r="AG136" s="5">
        <f t="shared" si="81"/>
        <v>0</v>
      </c>
      <c r="AH136" s="32"/>
    </row>
    <row r="137" spans="1:34" ht="12.75" customHeight="1">
      <c r="A137" s="18" t="s">
        <v>20</v>
      </c>
      <c r="B137" s="26" t="s">
        <v>209</v>
      </c>
      <c r="C137" s="26" t="s">
        <v>15</v>
      </c>
      <c r="D137" s="34" t="s">
        <v>1</v>
      </c>
      <c r="E137" s="1">
        <f>+[1]Matriz!$JA$19</f>
        <v>146.92511496484065</v>
      </c>
      <c r="F137" s="163">
        <f>+[1]Matriz!$JW$19</f>
        <v>0.39999999999999991</v>
      </c>
      <c r="G137" s="1">
        <f t="shared" si="69"/>
        <v>205.69516095077688</v>
      </c>
      <c r="H137" s="2"/>
      <c r="I137" s="3">
        <f>17.18%+10.5%</f>
        <v>0.27679999999999999</v>
      </c>
      <c r="J137" s="3">
        <v>3.5000000000000003E-2</v>
      </c>
      <c r="K137" s="1">
        <f t="shared" si="65"/>
        <v>98733.677256372903</v>
      </c>
      <c r="L137" s="1">
        <f t="shared" si="66"/>
        <v>27329.481864564019</v>
      </c>
      <c r="M137" s="1">
        <f t="shared" si="67"/>
        <v>71404.195391808884</v>
      </c>
      <c r="N137" s="1">
        <f t="shared" si="70"/>
        <v>2499.1468387133114</v>
      </c>
      <c r="O137" s="1">
        <f t="shared" si="71"/>
        <v>68905.048553095578</v>
      </c>
      <c r="P137" s="1">
        <f t="shared" si="72"/>
        <v>143.55218448561578</v>
      </c>
      <c r="Q137" s="5"/>
      <c r="R137" s="1">
        <f t="shared" si="114"/>
        <v>2.5197657216470168</v>
      </c>
      <c r="S137" s="1">
        <f>+G137*(1-H137)*0.79*$S$2</f>
        <v>9.5874514519157099</v>
      </c>
      <c r="T137" s="1">
        <f>+$T$2*$A$138/0.93</f>
        <v>81.048387096774192</v>
      </c>
      <c r="U137" s="116">
        <f>+SUM(directos!$G$33:$G$36)*(1+$U$2)</f>
        <v>23.423333333333336</v>
      </c>
      <c r="V137" s="1">
        <f t="shared" si="74"/>
        <v>116.57893760367025</v>
      </c>
      <c r="W137" s="1">
        <f t="shared" si="75"/>
        <v>1209.487546390568</v>
      </c>
      <c r="X137" s="1">
        <f t="shared" si="76"/>
        <v>4601.9766969195407</v>
      </c>
      <c r="Y137" s="1">
        <f t="shared" si="77"/>
        <v>38903.225806451614</v>
      </c>
      <c r="Z137" s="1">
        <f t="shared" si="78"/>
        <v>11243.2</v>
      </c>
      <c r="AA137" s="1">
        <f t="shared" si="79"/>
        <v>55957.890049761721</v>
      </c>
      <c r="AB137" s="1">
        <f t="shared" si="80"/>
        <v>26.973246881945528</v>
      </c>
      <c r="AC137" s="5">
        <f t="shared" si="68"/>
        <v>480</v>
      </c>
      <c r="AD137" s="183">
        <v>40</v>
      </c>
      <c r="AE137" s="5">
        <v>12</v>
      </c>
      <c r="AF137" s="5">
        <f t="shared" si="116"/>
        <v>120</v>
      </c>
      <c r="AG137" s="5">
        <f t="shared" si="81"/>
        <v>12947.158503333852</v>
      </c>
      <c r="AH137" s="8"/>
    </row>
    <row r="138" spans="1:34">
      <c r="A138" s="18">
        <v>0.25</v>
      </c>
      <c r="B138" s="26" t="s">
        <v>209</v>
      </c>
      <c r="C138" s="26" t="s">
        <v>15</v>
      </c>
      <c r="D138" s="34" t="s">
        <v>12</v>
      </c>
      <c r="E138" s="1">
        <f>+[1]Matriz!$JB$19</f>
        <v>152.58578372531403</v>
      </c>
      <c r="F138" s="163">
        <f>+[1]Matriz!$JX$19</f>
        <v>0.39999999999999991</v>
      </c>
      <c r="G138" s="1">
        <f t="shared" si="69"/>
        <v>213.62009721543964</v>
      </c>
      <c r="H138" s="4">
        <v>0.18720000000000001</v>
      </c>
      <c r="I138" s="3">
        <v>0.15</v>
      </c>
      <c r="J138" s="3">
        <v>3.5000000000000003E-2</v>
      </c>
      <c r="K138" s="1">
        <f t="shared" si="65"/>
        <v>83342.599208020474</v>
      </c>
      <c r="L138" s="1">
        <f t="shared" si="66"/>
        <v>12501.389881203071</v>
      </c>
      <c r="M138" s="1">
        <f t="shared" si="67"/>
        <v>70841.209326817407</v>
      </c>
      <c r="N138" s="1">
        <f t="shared" si="70"/>
        <v>2479.4423264386096</v>
      </c>
      <c r="O138" s="1">
        <f t="shared" si="71"/>
        <v>68361.767000378793</v>
      </c>
      <c r="P138" s="1">
        <f t="shared" si="72"/>
        <v>142.42034791745581</v>
      </c>
      <c r="Q138" s="5"/>
      <c r="R138" s="1">
        <f t="shared" si="114"/>
        <v>2.1269725839546894</v>
      </c>
      <c r="S138" s="1">
        <f>+G138*(1-H138)*0.79*$S$2</f>
        <v>8.0929136439288207</v>
      </c>
      <c r="T138" s="1">
        <f t="shared" ref="T138:U141" si="121">+T137</f>
        <v>81.048387096774192</v>
      </c>
      <c r="U138" s="1">
        <f t="shared" si="121"/>
        <v>23.423333333333336</v>
      </c>
      <c r="V138" s="1">
        <f t="shared" si="74"/>
        <v>114.69160665799103</v>
      </c>
      <c r="W138" s="1">
        <f t="shared" si="75"/>
        <v>1020.9468402982509</v>
      </c>
      <c r="X138" s="1">
        <f t="shared" si="76"/>
        <v>3884.5985490858338</v>
      </c>
      <c r="Y138" s="1">
        <f t="shared" si="77"/>
        <v>38903.225806451614</v>
      </c>
      <c r="Z138" s="1">
        <f t="shared" si="78"/>
        <v>11243.2</v>
      </c>
      <c r="AA138" s="1">
        <f t="shared" si="79"/>
        <v>55051.971195835693</v>
      </c>
      <c r="AB138" s="1">
        <f t="shared" si="80"/>
        <v>27.728741259464783</v>
      </c>
      <c r="AC138" s="5">
        <f t="shared" si="68"/>
        <v>480</v>
      </c>
      <c r="AD138" s="183">
        <v>40</v>
      </c>
      <c r="AE138" s="5">
        <v>12</v>
      </c>
      <c r="AF138" s="5">
        <f t="shared" si="116"/>
        <v>120</v>
      </c>
      <c r="AG138" s="5">
        <f t="shared" si="81"/>
        <v>13309.795804543097</v>
      </c>
      <c r="AH138" s="8"/>
    </row>
    <row r="139" spans="1:34" ht="12.75" customHeight="1">
      <c r="A139" s="30"/>
      <c r="B139" s="26" t="s">
        <v>209</v>
      </c>
      <c r="C139" s="26" t="s">
        <v>15</v>
      </c>
      <c r="D139" s="34" t="s">
        <v>0</v>
      </c>
      <c r="E139" s="1">
        <f>+[1]Matriz!$JC$19</f>
        <v>162.00855810534756</v>
      </c>
      <c r="F139" s="163">
        <f>+[1]Matriz!$JY$19</f>
        <v>0.39999999999999991</v>
      </c>
      <c r="G139" s="1">
        <f t="shared" si="69"/>
        <v>226.81198134748658</v>
      </c>
      <c r="H139" s="4">
        <v>0.127</v>
      </c>
      <c r="I139" s="3">
        <v>0.2661</v>
      </c>
      <c r="J139" s="3">
        <v>3.5000000000000003E-2</v>
      </c>
      <c r="K139" s="1">
        <f t="shared" si="65"/>
        <v>95043.292663850778</v>
      </c>
      <c r="L139" s="1">
        <f t="shared" si="66"/>
        <v>25291.020177850693</v>
      </c>
      <c r="M139" s="1">
        <f t="shared" si="67"/>
        <v>69752.272486000089</v>
      </c>
      <c r="N139" s="1">
        <f t="shared" si="70"/>
        <v>2441.3295370100032</v>
      </c>
      <c r="O139" s="1">
        <f t="shared" si="71"/>
        <v>67310.942948990079</v>
      </c>
      <c r="P139" s="1">
        <f t="shared" si="72"/>
        <v>140.23113114372936</v>
      </c>
      <c r="Q139" s="5"/>
      <c r="R139" s="1">
        <f t="shared" si="114"/>
        <v>2.4255840315253585</v>
      </c>
      <c r="S139" s="1">
        <f>+G139*(1-H139)*0.79*$S$2</f>
        <v>9.2290997313793444</v>
      </c>
      <c r="T139" s="1">
        <f t="shared" si="121"/>
        <v>81.048387096774192</v>
      </c>
      <c r="U139" s="1">
        <f t="shared" si="121"/>
        <v>23.423333333333336</v>
      </c>
      <c r="V139" s="1">
        <f t="shared" si="74"/>
        <v>116.12640419301222</v>
      </c>
      <c r="W139" s="1">
        <f t="shared" si="75"/>
        <v>1164.280335132172</v>
      </c>
      <c r="X139" s="1">
        <f t="shared" si="76"/>
        <v>4429.9678710620856</v>
      </c>
      <c r="Y139" s="1">
        <f t="shared" si="77"/>
        <v>38903.225806451614</v>
      </c>
      <c r="Z139" s="1">
        <f t="shared" si="78"/>
        <v>11243.2</v>
      </c>
      <c r="AA139" s="1">
        <f t="shared" si="79"/>
        <v>55740.674012645868</v>
      </c>
      <c r="AB139" s="1">
        <f t="shared" si="80"/>
        <v>24.104726950717136</v>
      </c>
      <c r="AC139" s="5">
        <f t="shared" si="68"/>
        <v>480</v>
      </c>
      <c r="AD139" s="183">
        <v>40</v>
      </c>
      <c r="AE139" s="5">
        <v>12</v>
      </c>
      <c r="AF139" s="5">
        <f t="shared" si="116"/>
        <v>120</v>
      </c>
      <c r="AG139" s="5">
        <f t="shared" si="81"/>
        <v>11570.268936344226</v>
      </c>
      <c r="AH139" s="32"/>
    </row>
    <row r="140" spans="1:34" ht="12.75" customHeight="1">
      <c r="A140" s="30"/>
      <c r="B140" s="26" t="s">
        <v>209</v>
      </c>
      <c r="C140" s="26" t="s">
        <v>15</v>
      </c>
      <c r="D140" s="34" t="s">
        <v>2</v>
      </c>
      <c r="E140" s="1">
        <f>+[1]Matriz!$JD$19</f>
        <v>162.99207698256666</v>
      </c>
      <c r="F140" s="163">
        <f>+[1]Matriz!$JZ$19</f>
        <v>0.39999999999999991</v>
      </c>
      <c r="G140" s="1">
        <f t="shared" si="69"/>
        <v>228.18890777559329</v>
      </c>
      <c r="H140" s="4">
        <v>0.1628</v>
      </c>
      <c r="I140" s="3">
        <v>0.14249999999999999</v>
      </c>
      <c r="J140" s="3">
        <v>3.5000000000000003E-2</v>
      </c>
      <c r="K140" s="1">
        <f t="shared" si="65"/>
        <v>0</v>
      </c>
      <c r="L140" s="1">
        <f t="shared" si="66"/>
        <v>0</v>
      </c>
      <c r="M140" s="1">
        <f t="shared" si="67"/>
        <v>0</v>
      </c>
      <c r="N140" s="1">
        <f t="shared" si="70"/>
        <v>0</v>
      </c>
      <c r="O140" s="1">
        <f t="shared" si="71"/>
        <v>0</v>
      </c>
      <c r="P140" s="1">
        <f t="shared" si="72"/>
        <v>158.08300809857897</v>
      </c>
      <c r="Q140" s="5"/>
      <c r="R140" s="1">
        <f t="shared" si="114"/>
        <v>2.3402369814741522</v>
      </c>
      <c r="S140" s="1">
        <f>+G140*(1-H140)*0.79*$S$2</f>
        <v>8.9043629148171615</v>
      </c>
      <c r="T140" s="1">
        <f t="shared" si="121"/>
        <v>81.048387096774192</v>
      </c>
      <c r="U140" s="1">
        <f t="shared" si="121"/>
        <v>23.423333333333336</v>
      </c>
      <c r="V140" s="1">
        <f t="shared" si="74"/>
        <v>115.71632032639884</v>
      </c>
      <c r="W140" s="1">
        <f t="shared" si="75"/>
        <v>0</v>
      </c>
      <c r="X140" s="1">
        <f t="shared" si="76"/>
        <v>0</v>
      </c>
      <c r="Y140" s="1">
        <f t="shared" si="77"/>
        <v>0</v>
      </c>
      <c r="Z140" s="1">
        <f t="shared" si="78"/>
        <v>0</v>
      </c>
      <c r="AA140" s="1">
        <f t="shared" si="79"/>
        <v>0</v>
      </c>
      <c r="AB140" s="1">
        <f t="shared" si="80"/>
        <v>42.366687772180128</v>
      </c>
      <c r="AC140" s="5">
        <f t="shared" si="68"/>
        <v>0</v>
      </c>
      <c r="AD140" s="183"/>
      <c r="AE140" s="5">
        <v>12</v>
      </c>
      <c r="AF140" s="5">
        <f t="shared" si="116"/>
        <v>0</v>
      </c>
      <c r="AG140" s="5">
        <f t="shared" si="81"/>
        <v>0</v>
      </c>
      <c r="AH140" s="8"/>
    </row>
    <row r="141" spans="1:34" ht="12.75" customHeight="1">
      <c r="B141" s="26" t="s">
        <v>209</v>
      </c>
      <c r="C141" s="26" t="s">
        <v>15</v>
      </c>
      <c r="D141" s="34" t="s">
        <v>13</v>
      </c>
      <c r="E141" s="1">
        <f>+[1]Matriz!$JE$19</f>
        <v>140.22316951421342</v>
      </c>
      <c r="F141" s="163">
        <f>+[1]Matriz!$KA$19</f>
        <v>0.39999999999999991</v>
      </c>
      <c r="G141" s="1">
        <f t="shared" si="69"/>
        <v>196.31243731989878</v>
      </c>
      <c r="H141" s="4">
        <v>0.126</v>
      </c>
      <c r="I141" s="3">
        <v>0.1</v>
      </c>
      <c r="J141" s="3">
        <v>0.02</v>
      </c>
      <c r="K141" s="1">
        <f t="shared" si="65"/>
        <v>20589.248426110986</v>
      </c>
      <c r="L141" s="1">
        <f t="shared" si="66"/>
        <v>2058.9248426110985</v>
      </c>
      <c r="M141" s="1">
        <f t="shared" si="67"/>
        <v>18530.323583499889</v>
      </c>
      <c r="N141" s="1">
        <f t="shared" si="70"/>
        <v>370.6064716699978</v>
      </c>
      <c r="O141" s="1">
        <f t="shared" si="71"/>
        <v>18159.71711182989</v>
      </c>
      <c r="P141" s="1">
        <f t="shared" si="72"/>
        <v>151.33097593191576</v>
      </c>
      <c r="Q141" s="5"/>
      <c r="R141" s="1">
        <f t="shared" si="114"/>
        <v>2.1018191101654966</v>
      </c>
      <c r="S141" s="1">
        <f>+G141*(1-H141)*0.79*$S$2</f>
        <v>7.9972072428419416</v>
      </c>
      <c r="T141" s="1">
        <f t="shared" si="121"/>
        <v>81.048387096774192</v>
      </c>
      <c r="U141" s="1">
        <f t="shared" si="121"/>
        <v>23.423333333333336</v>
      </c>
      <c r="V141" s="1">
        <f t="shared" si="74"/>
        <v>114.57074678311496</v>
      </c>
      <c r="W141" s="1">
        <f t="shared" si="75"/>
        <v>252.21829321985959</v>
      </c>
      <c r="X141" s="1">
        <f t="shared" si="76"/>
        <v>959.66486914103302</v>
      </c>
      <c r="Y141" s="1">
        <f t="shared" si="77"/>
        <v>9725.8064516129034</v>
      </c>
      <c r="Z141" s="1">
        <f t="shared" si="78"/>
        <v>2810.8</v>
      </c>
      <c r="AA141" s="1">
        <f t="shared" si="79"/>
        <v>13748.489613973794</v>
      </c>
      <c r="AB141" s="1">
        <f t="shared" si="80"/>
        <v>36.760229148800804</v>
      </c>
      <c r="AC141" s="5">
        <f t="shared" si="68"/>
        <v>120</v>
      </c>
      <c r="AD141" s="183">
        <v>10</v>
      </c>
      <c r="AE141" s="5">
        <v>12</v>
      </c>
      <c r="AF141" s="5">
        <f t="shared" si="116"/>
        <v>30</v>
      </c>
      <c r="AG141" s="5">
        <f t="shared" si="81"/>
        <v>4411.2274978560963</v>
      </c>
      <c r="AH141" s="32"/>
    </row>
    <row r="142" spans="1:34" ht="12.75" customHeight="1">
      <c r="B142" s="26" t="s">
        <v>209</v>
      </c>
      <c r="C142" s="26" t="s">
        <v>15</v>
      </c>
      <c r="D142" s="34" t="s">
        <v>21</v>
      </c>
      <c r="E142" s="1">
        <f>+[1]Matriz!$JG$19</f>
        <v>130.31430459796772</v>
      </c>
      <c r="F142" s="163">
        <f>+[1]Matriz!$KC$19</f>
        <v>0.39999999999999991</v>
      </c>
      <c r="G142" s="1">
        <f t="shared" si="69"/>
        <v>182.44002643715478</v>
      </c>
      <c r="H142" s="4">
        <v>7.0000000000000007E-2</v>
      </c>
      <c r="I142" s="3">
        <v>0.15</v>
      </c>
      <c r="J142" s="3">
        <v>0.05</v>
      </c>
      <c r="K142" s="1">
        <f t="shared" si="65"/>
        <v>0</v>
      </c>
      <c r="L142" s="1">
        <f t="shared" si="66"/>
        <v>0</v>
      </c>
      <c r="M142" s="1">
        <f t="shared" si="67"/>
        <v>0</v>
      </c>
      <c r="N142" s="1">
        <f t="shared" si="70"/>
        <v>0</v>
      </c>
      <c r="O142" s="1">
        <f t="shared" si="71"/>
        <v>0</v>
      </c>
      <c r="P142" s="1">
        <f t="shared" si="72"/>
        <v>137.0078988536423</v>
      </c>
      <c r="Q142" s="5"/>
      <c r="R142" s="1">
        <f t="shared" si="114"/>
        <v>2.0784480011852859</v>
      </c>
      <c r="S142" s="1">
        <f t="shared" ref="S142:S148" si="122">+G142*(1-H142)*$S$2</f>
        <v>10.010484250606682</v>
      </c>
      <c r="T142" s="1">
        <f t="shared" ref="T142:T148" si="123">+T141</f>
        <v>81.048387096774192</v>
      </c>
      <c r="U142" s="1">
        <f t="shared" ref="U142:U148" si="124">+U141</f>
        <v>23.423333333333336</v>
      </c>
      <c r="V142" s="1">
        <f t="shared" si="74"/>
        <v>116.5606526818995</v>
      </c>
      <c r="W142" s="1">
        <f t="shared" si="75"/>
        <v>0</v>
      </c>
      <c r="X142" s="1">
        <f t="shared" si="76"/>
        <v>0</v>
      </c>
      <c r="Y142" s="1">
        <f t="shared" si="77"/>
        <v>0</v>
      </c>
      <c r="Z142" s="1">
        <f t="shared" si="78"/>
        <v>0</v>
      </c>
      <c r="AA142" s="1">
        <f t="shared" si="79"/>
        <v>0</v>
      </c>
      <c r="AB142" s="1">
        <f t="shared" si="80"/>
        <v>20.447246171742805</v>
      </c>
      <c r="AC142" s="5">
        <f t="shared" si="68"/>
        <v>0</v>
      </c>
      <c r="AD142" s="183"/>
      <c r="AE142" s="5">
        <v>12</v>
      </c>
      <c r="AF142" s="5">
        <f t="shared" si="116"/>
        <v>0</v>
      </c>
      <c r="AG142" s="5">
        <f t="shared" si="81"/>
        <v>0</v>
      </c>
      <c r="AH142" s="32"/>
    </row>
    <row r="143" spans="1:34" ht="12.75" customHeight="1">
      <c r="B143" s="26" t="s">
        <v>209</v>
      </c>
      <c r="C143" s="26" t="s">
        <v>15</v>
      </c>
      <c r="D143" s="34" t="s">
        <v>47</v>
      </c>
      <c r="E143" s="1">
        <f>+[1]Matriz!$JF$19</f>
        <v>148.67720321825445</v>
      </c>
      <c r="F143" s="163">
        <f>+[1]Matriz!$KB$19</f>
        <v>0.39999999999999991</v>
      </c>
      <c r="G143" s="1">
        <f t="shared" si="69"/>
        <v>208.14808450555623</v>
      </c>
      <c r="H143" s="4">
        <v>0.15</v>
      </c>
      <c r="I143" s="3">
        <v>0.128</v>
      </c>
      <c r="J143" s="3">
        <v>3.5000000000000003E-2</v>
      </c>
      <c r="K143" s="1">
        <f t="shared" si="65"/>
        <v>0</v>
      </c>
      <c r="L143" s="1">
        <f t="shared" si="66"/>
        <v>0</v>
      </c>
      <c r="M143" s="1">
        <f t="shared" si="67"/>
        <v>0</v>
      </c>
      <c r="N143" s="1">
        <f t="shared" si="70"/>
        <v>0</v>
      </c>
      <c r="O143" s="1">
        <f t="shared" si="71"/>
        <v>0</v>
      </c>
      <c r="P143" s="1">
        <f t="shared" si="72"/>
        <v>148.87958262727511</v>
      </c>
      <c r="Q143" s="5"/>
      <c r="R143" s="1">
        <f t="shared" si="114"/>
        <v>2.1673419299141043</v>
      </c>
      <c r="S143" s="1">
        <f t="shared" si="122"/>
        <v>10.438626437953644</v>
      </c>
      <c r="T143" s="1">
        <f t="shared" si="123"/>
        <v>81.048387096774192</v>
      </c>
      <c r="U143" s="1">
        <f t="shared" si="124"/>
        <v>23.423333333333336</v>
      </c>
      <c r="V143" s="1">
        <f t="shared" si="74"/>
        <v>117.07768879797527</v>
      </c>
      <c r="W143" s="1">
        <f t="shared" si="75"/>
        <v>0</v>
      </c>
      <c r="X143" s="1">
        <f t="shared" si="76"/>
        <v>0</v>
      </c>
      <c r="Y143" s="1">
        <f t="shared" si="77"/>
        <v>0</v>
      </c>
      <c r="Z143" s="1">
        <f t="shared" si="78"/>
        <v>0</v>
      </c>
      <c r="AA143" s="1">
        <f t="shared" si="79"/>
        <v>0</v>
      </c>
      <c r="AB143" s="1">
        <f t="shared" si="80"/>
        <v>31.801893829299843</v>
      </c>
      <c r="AC143" s="5">
        <f t="shared" si="68"/>
        <v>0</v>
      </c>
      <c r="AD143" s="183"/>
      <c r="AE143" s="5">
        <v>12</v>
      </c>
      <c r="AF143" s="5">
        <f t="shared" si="116"/>
        <v>0</v>
      </c>
      <c r="AG143" s="5">
        <f t="shared" si="81"/>
        <v>0</v>
      </c>
      <c r="AH143" s="32"/>
    </row>
    <row r="144" spans="1:34" ht="12.75" customHeight="1">
      <c r="B144" s="26" t="s">
        <v>209</v>
      </c>
      <c r="C144" s="26" t="s">
        <v>15</v>
      </c>
      <c r="D144" s="34" t="s">
        <v>48</v>
      </c>
      <c r="E144" s="1">
        <f>+[1]Matriz!$JK$19</f>
        <v>144.64468473474042</v>
      </c>
      <c r="F144" s="163">
        <f>+[1]Matriz!$KG$19</f>
        <v>0.39999999999999991</v>
      </c>
      <c r="G144" s="1">
        <f t="shared" si="69"/>
        <v>202.50255862863659</v>
      </c>
      <c r="H144" s="4">
        <v>7.0000000000000007E-2</v>
      </c>
      <c r="I144" s="3">
        <v>0.15</v>
      </c>
      <c r="J144" s="3">
        <v>3.5000000000000003E-2</v>
      </c>
      <c r="K144" s="1">
        <f t="shared" si="65"/>
        <v>45198.571085911688</v>
      </c>
      <c r="L144" s="1">
        <f t="shared" si="66"/>
        <v>6779.785662886753</v>
      </c>
      <c r="M144" s="1">
        <f t="shared" si="67"/>
        <v>38418.785423024936</v>
      </c>
      <c r="N144" s="1">
        <f t="shared" si="70"/>
        <v>1344.657489805873</v>
      </c>
      <c r="O144" s="1">
        <f t="shared" si="71"/>
        <v>37074.127933219061</v>
      </c>
      <c r="P144" s="1">
        <f t="shared" si="72"/>
        <v>154.47553305507941</v>
      </c>
      <c r="Q144" s="5"/>
      <c r="R144" s="1">
        <f t="shared" si="114"/>
        <v>2.3070103991767423</v>
      </c>
      <c r="S144" s="1">
        <f t="shared" si="122"/>
        <v>11.111315391953289</v>
      </c>
      <c r="T144" s="1">
        <f t="shared" si="123"/>
        <v>81.048387096774192</v>
      </c>
      <c r="U144" s="1">
        <f t="shared" si="124"/>
        <v>23.423333333333336</v>
      </c>
      <c r="V144" s="1">
        <f t="shared" si="74"/>
        <v>117.89004622123755</v>
      </c>
      <c r="W144" s="1">
        <f t="shared" si="75"/>
        <v>553.6824958024182</v>
      </c>
      <c r="X144" s="1">
        <f t="shared" si="76"/>
        <v>2666.7156940687892</v>
      </c>
      <c r="Y144" s="1">
        <f t="shared" si="77"/>
        <v>19451.612903225807</v>
      </c>
      <c r="Z144" s="1">
        <f t="shared" si="78"/>
        <v>5621.6</v>
      </c>
      <c r="AA144" s="1">
        <f t="shared" si="79"/>
        <v>28293.611093097014</v>
      </c>
      <c r="AB144" s="1">
        <f t="shared" si="80"/>
        <v>36.585486833841856</v>
      </c>
      <c r="AC144" s="5">
        <f t="shared" si="68"/>
        <v>240</v>
      </c>
      <c r="AD144" s="183">
        <v>20</v>
      </c>
      <c r="AE144" s="5">
        <v>12</v>
      </c>
      <c r="AF144" s="5">
        <f t="shared" si="116"/>
        <v>60</v>
      </c>
      <c r="AG144" s="5">
        <f t="shared" si="81"/>
        <v>8780.5168401220453</v>
      </c>
      <c r="AH144" s="32"/>
    </row>
    <row r="145" spans="1:34" ht="12.75" customHeight="1">
      <c r="B145" s="26" t="s">
        <v>209</v>
      </c>
      <c r="C145" s="26" t="s">
        <v>15</v>
      </c>
      <c r="D145" s="34" t="s">
        <v>49</v>
      </c>
      <c r="E145" s="1">
        <f>+[1]Matriz!$JI$19</f>
        <v>135.65505478640904</v>
      </c>
      <c r="F145" s="163">
        <f>+[1]Matriz!$KE$19</f>
        <v>0.39999999999999991</v>
      </c>
      <c r="G145" s="1">
        <f>+E145*(1+F145)</f>
        <v>189.91707670097264</v>
      </c>
      <c r="H145" s="4">
        <v>0.1</v>
      </c>
      <c r="I145" s="3">
        <v>0.2</v>
      </c>
      <c r="J145" s="3"/>
      <c r="K145" s="1">
        <f t="shared" ref="K145:K304" si="125">+G145*(1-H145)*AC145</f>
        <v>82044.177134820173</v>
      </c>
      <c r="L145" s="1">
        <f t="shared" ref="L145:L304" si="126">+K145*I145</f>
        <v>16408.835426964037</v>
      </c>
      <c r="M145" s="1">
        <f t="shared" ref="M145:M304" si="127">+K145-L145</f>
        <v>65635.341707856132</v>
      </c>
      <c r="N145" s="1">
        <f t="shared" si="70"/>
        <v>0</v>
      </c>
      <c r="O145" s="1">
        <f t="shared" si="71"/>
        <v>65635.341707856132</v>
      </c>
      <c r="P145" s="1">
        <f t="shared" si="72"/>
        <v>136.7402952247003</v>
      </c>
      <c r="Q145" s="5"/>
      <c r="R145" s="1">
        <f t="shared" si="114"/>
        <v>2.0938357706282233</v>
      </c>
      <c r="S145" s="1">
        <f t="shared" si="122"/>
        <v>10.084596772821646</v>
      </c>
      <c r="T145" s="1">
        <f t="shared" si="123"/>
        <v>81.048387096774192</v>
      </c>
      <c r="U145" s="1">
        <f t="shared" si="124"/>
        <v>23.423333333333336</v>
      </c>
      <c r="V145" s="1">
        <f t="shared" si="74"/>
        <v>116.6501529735574</v>
      </c>
      <c r="W145" s="1">
        <f t="shared" si="75"/>
        <v>1005.0411699015472</v>
      </c>
      <c r="X145" s="1">
        <f t="shared" si="76"/>
        <v>4840.6064509543903</v>
      </c>
      <c r="Y145" s="1">
        <f t="shared" si="77"/>
        <v>38903.225806451614</v>
      </c>
      <c r="Z145" s="1">
        <f t="shared" si="78"/>
        <v>11243.2</v>
      </c>
      <c r="AA145" s="1">
        <f t="shared" si="79"/>
        <v>55992.07342730755</v>
      </c>
      <c r="AB145" s="1">
        <f t="shared" si="80"/>
        <v>20.090142251142908</v>
      </c>
      <c r="AC145" s="5">
        <f t="shared" ref="AC145:AC304" si="128">+AD145*AE145</f>
        <v>480</v>
      </c>
      <c r="AD145" s="183">
        <v>40</v>
      </c>
      <c r="AE145" s="5">
        <v>12</v>
      </c>
      <c r="AF145" s="5">
        <f t="shared" si="116"/>
        <v>120</v>
      </c>
      <c r="AG145" s="5">
        <f t="shared" si="81"/>
        <v>9643.2682805485965</v>
      </c>
      <c r="AH145" s="32"/>
    </row>
    <row r="146" spans="1:34" ht="12.75" customHeight="1">
      <c r="B146" s="26" t="s">
        <v>209</v>
      </c>
      <c r="C146" s="26" t="s">
        <v>15</v>
      </c>
      <c r="D146" s="34" t="s">
        <v>50</v>
      </c>
      <c r="E146" s="1">
        <f>+[1]Matriz!$JK$19</f>
        <v>144.64468473474042</v>
      </c>
      <c r="F146" s="163">
        <f>+[1]Matriz!$KG$19</f>
        <v>0.39999999999999991</v>
      </c>
      <c r="G146" s="1">
        <f>+E146*(1+F146)</f>
        <v>202.50255862863659</v>
      </c>
      <c r="H146" s="4">
        <v>0.12</v>
      </c>
      <c r="I146" s="3"/>
      <c r="J146" s="3">
        <v>3.5000000000000003E-2</v>
      </c>
      <c r="K146" s="1">
        <f t="shared" si="125"/>
        <v>106921.35095592012</v>
      </c>
      <c r="L146" s="1">
        <f t="shared" si="126"/>
        <v>0</v>
      </c>
      <c r="M146" s="1">
        <f t="shared" si="127"/>
        <v>106921.35095592012</v>
      </c>
      <c r="N146" s="1">
        <f t="shared" ref="N146:N304" si="129">+M146*J146</f>
        <v>3742.2472834572045</v>
      </c>
      <c r="O146" s="1">
        <f t="shared" ref="O146:O304" si="130">+M146-N146</f>
        <v>103179.10367246291</v>
      </c>
      <c r="P146" s="1">
        <f t="shared" ref="P146:P304" si="131">+G146*(1-H146)*(1-I146)*(1-J146)</f>
        <v>171.96517278743818</v>
      </c>
      <c r="Q146" s="5"/>
      <c r="R146" s="1">
        <f t="shared" si="114"/>
        <v>2.1829775820167026</v>
      </c>
      <c r="S146" s="1">
        <f t="shared" si="122"/>
        <v>10.513932843998811</v>
      </c>
      <c r="T146" s="1">
        <f t="shared" si="123"/>
        <v>81.048387096774192</v>
      </c>
      <c r="U146" s="1">
        <f t="shared" si="124"/>
        <v>23.423333333333336</v>
      </c>
      <c r="V146" s="1">
        <f t="shared" ref="V146:V304" si="132">+SUM(R146:U146)</f>
        <v>117.16863085612304</v>
      </c>
      <c r="W146" s="1">
        <f t="shared" ref="W146:W304" si="133">+R146*AC146</f>
        <v>1309.7865492100216</v>
      </c>
      <c r="X146" s="1">
        <f t="shared" ref="X146:X304" si="134">+AC146*S146</f>
        <v>6308.3597063992866</v>
      </c>
      <c r="Y146" s="1">
        <f t="shared" ref="Y146:Y304" si="135">+T146*AC146</f>
        <v>48629.032258064515</v>
      </c>
      <c r="Z146" s="1">
        <f t="shared" ref="Z146:Z304" si="136">+AC146*U146</f>
        <v>14054.000000000002</v>
      </c>
      <c r="AA146" s="1">
        <f t="shared" ref="AA146:AA304" si="137">+V146*AC146</f>
        <v>70301.178513673833</v>
      </c>
      <c r="AB146" s="1">
        <f t="shared" ref="AB146:AB304" si="138">+P146-V146</f>
        <v>54.796541931315133</v>
      </c>
      <c r="AC146" s="5">
        <f t="shared" si="128"/>
        <v>600</v>
      </c>
      <c r="AD146" s="183">
        <v>50</v>
      </c>
      <c r="AE146" s="5">
        <v>12</v>
      </c>
      <c r="AF146" s="5">
        <f t="shared" si="116"/>
        <v>150</v>
      </c>
      <c r="AG146" s="5">
        <f t="shared" si="81"/>
        <v>32877.925158789083</v>
      </c>
      <c r="AH146" s="32"/>
    </row>
    <row r="147" spans="1:34" ht="12.75" customHeight="1">
      <c r="B147" s="26" t="s">
        <v>209</v>
      </c>
      <c r="C147" s="26" t="s">
        <v>15</v>
      </c>
      <c r="D147" s="34" t="s">
        <v>104</v>
      </c>
      <c r="E147" s="1">
        <f>+[1]Matriz!$JJ$19</f>
        <v>143.32277121590437</v>
      </c>
      <c r="F147" s="163">
        <f>+[1]Matriz!$KF$19</f>
        <v>0.39999999999999991</v>
      </c>
      <c r="G147" s="1">
        <f t="shared" ref="G147:G303" si="139">+E147*(1+F147)</f>
        <v>200.65187970226611</v>
      </c>
      <c r="H147" s="4">
        <v>0.12</v>
      </c>
      <c r="I147" s="3">
        <v>0.1</v>
      </c>
      <c r="J147" s="3">
        <v>7.0000000000000007E-2</v>
      </c>
      <c r="K147" s="1">
        <f t="shared" si="125"/>
        <v>21188.8384965593</v>
      </c>
      <c r="L147" s="1">
        <f t="shared" si="126"/>
        <v>2118.8838496559301</v>
      </c>
      <c r="M147" s="1">
        <f t="shared" si="127"/>
        <v>19069.95464690337</v>
      </c>
      <c r="N147" s="1">
        <f t="shared" si="129"/>
        <v>1334.896825283236</v>
      </c>
      <c r="O147" s="1">
        <f t="shared" si="130"/>
        <v>17735.057821620136</v>
      </c>
      <c r="P147" s="1">
        <f t="shared" si="131"/>
        <v>147.7921485135011</v>
      </c>
      <c r="Q147" s="5"/>
      <c r="R147" s="1">
        <f t="shared" si="114"/>
        <v>2.1630272631904286</v>
      </c>
      <c r="S147" s="1">
        <f t="shared" si="122"/>
        <v>10.417845594141655</v>
      </c>
      <c r="T147" s="1">
        <f t="shared" si="123"/>
        <v>81.048387096774192</v>
      </c>
      <c r="U147" s="1">
        <f t="shared" si="124"/>
        <v>23.423333333333336</v>
      </c>
      <c r="V147" s="1">
        <f t="shared" si="132"/>
        <v>117.05259328743961</v>
      </c>
      <c r="W147" s="1">
        <f t="shared" si="133"/>
        <v>259.56327158285143</v>
      </c>
      <c r="X147" s="1">
        <f t="shared" si="134"/>
        <v>1250.1414712969986</v>
      </c>
      <c r="Y147" s="1">
        <f t="shared" si="135"/>
        <v>9725.8064516129034</v>
      </c>
      <c r="Z147" s="1">
        <f t="shared" si="136"/>
        <v>2810.8</v>
      </c>
      <c r="AA147" s="1">
        <f t="shared" si="137"/>
        <v>14046.311194492753</v>
      </c>
      <c r="AB147" s="1">
        <f t="shared" si="138"/>
        <v>30.739555226061498</v>
      </c>
      <c r="AC147" s="5">
        <f t="shared" si="128"/>
        <v>120</v>
      </c>
      <c r="AD147" s="183">
        <v>10</v>
      </c>
      <c r="AE147" s="5">
        <v>12</v>
      </c>
      <c r="AF147" s="5">
        <f t="shared" si="116"/>
        <v>30</v>
      </c>
      <c r="AG147" s="5">
        <f t="shared" si="81"/>
        <v>3688.7466271273797</v>
      </c>
      <c r="AH147" s="32"/>
    </row>
    <row r="148" spans="1:34" ht="12.75" customHeight="1">
      <c r="B148" s="26" t="s">
        <v>209</v>
      </c>
      <c r="C148" s="26" t="s">
        <v>15</v>
      </c>
      <c r="D148" s="34" t="s">
        <v>51</v>
      </c>
      <c r="E148" s="1">
        <f>+[1]Matriz!$JG$19</f>
        <v>130.31430459796772</v>
      </c>
      <c r="F148" s="163">
        <f>+[1]Matriz!$KC$19</f>
        <v>0.39999999999999991</v>
      </c>
      <c r="G148" s="1">
        <f t="shared" si="139"/>
        <v>182.44002643715478</v>
      </c>
      <c r="H148" s="4">
        <v>7.0000000000000007E-2</v>
      </c>
      <c r="I148" s="3">
        <v>0.11</v>
      </c>
      <c r="J148" s="3">
        <v>3.5000000000000003E-2</v>
      </c>
      <c r="K148" s="1">
        <f t="shared" si="125"/>
        <v>0</v>
      </c>
      <c r="L148" s="1">
        <f t="shared" si="126"/>
        <v>0</v>
      </c>
      <c r="M148" s="1">
        <f t="shared" si="127"/>
        <v>0</v>
      </c>
      <c r="N148" s="1">
        <f t="shared" si="129"/>
        <v>0</v>
      </c>
      <c r="O148" s="1">
        <f t="shared" si="130"/>
        <v>0</v>
      </c>
      <c r="P148" s="1">
        <f t="shared" si="131"/>
        <v>145.72041353616186</v>
      </c>
      <c r="Q148" s="5"/>
      <c r="R148" s="1">
        <f t="shared" si="114"/>
        <v>2.0784480011852859</v>
      </c>
      <c r="S148" s="1">
        <f t="shared" si="122"/>
        <v>10.010484250606682</v>
      </c>
      <c r="T148" s="1">
        <f t="shared" si="123"/>
        <v>81.048387096774192</v>
      </c>
      <c r="U148" s="1">
        <f t="shared" si="124"/>
        <v>23.423333333333336</v>
      </c>
      <c r="V148" s="1">
        <f t="shared" si="132"/>
        <v>116.5606526818995</v>
      </c>
      <c r="W148" s="1">
        <f t="shared" si="133"/>
        <v>0</v>
      </c>
      <c r="X148" s="1">
        <f t="shared" si="134"/>
        <v>0</v>
      </c>
      <c r="Y148" s="1">
        <f t="shared" si="135"/>
        <v>0</v>
      </c>
      <c r="Z148" s="1">
        <f t="shared" si="136"/>
        <v>0</v>
      </c>
      <c r="AA148" s="1">
        <f t="shared" si="137"/>
        <v>0</v>
      </c>
      <c r="AB148" s="1">
        <f t="shared" si="138"/>
        <v>29.159760854262359</v>
      </c>
      <c r="AC148" s="5">
        <f t="shared" si="128"/>
        <v>0</v>
      </c>
      <c r="AD148" s="183"/>
      <c r="AE148" s="5">
        <v>12</v>
      </c>
      <c r="AF148" s="5">
        <f t="shared" si="116"/>
        <v>0</v>
      </c>
      <c r="AG148" s="5">
        <f t="shared" si="81"/>
        <v>0</v>
      </c>
      <c r="AH148" s="32"/>
    </row>
    <row r="149" spans="1:34" ht="12.75" customHeight="1">
      <c r="A149" s="204" t="s">
        <v>20</v>
      </c>
      <c r="B149" s="26" t="s">
        <v>275</v>
      </c>
      <c r="C149" s="26" t="s">
        <v>15</v>
      </c>
      <c r="D149" s="34" t="s">
        <v>1</v>
      </c>
      <c r="E149" s="205">
        <f>+[1]Matriz!$JA$20</f>
        <v>146.92511496484065</v>
      </c>
      <c r="F149" s="163">
        <f>+[1]Matriz!$JW20</f>
        <v>0.39999999999999991</v>
      </c>
      <c r="G149" s="1">
        <f t="shared" si="139"/>
        <v>205.69516095077688</v>
      </c>
      <c r="H149" s="2"/>
      <c r="I149" s="3">
        <f>17.18%+10.5%</f>
        <v>0.27679999999999999</v>
      </c>
      <c r="J149" s="3">
        <v>3.5000000000000003E-2</v>
      </c>
      <c r="K149" s="1">
        <f t="shared" si="125"/>
        <v>98733.677256372903</v>
      </c>
      <c r="L149" s="1">
        <f t="shared" si="126"/>
        <v>27329.481864564019</v>
      </c>
      <c r="M149" s="1">
        <f t="shared" si="127"/>
        <v>71404.195391808884</v>
      </c>
      <c r="N149" s="1">
        <f t="shared" si="129"/>
        <v>2499.1468387133114</v>
      </c>
      <c r="O149" s="1">
        <f t="shared" si="130"/>
        <v>68905.048553095578</v>
      </c>
      <c r="P149" s="1">
        <f t="shared" si="131"/>
        <v>143.55218448561578</v>
      </c>
      <c r="Q149" s="5"/>
      <c r="R149" s="1">
        <f t="shared" ref="R149:R172" si="140">+G149*(1-H149)*$R$2</f>
        <v>2.5197657216470168</v>
      </c>
      <c r="S149" s="1">
        <f>+G149*(1-H149)*0.79*$S$2</f>
        <v>9.5874514519157099</v>
      </c>
      <c r="T149" s="1">
        <f>+$T$2*$A$126/0.93</f>
        <v>81.048387096774192</v>
      </c>
      <c r="U149" s="116">
        <f>+SUM(directos!$G$33:$G$36)*(1+$U$2)</f>
        <v>23.423333333333336</v>
      </c>
      <c r="V149" s="1">
        <f t="shared" ref="V149:V169" si="141">+SUM(R149:U149)</f>
        <v>116.57893760367025</v>
      </c>
      <c r="W149" s="1">
        <f t="shared" si="133"/>
        <v>1209.487546390568</v>
      </c>
      <c r="X149" s="1">
        <f t="shared" si="134"/>
        <v>4601.9766969195407</v>
      </c>
      <c r="Y149" s="1">
        <f t="shared" si="135"/>
        <v>38903.225806451614</v>
      </c>
      <c r="Z149" s="1">
        <f t="shared" si="136"/>
        <v>11243.2</v>
      </c>
      <c r="AA149" s="1">
        <f t="shared" si="137"/>
        <v>55957.890049761721</v>
      </c>
      <c r="AB149" s="1">
        <f t="shared" si="138"/>
        <v>26.973246881945528</v>
      </c>
      <c r="AC149" s="5">
        <f t="shared" si="128"/>
        <v>480</v>
      </c>
      <c r="AD149" s="183">
        <v>40</v>
      </c>
      <c r="AE149" s="5">
        <v>12</v>
      </c>
      <c r="AF149" s="5">
        <f t="shared" ref="AF149:AF172" si="142">+$A$126*AC149</f>
        <v>120</v>
      </c>
      <c r="AG149" s="5">
        <f t="shared" ref="AG149:AG172" si="143">+AB149*AC149</f>
        <v>12947.158503333852</v>
      </c>
      <c r="AH149" s="32"/>
    </row>
    <row r="150" spans="1:34" ht="12.75" customHeight="1">
      <c r="A150" s="204">
        <v>0.25</v>
      </c>
      <c r="B150" s="26" t="s">
        <v>275</v>
      </c>
      <c r="C150" s="26" t="s">
        <v>15</v>
      </c>
      <c r="D150" s="34" t="s">
        <v>12</v>
      </c>
      <c r="E150" s="205">
        <f>+[1]Matriz!$JB$20</f>
        <v>152.58578372531403</v>
      </c>
      <c r="F150" s="163">
        <f>+[1]Matriz!$JX20</f>
        <v>0.39999999999999991</v>
      </c>
      <c r="G150" s="1">
        <f t="shared" si="139"/>
        <v>213.62009721543964</v>
      </c>
      <c r="H150" s="4">
        <v>0.18720000000000001</v>
      </c>
      <c r="I150" s="3">
        <v>0.15</v>
      </c>
      <c r="J150" s="3">
        <v>3.5000000000000003E-2</v>
      </c>
      <c r="K150" s="1">
        <f t="shared" si="125"/>
        <v>83342.599208020474</v>
      </c>
      <c r="L150" s="1">
        <f t="shared" si="126"/>
        <v>12501.389881203071</v>
      </c>
      <c r="M150" s="1">
        <f t="shared" si="127"/>
        <v>70841.209326817407</v>
      </c>
      <c r="N150" s="1">
        <f t="shared" si="129"/>
        <v>2479.4423264386096</v>
      </c>
      <c r="O150" s="1">
        <f t="shared" si="130"/>
        <v>68361.767000378793</v>
      </c>
      <c r="P150" s="1">
        <f t="shared" si="131"/>
        <v>142.42034791745581</v>
      </c>
      <c r="Q150" s="5"/>
      <c r="R150" s="1">
        <f t="shared" si="140"/>
        <v>2.1269725839546894</v>
      </c>
      <c r="S150" s="1">
        <f>+G150*(1-H150)*0.79*$S$2</f>
        <v>8.0929136439288207</v>
      </c>
      <c r="T150" s="1">
        <f t="shared" ref="T150:U150" si="144">+T149</f>
        <v>81.048387096774192</v>
      </c>
      <c r="U150" s="1">
        <f t="shared" si="144"/>
        <v>23.423333333333336</v>
      </c>
      <c r="V150" s="1">
        <f t="shared" si="141"/>
        <v>114.69160665799103</v>
      </c>
      <c r="W150" s="1">
        <f t="shared" si="133"/>
        <v>1020.9468402982509</v>
      </c>
      <c r="X150" s="1">
        <f t="shared" si="134"/>
        <v>3884.5985490858338</v>
      </c>
      <c r="Y150" s="1">
        <f t="shared" si="135"/>
        <v>38903.225806451614</v>
      </c>
      <c r="Z150" s="1">
        <f t="shared" si="136"/>
        <v>11243.2</v>
      </c>
      <c r="AA150" s="1">
        <f t="shared" si="137"/>
        <v>55051.971195835693</v>
      </c>
      <c r="AB150" s="1">
        <f t="shared" si="138"/>
        <v>27.728741259464783</v>
      </c>
      <c r="AC150" s="5">
        <f t="shared" si="128"/>
        <v>480</v>
      </c>
      <c r="AD150" s="183">
        <v>40</v>
      </c>
      <c r="AE150" s="5">
        <v>12</v>
      </c>
      <c r="AF150" s="5">
        <f t="shared" si="142"/>
        <v>120</v>
      </c>
      <c r="AG150" s="5">
        <f t="shared" si="143"/>
        <v>13309.795804543097</v>
      </c>
      <c r="AH150" s="32"/>
    </row>
    <row r="151" spans="1:34" ht="12.75" customHeight="1">
      <c r="A151" s="30"/>
      <c r="B151" s="26" t="s">
        <v>275</v>
      </c>
      <c r="C151" s="26" t="s">
        <v>15</v>
      </c>
      <c r="D151" s="34" t="s">
        <v>0</v>
      </c>
      <c r="E151" s="205">
        <f>+[1]Matriz!$JC$20</f>
        <v>162.00855810534756</v>
      </c>
      <c r="F151" s="163">
        <f>+[1]Matriz!$JY20</f>
        <v>0.39999999999999991</v>
      </c>
      <c r="G151" s="1">
        <f t="shared" si="139"/>
        <v>226.81198134748658</v>
      </c>
      <c r="H151" s="4">
        <v>0.127</v>
      </c>
      <c r="I151" s="3">
        <v>0.2661</v>
      </c>
      <c r="J151" s="3">
        <v>3.5000000000000003E-2</v>
      </c>
      <c r="K151" s="1">
        <f t="shared" si="125"/>
        <v>95043.292663850778</v>
      </c>
      <c r="L151" s="1">
        <f t="shared" si="126"/>
        <v>25291.020177850693</v>
      </c>
      <c r="M151" s="1">
        <f t="shared" si="127"/>
        <v>69752.272486000089</v>
      </c>
      <c r="N151" s="1">
        <f t="shared" si="129"/>
        <v>2441.3295370100032</v>
      </c>
      <c r="O151" s="1">
        <f t="shared" si="130"/>
        <v>67310.942948990079</v>
      </c>
      <c r="P151" s="1">
        <f t="shared" si="131"/>
        <v>140.23113114372936</v>
      </c>
      <c r="Q151" s="5"/>
      <c r="R151" s="1">
        <f t="shared" si="140"/>
        <v>2.4255840315253585</v>
      </c>
      <c r="S151" s="1">
        <f>+G151*(1-H151)*0.79*$S$2</f>
        <v>9.2290997313793444</v>
      </c>
      <c r="T151" s="1">
        <f t="shared" ref="T151:U151" si="145">+T150</f>
        <v>81.048387096774192</v>
      </c>
      <c r="U151" s="1">
        <f t="shared" si="145"/>
        <v>23.423333333333336</v>
      </c>
      <c r="V151" s="1">
        <f t="shared" si="141"/>
        <v>116.12640419301222</v>
      </c>
      <c r="W151" s="1">
        <f t="shared" si="133"/>
        <v>1164.280335132172</v>
      </c>
      <c r="X151" s="1">
        <f t="shared" si="134"/>
        <v>4429.9678710620856</v>
      </c>
      <c r="Y151" s="1">
        <f t="shared" si="135"/>
        <v>38903.225806451614</v>
      </c>
      <c r="Z151" s="1">
        <f t="shared" si="136"/>
        <v>11243.2</v>
      </c>
      <c r="AA151" s="1">
        <f t="shared" si="137"/>
        <v>55740.674012645868</v>
      </c>
      <c r="AB151" s="1">
        <f t="shared" si="138"/>
        <v>24.104726950717136</v>
      </c>
      <c r="AC151" s="5">
        <f t="shared" si="128"/>
        <v>480</v>
      </c>
      <c r="AD151" s="183">
        <v>40</v>
      </c>
      <c r="AE151" s="5">
        <v>12</v>
      </c>
      <c r="AF151" s="5">
        <f t="shared" si="142"/>
        <v>120</v>
      </c>
      <c r="AG151" s="5">
        <f t="shared" si="143"/>
        <v>11570.268936344226</v>
      </c>
      <c r="AH151" s="32"/>
    </row>
    <row r="152" spans="1:34" ht="12.75" customHeight="1">
      <c r="A152" s="30"/>
      <c r="B152" s="26" t="s">
        <v>275</v>
      </c>
      <c r="C152" s="26" t="s">
        <v>15</v>
      </c>
      <c r="D152" s="34" t="s">
        <v>2</v>
      </c>
      <c r="E152" s="205">
        <f>+[1]Matriz!$JD$20</f>
        <v>162.99207698256666</v>
      </c>
      <c r="F152" s="163">
        <f>+[1]Matriz!$JZ20</f>
        <v>0.39999999999999991</v>
      </c>
      <c r="G152" s="1">
        <f t="shared" si="139"/>
        <v>228.18890777559329</v>
      </c>
      <c r="H152" s="4">
        <v>0.1628</v>
      </c>
      <c r="I152" s="3">
        <v>0.14249999999999999</v>
      </c>
      <c r="J152" s="3">
        <v>3.5000000000000003E-2</v>
      </c>
      <c r="K152" s="1">
        <f t="shared" si="125"/>
        <v>0</v>
      </c>
      <c r="L152" s="1">
        <f t="shared" si="126"/>
        <v>0</v>
      </c>
      <c r="M152" s="1">
        <f t="shared" si="127"/>
        <v>0</v>
      </c>
      <c r="N152" s="1">
        <f t="shared" si="129"/>
        <v>0</v>
      </c>
      <c r="O152" s="1">
        <f t="shared" si="130"/>
        <v>0</v>
      </c>
      <c r="P152" s="1">
        <f t="shared" si="131"/>
        <v>158.08300809857897</v>
      </c>
      <c r="Q152" s="5"/>
      <c r="R152" s="1">
        <f t="shared" si="140"/>
        <v>2.3402369814741522</v>
      </c>
      <c r="S152" s="1">
        <f>+G152*(1-H152)*0.79*$S$2</f>
        <v>8.9043629148171615</v>
      </c>
      <c r="T152" s="1">
        <f t="shared" ref="T152:U152" si="146">+T151</f>
        <v>81.048387096774192</v>
      </c>
      <c r="U152" s="1">
        <f t="shared" si="146"/>
        <v>23.423333333333336</v>
      </c>
      <c r="V152" s="1">
        <f t="shared" si="141"/>
        <v>115.71632032639884</v>
      </c>
      <c r="W152" s="1">
        <f t="shared" si="133"/>
        <v>0</v>
      </c>
      <c r="X152" s="1">
        <f t="shared" si="134"/>
        <v>0</v>
      </c>
      <c r="Y152" s="1">
        <f t="shared" si="135"/>
        <v>0</v>
      </c>
      <c r="Z152" s="1">
        <f t="shared" si="136"/>
        <v>0</v>
      </c>
      <c r="AA152" s="1">
        <f t="shared" si="137"/>
        <v>0</v>
      </c>
      <c r="AB152" s="1">
        <f t="shared" si="138"/>
        <v>42.366687772180128</v>
      </c>
      <c r="AC152" s="5">
        <f t="shared" si="128"/>
        <v>0</v>
      </c>
      <c r="AD152" s="183"/>
      <c r="AE152" s="5">
        <v>12</v>
      </c>
      <c r="AF152" s="5">
        <f t="shared" si="142"/>
        <v>0</v>
      </c>
      <c r="AG152" s="5">
        <f t="shared" si="143"/>
        <v>0</v>
      </c>
      <c r="AH152" s="32"/>
    </row>
    <row r="153" spans="1:34" ht="12.75" customHeight="1">
      <c r="A153" s="204"/>
      <c r="B153" s="26" t="s">
        <v>275</v>
      </c>
      <c r="C153" s="26" t="s">
        <v>15</v>
      </c>
      <c r="D153" s="34" t="s">
        <v>13</v>
      </c>
      <c r="E153" s="205">
        <f>+[1]Matriz!$JE$20</f>
        <v>140.22316951421342</v>
      </c>
      <c r="F153" s="163">
        <f>+[1]Matriz!$KA20</f>
        <v>0.39999999999999991</v>
      </c>
      <c r="G153" s="1">
        <f t="shared" si="139"/>
        <v>196.31243731989878</v>
      </c>
      <c r="H153" s="4">
        <v>0.126</v>
      </c>
      <c r="I153" s="3">
        <v>0.1</v>
      </c>
      <c r="J153" s="3">
        <v>0.02</v>
      </c>
      <c r="K153" s="1">
        <f t="shared" si="125"/>
        <v>20589.248426110986</v>
      </c>
      <c r="L153" s="1">
        <f t="shared" si="126"/>
        <v>2058.9248426110985</v>
      </c>
      <c r="M153" s="1">
        <f t="shared" si="127"/>
        <v>18530.323583499889</v>
      </c>
      <c r="N153" s="1">
        <f t="shared" si="129"/>
        <v>370.6064716699978</v>
      </c>
      <c r="O153" s="1">
        <f t="shared" si="130"/>
        <v>18159.71711182989</v>
      </c>
      <c r="P153" s="1">
        <f t="shared" si="131"/>
        <v>151.33097593191576</v>
      </c>
      <c r="Q153" s="5"/>
      <c r="R153" s="1">
        <f t="shared" si="140"/>
        <v>2.1018191101654966</v>
      </c>
      <c r="S153" s="1">
        <f>+G153*(1-H153)*0.79*$S$2</f>
        <v>7.9972072428419416</v>
      </c>
      <c r="T153" s="1">
        <f t="shared" ref="T153:U160" si="147">+T152</f>
        <v>81.048387096774192</v>
      </c>
      <c r="U153" s="1">
        <f t="shared" si="147"/>
        <v>23.423333333333336</v>
      </c>
      <c r="V153" s="1">
        <f t="shared" si="141"/>
        <v>114.57074678311496</v>
      </c>
      <c r="W153" s="1">
        <f t="shared" si="133"/>
        <v>252.21829321985959</v>
      </c>
      <c r="X153" s="1">
        <f t="shared" si="134"/>
        <v>959.66486914103302</v>
      </c>
      <c r="Y153" s="1">
        <f t="shared" si="135"/>
        <v>9725.8064516129034</v>
      </c>
      <c r="Z153" s="1">
        <f t="shared" si="136"/>
        <v>2810.8</v>
      </c>
      <c r="AA153" s="1">
        <f t="shared" si="137"/>
        <v>13748.489613973794</v>
      </c>
      <c r="AB153" s="1">
        <f t="shared" si="138"/>
        <v>36.760229148800804</v>
      </c>
      <c r="AC153" s="5">
        <f t="shared" si="128"/>
        <v>120</v>
      </c>
      <c r="AD153" s="183">
        <v>10</v>
      </c>
      <c r="AE153" s="5">
        <v>12</v>
      </c>
      <c r="AF153" s="5">
        <f t="shared" si="142"/>
        <v>30</v>
      </c>
      <c r="AG153" s="5">
        <f t="shared" si="143"/>
        <v>4411.2274978560963</v>
      </c>
      <c r="AH153" s="32"/>
    </row>
    <row r="154" spans="1:34" ht="12.75" customHeight="1">
      <c r="A154" s="204"/>
      <c r="B154" s="26" t="s">
        <v>275</v>
      </c>
      <c r="C154" s="26" t="s">
        <v>15</v>
      </c>
      <c r="D154" s="34" t="s">
        <v>21</v>
      </c>
      <c r="E154" s="205">
        <f>+[1]Matriz!$JG$20</f>
        <v>130.31430459796772</v>
      </c>
      <c r="F154" s="163">
        <f>+[1]Matriz!$KC20</f>
        <v>0.39999999999999991</v>
      </c>
      <c r="G154" s="1">
        <f t="shared" si="139"/>
        <v>182.44002643715478</v>
      </c>
      <c r="H154" s="4">
        <v>7.0000000000000007E-2</v>
      </c>
      <c r="I154" s="3">
        <v>0.15</v>
      </c>
      <c r="J154" s="3">
        <v>0.05</v>
      </c>
      <c r="K154" s="1">
        <f t="shared" si="125"/>
        <v>0</v>
      </c>
      <c r="L154" s="1">
        <f t="shared" si="126"/>
        <v>0</v>
      </c>
      <c r="M154" s="1">
        <f t="shared" si="127"/>
        <v>0</v>
      </c>
      <c r="N154" s="1">
        <f t="shared" si="129"/>
        <v>0</v>
      </c>
      <c r="O154" s="1">
        <f t="shared" si="130"/>
        <v>0</v>
      </c>
      <c r="P154" s="1">
        <f t="shared" si="131"/>
        <v>137.0078988536423</v>
      </c>
      <c r="Q154" s="5"/>
      <c r="R154" s="1">
        <f t="shared" si="140"/>
        <v>2.0784480011852859</v>
      </c>
      <c r="S154" s="1">
        <f t="shared" ref="S154:S160" si="148">+G154*(1-H154)*$S$2</f>
        <v>10.010484250606682</v>
      </c>
      <c r="T154" s="1">
        <f t="shared" si="147"/>
        <v>81.048387096774192</v>
      </c>
      <c r="U154" s="1">
        <f t="shared" si="147"/>
        <v>23.423333333333336</v>
      </c>
      <c r="V154" s="1">
        <f t="shared" si="141"/>
        <v>116.5606526818995</v>
      </c>
      <c r="W154" s="1">
        <f t="shared" si="133"/>
        <v>0</v>
      </c>
      <c r="X154" s="1">
        <f t="shared" si="134"/>
        <v>0</v>
      </c>
      <c r="Y154" s="1">
        <f t="shared" si="135"/>
        <v>0</v>
      </c>
      <c r="Z154" s="1">
        <f t="shared" si="136"/>
        <v>0</v>
      </c>
      <c r="AA154" s="1">
        <f t="shared" si="137"/>
        <v>0</v>
      </c>
      <c r="AB154" s="1">
        <f t="shared" si="138"/>
        <v>20.447246171742805</v>
      </c>
      <c r="AC154" s="5">
        <f t="shared" si="128"/>
        <v>0</v>
      </c>
      <c r="AD154" s="183"/>
      <c r="AE154" s="5">
        <v>12</v>
      </c>
      <c r="AF154" s="5">
        <f t="shared" si="142"/>
        <v>0</v>
      </c>
      <c r="AG154" s="5">
        <f t="shared" si="143"/>
        <v>0</v>
      </c>
      <c r="AH154" s="32"/>
    </row>
    <row r="155" spans="1:34" ht="12.75" customHeight="1">
      <c r="A155" s="204"/>
      <c r="B155" s="26" t="s">
        <v>275</v>
      </c>
      <c r="C155" s="26" t="s">
        <v>15</v>
      </c>
      <c r="D155" s="34" t="s">
        <v>47</v>
      </c>
      <c r="E155" s="205">
        <f>+[1]Matriz!$JF$20</f>
        <v>148.67720321825445</v>
      </c>
      <c r="F155" s="163">
        <f>+[1]Matriz!$KB20</f>
        <v>0.39999999999999991</v>
      </c>
      <c r="G155" s="1">
        <f t="shared" si="139"/>
        <v>208.14808450555623</v>
      </c>
      <c r="H155" s="4">
        <v>0.15</v>
      </c>
      <c r="I155" s="3">
        <v>0.128</v>
      </c>
      <c r="J155" s="3">
        <v>3.5000000000000003E-2</v>
      </c>
      <c r="K155" s="1">
        <f t="shared" si="125"/>
        <v>0</v>
      </c>
      <c r="L155" s="1">
        <f t="shared" si="126"/>
        <v>0</v>
      </c>
      <c r="M155" s="1">
        <f t="shared" si="127"/>
        <v>0</v>
      </c>
      <c r="N155" s="1">
        <f t="shared" si="129"/>
        <v>0</v>
      </c>
      <c r="O155" s="1">
        <f t="shared" si="130"/>
        <v>0</v>
      </c>
      <c r="P155" s="1">
        <f t="shared" si="131"/>
        <v>148.87958262727511</v>
      </c>
      <c r="Q155" s="5"/>
      <c r="R155" s="1">
        <f t="shared" si="140"/>
        <v>2.1673419299141043</v>
      </c>
      <c r="S155" s="1">
        <f t="shared" si="148"/>
        <v>10.438626437953644</v>
      </c>
      <c r="T155" s="1">
        <f t="shared" si="147"/>
        <v>81.048387096774192</v>
      </c>
      <c r="U155" s="1">
        <f t="shared" si="147"/>
        <v>23.423333333333336</v>
      </c>
      <c r="V155" s="1">
        <f t="shared" si="141"/>
        <v>117.07768879797527</v>
      </c>
      <c r="W155" s="1">
        <f t="shared" si="133"/>
        <v>0</v>
      </c>
      <c r="X155" s="1">
        <f t="shared" si="134"/>
        <v>0</v>
      </c>
      <c r="Y155" s="1">
        <f t="shared" si="135"/>
        <v>0</v>
      </c>
      <c r="Z155" s="1">
        <f t="shared" si="136"/>
        <v>0</v>
      </c>
      <c r="AA155" s="1">
        <f t="shared" si="137"/>
        <v>0</v>
      </c>
      <c r="AB155" s="1">
        <f t="shared" si="138"/>
        <v>31.801893829299843</v>
      </c>
      <c r="AC155" s="5">
        <f t="shared" si="128"/>
        <v>0</v>
      </c>
      <c r="AD155" s="183"/>
      <c r="AE155" s="5">
        <v>12</v>
      </c>
      <c r="AF155" s="5">
        <f t="shared" si="142"/>
        <v>0</v>
      </c>
      <c r="AG155" s="5">
        <f t="shared" si="143"/>
        <v>0</v>
      </c>
      <c r="AH155" s="32"/>
    </row>
    <row r="156" spans="1:34" ht="12.75" customHeight="1">
      <c r="A156" s="204"/>
      <c r="B156" s="26" t="s">
        <v>275</v>
      </c>
      <c r="C156" s="26" t="s">
        <v>15</v>
      </c>
      <c r="D156" s="34" t="s">
        <v>48</v>
      </c>
      <c r="E156" s="205">
        <f>+[1]Matriz!$JK$20</f>
        <v>144.64468473474042</v>
      </c>
      <c r="F156" s="163">
        <f>+[1]Matriz!$KG20</f>
        <v>0.39999999999999991</v>
      </c>
      <c r="G156" s="1">
        <f t="shared" si="139"/>
        <v>202.50255862863659</v>
      </c>
      <c r="H156" s="4">
        <v>7.0000000000000007E-2</v>
      </c>
      <c r="I156" s="3">
        <v>0.15</v>
      </c>
      <c r="J156" s="3">
        <v>3.5000000000000003E-2</v>
      </c>
      <c r="K156" s="1">
        <f t="shared" si="125"/>
        <v>45198.571085911688</v>
      </c>
      <c r="L156" s="1">
        <f t="shared" si="126"/>
        <v>6779.785662886753</v>
      </c>
      <c r="M156" s="1">
        <f t="shared" si="127"/>
        <v>38418.785423024936</v>
      </c>
      <c r="N156" s="1">
        <f t="shared" si="129"/>
        <v>1344.657489805873</v>
      </c>
      <c r="O156" s="1">
        <f t="shared" si="130"/>
        <v>37074.127933219061</v>
      </c>
      <c r="P156" s="1">
        <f t="shared" si="131"/>
        <v>154.47553305507941</v>
      </c>
      <c r="Q156" s="5"/>
      <c r="R156" s="1">
        <f t="shared" si="140"/>
        <v>2.3070103991767423</v>
      </c>
      <c r="S156" s="1">
        <f t="shared" si="148"/>
        <v>11.111315391953289</v>
      </c>
      <c r="T156" s="1">
        <f t="shared" si="147"/>
        <v>81.048387096774192</v>
      </c>
      <c r="U156" s="1">
        <f t="shared" si="147"/>
        <v>23.423333333333336</v>
      </c>
      <c r="V156" s="1">
        <f t="shared" si="141"/>
        <v>117.89004622123755</v>
      </c>
      <c r="W156" s="1">
        <f t="shared" si="133"/>
        <v>553.6824958024182</v>
      </c>
      <c r="X156" s="1">
        <f t="shared" si="134"/>
        <v>2666.7156940687892</v>
      </c>
      <c r="Y156" s="1">
        <f t="shared" si="135"/>
        <v>19451.612903225807</v>
      </c>
      <c r="Z156" s="1">
        <f t="shared" si="136"/>
        <v>5621.6</v>
      </c>
      <c r="AA156" s="1">
        <f t="shared" si="137"/>
        <v>28293.611093097014</v>
      </c>
      <c r="AB156" s="1">
        <f t="shared" si="138"/>
        <v>36.585486833841856</v>
      </c>
      <c r="AC156" s="5">
        <f t="shared" si="128"/>
        <v>240</v>
      </c>
      <c r="AD156" s="183">
        <v>20</v>
      </c>
      <c r="AE156" s="5">
        <v>12</v>
      </c>
      <c r="AF156" s="5">
        <f t="shared" si="142"/>
        <v>60</v>
      </c>
      <c r="AG156" s="5">
        <f t="shared" si="143"/>
        <v>8780.5168401220453</v>
      </c>
      <c r="AH156" s="32"/>
    </row>
    <row r="157" spans="1:34" ht="12.75" customHeight="1">
      <c r="A157" s="204"/>
      <c r="B157" s="26" t="s">
        <v>275</v>
      </c>
      <c r="C157" s="26" t="s">
        <v>15</v>
      </c>
      <c r="D157" s="34" t="s">
        <v>49</v>
      </c>
      <c r="E157" s="205">
        <f>+[1]Matriz!$JI$20</f>
        <v>135.65505478640904</v>
      </c>
      <c r="F157" s="163">
        <f>+[1]Matriz!$KE20</f>
        <v>0.39999999999999991</v>
      </c>
      <c r="G157" s="1">
        <f>+E157*(1+F157)</f>
        <v>189.91707670097264</v>
      </c>
      <c r="H157" s="4">
        <v>0.1</v>
      </c>
      <c r="I157" s="3">
        <v>0.2</v>
      </c>
      <c r="J157" s="3"/>
      <c r="K157" s="1">
        <f t="shared" si="125"/>
        <v>82044.177134820173</v>
      </c>
      <c r="L157" s="1">
        <f t="shared" si="126"/>
        <v>16408.835426964037</v>
      </c>
      <c r="M157" s="1">
        <f t="shared" si="127"/>
        <v>65635.341707856132</v>
      </c>
      <c r="N157" s="1">
        <f t="shared" si="129"/>
        <v>0</v>
      </c>
      <c r="O157" s="1">
        <f t="shared" si="130"/>
        <v>65635.341707856132</v>
      </c>
      <c r="P157" s="1">
        <f t="shared" si="131"/>
        <v>136.7402952247003</v>
      </c>
      <c r="Q157" s="5"/>
      <c r="R157" s="1">
        <f t="shared" si="140"/>
        <v>2.0938357706282233</v>
      </c>
      <c r="S157" s="1">
        <f t="shared" si="148"/>
        <v>10.084596772821646</v>
      </c>
      <c r="T157" s="1">
        <f t="shared" si="147"/>
        <v>81.048387096774192</v>
      </c>
      <c r="U157" s="1">
        <f t="shared" si="147"/>
        <v>23.423333333333336</v>
      </c>
      <c r="V157" s="1">
        <f t="shared" si="141"/>
        <v>116.6501529735574</v>
      </c>
      <c r="W157" s="1">
        <f t="shared" si="133"/>
        <v>1005.0411699015472</v>
      </c>
      <c r="X157" s="1">
        <f t="shared" si="134"/>
        <v>4840.6064509543903</v>
      </c>
      <c r="Y157" s="1">
        <f t="shared" si="135"/>
        <v>38903.225806451614</v>
      </c>
      <c r="Z157" s="1">
        <f t="shared" si="136"/>
        <v>11243.2</v>
      </c>
      <c r="AA157" s="1">
        <f t="shared" si="137"/>
        <v>55992.07342730755</v>
      </c>
      <c r="AB157" s="1">
        <f t="shared" si="138"/>
        <v>20.090142251142908</v>
      </c>
      <c r="AC157" s="5">
        <f t="shared" si="128"/>
        <v>480</v>
      </c>
      <c r="AD157" s="183">
        <v>40</v>
      </c>
      <c r="AE157" s="5">
        <v>12</v>
      </c>
      <c r="AF157" s="5">
        <f t="shared" si="142"/>
        <v>120</v>
      </c>
      <c r="AG157" s="5">
        <f t="shared" si="143"/>
        <v>9643.2682805485965</v>
      </c>
      <c r="AH157" s="32"/>
    </row>
    <row r="158" spans="1:34" ht="12.75" customHeight="1">
      <c r="A158" s="204"/>
      <c r="B158" s="26" t="s">
        <v>275</v>
      </c>
      <c r="C158" s="26" t="s">
        <v>15</v>
      </c>
      <c r="D158" s="34" t="s">
        <v>50</v>
      </c>
      <c r="E158" s="205">
        <f>+[1]Matriz!$JK$20</f>
        <v>144.64468473474042</v>
      </c>
      <c r="F158" s="163">
        <f>+[1]Matriz!$KG20</f>
        <v>0.39999999999999991</v>
      </c>
      <c r="G158" s="1">
        <f>+E158*(1+F158)</f>
        <v>202.50255862863659</v>
      </c>
      <c r="H158" s="4">
        <v>0.12</v>
      </c>
      <c r="I158" s="3"/>
      <c r="J158" s="3">
        <v>3.5000000000000003E-2</v>
      </c>
      <c r="K158" s="1">
        <f t="shared" si="125"/>
        <v>106921.35095592012</v>
      </c>
      <c r="L158" s="1">
        <f t="shared" si="126"/>
        <v>0</v>
      </c>
      <c r="M158" s="1">
        <f t="shared" si="127"/>
        <v>106921.35095592012</v>
      </c>
      <c r="N158" s="1">
        <f t="shared" si="129"/>
        <v>3742.2472834572045</v>
      </c>
      <c r="O158" s="1">
        <f t="shared" si="130"/>
        <v>103179.10367246291</v>
      </c>
      <c r="P158" s="1">
        <f t="shared" si="131"/>
        <v>171.96517278743818</v>
      </c>
      <c r="Q158" s="5"/>
      <c r="R158" s="1">
        <f t="shared" si="140"/>
        <v>2.1829775820167026</v>
      </c>
      <c r="S158" s="1">
        <f t="shared" si="148"/>
        <v>10.513932843998811</v>
      </c>
      <c r="T158" s="1">
        <f t="shared" si="147"/>
        <v>81.048387096774192</v>
      </c>
      <c r="U158" s="1">
        <f t="shared" si="147"/>
        <v>23.423333333333336</v>
      </c>
      <c r="V158" s="1">
        <f t="shared" si="141"/>
        <v>117.16863085612304</v>
      </c>
      <c r="W158" s="1">
        <f t="shared" si="133"/>
        <v>1309.7865492100216</v>
      </c>
      <c r="X158" s="1">
        <f t="shared" si="134"/>
        <v>6308.3597063992866</v>
      </c>
      <c r="Y158" s="1">
        <f t="shared" si="135"/>
        <v>48629.032258064515</v>
      </c>
      <c r="Z158" s="1">
        <f t="shared" si="136"/>
        <v>14054.000000000002</v>
      </c>
      <c r="AA158" s="1">
        <f t="shared" si="137"/>
        <v>70301.178513673833</v>
      </c>
      <c r="AB158" s="1">
        <f t="shared" si="138"/>
        <v>54.796541931315133</v>
      </c>
      <c r="AC158" s="5">
        <f t="shared" si="128"/>
        <v>600</v>
      </c>
      <c r="AD158" s="183">
        <v>50</v>
      </c>
      <c r="AE158" s="5">
        <v>12</v>
      </c>
      <c r="AF158" s="5">
        <f t="shared" si="142"/>
        <v>150</v>
      </c>
      <c r="AG158" s="5">
        <f t="shared" si="143"/>
        <v>32877.925158789083</v>
      </c>
      <c r="AH158" s="32"/>
    </row>
    <row r="159" spans="1:34" ht="12.75" customHeight="1">
      <c r="A159" s="204"/>
      <c r="B159" s="26" t="s">
        <v>275</v>
      </c>
      <c r="C159" s="26" t="s">
        <v>15</v>
      </c>
      <c r="D159" s="34" t="s">
        <v>104</v>
      </c>
      <c r="E159" s="205">
        <f>+[1]Matriz!$JJ$20</f>
        <v>143.32277121590437</v>
      </c>
      <c r="F159" s="163">
        <f>+[1]Matriz!$KF20</f>
        <v>0.39999999999999991</v>
      </c>
      <c r="G159" s="1">
        <f t="shared" ref="G159" si="149">+E159*(1+F159)</f>
        <v>200.65187970226611</v>
      </c>
      <c r="H159" s="4">
        <v>0.12</v>
      </c>
      <c r="I159" s="3">
        <v>0.1</v>
      </c>
      <c r="J159" s="3">
        <v>7.0000000000000007E-2</v>
      </c>
      <c r="K159" s="1">
        <f t="shared" si="125"/>
        <v>21188.8384965593</v>
      </c>
      <c r="L159" s="1">
        <f t="shared" si="126"/>
        <v>2118.8838496559301</v>
      </c>
      <c r="M159" s="1">
        <f t="shared" si="127"/>
        <v>19069.95464690337</v>
      </c>
      <c r="N159" s="1">
        <f t="shared" si="129"/>
        <v>1334.896825283236</v>
      </c>
      <c r="O159" s="1">
        <f t="shared" si="130"/>
        <v>17735.057821620136</v>
      </c>
      <c r="P159" s="1">
        <f t="shared" si="131"/>
        <v>147.7921485135011</v>
      </c>
      <c r="Q159" s="5"/>
      <c r="R159" s="1">
        <f t="shared" si="140"/>
        <v>2.1630272631904286</v>
      </c>
      <c r="S159" s="1">
        <f t="shared" si="148"/>
        <v>10.417845594141655</v>
      </c>
      <c r="T159" s="1">
        <f t="shared" si="147"/>
        <v>81.048387096774192</v>
      </c>
      <c r="U159" s="1">
        <f t="shared" si="147"/>
        <v>23.423333333333336</v>
      </c>
      <c r="V159" s="1">
        <f t="shared" si="141"/>
        <v>117.05259328743961</v>
      </c>
      <c r="W159" s="1">
        <f t="shared" si="133"/>
        <v>259.56327158285143</v>
      </c>
      <c r="X159" s="1">
        <f t="shared" si="134"/>
        <v>1250.1414712969986</v>
      </c>
      <c r="Y159" s="1">
        <f t="shared" si="135"/>
        <v>9725.8064516129034</v>
      </c>
      <c r="Z159" s="1">
        <f t="shared" si="136"/>
        <v>2810.8</v>
      </c>
      <c r="AA159" s="1">
        <f t="shared" si="137"/>
        <v>14046.311194492753</v>
      </c>
      <c r="AB159" s="1">
        <f t="shared" si="138"/>
        <v>30.739555226061498</v>
      </c>
      <c r="AC159" s="5">
        <f t="shared" si="128"/>
        <v>120</v>
      </c>
      <c r="AD159" s="183">
        <v>10</v>
      </c>
      <c r="AE159" s="5">
        <v>12</v>
      </c>
      <c r="AF159" s="5">
        <f t="shared" si="142"/>
        <v>30</v>
      </c>
      <c r="AG159" s="5">
        <f t="shared" si="143"/>
        <v>3688.7466271273797</v>
      </c>
      <c r="AH159" s="32"/>
    </row>
    <row r="160" spans="1:34" ht="12.75" customHeight="1">
      <c r="A160" s="204"/>
      <c r="B160" s="26" t="s">
        <v>275</v>
      </c>
      <c r="C160" s="26" t="s">
        <v>15</v>
      </c>
      <c r="D160" s="34" t="s">
        <v>51</v>
      </c>
      <c r="E160" s="205">
        <f>+[1]Matriz!$JG$20</f>
        <v>130.31430459796772</v>
      </c>
      <c r="F160" s="163">
        <f>+[1]Matriz!$KC20</f>
        <v>0.39999999999999991</v>
      </c>
      <c r="G160" s="1">
        <f>+E160*(1+F160)</f>
        <v>182.44002643715478</v>
      </c>
      <c r="H160" s="4">
        <v>7.0000000000000007E-2</v>
      </c>
      <c r="I160" s="3">
        <v>0.11</v>
      </c>
      <c r="J160" s="3">
        <v>3.5000000000000003E-2</v>
      </c>
      <c r="K160" s="1">
        <f t="shared" si="125"/>
        <v>0</v>
      </c>
      <c r="L160" s="1">
        <f t="shared" si="126"/>
        <v>0</v>
      </c>
      <c r="M160" s="1">
        <f t="shared" si="127"/>
        <v>0</v>
      </c>
      <c r="N160" s="1">
        <f t="shared" si="129"/>
        <v>0</v>
      </c>
      <c r="O160" s="1">
        <f t="shared" si="130"/>
        <v>0</v>
      </c>
      <c r="P160" s="1">
        <f t="shared" si="131"/>
        <v>145.72041353616186</v>
      </c>
      <c r="Q160" s="5"/>
      <c r="R160" s="1">
        <f t="shared" si="140"/>
        <v>2.0784480011852859</v>
      </c>
      <c r="S160" s="1">
        <f t="shared" si="148"/>
        <v>10.010484250606682</v>
      </c>
      <c r="T160" s="1">
        <f t="shared" si="147"/>
        <v>81.048387096774192</v>
      </c>
      <c r="U160" s="1">
        <f t="shared" si="147"/>
        <v>23.423333333333336</v>
      </c>
      <c r="V160" s="1">
        <f t="shared" si="141"/>
        <v>116.5606526818995</v>
      </c>
      <c r="W160" s="1">
        <f t="shared" si="133"/>
        <v>0</v>
      </c>
      <c r="X160" s="1">
        <f t="shared" si="134"/>
        <v>0</v>
      </c>
      <c r="Y160" s="1">
        <f t="shared" si="135"/>
        <v>0</v>
      </c>
      <c r="Z160" s="1">
        <f t="shared" si="136"/>
        <v>0</v>
      </c>
      <c r="AA160" s="1">
        <f t="shared" si="137"/>
        <v>0</v>
      </c>
      <c r="AB160" s="1">
        <f t="shared" si="138"/>
        <v>29.159760854262359</v>
      </c>
      <c r="AC160" s="5">
        <f t="shared" si="128"/>
        <v>0</v>
      </c>
      <c r="AD160" s="183"/>
      <c r="AE160" s="5">
        <v>12</v>
      </c>
      <c r="AF160" s="5">
        <f t="shared" si="142"/>
        <v>0</v>
      </c>
      <c r="AG160" s="5">
        <f t="shared" si="143"/>
        <v>0</v>
      </c>
      <c r="AH160" s="32"/>
    </row>
    <row r="161" spans="1:34" ht="12.75" customHeight="1">
      <c r="A161" s="204" t="s">
        <v>20</v>
      </c>
      <c r="B161" s="26" t="s">
        <v>276</v>
      </c>
      <c r="C161" s="26" t="s">
        <v>15</v>
      </c>
      <c r="D161" s="34" t="s">
        <v>1</v>
      </c>
      <c r="E161" s="205">
        <f>+[1]Matriz!$JA21</f>
        <v>146.92511496484065</v>
      </c>
      <c r="F161" s="163">
        <f>+[1]Matriz!$JW21</f>
        <v>0.39999999999999991</v>
      </c>
      <c r="G161" s="1">
        <f t="shared" ref="G161:G168" si="150">+E161*(1+F161)</f>
        <v>205.69516095077688</v>
      </c>
      <c r="H161" s="2"/>
      <c r="I161" s="3">
        <f>17.18%+10.5%</f>
        <v>0.27679999999999999</v>
      </c>
      <c r="J161" s="3">
        <v>3.5000000000000003E-2</v>
      </c>
      <c r="K161" s="1">
        <f t="shared" si="125"/>
        <v>98733.677256372903</v>
      </c>
      <c r="L161" s="1">
        <f t="shared" si="126"/>
        <v>27329.481864564019</v>
      </c>
      <c r="M161" s="1">
        <f t="shared" si="127"/>
        <v>71404.195391808884</v>
      </c>
      <c r="N161" s="1">
        <f t="shared" si="129"/>
        <v>2499.1468387133114</v>
      </c>
      <c r="O161" s="1">
        <f t="shared" si="130"/>
        <v>68905.048553095578</v>
      </c>
      <c r="P161" s="1">
        <f t="shared" si="131"/>
        <v>143.55218448561578</v>
      </c>
      <c r="Q161" s="5"/>
      <c r="R161" s="1">
        <f t="shared" si="140"/>
        <v>2.5197657216470168</v>
      </c>
      <c r="S161" s="1">
        <f>+G161*(1-H161)*0.79*$S$2</f>
        <v>9.5874514519157099</v>
      </c>
      <c r="T161" s="1">
        <f>+$T$2*$A$138/0.93</f>
        <v>81.048387096774192</v>
      </c>
      <c r="U161" s="116">
        <f>+SUM(directos!$G$33:$G$36)*(1+$U$2)</f>
        <v>23.423333333333336</v>
      </c>
      <c r="V161" s="1">
        <f t="shared" si="141"/>
        <v>116.57893760367025</v>
      </c>
      <c r="W161" s="1">
        <f t="shared" si="133"/>
        <v>1209.487546390568</v>
      </c>
      <c r="X161" s="1">
        <f t="shared" si="134"/>
        <v>4601.9766969195407</v>
      </c>
      <c r="Y161" s="1">
        <f t="shared" si="135"/>
        <v>38903.225806451614</v>
      </c>
      <c r="Z161" s="1">
        <f t="shared" si="136"/>
        <v>11243.2</v>
      </c>
      <c r="AA161" s="1">
        <f t="shared" si="137"/>
        <v>55957.890049761721</v>
      </c>
      <c r="AB161" s="1">
        <f t="shared" si="138"/>
        <v>26.973246881945528</v>
      </c>
      <c r="AC161" s="5">
        <f t="shared" si="128"/>
        <v>480</v>
      </c>
      <c r="AD161" s="183">
        <v>40</v>
      </c>
      <c r="AE161" s="5">
        <v>12</v>
      </c>
      <c r="AF161" s="5">
        <f t="shared" si="142"/>
        <v>120</v>
      </c>
      <c r="AG161" s="5">
        <f t="shared" si="143"/>
        <v>12947.158503333852</v>
      </c>
      <c r="AH161" s="32"/>
    </row>
    <row r="162" spans="1:34" ht="12.75" customHeight="1">
      <c r="A162" s="204">
        <v>0.25</v>
      </c>
      <c r="B162" s="26" t="s">
        <v>276</v>
      </c>
      <c r="C162" s="26" t="s">
        <v>15</v>
      </c>
      <c r="D162" s="34" t="s">
        <v>12</v>
      </c>
      <c r="E162" s="205">
        <f>+[1]Matriz!$JB21</f>
        <v>152.58578372531403</v>
      </c>
      <c r="F162" s="163">
        <f>+[1]Matriz!$JX21</f>
        <v>0.39999999999999991</v>
      </c>
      <c r="G162" s="1">
        <f t="shared" si="150"/>
        <v>213.62009721543964</v>
      </c>
      <c r="H162" s="4">
        <v>0.18720000000000001</v>
      </c>
      <c r="I162" s="3">
        <v>0.15</v>
      </c>
      <c r="J162" s="3">
        <v>3.5000000000000003E-2</v>
      </c>
      <c r="K162" s="1">
        <f t="shared" si="125"/>
        <v>83342.599208020474</v>
      </c>
      <c r="L162" s="1">
        <f t="shared" si="126"/>
        <v>12501.389881203071</v>
      </c>
      <c r="M162" s="1">
        <f t="shared" si="127"/>
        <v>70841.209326817407</v>
      </c>
      <c r="N162" s="1">
        <f t="shared" si="129"/>
        <v>2479.4423264386096</v>
      </c>
      <c r="O162" s="1">
        <f t="shared" si="130"/>
        <v>68361.767000378793</v>
      </c>
      <c r="P162" s="1">
        <f t="shared" si="131"/>
        <v>142.42034791745581</v>
      </c>
      <c r="Q162" s="5"/>
      <c r="R162" s="1">
        <f t="shared" si="140"/>
        <v>2.1269725839546894</v>
      </c>
      <c r="S162" s="1">
        <f>+G162*(1-H162)*0.79*$S$2</f>
        <v>8.0929136439288207</v>
      </c>
      <c r="T162" s="1">
        <f t="shared" ref="T162:U162" si="151">+T161</f>
        <v>81.048387096774192</v>
      </c>
      <c r="U162" s="1">
        <f t="shared" si="151"/>
        <v>23.423333333333336</v>
      </c>
      <c r="V162" s="1">
        <f t="shared" si="141"/>
        <v>114.69160665799103</v>
      </c>
      <c r="W162" s="1">
        <f t="shared" si="133"/>
        <v>1020.9468402982509</v>
      </c>
      <c r="X162" s="1">
        <f t="shared" si="134"/>
        <v>3884.5985490858338</v>
      </c>
      <c r="Y162" s="1">
        <f t="shared" si="135"/>
        <v>38903.225806451614</v>
      </c>
      <c r="Z162" s="1">
        <f t="shared" si="136"/>
        <v>11243.2</v>
      </c>
      <c r="AA162" s="1">
        <f t="shared" si="137"/>
        <v>55051.971195835693</v>
      </c>
      <c r="AB162" s="1">
        <f t="shared" si="138"/>
        <v>27.728741259464783</v>
      </c>
      <c r="AC162" s="5">
        <f t="shared" si="128"/>
        <v>480</v>
      </c>
      <c r="AD162" s="183">
        <v>40</v>
      </c>
      <c r="AE162" s="5">
        <v>12</v>
      </c>
      <c r="AF162" s="5">
        <f t="shared" si="142"/>
        <v>120</v>
      </c>
      <c r="AG162" s="5">
        <f t="shared" si="143"/>
        <v>13309.795804543097</v>
      </c>
      <c r="AH162" s="32"/>
    </row>
    <row r="163" spans="1:34" ht="12.75" customHeight="1">
      <c r="A163" s="30"/>
      <c r="B163" s="26" t="s">
        <v>276</v>
      </c>
      <c r="C163" s="26" t="s">
        <v>15</v>
      </c>
      <c r="D163" s="34" t="s">
        <v>0</v>
      </c>
      <c r="E163" s="205">
        <f>+[1]Matriz!$JC21</f>
        <v>162.00855810534756</v>
      </c>
      <c r="F163" s="163">
        <f>+[1]Matriz!$JY21</f>
        <v>0.39999999999999991</v>
      </c>
      <c r="G163" s="1">
        <f t="shared" si="150"/>
        <v>226.81198134748658</v>
      </c>
      <c r="H163" s="4">
        <v>0.127</v>
      </c>
      <c r="I163" s="3">
        <v>0.2661</v>
      </c>
      <c r="J163" s="3">
        <v>3.5000000000000003E-2</v>
      </c>
      <c r="K163" s="1">
        <f t="shared" si="125"/>
        <v>95043.292663850778</v>
      </c>
      <c r="L163" s="1">
        <f t="shared" si="126"/>
        <v>25291.020177850693</v>
      </c>
      <c r="M163" s="1">
        <f t="shared" si="127"/>
        <v>69752.272486000089</v>
      </c>
      <c r="N163" s="1">
        <f t="shared" si="129"/>
        <v>2441.3295370100032</v>
      </c>
      <c r="O163" s="1">
        <f t="shared" si="130"/>
        <v>67310.942948990079</v>
      </c>
      <c r="P163" s="1">
        <f t="shared" si="131"/>
        <v>140.23113114372936</v>
      </c>
      <c r="Q163" s="5"/>
      <c r="R163" s="1">
        <f t="shared" si="140"/>
        <v>2.4255840315253585</v>
      </c>
      <c r="S163" s="1">
        <f>+G163*(1-H163)*0.79*$S$2</f>
        <v>9.2290997313793444</v>
      </c>
      <c r="T163" s="1">
        <f t="shared" ref="T163:U163" si="152">+T162</f>
        <v>81.048387096774192</v>
      </c>
      <c r="U163" s="1">
        <f t="shared" si="152"/>
        <v>23.423333333333336</v>
      </c>
      <c r="V163" s="1">
        <f t="shared" si="141"/>
        <v>116.12640419301222</v>
      </c>
      <c r="W163" s="1">
        <f t="shared" si="133"/>
        <v>1164.280335132172</v>
      </c>
      <c r="X163" s="1">
        <f t="shared" si="134"/>
        <v>4429.9678710620856</v>
      </c>
      <c r="Y163" s="1">
        <f t="shared" si="135"/>
        <v>38903.225806451614</v>
      </c>
      <c r="Z163" s="1">
        <f t="shared" si="136"/>
        <v>11243.2</v>
      </c>
      <c r="AA163" s="1">
        <f t="shared" si="137"/>
        <v>55740.674012645868</v>
      </c>
      <c r="AB163" s="1">
        <f t="shared" si="138"/>
        <v>24.104726950717136</v>
      </c>
      <c r="AC163" s="5">
        <f t="shared" si="128"/>
        <v>480</v>
      </c>
      <c r="AD163" s="183">
        <v>40</v>
      </c>
      <c r="AE163" s="5">
        <v>12</v>
      </c>
      <c r="AF163" s="5">
        <f t="shared" si="142"/>
        <v>120</v>
      </c>
      <c r="AG163" s="5">
        <f t="shared" si="143"/>
        <v>11570.268936344226</v>
      </c>
      <c r="AH163" s="32"/>
    </row>
    <row r="164" spans="1:34" ht="12.75" customHeight="1">
      <c r="A164" s="30"/>
      <c r="B164" s="26" t="s">
        <v>276</v>
      </c>
      <c r="C164" s="26" t="s">
        <v>15</v>
      </c>
      <c r="D164" s="34" t="s">
        <v>2</v>
      </c>
      <c r="E164" s="205">
        <f>+[1]Matriz!$JD21</f>
        <v>162.99207698256666</v>
      </c>
      <c r="F164" s="163">
        <f>+[1]Matriz!$JZ21</f>
        <v>0.39999999999999991</v>
      </c>
      <c r="G164" s="1">
        <f t="shared" si="150"/>
        <v>228.18890777559329</v>
      </c>
      <c r="H164" s="4">
        <v>0.1628</v>
      </c>
      <c r="I164" s="3">
        <v>0.14249999999999999</v>
      </c>
      <c r="J164" s="3">
        <v>3.5000000000000003E-2</v>
      </c>
      <c r="K164" s="1">
        <f t="shared" si="125"/>
        <v>0</v>
      </c>
      <c r="L164" s="1">
        <f t="shared" si="126"/>
        <v>0</v>
      </c>
      <c r="M164" s="1">
        <f t="shared" si="127"/>
        <v>0</v>
      </c>
      <c r="N164" s="1">
        <f t="shared" si="129"/>
        <v>0</v>
      </c>
      <c r="O164" s="1">
        <f t="shared" si="130"/>
        <v>0</v>
      </c>
      <c r="P164" s="1">
        <f t="shared" si="131"/>
        <v>158.08300809857897</v>
      </c>
      <c r="Q164" s="5"/>
      <c r="R164" s="1">
        <f t="shared" si="140"/>
        <v>2.3402369814741522</v>
      </c>
      <c r="S164" s="1">
        <f>+G164*(1-H164)*0.79*$S$2</f>
        <v>8.9043629148171615</v>
      </c>
      <c r="T164" s="1">
        <f t="shared" ref="T164:U164" si="153">+T163</f>
        <v>81.048387096774192</v>
      </c>
      <c r="U164" s="1">
        <f t="shared" si="153"/>
        <v>23.423333333333336</v>
      </c>
      <c r="V164" s="1">
        <f t="shared" si="141"/>
        <v>115.71632032639884</v>
      </c>
      <c r="W164" s="1">
        <f t="shared" si="133"/>
        <v>0</v>
      </c>
      <c r="X164" s="1">
        <f t="shared" si="134"/>
        <v>0</v>
      </c>
      <c r="Y164" s="1">
        <f t="shared" si="135"/>
        <v>0</v>
      </c>
      <c r="Z164" s="1">
        <f t="shared" si="136"/>
        <v>0</v>
      </c>
      <c r="AA164" s="1">
        <f t="shared" si="137"/>
        <v>0</v>
      </c>
      <c r="AB164" s="1">
        <f t="shared" si="138"/>
        <v>42.366687772180128</v>
      </c>
      <c r="AC164" s="5">
        <f t="shared" si="128"/>
        <v>0</v>
      </c>
      <c r="AD164" s="183"/>
      <c r="AE164" s="5">
        <v>12</v>
      </c>
      <c r="AF164" s="5">
        <f t="shared" si="142"/>
        <v>0</v>
      </c>
      <c r="AG164" s="5">
        <f t="shared" si="143"/>
        <v>0</v>
      </c>
      <c r="AH164" s="32"/>
    </row>
    <row r="165" spans="1:34" ht="12.75" customHeight="1">
      <c r="A165" s="204"/>
      <c r="B165" s="26" t="s">
        <v>276</v>
      </c>
      <c r="C165" s="26" t="s">
        <v>15</v>
      </c>
      <c r="D165" s="34" t="s">
        <v>13</v>
      </c>
      <c r="E165" s="205">
        <f>+[1]Matriz!$JE21</f>
        <v>140.22316951421342</v>
      </c>
      <c r="F165" s="163">
        <f>+[1]Matriz!$KA21</f>
        <v>0.39999999999999991</v>
      </c>
      <c r="G165" s="1">
        <f t="shared" si="150"/>
        <v>196.31243731989878</v>
      </c>
      <c r="H165" s="4">
        <v>0.126</v>
      </c>
      <c r="I165" s="3">
        <v>0.1</v>
      </c>
      <c r="J165" s="3">
        <v>0.02</v>
      </c>
      <c r="K165" s="1">
        <f t="shared" si="125"/>
        <v>20589.248426110986</v>
      </c>
      <c r="L165" s="1">
        <f t="shared" si="126"/>
        <v>2058.9248426110985</v>
      </c>
      <c r="M165" s="1">
        <f t="shared" si="127"/>
        <v>18530.323583499889</v>
      </c>
      <c r="N165" s="1">
        <f t="shared" si="129"/>
        <v>370.6064716699978</v>
      </c>
      <c r="O165" s="1">
        <f t="shared" si="130"/>
        <v>18159.71711182989</v>
      </c>
      <c r="P165" s="1">
        <f t="shared" si="131"/>
        <v>151.33097593191576</v>
      </c>
      <c r="Q165" s="5"/>
      <c r="R165" s="1">
        <f t="shared" si="140"/>
        <v>2.1018191101654966</v>
      </c>
      <c r="S165" s="1">
        <f>+G165*(1-H165)*0.79*$S$2</f>
        <v>7.9972072428419416</v>
      </c>
      <c r="T165" s="1">
        <f t="shared" ref="T165:U172" si="154">+T164</f>
        <v>81.048387096774192</v>
      </c>
      <c r="U165" s="1">
        <f t="shared" si="154"/>
        <v>23.423333333333336</v>
      </c>
      <c r="V165" s="1">
        <f t="shared" si="141"/>
        <v>114.57074678311496</v>
      </c>
      <c r="W165" s="1">
        <f t="shared" si="133"/>
        <v>252.21829321985959</v>
      </c>
      <c r="X165" s="1">
        <f t="shared" si="134"/>
        <v>959.66486914103302</v>
      </c>
      <c r="Y165" s="1">
        <f t="shared" si="135"/>
        <v>9725.8064516129034</v>
      </c>
      <c r="Z165" s="1">
        <f t="shared" si="136"/>
        <v>2810.8</v>
      </c>
      <c r="AA165" s="1">
        <f t="shared" si="137"/>
        <v>13748.489613973794</v>
      </c>
      <c r="AB165" s="1">
        <f t="shared" si="138"/>
        <v>36.760229148800804</v>
      </c>
      <c r="AC165" s="5">
        <f t="shared" si="128"/>
        <v>120</v>
      </c>
      <c r="AD165" s="183">
        <v>10</v>
      </c>
      <c r="AE165" s="5">
        <v>12</v>
      </c>
      <c r="AF165" s="5">
        <f t="shared" si="142"/>
        <v>30</v>
      </c>
      <c r="AG165" s="5">
        <f t="shared" si="143"/>
        <v>4411.2274978560963</v>
      </c>
      <c r="AH165" s="32"/>
    </row>
    <row r="166" spans="1:34" ht="12.75" customHeight="1">
      <c r="A166" s="204"/>
      <c r="B166" s="26" t="s">
        <v>276</v>
      </c>
      <c r="C166" s="26" t="s">
        <v>15</v>
      </c>
      <c r="D166" s="34" t="s">
        <v>21</v>
      </c>
      <c r="E166" s="205">
        <f>+[1]Matriz!$JG21</f>
        <v>130.31430459796772</v>
      </c>
      <c r="F166" s="163">
        <f>+[1]Matriz!$KC21</f>
        <v>0.39999999999999991</v>
      </c>
      <c r="G166" s="1">
        <f t="shared" si="150"/>
        <v>182.44002643715478</v>
      </c>
      <c r="H166" s="4">
        <v>7.0000000000000007E-2</v>
      </c>
      <c r="I166" s="3">
        <v>0.15</v>
      </c>
      <c r="J166" s="3">
        <v>0.05</v>
      </c>
      <c r="K166" s="1">
        <f t="shared" si="125"/>
        <v>0</v>
      </c>
      <c r="L166" s="1">
        <f t="shared" si="126"/>
        <v>0</v>
      </c>
      <c r="M166" s="1">
        <f t="shared" si="127"/>
        <v>0</v>
      </c>
      <c r="N166" s="1">
        <f t="shared" si="129"/>
        <v>0</v>
      </c>
      <c r="O166" s="1">
        <f t="shared" si="130"/>
        <v>0</v>
      </c>
      <c r="P166" s="1">
        <f t="shared" si="131"/>
        <v>137.0078988536423</v>
      </c>
      <c r="Q166" s="5"/>
      <c r="R166" s="1">
        <f t="shared" si="140"/>
        <v>2.0784480011852859</v>
      </c>
      <c r="S166" s="1">
        <f t="shared" ref="S166:S172" si="155">+G166*(1-H166)*$S$2</f>
        <v>10.010484250606682</v>
      </c>
      <c r="T166" s="1">
        <f t="shared" si="154"/>
        <v>81.048387096774192</v>
      </c>
      <c r="U166" s="1">
        <f t="shared" si="154"/>
        <v>23.423333333333336</v>
      </c>
      <c r="V166" s="1">
        <f t="shared" si="141"/>
        <v>116.5606526818995</v>
      </c>
      <c r="W166" s="1">
        <f t="shared" si="133"/>
        <v>0</v>
      </c>
      <c r="X166" s="1">
        <f t="shared" si="134"/>
        <v>0</v>
      </c>
      <c r="Y166" s="1">
        <f t="shared" si="135"/>
        <v>0</v>
      </c>
      <c r="Z166" s="1">
        <f t="shared" si="136"/>
        <v>0</v>
      </c>
      <c r="AA166" s="1">
        <f t="shared" si="137"/>
        <v>0</v>
      </c>
      <c r="AB166" s="1">
        <f t="shared" si="138"/>
        <v>20.447246171742805</v>
      </c>
      <c r="AC166" s="5">
        <f t="shared" si="128"/>
        <v>0</v>
      </c>
      <c r="AD166" s="183"/>
      <c r="AE166" s="5">
        <v>12</v>
      </c>
      <c r="AF166" s="5">
        <f t="shared" si="142"/>
        <v>0</v>
      </c>
      <c r="AG166" s="5">
        <f t="shared" si="143"/>
        <v>0</v>
      </c>
      <c r="AH166" s="32"/>
    </row>
    <row r="167" spans="1:34" ht="12.75" customHeight="1">
      <c r="A167" s="204"/>
      <c r="B167" s="26" t="s">
        <v>276</v>
      </c>
      <c r="C167" s="26" t="s">
        <v>15</v>
      </c>
      <c r="D167" s="34" t="s">
        <v>47</v>
      </c>
      <c r="E167" s="205">
        <f>+[1]Matriz!$JF21</f>
        <v>148.67720321825445</v>
      </c>
      <c r="F167" s="163">
        <f>+[1]Matriz!$KB21</f>
        <v>0.39999999999999991</v>
      </c>
      <c r="G167" s="1">
        <f t="shared" si="150"/>
        <v>208.14808450555623</v>
      </c>
      <c r="H167" s="4">
        <v>0.15</v>
      </c>
      <c r="I167" s="3">
        <v>0.128</v>
      </c>
      <c r="J167" s="3">
        <v>3.5000000000000003E-2</v>
      </c>
      <c r="K167" s="1">
        <f t="shared" si="125"/>
        <v>0</v>
      </c>
      <c r="L167" s="1">
        <f t="shared" si="126"/>
        <v>0</v>
      </c>
      <c r="M167" s="1">
        <f t="shared" si="127"/>
        <v>0</v>
      </c>
      <c r="N167" s="1">
        <f t="shared" si="129"/>
        <v>0</v>
      </c>
      <c r="O167" s="1">
        <f t="shared" si="130"/>
        <v>0</v>
      </c>
      <c r="P167" s="1">
        <f t="shared" si="131"/>
        <v>148.87958262727511</v>
      </c>
      <c r="Q167" s="5"/>
      <c r="R167" s="1">
        <f t="shared" si="140"/>
        <v>2.1673419299141043</v>
      </c>
      <c r="S167" s="1">
        <f t="shared" si="155"/>
        <v>10.438626437953644</v>
      </c>
      <c r="T167" s="1">
        <f t="shared" si="154"/>
        <v>81.048387096774192</v>
      </c>
      <c r="U167" s="1">
        <f t="shared" si="154"/>
        <v>23.423333333333336</v>
      </c>
      <c r="V167" s="1">
        <f t="shared" si="141"/>
        <v>117.07768879797527</v>
      </c>
      <c r="W167" s="1">
        <f t="shared" si="133"/>
        <v>0</v>
      </c>
      <c r="X167" s="1">
        <f t="shared" si="134"/>
        <v>0</v>
      </c>
      <c r="Y167" s="1">
        <f t="shared" si="135"/>
        <v>0</v>
      </c>
      <c r="Z167" s="1">
        <f t="shared" si="136"/>
        <v>0</v>
      </c>
      <c r="AA167" s="1">
        <f t="shared" si="137"/>
        <v>0</v>
      </c>
      <c r="AB167" s="1">
        <f t="shared" si="138"/>
        <v>31.801893829299843</v>
      </c>
      <c r="AC167" s="5">
        <f t="shared" si="128"/>
        <v>0</v>
      </c>
      <c r="AD167" s="183"/>
      <c r="AE167" s="5">
        <v>12</v>
      </c>
      <c r="AF167" s="5">
        <f t="shared" si="142"/>
        <v>0</v>
      </c>
      <c r="AG167" s="5">
        <f t="shared" si="143"/>
        <v>0</v>
      </c>
      <c r="AH167" s="32"/>
    </row>
    <row r="168" spans="1:34" ht="12.75" customHeight="1">
      <c r="A168" s="204"/>
      <c r="B168" s="26" t="s">
        <v>276</v>
      </c>
      <c r="C168" s="26" t="s">
        <v>15</v>
      </c>
      <c r="D168" s="34" t="s">
        <v>48</v>
      </c>
      <c r="E168" s="205">
        <f>+[1]Matriz!$JK21</f>
        <v>144.64468473474042</v>
      </c>
      <c r="F168" s="163">
        <f>+[1]Matriz!$KG21</f>
        <v>0.39999999999999991</v>
      </c>
      <c r="G168" s="1">
        <f t="shared" si="150"/>
        <v>202.50255862863659</v>
      </c>
      <c r="H168" s="4">
        <v>7.0000000000000007E-2</v>
      </c>
      <c r="I168" s="3">
        <v>0.15</v>
      </c>
      <c r="J168" s="3">
        <v>3.5000000000000003E-2</v>
      </c>
      <c r="K168" s="1">
        <f t="shared" si="125"/>
        <v>45198.571085911688</v>
      </c>
      <c r="L168" s="1">
        <f t="shared" si="126"/>
        <v>6779.785662886753</v>
      </c>
      <c r="M168" s="1">
        <f t="shared" si="127"/>
        <v>38418.785423024936</v>
      </c>
      <c r="N168" s="1">
        <f t="shared" si="129"/>
        <v>1344.657489805873</v>
      </c>
      <c r="O168" s="1">
        <f t="shared" si="130"/>
        <v>37074.127933219061</v>
      </c>
      <c r="P168" s="1">
        <f t="shared" si="131"/>
        <v>154.47553305507941</v>
      </c>
      <c r="Q168" s="5"/>
      <c r="R168" s="1">
        <f t="shared" si="140"/>
        <v>2.3070103991767423</v>
      </c>
      <c r="S168" s="1">
        <f t="shared" si="155"/>
        <v>11.111315391953289</v>
      </c>
      <c r="T168" s="1">
        <f t="shared" si="154"/>
        <v>81.048387096774192</v>
      </c>
      <c r="U168" s="1">
        <f t="shared" si="154"/>
        <v>23.423333333333336</v>
      </c>
      <c r="V168" s="1">
        <f t="shared" si="141"/>
        <v>117.89004622123755</v>
      </c>
      <c r="W168" s="1">
        <f t="shared" si="133"/>
        <v>553.6824958024182</v>
      </c>
      <c r="X168" s="1">
        <f t="shared" si="134"/>
        <v>2666.7156940687892</v>
      </c>
      <c r="Y168" s="1">
        <f t="shared" si="135"/>
        <v>19451.612903225807</v>
      </c>
      <c r="Z168" s="1">
        <f t="shared" si="136"/>
        <v>5621.6</v>
      </c>
      <c r="AA168" s="1">
        <f t="shared" si="137"/>
        <v>28293.611093097014</v>
      </c>
      <c r="AB168" s="1">
        <f t="shared" si="138"/>
        <v>36.585486833841856</v>
      </c>
      <c r="AC168" s="5">
        <f t="shared" si="128"/>
        <v>240</v>
      </c>
      <c r="AD168" s="183">
        <v>20</v>
      </c>
      <c r="AE168" s="5">
        <v>12</v>
      </c>
      <c r="AF168" s="5">
        <f t="shared" si="142"/>
        <v>60</v>
      </c>
      <c r="AG168" s="5">
        <f t="shared" si="143"/>
        <v>8780.5168401220453</v>
      </c>
      <c r="AH168" s="32"/>
    </row>
    <row r="169" spans="1:34" ht="12.75" customHeight="1">
      <c r="A169" s="204"/>
      <c r="B169" s="26" t="s">
        <v>276</v>
      </c>
      <c r="C169" s="26" t="s">
        <v>15</v>
      </c>
      <c r="D169" s="34" t="s">
        <v>49</v>
      </c>
      <c r="E169" s="205">
        <f>+[1]Matriz!$JI21</f>
        <v>135.65505478640904</v>
      </c>
      <c r="F169" s="163">
        <f>+[1]Matriz!$KE21</f>
        <v>0.39999999999999991</v>
      </c>
      <c r="G169" s="1">
        <f>+E169*(1+F169)</f>
        <v>189.91707670097264</v>
      </c>
      <c r="H169" s="4">
        <v>0.1</v>
      </c>
      <c r="I169" s="3">
        <v>0.2</v>
      </c>
      <c r="J169" s="3"/>
      <c r="K169" s="1">
        <f t="shared" ref="K169:K172" si="156">+G169*(1-H169)*AC169</f>
        <v>82044.177134820173</v>
      </c>
      <c r="L169" s="1">
        <f t="shared" ref="L169:L172" si="157">+K169*I169</f>
        <v>16408.835426964037</v>
      </c>
      <c r="M169" s="1">
        <f t="shared" ref="M169:M172" si="158">+K169-L169</f>
        <v>65635.341707856132</v>
      </c>
      <c r="N169" s="1">
        <f t="shared" si="129"/>
        <v>0</v>
      </c>
      <c r="O169" s="1">
        <f t="shared" si="130"/>
        <v>65635.341707856132</v>
      </c>
      <c r="P169" s="1">
        <f t="shared" si="131"/>
        <v>136.7402952247003</v>
      </c>
      <c r="Q169" s="5"/>
      <c r="R169" s="1">
        <f t="shared" si="140"/>
        <v>2.0938357706282233</v>
      </c>
      <c r="S169" s="1">
        <f t="shared" si="155"/>
        <v>10.084596772821646</v>
      </c>
      <c r="T169" s="1">
        <f t="shared" si="154"/>
        <v>81.048387096774192</v>
      </c>
      <c r="U169" s="1">
        <f t="shared" si="154"/>
        <v>23.423333333333336</v>
      </c>
      <c r="V169" s="1">
        <f t="shared" si="141"/>
        <v>116.6501529735574</v>
      </c>
      <c r="W169" s="1">
        <f t="shared" si="133"/>
        <v>1005.0411699015472</v>
      </c>
      <c r="X169" s="1">
        <f t="shared" si="134"/>
        <v>4840.6064509543903</v>
      </c>
      <c r="Y169" s="1">
        <f t="shared" si="135"/>
        <v>38903.225806451614</v>
      </c>
      <c r="Z169" s="1">
        <f t="shared" si="136"/>
        <v>11243.2</v>
      </c>
      <c r="AA169" s="1">
        <f t="shared" si="137"/>
        <v>55992.07342730755</v>
      </c>
      <c r="AB169" s="1">
        <f t="shared" si="138"/>
        <v>20.090142251142908</v>
      </c>
      <c r="AC169" s="5">
        <f t="shared" ref="AC169:AC172" si="159">+AD169*AE169</f>
        <v>480</v>
      </c>
      <c r="AD169" s="183">
        <v>40</v>
      </c>
      <c r="AE169" s="5">
        <v>12</v>
      </c>
      <c r="AF169" s="5">
        <f t="shared" si="142"/>
        <v>120</v>
      </c>
      <c r="AG169" s="5">
        <f t="shared" si="143"/>
        <v>9643.2682805485965</v>
      </c>
      <c r="AH169" s="32"/>
    </row>
    <row r="170" spans="1:34" ht="12.75" customHeight="1">
      <c r="A170" s="204"/>
      <c r="B170" s="26" t="s">
        <v>276</v>
      </c>
      <c r="C170" s="26" t="s">
        <v>15</v>
      </c>
      <c r="D170" s="34" t="s">
        <v>50</v>
      </c>
      <c r="E170" s="205">
        <f>+[1]Matriz!$JK21</f>
        <v>144.64468473474042</v>
      </c>
      <c r="F170" s="163">
        <f>+[1]Matriz!$KG21</f>
        <v>0.39999999999999991</v>
      </c>
      <c r="G170" s="1">
        <f>+E170*(1+F170)</f>
        <v>202.50255862863659</v>
      </c>
      <c r="H170" s="4">
        <v>0.12</v>
      </c>
      <c r="I170" s="3"/>
      <c r="J170" s="3">
        <v>3.5000000000000003E-2</v>
      </c>
      <c r="K170" s="1">
        <f t="shared" si="156"/>
        <v>106921.35095592012</v>
      </c>
      <c r="L170" s="1">
        <f t="shared" si="157"/>
        <v>0</v>
      </c>
      <c r="M170" s="1">
        <f t="shared" si="158"/>
        <v>106921.35095592012</v>
      </c>
      <c r="N170" s="1">
        <f t="shared" ref="N170:N172" si="160">+M170*J170</f>
        <v>3742.2472834572045</v>
      </c>
      <c r="O170" s="1">
        <f t="shared" ref="O170:O172" si="161">+M170-N170</f>
        <v>103179.10367246291</v>
      </c>
      <c r="P170" s="1">
        <f t="shared" ref="P170:P172" si="162">+G170*(1-H170)*(1-I170)*(1-J170)</f>
        <v>171.96517278743818</v>
      </c>
      <c r="Q170" s="5"/>
      <c r="R170" s="1">
        <f t="shared" si="140"/>
        <v>2.1829775820167026</v>
      </c>
      <c r="S170" s="1">
        <f t="shared" si="155"/>
        <v>10.513932843998811</v>
      </c>
      <c r="T170" s="1">
        <f t="shared" si="154"/>
        <v>81.048387096774192</v>
      </c>
      <c r="U170" s="1">
        <f t="shared" si="154"/>
        <v>23.423333333333336</v>
      </c>
      <c r="V170" s="1">
        <f t="shared" ref="V170:V172" si="163">+SUM(R170:U170)</f>
        <v>117.16863085612304</v>
      </c>
      <c r="W170" s="1">
        <f t="shared" ref="W170:W172" si="164">+R170*AC170</f>
        <v>1309.7865492100216</v>
      </c>
      <c r="X170" s="1">
        <f t="shared" ref="X170:X172" si="165">+AC170*S170</f>
        <v>6308.3597063992866</v>
      </c>
      <c r="Y170" s="1">
        <f t="shared" ref="Y170:Y172" si="166">+T170*AC170</f>
        <v>48629.032258064515</v>
      </c>
      <c r="Z170" s="1">
        <f t="shared" ref="Z170:Z172" si="167">+AC170*U170</f>
        <v>14054.000000000002</v>
      </c>
      <c r="AA170" s="1">
        <f t="shared" ref="AA170:AA172" si="168">+V170*AC170</f>
        <v>70301.178513673833</v>
      </c>
      <c r="AB170" s="1">
        <f t="shared" ref="AB170:AB172" si="169">+P170-V170</f>
        <v>54.796541931315133</v>
      </c>
      <c r="AC170" s="5">
        <f t="shared" si="159"/>
        <v>600</v>
      </c>
      <c r="AD170" s="183">
        <v>50</v>
      </c>
      <c r="AE170" s="5">
        <v>12</v>
      </c>
      <c r="AF170" s="5">
        <f t="shared" si="142"/>
        <v>150</v>
      </c>
      <c r="AG170" s="5">
        <f t="shared" si="143"/>
        <v>32877.925158789083</v>
      </c>
      <c r="AH170" s="32"/>
    </row>
    <row r="171" spans="1:34" ht="12.75" customHeight="1">
      <c r="A171" s="204"/>
      <c r="B171" s="26" t="s">
        <v>276</v>
      </c>
      <c r="C171" s="26" t="s">
        <v>15</v>
      </c>
      <c r="D171" s="34" t="s">
        <v>104</v>
      </c>
      <c r="E171" s="205">
        <f>+[1]Matriz!$JJ21</f>
        <v>143.32277121590437</v>
      </c>
      <c r="F171" s="163">
        <f>+[1]Matriz!$KF21</f>
        <v>0.39999999999999991</v>
      </c>
      <c r="G171" s="1">
        <f t="shared" ref="G171:G172" si="170">+E171*(1+F171)</f>
        <v>200.65187970226611</v>
      </c>
      <c r="H171" s="4">
        <v>0.12</v>
      </c>
      <c r="I171" s="3">
        <v>0.1</v>
      </c>
      <c r="J171" s="3">
        <v>7.0000000000000007E-2</v>
      </c>
      <c r="K171" s="1">
        <f t="shared" si="156"/>
        <v>21188.8384965593</v>
      </c>
      <c r="L171" s="1">
        <f t="shared" si="157"/>
        <v>2118.8838496559301</v>
      </c>
      <c r="M171" s="1">
        <f t="shared" si="158"/>
        <v>19069.95464690337</v>
      </c>
      <c r="N171" s="1">
        <f t="shared" si="160"/>
        <v>1334.896825283236</v>
      </c>
      <c r="O171" s="1">
        <f t="shared" si="161"/>
        <v>17735.057821620136</v>
      </c>
      <c r="P171" s="1">
        <f t="shared" si="162"/>
        <v>147.7921485135011</v>
      </c>
      <c r="Q171" s="5"/>
      <c r="R171" s="1">
        <f t="shared" si="140"/>
        <v>2.1630272631904286</v>
      </c>
      <c r="S171" s="1">
        <f t="shared" si="155"/>
        <v>10.417845594141655</v>
      </c>
      <c r="T171" s="1">
        <f t="shared" si="154"/>
        <v>81.048387096774192</v>
      </c>
      <c r="U171" s="1">
        <f t="shared" si="154"/>
        <v>23.423333333333336</v>
      </c>
      <c r="V171" s="1">
        <f t="shared" si="163"/>
        <v>117.05259328743961</v>
      </c>
      <c r="W171" s="1">
        <f t="shared" si="164"/>
        <v>259.56327158285143</v>
      </c>
      <c r="X171" s="1">
        <f t="shared" si="165"/>
        <v>1250.1414712969986</v>
      </c>
      <c r="Y171" s="1">
        <f t="shared" si="166"/>
        <v>9725.8064516129034</v>
      </c>
      <c r="Z171" s="1">
        <f t="shared" si="167"/>
        <v>2810.8</v>
      </c>
      <c r="AA171" s="1">
        <f t="shared" si="168"/>
        <v>14046.311194492753</v>
      </c>
      <c r="AB171" s="1">
        <f t="shared" si="169"/>
        <v>30.739555226061498</v>
      </c>
      <c r="AC171" s="5">
        <f t="shared" si="159"/>
        <v>120</v>
      </c>
      <c r="AD171" s="183">
        <v>10</v>
      </c>
      <c r="AE171" s="5">
        <v>12</v>
      </c>
      <c r="AF171" s="5">
        <f t="shared" si="142"/>
        <v>30</v>
      </c>
      <c r="AG171" s="5">
        <f t="shared" si="143"/>
        <v>3688.7466271273797</v>
      </c>
      <c r="AH171" s="32"/>
    </row>
    <row r="172" spans="1:34" ht="12.75" customHeight="1">
      <c r="A172" s="204"/>
      <c r="B172" s="26" t="s">
        <v>276</v>
      </c>
      <c r="C172" s="26" t="s">
        <v>15</v>
      </c>
      <c r="D172" s="34" t="s">
        <v>51</v>
      </c>
      <c r="E172" s="205">
        <f>+[1]Matriz!$JG21</f>
        <v>130.31430459796772</v>
      </c>
      <c r="F172" s="163">
        <f>+[1]Matriz!$KC21</f>
        <v>0.39999999999999991</v>
      </c>
      <c r="G172" s="1">
        <f t="shared" si="170"/>
        <v>182.44002643715478</v>
      </c>
      <c r="H172" s="4">
        <v>7.0000000000000007E-2</v>
      </c>
      <c r="I172" s="3">
        <v>0.11</v>
      </c>
      <c r="J172" s="3">
        <v>3.5000000000000003E-2</v>
      </c>
      <c r="K172" s="1">
        <f t="shared" si="156"/>
        <v>0</v>
      </c>
      <c r="L172" s="1">
        <f t="shared" si="157"/>
        <v>0</v>
      </c>
      <c r="M172" s="1">
        <f t="shared" si="158"/>
        <v>0</v>
      </c>
      <c r="N172" s="1">
        <f t="shared" si="160"/>
        <v>0</v>
      </c>
      <c r="O172" s="1">
        <f t="shared" si="161"/>
        <v>0</v>
      </c>
      <c r="P172" s="1">
        <f t="shared" si="162"/>
        <v>145.72041353616186</v>
      </c>
      <c r="Q172" s="5"/>
      <c r="R172" s="1">
        <f t="shared" si="140"/>
        <v>2.0784480011852859</v>
      </c>
      <c r="S172" s="1">
        <f t="shared" si="155"/>
        <v>10.010484250606682</v>
      </c>
      <c r="T172" s="1">
        <f t="shared" si="154"/>
        <v>81.048387096774192</v>
      </c>
      <c r="U172" s="1">
        <f t="shared" si="154"/>
        <v>23.423333333333336</v>
      </c>
      <c r="V172" s="1">
        <f t="shared" si="163"/>
        <v>116.5606526818995</v>
      </c>
      <c r="W172" s="1">
        <f t="shared" si="164"/>
        <v>0</v>
      </c>
      <c r="X172" s="1">
        <f t="shared" si="165"/>
        <v>0</v>
      </c>
      <c r="Y172" s="1">
        <f t="shared" si="166"/>
        <v>0</v>
      </c>
      <c r="Z172" s="1">
        <f t="shared" si="167"/>
        <v>0</v>
      </c>
      <c r="AA172" s="1">
        <f t="shared" si="168"/>
        <v>0</v>
      </c>
      <c r="AB172" s="1">
        <f t="shared" si="169"/>
        <v>29.159760854262359</v>
      </c>
      <c r="AC172" s="5">
        <f t="shared" si="159"/>
        <v>0</v>
      </c>
      <c r="AD172" s="183"/>
      <c r="AE172" s="5">
        <v>12</v>
      </c>
      <c r="AF172" s="5">
        <f t="shared" si="142"/>
        <v>0</v>
      </c>
      <c r="AG172" s="5">
        <f t="shared" si="143"/>
        <v>0</v>
      </c>
      <c r="AH172" s="32"/>
    </row>
    <row r="173" spans="1:34" ht="12.75" customHeight="1">
      <c r="A173" s="18" t="s">
        <v>20</v>
      </c>
      <c r="B173" s="26" t="s">
        <v>30</v>
      </c>
      <c r="C173" s="26" t="s">
        <v>15</v>
      </c>
      <c r="D173" s="34" t="s">
        <v>1</v>
      </c>
      <c r="E173" s="1">
        <f>+[1]Matriz!$JA22</f>
        <v>102.56527964146534</v>
      </c>
      <c r="F173" s="163">
        <f>+[1]Matriz!$JW22</f>
        <v>0.39999999999999969</v>
      </c>
      <c r="G173" s="1">
        <f t="shared" si="139"/>
        <v>143.59139149805145</v>
      </c>
      <c r="H173" s="2"/>
      <c r="I173" s="3">
        <f>17.18%+10.5%</f>
        <v>0.27679999999999999</v>
      </c>
      <c r="J173" s="3">
        <v>3.5000000000000003E-2</v>
      </c>
      <c r="K173" s="1">
        <f t="shared" si="125"/>
        <v>689238.67919064697</v>
      </c>
      <c r="L173" s="1">
        <f t="shared" si="126"/>
        <v>190781.26639997106</v>
      </c>
      <c r="M173" s="1">
        <f t="shared" si="127"/>
        <v>498457.41279067588</v>
      </c>
      <c r="N173" s="1">
        <f t="shared" si="129"/>
        <v>17446.009447673656</v>
      </c>
      <c r="O173" s="1">
        <f t="shared" si="130"/>
        <v>481011.4033430022</v>
      </c>
      <c r="P173" s="1">
        <f t="shared" si="131"/>
        <v>100.21070902979214</v>
      </c>
      <c r="Q173" s="5"/>
      <c r="R173" s="1">
        <f t="shared" si="114"/>
        <v>1.7589945458511302</v>
      </c>
      <c r="S173" s="1">
        <f>+G173*(1-H173)*0.79*$S$2</f>
        <v>6.6927947577241786</v>
      </c>
      <c r="T173" s="1">
        <f>+$T$2*$A$174/0.95</f>
        <v>60.300000000000004</v>
      </c>
      <c r="U173" s="116">
        <f>+SUM(directos!D37:D40)*(1+$U$2)</f>
        <v>9.1271666666666658</v>
      </c>
      <c r="V173" s="1">
        <f t="shared" si="132"/>
        <v>77.878955970241975</v>
      </c>
      <c r="W173" s="1">
        <f t="shared" si="133"/>
        <v>8443.1738200854252</v>
      </c>
      <c r="X173" s="1">
        <f t="shared" si="134"/>
        <v>32125.414837076056</v>
      </c>
      <c r="Y173" s="1">
        <f t="shared" si="135"/>
        <v>289440</v>
      </c>
      <c r="Z173" s="1">
        <f t="shared" si="136"/>
        <v>43810.399999999994</v>
      </c>
      <c r="AA173" s="1">
        <f t="shared" si="137"/>
        <v>373818.98865716148</v>
      </c>
      <c r="AB173" s="1">
        <f t="shared" si="138"/>
        <v>22.331753059550167</v>
      </c>
      <c r="AC173" s="5">
        <f t="shared" si="128"/>
        <v>4800</v>
      </c>
      <c r="AD173" s="183">
        <v>200</v>
      </c>
      <c r="AE173" s="5">
        <v>24</v>
      </c>
      <c r="AF173" s="5">
        <f t="shared" ref="AF173:AF184" si="171">+AC173*$A$174</f>
        <v>912</v>
      </c>
      <c r="AG173" s="5">
        <f t="shared" si="81"/>
        <v>107192.41468584081</v>
      </c>
      <c r="AH173" s="8"/>
    </row>
    <row r="174" spans="1:34">
      <c r="A174" s="18">
        <v>0.19</v>
      </c>
      <c r="B174" s="26" t="s">
        <v>30</v>
      </c>
      <c r="C174" s="26" t="s">
        <v>15</v>
      </c>
      <c r="D174" s="34" t="s">
        <v>12</v>
      </c>
      <c r="E174" s="1">
        <f>+[1]Matriz!$JB22</f>
        <v>108.4076054238763</v>
      </c>
      <c r="F174" s="163">
        <f>+[1]Matriz!$JX22</f>
        <v>0.39999999999999991</v>
      </c>
      <c r="G174" s="1">
        <f t="shared" si="139"/>
        <v>151.77064759342682</v>
      </c>
      <c r="H174" s="4">
        <v>0.18720000000000001</v>
      </c>
      <c r="I174" s="3">
        <v>0.15</v>
      </c>
      <c r="J174" s="3">
        <v>3.5000000000000003E-2</v>
      </c>
      <c r="K174" s="1">
        <f t="shared" si="125"/>
        <v>592124.0753468991</v>
      </c>
      <c r="L174" s="1">
        <f t="shared" si="126"/>
        <v>88818.611302034857</v>
      </c>
      <c r="M174" s="1">
        <f t="shared" si="127"/>
        <v>503305.46404486423</v>
      </c>
      <c r="N174" s="1">
        <f t="shared" si="129"/>
        <v>17615.69124157025</v>
      </c>
      <c r="O174" s="1">
        <f t="shared" si="130"/>
        <v>485689.77280329401</v>
      </c>
      <c r="P174" s="1">
        <f t="shared" si="131"/>
        <v>101.18536933401957</v>
      </c>
      <c r="Q174" s="5"/>
      <c r="R174" s="1">
        <f t="shared" si="114"/>
        <v>1.5111499839582321</v>
      </c>
      <c r="S174" s="1">
        <f>+G174*(1-H174)*0.79*$S$2</f>
        <v>5.749771489983118</v>
      </c>
      <c r="T174" s="1">
        <f t="shared" ref="T174:T208" si="172">+T173</f>
        <v>60.300000000000004</v>
      </c>
      <c r="U174" s="1">
        <f t="shared" ref="U174:U208" si="173">+U173</f>
        <v>9.1271666666666658</v>
      </c>
      <c r="V174" s="1">
        <f t="shared" si="132"/>
        <v>76.688088140608016</v>
      </c>
      <c r="W174" s="1">
        <f t="shared" si="133"/>
        <v>7253.5199229995142</v>
      </c>
      <c r="X174" s="1">
        <f t="shared" si="134"/>
        <v>27598.903151918967</v>
      </c>
      <c r="Y174" s="1">
        <f t="shared" si="135"/>
        <v>289440</v>
      </c>
      <c r="Z174" s="1">
        <f t="shared" si="136"/>
        <v>43810.399999999994</v>
      </c>
      <c r="AA174" s="1">
        <f t="shared" si="137"/>
        <v>368102.82307491847</v>
      </c>
      <c r="AB174" s="1">
        <f t="shared" si="138"/>
        <v>24.497281193411553</v>
      </c>
      <c r="AC174" s="5">
        <f t="shared" si="128"/>
        <v>4800</v>
      </c>
      <c r="AD174" s="183">
        <v>200</v>
      </c>
      <c r="AE174" s="5">
        <v>24</v>
      </c>
      <c r="AF174" s="5">
        <f t="shared" si="171"/>
        <v>912</v>
      </c>
      <c r="AG174" s="5">
        <f t="shared" si="81"/>
        <v>117586.94972837545</v>
      </c>
      <c r="AH174" s="8"/>
    </row>
    <row r="175" spans="1:34" ht="12.75" customHeight="1">
      <c r="A175" s="30"/>
      <c r="B175" s="26" t="s">
        <v>30</v>
      </c>
      <c r="C175" s="26" t="s">
        <v>15</v>
      </c>
      <c r="D175" s="34" t="s">
        <v>0</v>
      </c>
      <c r="E175" s="1">
        <f>+[1]Matriz!$JC22</f>
        <v>115.17117959116449</v>
      </c>
      <c r="F175" s="163">
        <f>+[1]Matriz!$JY22</f>
        <v>0.39999999999999991</v>
      </c>
      <c r="G175" s="1">
        <f t="shared" si="139"/>
        <v>161.23965142763026</v>
      </c>
      <c r="H175" s="4">
        <v>0.127</v>
      </c>
      <c r="I175" s="3">
        <v>0.2661</v>
      </c>
      <c r="J175" s="3">
        <v>3.5000000000000003E-2</v>
      </c>
      <c r="K175" s="1">
        <f t="shared" si="125"/>
        <v>675658.63534234185</v>
      </c>
      <c r="L175" s="1">
        <f t="shared" si="126"/>
        <v>179792.76286459717</v>
      </c>
      <c r="M175" s="1">
        <f t="shared" si="127"/>
        <v>495865.87247774471</v>
      </c>
      <c r="N175" s="1">
        <f t="shared" si="129"/>
        <v>17355.305536721065</v>
      </c>
      <c r="O175" s="1">
        <f t="shared" si="130"/>
        <v>478510.56694102363</v>
      </c>
      <c r="P175" s="1">
        <f t="shared" si="131"/>
        <v>99.689701446046584</v>
      </c>
      <c r="Q175" s="5"/>
      <c r="R175" s="1">
        <f t="shared" si="114"/>
        <v>1.724337142279935</v>
      </c>
      <c r="S175" s="1">
        <f>+G175*(1-H175)*0.79*$S$2</f>
        <v>6.5609268736055322</v>
      </c>
      <c r="T175" s="1">
        <f t="shared" si="172"/>
        <v>60.300000000000004</v>
      </c>
      <c r="U175" s="1">
        <f t="shared" si="173"/>
        <v>9.1271666666666658</v>
      </c>
      <c r="V175" s="1">
        <f t="shared" si="132"/>
        <v>77.712430682552139</v>
      </c>
      <c r="W175" s="1">
        <f t="shared" si="133"/>
        <v>8276.8182829436882</v>
      </c>
      <c r="X175" s="1">
        <f t="shared" si="134"/>
        <v>31492.448993306556</v>
      </c>
      <c r="Y175" s="1">
        <f t="shared" si="135"/>
        <v>289440</v>
      </c>
      <c r="Z175" s="1">
        <f t="shared" si="136"/>
        <v>43810.399999999994</v>
      </c>
      <c r="AA175" s="1">
        <f t="shared" si="137"/>
        <v>373019.66727625026</v>
      </c>
      <c r="AB175" s="1">
        <f t="shared" si="138"/>
        <v>21.977270763494445</v>
      </c>
      <c r="AC175" s="5">
        <f t="shared" si="128"/>
        <v>4800</v>
      </c>
      <c r="AD175" s="183">
        <v>200</v>
      </c>
      <c r="AE175" s="5">
        <v>24</v>
      </c>
      <c r="AF175" s="5">
        <f t="shared" si="171"/>
        <v>912</v>
      </c>
      <c r="AG175" s="5">
        <f t="shared" si="81"/>
        <v>105490.89966477334</v>
      </c>
      <c r="AH175" s="32"/>
    </row>
    <row r="176" spans="1:34" ht="12.75" customHeight="1">
      <c r="A176" s="30"/>
      <c r="B176" s="26" t="s">
        <v>30</v>
      </c>
      <c r="C176" s="26" t="s">
        <v>15</v>
      </c>
      <c r="D176" s="34" t="s">
        <v>2</v>
      </c>
      <c r="E176" s="1">
        <f>+[1]Matriz!$JD22</f>
        <v>112.81556795973822</v>
      </c>
      <c r="F176" s="163">
        <f>+[1]Matriz!$JZ22</f>
        <v>0.39999999999999991</v>
      </c>
      <c r="G176" s="1">
        <f t="shared" si="139"/>
        <v>157.9417951436335</v>
      </c>
      <c r="H176" s="4">
        <v>0.1628</v>
      </c>
      <c r="I176" s="3">
        <v>0.14249999999999999</v>
      </c>
      <c r="J176" s="3">
        <v>3.5000000000000003E-2</v>
      </c>
      <c r="K176" s="1">
        <f t="shared" si="125"/>
        <v>317349.29014619987</v>
      </c>
      <c r="L176" s="1">
        <f t="shared" si="126"/>
        <v>45222.273845833479</v>
      </c>
      <c r="M176" s="1">
        <f t="shared" si="127"/>
        <v>272127.01630036638</v>
      </c>
      <c r="N176" s="1">
        <f t="shared" si="129"/>
        <v>9524.4455705128239</v>
      </c>
      <c r="O176" s="1">
        <f t="shared" si="130"/>
        <v>262602.57072985353</v>
      </c>
      <c r="P176" s="1">
        <f t="shared" si="131"/>
        <v>109.41773780410566</v>
      </c>
      <c r="Q176" s="5"/>
      <c r="R176" s="1">
        <f t="shared" si="114"/>
        <v>1.619803668454562</v>
      </c>
      <c r="S176" s="1">
        <f>+G176*(1-H176)*0.79*$S$2</f>
        <v>6.1631876723809906</v>
      </c>
      <c r="T176" s="1">
        <f t="shared" si="172"/>
        <v>60.300000000000004</v>
      </c>
      <c r="U176" s="1">
        <f t="shared" si="173"/>
        <v>9.1271666666666658</v>
      </c>
      <c r="V176" s="1">
        <f t="shared" si="132"/>
        <v>77.21015800750223</v>
      </c>
      <c r="W176" s="1">
        <f t="shared" si="133"/>
        <v>3887.5288042909488</v>
      </c>
      <c r="X176" s="1">
        <f t="shared" si="134"/>
        <v>14791.650413714378</v>
      </c>
      <c r="Y176" s="1">
        <f t="shared" si="135"/>
        <v>144720</v>
      </c>
      <c r="Z176" s="1">
        <f t="shared" si="136"/>
        <v>21905.199999999997</v>
      </c>
      <c r="AA176" s="1">
        <f t="shared" si="137"/>
        <v>185304.37921800534</v>
      </c>
      <c r="AB176" s="1">
        <f t="shared" si="138"/>
        <v>32.207579796603426</v>
      </c>
      <c r="AC176" s="5">
        <f t="shared" si="128"/>
        <v>2400</v>
      </c>
      <c r="AD176" s="183">
        <v>100</v>
      </c>
      <c r="AE176" s="5">
        <v>24</v>
      </c>
      <c r="AF176" s="5">
        <f t="shared" si="171"/>
        <v>456</v>
      </c>
      <c r="AG176" s="5">
        <f t="shared" si="81"/>
        <v>77298.191511848228</v>
      </c>
      <c r="AH176" s="8"/>
    </row>
    <row r="177" spans="1:34" ht="12.75" customHeight="1">
      <c r="A177" s="30"/>
      <c r="B177" s="26" t="s">
        <v>30</v>
      </c>
      <c r="C177" s="26" t="s">
        <v>15</v>
      </c>
      <c r="D177" s="34" t="s">
        <v>13</v>
      </c>
      <c r="E177" s="1">
        <f>+[1]Matriz!$JE22</f>
        <v>97.597669208072219</v>
      </c>
      <c r="F177" s="163">
        <f>+[1]Matriz!$KA22</f>
        <v>0.39999999999999991</v>
      </c>
      <c r="G177" s="1">
        <f t="shared" si="139"/>
        <v>136.6367368913011</v>
      </c>
      <c r="H177" s="4">
        <v>0.126</v>
      </c>
      <c r="I177" s="3">
        <v>0.1</v>
      </c>
      <c r="J177" s="3">
        <v>0.02</v>
      </c>
      <c r="K177" s="1">
        <f t="shared" si="125"/>
        <v>286609.21930319315</v>
      </c>
      <c r="L177" s="1">
        <f t="shared" si="126"/>
        <v>28660.921930319317</v>
      </c>
      <c r="M177" s="1">
        <f t="shared" si="127"/>
        <v>257948.29737287384</v>
      </c>
      <c r="N177" s="1">
        <f t="shared" si="129"/>
        <v>5158.9659474574773</v>
      </c>
      <c r="O177" s="1">
        <f t="shared" si="130"/>
        <v>252789.33142541637</v>
      </c>
      <c r="P177" s="1">
        <f t="shared" si="131"/>
        <v>105.3288880939235</v>
      </c>
      <c r="Q177" s="5"/>
      <c r="R177" s="1">
        <f t="shared" si="114"/>
        <v>1.4629012235267151</v>
      </c>
      <c r="S177" s="1">
        <f>+G177*(1-H177)*0.79*$S$2</f>
        <v>5.5661898798840967</v>
      </c>
      <c r="T177" s="1">
        <f t="shared" si="172"/>
        <v>60.300000000000004</v>
      </c>
      <c r="U177" s="1">
        <f t="shared" si="173"/>
        <v>9.1271666666666658</v>
      </c>
      <c r="V177" s="1">
        <f t="shared" si="132"/>
        <v>76.456257770077485</v>
      </c>
      <c r="W177" s="1">
        <f t="shared" si="133"/>
        <v>3510.9629364641164</v>
      </c>
      <c r="X177" s="1">
        <f t="shared" si="134"/>
        <v>13358.855711721832</v>
      </c>
      <c r="Y177" s="1">
        <f t="shared" si="135"/>
        <v>144720</v>
      </c>
      <c r="Z177" s="1">
        <f t="shared" si="136"/>
        <v>21905.199999999997</v>
      </c>
      <c r="AA177" s="1">
        <f t="shared" si="137"/>
        <v>183495.01864818597</v>
      </c>
      <c r="AB177" s="1">
        <f t="shared" si="138"/>
        <v>28.87263032384601</v>
      </c>
      <c r="AC177" s="5">
        <f t="shared" si="128"/>
        <v>2400</v>
      </c>
      <c r="AD177" s="183">
        <v>100</v>
      </c>
      <c r="AE177" s="5">
        <v>24</v>
      </c>
      <c r="AF177" s="5">
        <f t="shared" si="171"/>
        <v>456</v>
      </c>
      <c r="AG177" s="5">
        <f t="shared" si="81"/>
        <v>69294.312777230429</v>
      </c>
      <c r="AH177" s="32"/>
    </row>
    <row r="178" spans="1:34" ht="12.75" customHeight="1">
      <c r="A178" s="30"/>
      <c r="B178" s="26" t="s">
        <v>30</v>
      </c>
      <c r="C178" s="26" t="s">
        <v>15</v>
      </c>
      <c r="D178" s="34" t="s">
        <v>21</v>
      </c>
      <c r="E178" s="1">
        <f>+[1]Matriz!$JG$23</f>
        <v>93.126675322559677</v>
      </c>
      <c r="F178" s="163">
        <f>+[1]Matriz!$KC$23</f>
        <v>0.40000000000000013</v>
      </c>
      <c r="G178" s="1">
        <f t="shared" si="139"/>
        <v>130.37734545158355</v>
      </c>
      <c r="H178" s="4">
        <v>7.0000000000000007E-2</v>
      </c>
      <c r="I178" s="3">
        <v>0.15</v>
      </c>
      <c r="J178" s="3">
        <v>0.05</v>
      </c>
      <c r="K178" s="1">
        <f t="shared" si="125"/>
        <v>291002.23504793446</v>
      </c>
      <c r="L178" s="1">
        <f t="shared" si="126"/>
        <v>43650.335257190171</v>
      </c>
      <c r="M178" s="1">
        <f t="shared" si="127"/>
        <v>247351.8997907443</v>
      </c>
      <c r="N178" s="1">
        <f t="shared" si="129"/>
        <v>12367.594989537216</v>
      </c>
      <c r="O178" s="1">
        <f t="shared" si="130"/>
        <v>234984.30480120709</v>
      </c>
      <c r="P178" s="1">
        <f t="shared" si="131"/>
        <v>97.910127000502939</v>
      </c>
      <c r="Q178" s="5"/>
      <c r="R178" s="1">
        <f t="shared" si="114"/>
        <v>1.4853239080571656</v>
      </c>
      <c r="S178" s="1">
        <f t="shared" ref="S178:S184" si="174">+G178*(1-H178)*$S$2</f>
        <v>7.1538049449283889</v>
      </c>
      <c r="T178" s="1">
        <f t="shared" si="172"/>
        <v>60.300000000000004</v>
      </c>
      <c r="U178" s="1">
        <f t="shared" si="173"/>
        <v>9.1271666666666658</v>
      </c>
      <c r="V178" s="1">
        <f t="shared" si="132"/>
        <v>78.066295519652229</v>
      </c>
      <c r="W178" s="1">
        <f t="shared" si="133"/>
        <v>3564.7773793371975</v>
      </c>
      <c r="X178" s="1">
        <f t="shared" si="134"/>
        <v>17169.131867828135</v>
      </c>
      <c r="Y178" s="1">
        <f t="shared" si="135"/>
        <v>144720</v>
      </c>
      <c r="Z178" s="1">
        <f t="shared" si="136"/>
        <v>21905.199999999997</v>
      </c>
      <c r="AA178" s="1">
        <f t="shared" si="137"/>
        <v>187359.10924716535</v>
      </c>
      <c r="AB178" s="1">
        <f t="shared" si="138"/>
        <v>19.84383148085071</v>
      </c>
      <c r="AC178" s="5">
        <f t="shared" si="128"/>
        <v>2400</v>
      </c>
      <c r="AD178" s="183">
        <v>200</v>
      </c>
      <c r="AE178" s="5">
        <v>12</v>
      </c>
      <c r="AF178" s="5">
        <f t="shared" si="171"/>
        <v>456</v>
      </c>
      <c r="AG178" s="5">
        <f t="shared" si="81"/>
        <v>47625.195554041704</v>
      </c>
      <c r="AH178" s="41"/>
    </row>
    <row r="179" spans="1:34" ht="12.75" customHeight="1">
      <c r="A179" s="30"/>
      <c r="B179" s="26" t="s">
        <v>30</v>
      </c>
      <c r="C179" s="26" t="s">
        <v>15</v>
      </c>
      <c r="D179" s="34" t="s">
        <v>47</v>
      </c>
      <c r="E179" s="1">
        <f>+[1]Matriz!$JF22</f>
        <v>104.78378807315778</v>
      </c>
      <c r="F179" s="163">
        <f>+[1]Matriz!$KB22</f>
        <v>0.39999999999999991</v>
      </c>
      <c r="G179" s="1">
        <f t="shared" si="139"/>
        <v>146.69730330242089</v>
      </c>
      <c r="H179" s="4">
        <v>0.15</v>
      </c>
      <c r="I179" s="3">
        <v>0.128</v>
      </c>
      <c r="J179" s="3">
        <v>3.5000000000000003E-2</v>
      </c>
      <c r="K179" s="1">
        <f t="shared" si="125"/>
        <v>149631.24936846932</v>
      </c>
      <c r="L179" s="1">
        <f t="shared" si="126"/>
        <v>19152.799919164074</v>
      </c>
      <c r="M179" s="1">
        <f t="shared" si="127"/>
        <v>130478.44944930525</v>
      </c>
      <c r="N179" s="1">
        <f t="shared" si="129"/>
        <v>4566.7457307256846</v>
      </c>
      <c r="O179" s="1">
        <f t="shared" si="130"/>
        <v>125911.70371857956</v>
      </c>
      <c r="P179" s="1">
        <f t="shared" si="131"/>
        <v>104.92641976548296</v>
      </c>
      <c r="Q179" s="5"/>
      <c r="R179" s="1">
        <f t="shared" si="114"/>
        <v>1.5274856706364577</v>
      </c>
      <c r="S179" s="1">
        <f t="shared" si="174"/>
        <v>7.3568697606164077</v>
      </c>
      <c r="T179" s="1">
        <f t="shared" si="172"/>
        <v>60.300000000000004</v>
      </c>
      <c r="U179" s="1">
        <f t="shared" si="173"/>
        <v>9.1271666666666658</v>
      </c>
      <c r="V179" s="1">
        <f t="shared" si="132"/>
        <v>78.311522097919536</v>
      </c>
      <c r="W179" s="1">
        <f t="shared" si="133"/>
        <v>1832.9828047637493</v>
      </c>
      <c r="X179" s="1">
        <f t="shared" si="134"/>
        <v>8828.2437127396897</v>
      </c>
      <c r="Y179" s="1">
        <f t="shared" si="135"/>
        <v>72360</v>
      </c>
      <c r="Z179" s="1">
        <f t="shared" si="136"/>
        <v>10952.599999999999</v>
      </c>
      <c r="AA179" s="1">
        <f t="shared" si="137"/>
        <v>93973.826517503447</v>
      </c>
      <c r="AB179" s="1">
        <f t="shared" si="138"/>
        <v>26.614897667563426</v>
      </c>
      <c r="AC179" s="5">
        <f t="shared" si="128"/>
        <v>1200</v>
      </c>
      <c r="AD179" s="183">
        <v>50</v>
      </c>
      <c r="AE179" s="5">
        <v>24</v>
      </c>
      <c r="AF179" s="5">
        <f t="shared" si="171"/>
        <v>228</v>
      </c>
      <c r="AG179" s="5">
        <f t="shared" si="81"/>
        <v>31937.877201076109</v>
      </c>
      <c r="AH179" s="8"/>
    </row>
    <row r="180" spans="1:34" ht="12.75" customHeight="1">
      <c r="A180" s="30"/>
      <c r="B180" s="26" t="s">
        <v>30</v>
      </c>
      <c r="C180" s="26" t="s">
        <v>15</v>
      </c>
      <c r="D180" s="34" t="s">
        <v>48</v>
      </c>
      <c r="E180" s="1">
        <f>+[1]Matriz!$JK22</f>
        <v>104.91107248331102</v>
      </c>
      <c r="F180" s="163">
        <f>+[1]Matriz!$KG22</f>
        <v>0.39999999999999991</v>
      </c>
      <c r="G180" s="1">
        <f t="shared" si="139"/>
        <v>146.87550147663541</v>
      </c>
      <c r="H180" s="4">
        <v>7.0000000000000007E-2</v>
      </c>
      <c r="I180" s="3">
        <v>0.15</v>
      </c>
      <c r="J180" s="3">
        <v>3.5000000000000003E-2</v>
      </c>
      <c r="K180" s="1">
        <f t="shared" si="125"/>
        <v>163913.05964792508</v>
      </c>
      <c r="L180" s="1">
        <f t="shared" si="126"/>
        <v>24586.958947188763</v>
      </c>
      <c r="M180" s="1">
        <f t="shared" si="127"/>
        <v>139326.10070073631</v>
      </c>
      <c r="N180" s="1">
        <f t="shared" si="129"/>
        <v>4876.4135245257712</v>
      </c>
      <c r="O180" s="1">
        <f t="shared" si="130"/>
        <v>134449.68717621054</v>
      </c>
      <c r="P180" s="1">
        <f t="shared" si="131"/>
        <v>112.04140598017545</v>
      </c>
      <c r="Q180" s="5"/>
      <c r="R180" s="1">
        <f t="shared" si="114"/>
        <v>1.6732791505725688</v>
      </c>
      <c r="S180" s="1">
        <f t="shared" si="174"/>
        <v>8.059058766022984</v>
      </c>
      <c r="T180" s="1">
        <f t="shared" si="172"/>
        <v>60.300000000000004</v>
      </c>
      <c r="U180" s="1">
        <f t="shared" si="173"/>
        <v>9.1271666666666658</v>
      </c>
      <c r="V180" s="1">
        <f t="shared" si="132"/>
        <v>79.159504583262219</v>
      </c>
      <c r="W180" s="1">
        <f t="shared" si="133"/>
        <v>2007.9349806870825</v>
      </c>
      <c r="X180" s="1">
        <f t="shared" si="134"/>
        <v>9670.8705192275811</v>
      </c>
      <c r="Y180" s="1">
        <f t="shared" si="135"/>
        <v>72360</v>
      </c>
      <c r="Z180" s="1">
        <f t="shared" si="136"/>
        <v>10952.599999999999</v>
      </c>
      <c r="AA180" s="1">
        <f t="shared" si="137"/>
        <v>94991.405499914661</v>
      </c>
      <c r="AB180" s="1">
        <f t="shared" si="138"/>
        <v>32.881901396913236</v>
      </c>
      <c r="AC180" s="5">
        <f t="shared" si="128"/>
        <v>1200</v>
      </c>
      <c r="AD180" s="183">
        <v>50</v>
      </c>
      <c r="AE180" s="5">
        <v>24</v>
      </c>
      <c r="AF180" s="5">
        <f t="shared" si="171"/>
        <v>228</v>
      </c>
      <c r="AG180" s="5">
        <f t="shared" si="81"/>
        <v>39458.281676295883</v>
      </c>
      <c r="AH180" s="8"/>
    </row>
    <row r="181" spans="1:34" ht="12.75" customHeight="1">
      <c r="A181" s="30"/>
      <c r="B181" s="26" t="s">
        <v>30</v>
      </c>
      <c r="C181" s="26" t="s">
        <v>15</v>
      </c>
      <c r="D181" s="34" t="s">
        <v>49</v>
      </c>
      <c r="E181" s="1">
        <f>+[1]Matriz!$JI22</f>
        <v>98.479893100557263</v>
      </c>
      <c r="F181" s="163">
        <f>+[1]Matriz!$KE22</f>
        <v>0.39999999999999991</v>
      </c>
      <c r="G181" s="1">
        <f>+E181*(1+F181)</f>
        <v>137.87185034078016</v>
      </c>
      <c r="H181" s="4">
        <v>0.1</v>
      </c>
      <c r="I181" s="3">
        <v>0.2</v>
      </c>
      <c r="J181" s="3"/>
      <c r="K181" s="1">
        <f t="shared" si="125"/>
        <v>297803.19673608517</v>
      </c>
      <c r="L181" s="1">
        <f t="shared" si="126"/>
        <v>59560.639347217038</v>
      </c>
      <c r="M181" s="1">
        <f t="shared" si="127"/>
        <v>238242.55738886812</v>
      </c>
      <c r="N181" s="1">
        <f t="shared" si="129"/>
        <v>0</v>
      </c>
      <c r="O181" s="1">
        <f t="shared" si="130"/>
        <v>238242.55738886812</v>
      </c>
      <c r="P181" s="1">
        <f t="shared" si="131"/>
        <v>99.267732245361728</v>
      </c>
      <c r="Q181" s="5"/>
      <c r="R181" s="1">
        <f t="shared" si="114"/>
        <v>1.5200371500071015</v>
      </c>
      <c r="S181" s="1">
        <f t="shared" si="174"/>
        <v>7.3209952530954263</v>
      </c>
      <c r="T181" s="1">
        <f t="shared" si="172"/>
        <v>60.300000000000004</v>
      </c>
      <c r="U181" s="1">
        <f t="shared" si="173"/>
        <v>9.1271666666666658</v>
      </c>
      <c r="V181" s="1">
        <f t="shared" si="132"/>
        <v>78.268199069769196</v>
      </c>
      <c r="W181" s="1">
        <f t="shared" si="133"/>
        <v>3648.0891600170435</v>
      </c>
      <c r="X181" s="1">
        <f t="shared" si="134"/>
        <v>17570.388607429024</v>
      </c>
      <c r="Y181" s="1">
        <f t="shared" si="135"/>
        <v>144720</v>
      </c>
      <c r="Z181" s="1">
        <f t="shared" si="136"/>
        <v>21905.199999999997</v>
      </c>
      <c r="AA181" s="1">
        <f t="shared" si="137"/>
        <v>187843.67776744606</v>
      </c>
      <c r="AB181" s="1">
        <f t="shared" si="138"/>
        <v>20.999533175592532</v>
      </c>
      <c r="AC181" s="5">
        <f t="shared" si="128"/>
        <v>2400</v>
      </c>
      <c r="AD181" s="183">
        <v>100</v>
      </c>
      <c r="AE181" s="5">
        <v>24</v>
      </c>
      <c r="AF181" s="5">
        <f t="shared" si="171"/>
        <v>456</v>
      </c>
      <c r="AG181" s="5">
        <f t="shared" si="81"/>
        <v>50398.879621422078</v>
      </c>
      <c r="AH181" s="8"/>
    </row>
    <row r="182" spans="1:34" ht="12.75" customHeight="1">
      <c r="A182" s="30"/>
      <c r="B182" s="26" t="s">
        <v>30</v>
      </c>
      <c r="C182" s="26" t="s">
        <v>15</v>
      </c>
      <c r="D182" s="34" t="s">
        <v>50</v>
      </c>
      <c r="E182" s="1">
        <f>+[1]Matriz!$JK22</f>
        <v>104.91107248331102</v>
      </c>
      <c r="F182" s="163">
        <f>+[1]Matriz!$KG22</f>
        <v>0.39999999999999991</v>
      </c>
      <c r="G182" s="1">
        <f>+E182*(1+F182)</f>
        <v>146.87550147663541</v>
      </c>
      <c r="H182" s="4">
        <v>0.12</v>
      </c>
      <c r="I182" s="3"/>
      <c r="J182" s="3">
        <v>3.5000000000000003E-2</v>
      </c>
      <c r="K182" s="1">
        <f t="shared" si="125"/>
        <v>155100.529559327</v>
      </c>
      <c r="L182" s="1">
        <f t="shared" si="126"/>
        <v>0</v>
      </c>
      <c r="M182" s="1">
        <f t="shared" si="127"/>
        <v>155100.529559327</v>
      </c>
      <c r="N182" s="1">
        <f t="shared" si="129"/>
        <v>5428.5185345764457</v>
      </c>
      <c r="O182" s="1">
        <f t="shared" si="130"/>
        <v>149672.01102475057</v>
      </c>
      <c r="P182" s="1">
        <f t="shared" si="131"/>
        <v>124.72667585395878</v>
      </c>
      <c r="Q182" s="5"/>
      <c r="R182" s="1">
        <f t="shared" si="114"/>
        <v>1.5833179059181297</v>
      </c>
      <c r="S182" s="1">
        <f t="shared" si="174"/>
        <v>7.6257760366669096</v>
      </c>
      <c r="T182" s="1">
        <f t="shared" si="172"/>
        <v>60.300000000000004</v>
      </c>
      <c r="U182" s="1">
        <f t="shared" si="173"/>
        <v>9.1271666666666658</v>
      </c>
      <c r="V182" s="1">
        <f t="shared" si="132"/>
        <v>78.636260609251707</v>
      </c>
      <c r="W182" s="1">
        <f t="shared" si="133"/>
        <v>1899.9814871017556</v>
      </c>
      <c r="X182" s="1">
        <f t="shared" si="134"/>
        <v>9150.9312440002923</v>
      </c>
      <c r="Y182" s="1">
        <f t="shared" si="135"/>
        <v>72360</v>
      </c>
      <c r="Z182" s="1">
        <f t="shared" si="136"/>
        <v>10952.599999999999</v>
      </c>
      <c r="AA182" s="1">
        <f t="shared" si="137"/>
        <v>94363.512731102048</v>
      </c>
      <c r="AB182" s="1">
        <f t="shared" si="138"/>
        <v>46.090415244707074</v>
      </c>
      <c r="AC182" s="5">
        <f t="shared" si="128"/>
        <v>1200</v>
      </c>
      <c r="AD182" s="183">
        <v>50</v>
      </c>
      <c r="AE182" s="5">
        <v>24</v>
      </c>
      <c r="AF182" s="5">
        <f t="shared" si="171"/>
        <v>228</v>
      </c>
      <c r="AG182" s="5">
        <f t="shared" si="81"/>
        <v>55308.498293648488</v>
      </c>
      <c r="AH182" s="8"/>
    </row>
    <row r="183" spans="1:34" ht="12.75" customHeight="1">
      <c r="A183" s="30"/>
      <c r="B183" s="26" t="s">
        <v>30</v>
      </c>
      <c r="C183" s="26" t="s">
        <v>15</v>
      </c>
      <c r="D183" s="34" t="s">
        <v>104</v>
      </c>
      <c r="E183" s="1">
        <f>+[1]Matriz!$JJ22</f>
        <v>101.28952018935435</v>
      </c>
      <c r="F183" s="163">
        <f>+[1]Matriz!$KF22</f>
        <v>0.39999999999999991</v>
      </c>
      <c r="G183" s="1">
        <f t="shared" si="139"/>
        <v>141.80532826509608</v>
      </c>
      <c r="H183" s="4">
        <v>0.12</v>
      </c>
      <c r="I183" s="3">
        <v>0.1</v>
      </c>
      <c r="J183" s="3">
        <v>7.0000000000000007E-2</v>
      </c>
      <c r="K183" s="1">
        <f t="shared" si="125"/>
        <v>149746.42664794147</v>
      </c>
      <c r="L183" s="1">
        <f t="shared" si="126"/>
        <v>14974.642664794148</v>
      </c>
      <c r="M183" s="1">
        <f t="shared" si="127"/>
        <v>134771.78398314732</v>
      </c>
      <c r="N183" s="1">
        <f t="shared" si="129"/>
        <v>9434.0248788203135</v>
      </c>
      <c r="O183" s="1">
        <f t="shared" si="130"/>
        <v>125337.75910432701</v>
      </c>
      <c r="P183" s="1">
        <f t="shared" si="131"/>
        <v>104.44813258693917</v>
      </c>
      <c r="Q183" s="5"/>
      <c r="R183" s="1">
        <f t="shared" si="114"/>
        <v>1.528661438697736</v>
      </c>
      <c r="S183" s="1">
        <f t="shared" si="174"/>
        <v>7.3625326435237888</v>
      </c>
      <c r="T183" s="1">
        <f t="shared" si="172"/>
        <v>60.300000000000004</v>
      </c>
      <c r="U183" s="1">
        <f t="shared" si="173"/>
        <v>9.1271666666666658</v>
      </c>
      <c r="V183" s="1">
        <f t="shared" si="132"/>
        <v>78.318360748888196</v>
      </c>
      <c r="W183" s="1">
        <f t="shared" si="133"/>
        <v>1834.3937264372832</v>
      </c>
      <c r="X183" s="1">
        <f t="shared" si="134"/>
        <v>8835.0391722285458</v>
      </c>
      <c r="Y183" s="1">
        <f t="shared" si="135"/>
        <v>72360</v>
      </c>
      <c r="Z183" s="1">
        <f t="shared" si="136"/>
        <v>10952.599999999999</v>
      </c>
      <c r="AA183" s="1">
        <f t="shared" si="137"/>
        <v>93982.032898665842</v>
      </c>
      <c r="AB183" s="1">
        <f t="shared" si="138"/>
        <v>26.129771838050971</v>
      </c>
      <c r="AC183" s="5">
        <f t="shared" si="128"/>
        <v>1200</v>
      </c>
      <c r="AD183" s="183">
        <v>50</v>
      </c>
      <c r="AE183" s="5">
        <v>24</v>
      </c>
      <c r="AF183" s="5">
        <f t="shared" si="171"/>
        <v>228</v>
      </c>
      <c r="AG183" s="5">
        <f t="shared" si="81"/>
        <v>31355.726205661165</v>
      </c>
      <c r="AH183" s="8"/>
    </row>
    <row r="184" spans="1:34" ht="12.75" customHeight="1">
      <c r="A184" s="30"/>
      <c r="B184" s="26" t="s">
        <v>30</v>
      </c>
      <c r="C184" s="26" t="s">
        <v>15</v>
      </c>
      <c r="D184" s="34" t="s">
        <v>51</v>
      </c>
      <c r="E184" s="1">
        <f>+[1]Matriz!$JG$23</f>
        <v>93.126675322559677</v>
      </c>
      <c r="F184" s="163">
        <f>+[1]Matriz!$KC$23</f>
        <v>0.40000000000000013</v>
      </c>
      <c r="G184" s="1">
        <f>+E184*(1+F184)</f>
        <v>130.37734545158355</v>
      </c>
      <c r="H184" s="4">
        <v>7.0000000000000007E-2</v>
      </c>
      <c r="I184" s="3">
        <v>0.11</v>
      </c>
      <c r="J184" s="3">
        <v>3.5000000000000003E-2</v>
      </c>
      <c r="K184" s="1">
        <f t="shared" si="125"/>
        <v>14550.111752396724</v>
      </c>
      <c r="L184" s="1">
        <f t="shared" si="126"/>
        <v>1600.5122927636396</v>
      </c>
      <c r="M184" s="1">
        <f t="shared" si="127"/>
        <v>12949.599459633084</v>
      </c>
      <c r="N184" s="1">
        <f t="shared" si="129"/>
        <v>453.235981087158</v>
      </c>
      <c r="O184" s="1">
        <f t="shared" si="130"/>
        <v>12496.363478545925</v>
      </c>
      <c r="P184" s="1">
        <f t="shared" si="131"/>
        <v>104.13636232121605</v>
      </c>
      <c r="Q184" s="5"/>
      <c r="R184" s="1">
        <f t="shared" si="114"/>
        <v>1.4853239080571656</v>
      </c>
      <c r="S184" s="1">
        <f t="shared" si="174"/>
        <v>7.1538049449283889</v>
      </c>
      <c r="T184" s="1">
        <f t="shared" si="172"/>
        <v>60.300000000000004</v>
      </c>
      <c r="U184" s="1">
        <f t="shared" si="173"/>
        <v>9.1271666666666658</v>
      </c>
      <c r="V184" s="1">
        <f t="shared" si="132"/>
        <v>78.066295519652229</v>
      </c>
      <c r="W184" s="1">
        <f t="shared" si="133"/>
        <v>178.23886896685988</v>
      </c>
      <c r="X184" s="1">
        <f t="shared" si="134"/>
        <v>858.45659339140661</v>
      </c>
      <c r="Y184" s="1">
        <f t="shared" si="135"/>
        <v>7236.0000000000009</v>
      </c>
      <c r="Z184" s="1">
        <f t="shared" si="136"/>
        <v>1095.26</v>
      </c>
      <c r="AA184" s="1">
        <f t="shared" si="137"/>
        <v>9367.9554623582681</v>
      </c>
      <c r="AB184" s="1">
        <f t="shared" si="138"/>
        <v>26.070066801563826</v>
      </c>
      <c r="AC184" s="5">
        <f t="shared" si="128"/>
        <v>120</v>
      </c>
      <c r="AD184" s="183">
        <v>10</v>
      </c>
      <c r="AE184" s="5">
        <v>12</v>
      </c>
      <c r="AF184" s="5">
        <f t="shared" si="171"/>
        <v>22.8</v>
      </c>
      <c r="AG184" s="5">
        <f t="shared" si="81"/>
        <v>3128.4080161876591</v>
      </c>
      <c r="AH184" s="8"/>
    </row>
    <row r="185" spans="1:34" ht="12.75" customHeight="1">
      <c r="A185" s="224" t="s">
        <v>20</v>
      </c>
      <c r="B185" s="26" t="s">
        <v>286</v>
      </c>
      <c r="C185" s="26" t="s">
        <v>15</v>
      </c>
      <c r="D185" s="34" t="s">
        <v>1</v>
      </c>
      <c r="E185" s="1"/>
      <c r="F185" s="163"/>
      <c r="G185" s="1">
        <f t="shared" ref="G185:G196" si="175">+E185*(1+F185)</f>
        <v>0</v>
      </c>
      <c r="H185" s="2"/>
      <c r="I185" s="3">
        <f>17.18%+10.5%</f>
        <v>0.27679999999999999</v>
      </c>
      <c r="J185" s="3">
        <v>3.5000000000000003E-2</v>
      </c>
      <c r="K185" s="1">
        <f t="shared" ref="K185:K196" si="176">+G185*(1-H185)*AC185</f>
        <v>0</v>
      </c>
      <c r="L185" s="1">
        <f t="shared" ref="L185:L196" si="177">+K185*I185</f>
        <v>0</v>
      </c>
      <c r="M185" s="1">
        <f t="shared" ref="M185:M196" si="178">+K185-L185</f>
        <v>0</v>
      </c>
      <c r="N185" s="1">
        <f t="shared" ref="N185:N196" si="179">+M185*J185</f>
        <v>0</v>
      </c>
      <c r="O185" s="1">
        <f t="shared" ref="O185:O196" si="180">+M185-N185</f>
        <v>0</v>
      </c>
      <c r="P185" s="1">
        <f t="shared" ref="P185:P196" si="181">+G185*(1-H185)*(1-I185)*(1-J185)</f>
        <v>0</v>
      </c>
      <c r="Q185" s="5"/>
      <c r="R185" s="1">
        <f t="shared" ref="R185:R196" si="182">+G185*(1-H185)*$R$2</f>
        <v>0</v>
      </c>
      <c r="S185" s="1">
        <f>+G185*(1-H185)*0.79*$S$2</f>
        <v>0</v>
      </c>
      <c r="T185" s="118"/>
      <c r="U185" s="116">
        <f>SUM(directos!D49:D52)*(1+$U$2)</f>
        <v>0</v>
      </c>
      <c r="V185" s="1">
        <f t="shared" ref="V185:V196" si="183">+SUM(R185:U185)</f>
        <v>0</v>
      </c>
      <c r="W185" s="1">
        <f t="shared" ref="W185:W196" si="184">+R185*AC185</f>
        <v>0</v>
      </c>
      <c r="X185" s="1">
        <f t="shared" ref="X185:X196" si="185">+AC185*S185</f>
        <v>0</v>
      </c>
      <c r="Y185" s="1">
        <f t="shared" ref="Y185:Y196" si="186">+T185*AC185</f>
        <v>0</v>
      </c>
      <c r="Z185" s="1">
        <f t="shared" ref="Z185:Z196" si="187">+AC185*U185</f>
        <v>0</v>
      </c>
      <c r="AA185" s="1">
        <f t="shared" ref="AA185:AA196" si="188">+V185*AC185</f>
        <v>0</v>
      </c>
      <c r="AB185" s="1">
        <f t="shared" ref="AB185:AB196" si="189">+P185-V185</f>
        <v>0</v>
      </c>
      <c r="AC185" s="5">
        <f t="shared" ref="AC185:AC196" si="190">+AD185*AE185</f>
        <v>0</v>
      </c>
      <c r="AD185" s="183"/>
      <c r="AE185" s="5">
        <v>12</v>
      </c>
      <c r="AF185" s="5">
        <f t="shared" ref="AF185:AF196" si="191">+AC185*$A$174</f>
        <v>0</v>
      </c>
      <c r="AG185" s="5">
        <f t="shared" ref="AG185:AG196" si="192">+AB185*AC185</f>
        <v>0</v>
      </c>
      <c r="AH185" s="8"/>
    </row>
    <row r="186" spans="1:34" ht="12.75" customHeight="1">
      <c r="A186" s="224">
        <v>0.4</v>
      </c>
      <c r="B186" s="26" t="s">
        <v>286</v>
      </c>
      <c r="C186" s="26" t="s">
        <v>15</v>
      </c>
      <c r="D186" s="34" t="s">
        <v>12</v>
      </c>
      <c r="E186" s="1"/>
      <c r="F186" s="163"/>
      <c r="G186" s="1">
        <f t="shared" si="175"/>
        <v>0</v>
      </c>
      <c r="H186" s="4">
        <v>0.18720000000000001</v>
      </c>
      <c r="I186" s="3">
        <v>0.15</v>
      </c>
      <c r="J186" s="3">
        <v>3.5000000000000003E-2</v>
      </c>
      <c r="K186" s="1">
        <f t="shared" si="176"/>
        <v>0</v>
      </c>
      <c r="L186" s="1">
        <f t="shared" si="177"/>
        <v>0</v>
      </c>
      <c r="M186" s="1">
        <f t="shared" si="178"/>
        <v>0</v>
      </c>
      <c r="N186" s="1">
        <f t="shared" si="179"/>
        <v>0</v>
      </c>
      <c r="O186" s="1">
        <f t="shared" si="180"/>
        <v>0</v>
      </c>
      <c r="P186" s="1">
        <f t="shared" si="181"/>
        <v>0</v>
      </c>
      <c r="Q186" s="5"/>
      <c r="R186" s="1">
        <f t="shared" si="182"/>
        <v>0</v>
      </c>
      <c r="S186" s="1">
        <f>+G186*(1-H186)*0.79*$S$2</f>
        <v>0</v>
      </c>
      <c r="T186" s="1"/>
      <c r="U186" s="1">
        <f t="shared" si="173"/>
        <v>0</v>
      </c>
      <c r="V186" s="1">
        <f t="shared" si="183"/>
        <v>0</v>
      </c>
      <c r="W186" s="1">
        <f t="shared" si="184"/>
        <v>0</v>
      </c>
      <c r="X186" s="1">
        <f t="shared" si="185"/>
        <v>0</v>
      </c>
      <c r="Y186" s="1">
        <f t="shared" si="186"/>
        <v>0</v>
      </c>
      <c r="Z186" s="1">
        <f t="shared" si="187"/>
        <v>0</v>
      </c>
      <c r="AA186" s="1">
        <f t="shared" si="188"/>
        <v>0</v>
      </c>
      <c r="AB186" s="1">
        <f t="shared" si="189"/>
        <v>0</v>
      </c>
      <c r="AC186" s="5">
        <f t="shared" si="190"/>
        <v>0</v>
      </c>
      <c r="AD186" s="183"/>
      <c r="AE186" s="5">
        <v>12</v>
      </c>
      <c r="AF186" s="5">
        <f t="shared" si="191"/>
        <v>0</v>
      </c>
      <c r="AG186" s="5">
        <f t="shared" si="192"/>
        <v>0</v>
      </c>
      <c r="AH186" s="8"/>
    </row>
    <row r="187" spans="1:34" ht="12.75" customHeight="1">
      <c r="A187" s="30"/>
      <c r="B187" s="26" t="s">
        <v>286</v>
      </c>
      <c r="C187" s="26" t="s">
        <v>15</v>
      </c>
      <c r="D187" s="34" t="s">
        <v>0</v>
      </c>
      <c r="E187" s="1"/>
      <c r="F187" s="163"/>
      <c r="G187" s="1">
        <f t="shared" si="175"/>
        <v>0</v>
      </c>
      <c r="H187" s="4">
        <v>0.127</v>
      </c>
      <c r="I187" s="3">
        <v>0.2661</v>
      </c>
      <c r="J187" s="3">
        <v>3.5000000000000003E-2</v>
      </c>
      <c r="K187" s="1">
        <f t="shared" si="176"/>
        <v>0</v>
      </c>
      <c r="L187" s="1">
        <f t="shared" si="177"/>
        <v>0</v>
      </c>
      <c r="M187" s="1">
        <f t="shared" si="178"/>
        <v>0</v>
      </c>
      <c r="N187" s="1">
        <f t="shared" si="179"/>
        <v>0</v>
      </c>
      <c r="O187" s="1">
        <f t="shared" si="180"/>
        <v>0</v>
      </c>
      <c r="P187" s="1">
        <f t="shared" si="181"/>
        <v>0</v>
      </c>
      <c r="Q187" s="5"/>
      <c r="R187" s="1">
        <f t="shared" si="182"/>
        <v>0</v>
      </c>
      <c r="S187" s="1">
        <f>+G187*(1-H187)*0.79*$S$2</f>
        <v>0</v>
      </c>
      <c r="T187" s="1"/>
      <c r="U187" s="1">
        <f t="shared" si="173"/>
        <v>0</v>
      </c>
      <c r="V187" s="1">
        <f t="shared" si="183"/>
        <v>0</v>
      </c>
      <c r="W187" s="1">
        <f t="shared" si="184"/>
        <v>0</v>
      </c>
      <c r="X187" s="1">
        <f t="shared" si="185"/>
        <v>0</v>
      </c>
      <c r="Y187" s="1">
        <f t="shared" si="186"/>
        <v>0</v>
      </c>
      <c r="Z187" s="1">
        <f t="shared" si="187"/>
        <v>0</v>
      </c>
      <c r="AA187" s="1">
        <f t="shared" si="188"/>
        <v>0</v>
      </c>
      <c r="AB187" s="1">
        <f t="shared" si="189"/>
        <v>0</v>
      </c>
      <c r="AC187" s="5">
        <f t="shared" si="190"/>
        <v>0</v>
      </c>
      <c r="AD187" s="183"/>
      <c r="AE187" s="5">
        <v>12</v>
      </c>
      <c r="AF187" s="5">
        <f t="shared" si="191"/>
        <v>0</v>
      </c>
      <c r="AG187" s="5">
        <f t="shared" si="192"/>
        <v>0</v>
      </c>
      <c r="AH187" s="8"/>
    </row>
    <row r="188" spans="1:34" ht="12.75" customHeight="1">
      <c r="A188" s="30"/>
      <c r="B188" s="26" t="s">
        <v>286</v>
      </c>
      <c r="C188" s="26" t="s">
        <v>15</v>
      </c>
      <c r="D188" s="34" t="s">
        <v>2</v>
      </c>
      <c r="E188" s="1"/>
      <c r="F188" s="163"/>
      <c r="G188" s="1">
        <f t="shared" si="175"/>
        <v>0</v>
      </c>
      <c r="H188" s="4">
        <v>0.1628</v>
      </c>
      <c r="I188" s="3">
        <v>0.14249999999999999</v>
      </c>
      <c r="J188" s="3">
        <v>3.5000000000000003E-2</v>
      </c>
      <c r="K188" s="1">
        <f t="shared" si="176"/>
        <v>0</v>
      </c>
      <c r="L188" s="1">
        <f t="shared" si="177"/>
        <v>0</v>
      </c>
      <c r="M188" s="1">
        <f t="shared" si="178"/>
        <v>0</v>
      </c>
      <c r="N188" s="1">
        <f t="shared" si="179"/>
        <v>0</v>
      </c>
      <c r="O188" s="1">
        <f t="shared" si="180"/>
        <v>0</v>
      </c>
      <c r="P188" s="1">
        <f t="shared" si="181"/>
        <v>0</v>
      </c>
      <c r="Q188" s="5"/>
      <c r="R188" s="1">
        <f t="shared" si="182"/>
        <v>0</v>
      </c>
      <c r="S188" s="1">
        <f>+G188*(1-H188)*0.79*$S$2</f>
        <v>0</v>
      </c>
      <c r="T188" s="1"/>
      <c r="U188" s="1">
        <f t="shared" si="173"/>
        <v>0</v>
      </c>
      <c r="V188" s="1">
        <f t="shared" si="183"/>
        <v>0</v>
      </c>
      <c r="W188" s="1">
        <f t="shared" si="184"/>
        <v>0</v>
      </c>
      <c r="X188" s="1">
        <f t="shared" si="185"/>
        <v>0</v>
      </c>
      <c r="Y188" s="1">
        <f t="shared" si="186"/>
        <v>0</v>
      </c>
      <c r="Z188" s="1">
        <f t="shared" si="187"/>
        <v>0</v>
      </c>
      <c r="AA188" s="1">
        <f t="shared" si="188"/>
        <v>0</v>
      </c>
      <c r="AB188" s="1">
        <f t="shared" si="189"/>
        <v>0</v>
      </c>
      <c r="AC188" s="5">
        <f t="shared" si="190"/>
        <v>0</v>
      </c>
      <c r="AD188" s="183"/>
      <c r="AE188" s="5">
        <v>12</v>
      </c>
      <c r="AF188" s="5">
        <f t="shared" si="191"/>
        <v>0</v>
      </c>
      <c r="AG188" s="5">
        <f t="shared" si="192"/>
        <v>0</v>
      </c>
      <c r="AH188" s="8"/>
    </row>
    <row r="189" spans="1:34" ht="12.75" customHeight="1">
      <c r="A189" s="30"/>
      <c r="B189" s="26" t="s">
        <v>286</v>
      </c>
      <c r="C189" s="26" t="s">
        <v>15</v>
      </c>
      <c r="D189" s="34" t="s">
        <v>13</v>
      </c>
      <c r="E189" s="1"/>
      <c r="F189" s="163"/>
      <c r="G189" s="1">
        <f t="shared" si="175"/>
        <v>0</v>
      </c>
      <c r="H189" s="4">
        <v>0.126</v>
      </c>
      <c r="I189" s="3">
        <v>0.1</v>
      </c>
      <c r="J189" s="3">
        <v>0.02</v>
      </c>
      <c r="K189" s="1">
        <f t="shared" si="176"/>
        <v>0</v>
      </c>
      <c r="L189" s="1">
        <f t="shared" si="177"/>
        <v>0</v>
      </c>
      <c r="M189" s="1">
        <f t="shared" si="178"/>
        <v>0</v>
      </c>
      <c r="N189" s="1">
        <f t="shared" si="179"/>
        <v>0</v>
      </c>
      <c r="O189" s="1">
        <f t="shared" si="180"/>
        <v>0</v>
      </c>
      <c r="P189" s="1">
        <f t="shared" si="181"/>
        <v>0</v>
      </c>
      <c r="Q189" s="5"/>
      <c r="R189" s="1">
        <f t="shared" si="182"/>
        <v>0</v>
      </c>
      <c r="S189" s="1">
        <f>+G189*(1-H189)*0.79*$S$2</f>
        <v>0</v>
      </c>
      <c r="T189" s="1"/>
      <c r="U189" s="1">
        <f t="shared" si="173"/>
        <v>0</v>
      </c>
      <c r="V189" s="1">
        <f t="shared" si="183"/>
        <v>0</v>
      </c>
      <c r="W189" s="1">
        <f t="shared" si="184"/>
        <v>0</v>
      </c>
      <c r="X189" s="1">
        <f t="shared" si="185"/>
        <v>0</v>
      </c>
      <c r="Y189" s="1">
        <f t="shared" si="186"/>
        <v>0</v>
      </c>
      <c r="Z189" s="1">
        <f t="shared" si="187"/>
        <v>0</v>
      </c>
      <c r="AA189" s="1">
        <f t="shared" si="188"/>
        <v>0</v>
      </c>
      <c r="AB189" s="1">
        <f t="shared" si="189"/>
        <v>0</v>
      </c>
      <c r="AC189" s="5">
        <f t="shared" si="190"/>
        <v>0</v>
      </c>
      <c r="AD189" s="183"/>
      <c r="AE189" s="5">
        <v>12</v>
      </c>
      <c r="AF189" s="5">
        <f t="shared" si="191"/>
        <v>0</v>
      </c>
      <c r="AG189" s="5">
        <f t="shared" si="192"/>
        <v>0</v>
      </c>
      <c r="AH189" s="8"/>
    </row>
    <row r="190" spans="1:34" ht="12.75" customHeight="1">
      <c r="A190" s="30"/>
      <c r="B190" s="26" t="s">
        <v>286</v>
      </c>
      <c r="C190" s="26" t="s">
        <v>15</v>
      </c>
      <c r="D190" s="34" t="s">
        <v>21</v>
      </c>
      <c r="E190" s="1"/>
      <c r="F190" s="163"/>
      <c r="G190" s="1">
        <f t="shared" si="175"/>
        <v>0</v>
      </c>
      <c r="H190" s="4">
        <v>7.0000000000000007E-2</v>
      </c>
      <c r="I190" s="3">
        <v>0.15</v>
      </c>
      <c r="J190" s="3">
        <v>0.05</v>
      </c>
      <c r="K190" s="1">
        <f t="shared" si="176"/>
        <v>0</v>
      </c>
      <c r="L190" s="1">
        <f t="shared" si="177"/>
        <v>0</v>
      </c>
      <c r="M190" s="1">
        <f t="shared" si="178"/>
        <v>0</v>
      </c>
      <c r="N190" s="1">
        <f t="shared" si="179"/>
        <v>0</v>
      </c>
      <c r="O190" s="1">
        <f t="shared" si="180"/>
        <v>0</v>
      </c>
      <c r="P190" s="1">
        <f t="shared" si="181"/>
        <v>0</v>
      </c>
      <c r="Q190" s="5"/>
      <c r="R190" s="1">
        <f t="shared" si="182"/>
        <v>0</v>
      </c>
      <c r="S190" s="1">
        <f t="shared" ref="S190:S196" si="193">+G190*(1-H190)*$S$2</f>
        <v>0</v>
      </c>
      <c r="T190" s="1"/>
      <c r="U190" s="1">
        <f t="shared" si="173"/>
        <v>0</v>
      </c>
      <c r="V190" s="1">
        <f t="shared" si="183"/>
        <v>0</v>
      </c>
      <c r="W190" s="1">
        <f t="shared" si="184"/>
        <v>0</v>
      </c>
      <c r="X190" s="1">
        <f t="shared" si="185"/>
        <v>0</v>
      </c>
      <c r="Y190" s="1">
        <f t="shared" si="186"/>
        <v>0</v>
      </c>
      <c r="Z190" s="1">
        <f t="shared" si="187"/>
        <v>0</v>
      </c>
      <c r="AA190" s="1">
        <f t="shared" si="188"/>
        <v>0</v>
      </c>
      <c r="AB190" s="1">
        <f t="shared" si="189"/>
        <v>0</v>
      </c>
      <c r="AC190" s="5">
        <f t="shared" si="190"/>
        <v>0</v>
      </c>
      <c r="AD190" s="183"/>
      <c r="AE190" s="5">
        <v>12</v>
      </c>
      <c r="AF190" s="5">
        <f t="shared" si="191"/>
        <v>0</v>
      </c>
      <c r="AG190" s="5">
        <f t="shared" si="192"/>
        <v>0</v>
      </c>
      <c r="AH190" s="8"/>
    </row>
    <row r="191" spans="1:34" ht="12.75" customHeight="1">
      <c r="A191" s="30"/>
      <c r="B191" s="26" t="s">
        <v>286</v>
      </c>
      <c r="C191" s="26" t="s">
        <v>15</v>
      </c>
      <c r="D191" s="34" t="s">
        <v>47</v>
      </c>
      <c r="E191" s="1"/>
      <c r="F191" s="163"/>
      <c r="G191" s="1">
        <f t="shared" si="175"/>
        <v>0</v>
      </c>
      <c r="H191" s="4">
        <v>0.15</v>
      </c>
      <c r="I191" s="3">
        <v>0.128</v>
      </c>
      <c r="J191" s="3">
        <v>3.5000000000000003E-2</v>
      </c>
      <c r="K191" s="1">
        <f t="shared" si="176"/>
        <v>0</v>
      </c>
      <c r="L191" s="1">
        <f t="shared" si="177"/>
        <v>0</v>
      </c>
      <c r="M191" s="1">
        <f t="shared" si="178"/>
        <v>0</v>
      </c>
      <c r="N191" s="1">
        <f t="shared" si="179"/>
        <v>0</v>
      </c>
      <c r="O191" s="1">
        <f t="shared" si="180"/>
        <v>0</v>
      </c>
      <c r="P191" s="1">
        <f t="shared" si="181"/>
        <v>0</v>
      </c>
      <c r="Q191" s="5"/>
      <c r="R191" s="1">
        <f t="shared" si="182"/>
        <v>0</v>
      </c>
      <c r="S191" s="1">
        <f t="shared" si="193"/>
        <v>0</v>
      </c>
      <c r="T191" s="1"/>
      <c r="U191" s="1">
        <f t="shared" si="173"/>
        <v>0</v>
      </c>
      <c r="V191" s="1">
        <f t="shared" si="183"/>
        <v>0</v>
      </c>
      <c r="W191" s="1">
        <f t="shared" si="184"/>
        <v>0</v>
      </c>
      <c r="X191" s="1">
        <f t="shared" si="185"/>
        <v>0</v>
      </c>
      <c r="Y191" s="1">
        <f t="shared" si="186"/>
        <v>0</v>
      </c>
      <c r="Z191" s="1">
        <f t="shared" si="187"/>
        <v>0</v>
      </c>
      <c r="AA191" s="1">
        <f t="shared" si="188"/>
        <v>0</v>
      </c>
      <c r="AB191" s="1">
        <f t="shared" si="189"/>
        <v>0</v>
      </c>
      <c r="AC191" s="5">
        <f t="shared" si="190"/>
        <v>0</v>
      </c>
      <c r="AD191" s="183"/>
      <c r="AE191" s="5">
        <v>12</v>
      </c>
      <c r="AF191" s="5">
        <f t="shared" si="191"/>
        <v>0</v>
      </c>
      <c r="AG191" s="5">
        <f t="shared" si="192"/>
        <v>0</v>
      </c>
      <c r="AH191" s="8"/>
    </row>
    <row r="192" spans="1:34" ht="12.75" customHeight="1">
      <c r="A192" s="30"/>
      <c r="B192" s="26" t="s">
        <v>286</v>
      </c>
      <c r="C192" s="26" t="s">
        <v>15</v>
      </c>
      <c r="D192" s="34" t="s">
        <v>48</v>
      </c>
      <c r="E192" s="1"/>
      <c r="F192" s="163"/>
      <c r="G192" s="1">
        <f t="shared" si="175"/>
        <v>0</v>
      </c>
      <c r="H192" s="4">
        <v>7.0000000000000007E-2</v>
      </c>
      <c r="I192" s="3">
        <v>0.15</v>
      </c>
      <c r="J192" s="3">
        <v>3.5000000000000003E-2</v>
      </c>
      <c r="K192" s="1">
        <f t="shared" si="176"/>
        <v>0</v>
      </c>
      <c r="L192" s="1">
        <f t="shared" si="177"/>
        <v>0</v>
      </c>
      <c r="M192" s="1">
        <f t="shared" si="178"/>
        <v>0</v>
      </c>
      <c r="N192" s="1">
        <f t="shared" si="179"/>
        <v>0</v>
      </c>
      <c r="O192" s="1">
        <f t="shared" si="180"/>
        <v>0</v>
      </c>
      <c r="P192" s="1">
        <f t="shared" si="181"/>
        <v>0</v>
      </c>
      <c r="Q192" s="5"/>
      <c r="R192" s="1">
        <f t="shared" si="182"/>
        <v>0</v>
      </c>
      <c r="S192" s="1">
        <f t="shared" si="193"/>
        <v>0</v>
      </c>
      <c r="T192" s="1"/>
      <c r="U192" s="1">
        <f t="shared" si="173"/>
        <v>0</v>
      </c>
      <c r="V192" s="1">
        <f t="shared" si="183"/>
        <v>0</v>
      </c>
      <c r="W192" s="1">
        <f t="shared" si="184"/>
        <v>0</v>
      </c>
      <c r="X192" s="1">
        <f t="shared" si="185"/>
        <v>0</v>
      </c>
      <c r="Y192" s="1">
        <f t="shared" si="186"/>
        <v>0</v>
      </c>
      <c r="Z192" s="1">
        <f t="shared" si="187"/>
        <v>0</v>
      </c>
      <c r="AA192" s="1">
        <f t="shared" si="188"/>
        <v>0</v>
      </c>
      <c r="AB192" s="1">
        <f t="shared" si="189"/>
        <v>0</v>
      </c>
      <c r="AC192" s="5">
        <f t="shared" si="190"/>
        <v>0</v>
      </c>
      <c r="AD192" s="183"/>
      <c r="AE192" s="5">
        <v>12</v>
      </c>
      <c r="AF192" s="5">
        <f t="shared" si="191"/>
        <v>0</v>
      </c>
      <c r="AG192" s="5">
        <f t="shared" si="192"/>
        <v>0</v>
      </c>
      <c r="AH192" s="8"/>
    </row>
    <row r="193" spans="1:34" ht="12.75" customHeight="1">
      <c r="A193" s="30"/>
      <c r="B193" s="26" t="s">
        <v>286</v>
      </c>
      <c r="C193" s="26" t="s">
        <v>15</v>
      </c>
      <c r="D193" s="34" t="s">
        <v>49</v>
      </c>
      <c r="E193" s="1"/>
      <c r="F193" s="163"/>
      <c r="G193" s="1">
        <f>+E193*(1+F193)</f>
        <v>0</v>
      </c>
      <c r="H193" s="4">
        <v>0.1</v>
      </c>
      <c r="I193" s="3">
        <v>0.2</v>
      </c>
      <c r="J193" s="3"/>
      <c r="K193" s="1">
        <f t="shared" si="176"/>
        <v>0</v>
      </c>
      <c r="L193" s="1">
        <f t="shared" si="177"/>
        <v>0</v>
      </c>
      <c r="M193" s="1">
        <f t="shared" si="178"/>
        <v>0</v>
      </c>
      <c r="N193" s="1">
        <f t="shared" si="179"/>
        <v>0</v>
      </c>
      <c r="O193" s="1">
        <f t="shared" si="180"/>
        <v>0</v>
      </c>
      <c r="P193" s="1">
        <f t="shared" si="181"/>
        <v>0</v>
      </c>
      <c r="Q193" s="5"/>
      <c r="R193" s="1">
        <f t="shared" si="182"/>
        <v>0</v>
      </c>
      <c r="S193" s="1">
        <f t="shared" si="193"/>
        <v>0</v>
      </c>
      <c r="T193" s="1"/>
      <c r="U193" s="1">
        <f t="shared" si="173"/>
        <v>0</v>
      </c>
      <c r="V193" s="1">
        <f t="shared" si="183"/>
        <v>0</v>
      </c>
      <c r="W193" s="1">
        <f t="shared" si="184"/>
        <v>0</v>
      </c>
      <c r="X193" s="1">
        <f t="shared" si="185"/>
        <v>0</v>
      </c>
      <c r="Y193" s="1">
        <f t="shared" si="186"/>
        <v>0</v>
      </c>
      <c r="Z193" s="1">
        <f t="shared" si="187"/>
        <v>0</v>
      </c>
      <c r="AA193" s="1">
        <f t="shared" si="188"/>
        <v>0</v>
      </c>
      <c r="AB193" s="1">
        <f t="shared" si="189"/>
        <v>0</v>
      </c>
      <c r="AC193" s="5">
        <f t="shared" si="190"/>
        <v>0</v>
      </c>
      <c r="AD193" s="183"/>
      <c r="AE193" s="5">
        <v>12</v>
      </c>
      <c r="AF193" s="5">
        <f t="shared" si="191"/>
        <v>0</v>
      </c>
      <c r="AG193" s="5">
        <f t="shared" si="192"/>
        <v>0</v>
      </c>
      <c r="AH193" s="8"/>
    </row>
    <row r="194" spans="1:34" ht="12.75" customHeight="1">
      <c r="A194" s="30"/>
      <c r="B194" s="26" t="s">
        <v>286</v>
      </c>
      <c r="C194" s="26" t="s">
        <v>15</v>
      </c>
      <c r="D194" s="34" t="s">
        <v>50</v>
      </c>
      <c r="E194" s="1"/>
      <c r="F194" s="163"/>
      <c r="G194" s="1">
        <f>+E194*(1+F194)</f>
        <v>0</v>
      </c>
      <c r="H194" s="4">
        <v>0.12</v>
      </c>
      <c r="I194" s="3"/>
      <c r="J194" s="3">
        <v>3.5000000000000003E-2</v>
      </c>
      <c r="K194" s="1">
        <f t="shared" si="176"/>
        <v>0</v>
      </c>
      <c r="L194" s="1">
        <f t="shared" si="177"/>
        <v>0</v>
      </c>
      <c r="M194" s="1">
        <f t="shared" si="178"/>
        <v>0</v>
      </c>
      <c r="N194" s="1">
        <f t="shared" si="179"/>
        <v>0</v>
      </c>
      <c r="O194" s="1">
        <f t="shared" si="180"/>
        <v>0</v>
      </c>
      <c r="P194" s="1">
        <f t="shared" si="181"/>
        <v>0</v>
      </c>
      <c r="Q194" s="5"/>
      <c r="R194" s="1">
        <f t="shared" si="182"/>
        <v>0</v>
      </c>
      <c r="S194" s="1">
        <f t="shared" si="193"/>
        <v>0</v>
      </c>
      <c r="T194" s="1"/>
      <c r="U194" s="1">
        <f t="shared" si="173"/>
        <v>0</v>
      </c>
      <c r="V194" s="1">
        <f t="shared" si="183"/>
        <v>0</v>
      </c>
      <c r="W194" s="1">
        <f t="shared" si="184"/>
        <v>0</v>
      </c>
      <c r="X194" s="1">
        <f t="shared" si="185"/>
        <v>0</v>
      </c>
      <c r="Y194" s="1">
        <f t="shared" si="186"/>
        <v>0</v>
      </c>
      <c r="Z194" s="1">
        <f t="shared" si="187"/>
        <v>0</v>
      </c>
      <c r="AA194" s="1">
        <f t="shared" si="188"/>
        <v>0</v>
      </c>
      <c r="AB194" s="1">
        <f t="shared" si="189"/>
        <v>0</v>
      </c>
      <c r="AC194" s="5">
        <f t="shared" si="190"/>
        <v>0</v>
      </c>
      <c r="AD194" s="183"/>
      <c r="AE194" s="5">
        <v>12</v>
      </c>
      <c r="AF194" s="5">
        <f t="shared" si="191"/>
        <v>0</v>
      </c>
      <c r="AG194" s="5">
        <f t="shared" si="192"/>
        <v>0</v>
      </c>
      <c r="AH194" s="8"/>
    </row>
    <row r="195" spans="1:34" ht="12.75" customHeight="1">
      <c r="A195" s="30"/>
      <c r="B195" s="26" t="s">
        <v>286</v>
      </c>
      <c r="C195" s="26" t="s">
        <v>15</v>
      </c>
      <c r="D195" s="34" t="s">
        <v>104</v>
      </c>
      <c r="E195" s="1"/>
      <c r="F195" s="163"/>
      <c r="G195" s="1">
        <f t="shared" ref="G195:G196" si="194">+E195*(1+F195)</f>
        <v>0</v>
      </c>
      <c r="H195" s="4">
        <v>0.12</v>
      </c>
      <c r="I195" s="3">
        <v>0.1</v>
      </c>
      <c r="J195" s="3">
        <v>7.0000000000000007E-2</v>
      </c>
      <c r="K195" s="1">
        <f t="shared" si="176"/>
        <v>0</v>
      </c>
      <c r="L195" s="1">
        <f t="shared" si="177"/>
        <v>0</v>
      </c>
      <c r="M195" s="1">
        <f t="shared" si="178"/>
        <v>0</v>
      </c>
      <c r="N195" s="1">
        <f t="shared" si="179"/>
        <v>0</v>
      </c>
      <c r="O195" s="1">
        <f t="shared" si="180"/>
        <v>0</v>
      </c>
      <c r="P195" s="1">
        <f t="shared" si="181"/>
        <v>0</v>
      </c>
      <c r="Q195" s="5"/>
      <c r="R195" s="1">
        <f t="shared" si="182"/>
        <v>0</v>
      </c>
      <c r="S195" s="1">
        <f t="shared" si="193"/>
        <v>0</v>
      </c>
      <c r="T195" s="1"/>
      <c r="U195" s="1">
        <f t="shared" si="173"/>
        <v>0</v>
      </c>
      <c r="V195" s="1">
        <f t="shared" si="183"/>
        <v>0</v>
      </c>
      <c r="W195" s="1">
        <f t="shared" si="184"/>
        <v>0</v>
      </c>
      <c r="X195" s="1">
        <f t="shared" si="185"/>
        <v>0</v>
      </c>
      <c r="Y195" s="1">
        <f t="shared" si="186"/>
        <v>0</v>
      </c>
      <c r="Z195" s="1">
        <f t="shared" si="187"/>
        <v>0</v>
      </c>
      <c r="AA195" s="1">
        <f t="shared" si="188"/>
        <v>0</v>
      </c>
      <c r="AB195" s="1">
        <f t="shared" si="189"/>
        <v>0</v>
      </c>
      <c r="AC195" s="5">
        <f t="shared" si="190"/>
        <v>0</v>
      </c>
      <c r="AD195" s="183"/>
      <c r="AE195" s="5">
        <v>12</v>
      </c>
      <c r="AF195" s="5">
        <f t="shared" si="191"/>
        <v>0</v>
      </c>
      <c r="AG195" s="5">
        <f t="shared" si="192"/>
        <v>0</v>
      </c>
      <c r="AH195" s="8"/>
    </row>
    <row r="196" spans="1:34" ht="12.75" customHeight="1">
      <c r="A196" s="30"/>
      <c r="B196" s="26" t="s">
        <v>286</v>
      </c>
      <c r="C196" s="26" t="s">
        <v>15</v>
      </c>
      <c r="D196" s="34" t="s">
        <v>51</v>
      </c>
      <c r="E196" s="1"/>
      <c r="F196" s="163"/>
      <c r="G196" s="1">
        <f>+E196*(1+F196)</f>
        <v>0</v>
      </c>
      <c r="H196" s="4">
        <v>7.0000000000000007E-2</v>
      </c>
      <c r="I196" s="3">
        <v>0.11</v>
      </c>
      <c r="J196" s="3">
        <v>3.5000000000000003E-2</v>
      </c>
      <c r="K196" s="1">
        <f t="shared" si="176"/>
        <v>0</v>
      </c>
      <c r="L196" s="1">
        <f t="shared" si="177"/>
        <v>0</v>
      </c>
      <c r="M196" s="1">
        <f t="shared" si="178"/>
        <v>0</v>
      </c>
      <c r="N196" s="1">
        <f t="shared" si="179"/>
        <v>0</v>
      </c>
      <c r="O196" s="1">
        <f t="shared" si="180"/>
        <v>0</v>
      </c>
      <c r="P196" s="1">
        <f t="shared" si="181"/>
        <v>0</v>
      </c>
      <c r="Q196" s="5"/>
      <c r="R196" s="1">
        <f t="shared" si="182"/>
        <v>0</v>
      </c>
      <c r="S196" s="1">
        <f t="shared" si="193"/>
        <v>0</v>
      </c>
      <c r="T196" s="1"/>
      <c r="U196" s="1">
        <f t="shared" si="173"/>
        <v>0</v>
      </c>
      <c r="V196" s="1">
        <f t="shared" si="183"/>
        <v>0</v>
      </c>
      <c r="W196" s="1">
        <f t="shared" si="184"/>
        <v>0</v>
      </c>
      <c r="X196" s="1">
        <f t="shared" si="185"/>
        <v>0</v>
      </c>
      <c r="Y196" s="1">
        <f t="shared" si="186"/>
        <v>0</v>
      </c>
      <c r="Z196" s="1">
        <f t="shared" si="187"/>
        <v>0</v>
      </c>
      <c r="AA196" s="1">
        <f t="shared" si="188"/>
        <v>0</v>
      </c>
      <c r="AB196" s="1">
        <f t="shared" si="189"/>
        <v>0</v>
      </c>
      <c r="AC196" s="5">
        <f t="shared" si="190"/>
        <v>0</v>
      </c>
      <c r="AD196" s="183"/>
      <c r="AE196" s="5">
        <v>12</v>
      </c>
      <c r="AF196" s="5">
        <f t="shared" si="191"/>
        <v>0</v>
      </c>
      <c r="AG196" s="5">
        <f t="shared" si="192"/>
        <v>0</v>
      </c>
      <c r="AH196" s="8"/>
    </row>
    <row r="197" spans="1:34" ht="12.75" customHeight="1">
      <c r="A197" s="224" t="s">
        <v>20</v>
      </c>
      <c r="B197" s="26" t="s">
        <v>287</v>
      </c>
      <c r="C197" s="26" t="s">
        <v>15</v>
      </c>
      <c r="D197" s="34" t="s">
        <v>1</v>
      </c>
      <c r="E197" s="1"/>
      <c r="F197" s="163"/>
      <c r="G197" s="1">
        <f t="shared" ref="G197:G208" si="195">+E197*(1+F197)</f>
        <v>0</v>
      </c>
      <c r="H197" s="2"/>
      <c r="I197" s="3">
        <f>17.18%+10.5%</f>
        <v>0.27679999999999999</v>
      </c>
      <c r="J197" s="3">
        <v>3.5000000000000003E-2</v>
      </c>
      <c r="K197" s="1">
        <f t="shared" ref="K197:K208" si="196">+G197*(1-H197)*AC197</f>
        <v>0</v>
      </c>
      <c r="L197" s="1">
        <f t="shared" ref="L197:L208" si="197">+K197*I197</f>
        <v>0</v>
      </c>
      <c r="M197" s="1">
        <f t="shared" ref="M197:M208" si="198">+K197-L197</f>
        <v>0</v>
      </c>
      <c r="N197" s="1">
        <f t="shared" ref="N197:N208" si="199">+M197*J197</f>
        <v>0</v>
      </c>
      <c r="O197" s="1">
        <f t="shared" ref="O197:O208" si="200">+M197-N197</f>
        <v>0</v>
      </c>
      <c r="P197" s="1">
        <f t="shared" ref="P197:P208" si="201">+G197*(1-H197)*(1-I197)*(1-J197)</f>
        <v>0</v>
      </c>
      <c r="Q197" s="5"/>
      <c r="R197" s="1">
        <f t="shared" ref="R197:R208" si="202">+G197*(1-H197)*$R$2</f>
        <v>0</v>
      </c>
      <c r="S197" s="1">
        <f>+G197*(1-H197)*0.79*$S$2</f>
        <v>0</v>
      </c>
      <c r="T197" s="1"/>
      <c r="U197" s="116">
        <f>SUM(directos!G9:G12)*(1+$U$2)</f>
        <v>21.145199999999999</v>
      </c>
      <c r="V197" s="1">
        <f t="shared" ref="V197:V208" si="203">+SUM(R197:U197)</f>
        <v>21.145199999999999</v>
      </c>
      <c r="W197" s="1">
        <f t="shared" ref="W197:W208" si="204">+R197*AC197</f>
        <v>0</v>
      </c>
      <c r="X197" s="1">
        <f t="shared" ref="X197:X208" si="205">+AC197*S197</f>
        <v>0</v>
      </c>
      <c r="Y197" s="1">
        <f t="shared" ref="Y197:Y208" si="206">+T197*AC197</f>
        <v>0</v>
      </c>
      <c r="Z197" s="1">
        <f t="shared" ref="Z197:Z208" si="207">+AC197*U197</f>
        <v>0</v>
      </c>
      <c r="AA197" s="1">
        <f t="shared" ref="AA197:AA208" si="208">+V197*AC197</f>
        <v>0</v>
      </c>
      <c r="AB197" s="1">
        <f t="shared" ref="AB197:AB208" si="209">+P197-V197</f>
        <v>-21.145199999999999</v>
      </c>
      <c r="AC197" s="5">
        <f t="shared" ref="AC197:AC208" si="210">+AD197*AE197</f>
        <v>0</v>
      </c>
      <c r="AD197" s="183"/>
      <c r="AE197" s="5">
        <v>12</v>
      </c>
      <c r="AF197" s="5">
        <f t="shared" ref="AF197:AF208" si="211">+AC197*$A$174</f>
        <v>0</v>
      </c>
      <c r="AG197" s="5">
        <f t="shared" ref="AG197:AG208" si="212">+AB197*AC197</f>
        <v>0</v>
      </c>
      <c r="AH197" s="8"/>
    </row>
    <row r="198" spans="1:34" ht="12.75" customHeight="1">
      <c r="A198" s="224">
        <v>0.44</v>
      </c>
      <c r="B198" s="26" t="s">
        <v>287</v>
      </c>
      <c r="C198" s="26" t="s">
        <v>15</v>
      </c>
      <c r="D198" s="34" t="s">
        <v>12</v>
      </c>
      <c r="E198" s="1"/>
      <c r="F198" s="163"/>
      <c r="G198" s="1">
        <f t="shared" si="195"/>
        <v>0</v>
      </c>
      <c r="H198" s="4">
        <v>0.18720000000000001</v>
      </c>
      <c r="I198" s="3">
        <v>0.15</v>
      </c>
      <c r="J198" s="3">
        <v>3.5000000000000003E-2</v>
      </c>
      <c r="K198" s="1">
        <f t="shared" si="196"/>
        <v>0</v>
      </c>
      <c r="L198" s="1">
        <f t="shared" si="197"/>
        <v>0</v>
      </c>
      <c r="M198" s="1">
        <f t="shared" si="198"/>
        <v>0</v>
      </c>
      <c r="N198" s="1">
        <f t="shared" si="199"/>
        <v>0</v>
      </c>
      <c r="O198" s="1">
        <f t="shared" si="200"/>
        <v>0</v>
      </c>
      <c r="P198" s="1">
        <f t="shared" si="201"/>
        <v>0</v>
      </c>
      <c r="Q198" s="5"/>
      <c r="R198" s="1">
        <f t="shared" si="202"/>
        <v>0</v>
      </c>
      <c r="S198" s="1">
        <f>+G198*(1-H198)*0.79*$S$2</f>
        <v>0</v>
      </c>
      <c r="T198" s="1"/>
      <c r="U198" s="1">
        <f t="shared" si="173"/>
        <v>21.145199999999999</v>
      </c>
      <c r="V198" s="1">
        <f t="shared" si="203"/>
        <v>21.145199999999999</v>
      </c>
      <c r="W198" s="1">
        <f t="shared" si="204"/>
        <v>0</v>
      </c>
      <c r="X198" s="1">
        <f t="shared" si="205"/>
        <v>0</v>
      </c>
      <c r="Y198" s="1">
        <f t="shared" si="206"/>
        <v>0</v>
      </c>
      <c r="Z198" s="1">
        <f t="shared" si="207"/>
        <v>0</v>
      </c>
      <c r="AA198" s="1">
        <f t="shared" si="208"/>
        <v>0</v>
      </c>
      <c r="AB198" s="1">
        <f t="shared" si="209"/>
        <v>-21.145199999999999</v>
      </c>
      <c r="AC198" s="5">
        <f t="shared" si="210"/>
        <v>0</v>
      </c>
      <c r="AD198" s="183"/>
      <c r="AE198" s="5">
        <v>12</v>
      </c>
      <c r="AF198" s="5">
        <f t="shared" si="211"/>
        <v>0</v>
      </c>
      <c r="AG198" s="5">
        <f t="shared" si="212"/>
        <v>0</v>
      </c>
      <c r="AH198" s="8"/>
    </row>
    <row r="199" spans="1:34" ht="12.75" customHeight="1">
      <c r="A199" s="30"/>
      <c r="B199" s="26" t="s">
        <v>287</v>
      </c>
      <c r="C199" s="26" t="s">
        <v>15</v>
      </c>
      <c r="D199" s="34" t="s">
        <v>0</v>
      </c>
      <c r="E199" s="1"/>
      <c r="F199" s="163"/>
      <c r="G199" s="1">
        <f t="shared" si="195"/>
        <v>0</v>
      </c>
      <c r="H199" s="4">
        <v>0.127</v>
      </c>
      <c r="I199" s="3">
        <v>0.2661</v>
      </c>
      <c r="J199" s="3">
        <v>3.5000000000000003E-2</v>
      </c>
      <c r="K199" s="1">
        <f t="shared" si="196"/>
        <v>0</v>
      </c>
      <c r="L199" s="1">
        <f t="shared" si="197"/>
        <v>0</v>
      </c>
      <c r="M199" s="1">
        <f t="shared" si="198"/>
        <v>0</v>
      </c>
      <c r="N199" s="1">
        <f t="shared" si="199"/>
        <v>0</v>
      </c>
      <c r="O199" s="1">
        <f t="shared" si="200"/>
        <v>0</v>
      </c>
      <c r="P199" s="1">
        <f t="shared" si="201"/>
        <v>0</v>
      </c>
      <c r="Q199" s="5"/>
      <c r="R199" s="1">
        <f t="shared" si="202"/>
        <v>0</v>
      </c>
      <c r="S199" s="1">
        <f>+G199*(1-H199)*0.79*$S$2</f>
        <v>0</v>
      </c>
      <c r="T199" s="1"/>
      <c r="U199" s="1">
        <f t="shared" si="173"/>
        <v>21.145199999999999</v>
      </c>
      <c r="V199" s="1">
        <f t="shared" si="203"/>
        <v>21.145199999999999</v>
      </c>
      <c r="W199" s="1">
        <f t="shared" si="204"/>
        <v>0</v>
      </c>
      <c r="X199" s="1">
        <f t="shared" si="205"/>
        <v>0</v>
      </c>
      <c r="Y199" s="1">
        <f t="shared" si="206"/>
        <v>0</v>
      </c>
      <c r="Z199" s="1">
        <f t="shared" si="207"/>
        <v>0</v>
      </c>
      <c r="AA199" s="1">
        <f t="shared" si="208"/>
        <v>0</v>
      </c>
      <c r="AB199" s="1">
        <f t="shared" si="209"/>
        <v>-21.145199999999999</v>
      </c>
      <c r="AC199" s="5">
        <f t="shared" si="210"/>
        <v>0</v>
      </c>
      <c r="AD199" s="183"/>
      <c r="AE199" s="5">
        <v>12</v>
      </c>
      <c r="AF199" s="5">
        <f t="shared" si="211"/>
        <v>0</v>
      </c>
      <c r="AG199" s="5">
        <f t="shared" si="212"/>
        <v>0</v>
      </c>
      <c r="AH199" s="8"/>
    </row>
    <row r="200" spans="1:34" ht="12.75" customHeight="1">
      <c r="A200" s="30"/>
      <c r="B200" s="26" t="s">
        <v>287</v>
      </c>
      <c r="C200" s="26" t="s">
        <v>15</v>
      </c>
      <c r="D200" s="34" t="s">
        <v>2</v>
      </c>
      <c r="E200" s="1"/>
      <c r="F200" s="163"/>
      <c r="G200" s="1">
        <f t="shared" si="195"/>
        <v>0</v>
      </c>
      <c r="H200" s="4">
        <v>0.1628</v>
      </c>
      <c r="I200" s="3">
        <v>0.14249999999999999</v>
      </c>
      <c r="J200" s="3">
        <v>3.5000000000000003E-2</v>
      </c>
      <c r="K200" s="1">
        <f t="shared" si="196"/>
        <v>0</v>
      </c>
      <c r="L200" s="1">
        <f t="shared" si="197"/>
        <v>0</v>
      </c>
      <c r="M200" s="1">
        <f t="shared" si="198"/>
        <v>0</v>
      </c>
      <c r="N200" s="1">
        <f t="shared" si="199"/>
        <v>0</v>
      </c>
      <c r="O200" s="1">
        <f t="shared" si="200"/>
        <v>0</v>
      </c>
      <c r="P200" s="1">
        <f t="shared" si="201"/>
        <v>0</v>
      </c>
      <c r="Q200" s="5"/>
      <c r="R200" s="1">
        <f t="shared" si="202"/>
        <v>0</v>
      </c>
      <c r="S200" s="1">
        <f>+G200*(1-H200)*0.79*$S$2</f>
        <v>0</v>
      </c>
      <c r="T200" s="1"/>
      <c r="U200" s="1">
        <f t="shared" si="173"/>
        <v>21.145199999999999</v>
      </c>
      <c r="V200" s="1">
        <f t="shared" si="203"/>
        <v>21.145199999999999</v>
      </c>
      <c r="W200" s="1">
        <f t="shared" si="204"/>
        <v>0</v>
      </c>
      <c r="X200" s="1">
        <f t="shared" si="205"/>
        <v>0</v>
      </c>
      <c r="Y200" s="1">
        <f t="shared" si="206"/>
        <v>0</v>
      </c>
      <c r="Z200" s="1">
        <f t="shared" si="207"/>
        <v>0</v>
      </c>
      <c r="AA200" s="1">
        <f t="shared" si="208"/>
        <v>0</v>
      </c>
      <c r="AB200" s="1">
        <f t="shared" si="209"/>
        <v>-21.145199999999999</v>
      </c>
      <c r="AC200" s="5">
        <f t="shared" si="210"/>
        <v>0</v>
      </c>
      <c r="AD200" s="183"/>
      <c r="AE200" s="5">
        <v>12</v>
      </c>
      <c r="AF200" s="5">
        <f t="shared" si="211"/>
        <v>0</v>
      </c>
      <c r="AG200" s="5">
        <f t="shared" si="212"/>
        <v>0</v>
      </c>
      <c r="AH200" s="8"/>
    </row>
    <row r="201" spans="1:34" ht="12.75" customHeight="1">
      <c r="A201" s="30"/>
      <c r="B201" s="26" t="s">
        <v>287</v>
      </c>
      <c r="C201" s="26" t="s">
        <v>15</v>
      </c>
      <c r="D201" s="34" t="s">
        <v>13</v>
      </c>
      <c r="E201" s="1"/>
      <c r="F201" s="163"/>
      <c r="G201" s="1">
        <f t="shared" si="195"/>
        <v>0</v>
      </c>
      <c r="H201" s="4">
        <v>0.126</v>
      </c>
      <c r="I201" s="3">
        <v>0.1</v>
      </c>
      <c r="J201" s="3">
        <v>0.02</v>
      </c>
      <c r="K201" s="1">
        <f t="shared" si="196"/>
        <v>0</v>
      </c>
      <c r="L201" s="1">
        <f t="shared" si="197"/>
        <v>0</v>
      </c>
      <c r="M201" s="1">
        <f t="shared" si="198"/>
        <v>0</v>
      </c>
      <c r="N201" s="1">
        <f t="shared" si="199"/>
        <v>0</v>
      </c>
      <c r="O201" s="1">
        <f t="shared" si="200"/>
        <v>0</v>
      </c>
      <c r="P201" s="1">
        <f t="shared" si="201"/>
        <v>0</v>
      </c>
      <c r="Q201" s="5"/>
      <c r="R201" s="1">
        <f t="shared" si="202"/>
        <v>0</v>
      </c>
      <c r="S201" s="1">
        <f>+G201*(1-H201)*0.79*$S$2</f>
        <v>0</v>
      </c>
      <c r="T201" s="1"/>
      <c r="U201" s="1">
        <f t="shared" si="173"/>
        <v>21.145199999999999</v>
      </c>
      <c r="V201" s="1">
        <f t="shared" si="203"/>
        <v>21.145199999999999</v>
      </c>
      <c r="W201" s="1">
        <f t="shared" si="204"/>
        <v>0</v>
      </c>
      <c r="X201" s="1">
        <f t="shared" si="205"/>
        <v>0</v>
      </c>
      <c r="Y201" s="1">
        <f t="shared" si="206"/>
        <v>0</v>
      </c>
      <c r="Z201" s="1">
        <f t="shared" si="207"/>
        <v>0</v>
      </c>
      <c r="AA201" s="1">
        <f t="shared" si="208"/>
        <v>0</v>
      </c>
      <c r="AB201" s="1">
        <f t="shared" si="209"/>
        <v>-21.145199999999999</v>
      </c>
      <c r="AC201" s="5">
        <f t="shared" si="210"/>
        <v>0</v>
      </c>
      <c r="AD201" s="183"/>
      <c r="AE201" s="5">
        <v>12</v>
      </c>
      <c r="AF201" s="5">
        <f t="shared" si="211"/>
        <v>0</v>
      </c>
      <c r="AG201" s="5">
        <f t="shared" si="212"/>
        <v>0</v>
      </c>
      <c r="AH201" s="8"/>
    </row>
    <row r="202" spans="1:34" ht="12.75" customHeight="1">
      <c r="A202" s="30"/>
      <c r="B202" s="26" t="s">
        <v>287</v>
      </c>
      <c r="C202" s="26" t="s">
        <v>15</v>
      </c>
      <c r="D202" s="34" t="s">
        <v>21</v>
      </c>
      <c r="E202" s="1"/>
      <c r="F202" s="163"/>
      <c r="G202" s="1">
        <f t="shared" si="195"/>
        <v>0</v>
      </c>
      <c r="H202" s="4">
        <v>7.0000000000000007E-2</v>
      </c>
      <c r="I202" s="3">
        <v>0.15</v>
      </c>
      <c r="J202" s="3">
        <v>0.05</v>
      </c>
      <c r="K202" s="1">
        <f t="shared" si="196"/>
        <v>0</v>
      </c>
      <c r="L202" s="1">
        <f t="shared" si="197"/>
        <v>0</v>
      </c>
      <c r="M202" s="1">
        <f t="shared" si="198"/>
        <v>0</v>
      </c>
      <c r="N202" s="1">
        <f t="shared" si="199"/>
        <v>0</v>
      </c>
      <c r="O202" s="1">
        <f t="shared" si="200"/>
        <v>0</v>
      </c>
      <c r="P202" s="1">
        <f t="shared" si="201"/>
        <v>0</v>
      </c>
      <c r="Q202" s="5"/>
      <c r="R202" s="1">
        <f t="shared" si="202"/>
        <v>0</v>
      </c>
      <c r="S202" s="1">
        <f t="shared" ref="S202:S208" si="213">+G202*(1-H202)*$S$2</f>
        <v>0</v>
      </c>
      <c r="T202" s="1"/>
      <c r="U202" s="1">
        <f t="shared" si="173"/>
        <v>21.145199999999999</v>
      </c>
      <c r="V202" s="1">
        <f t="shared" si="203"/>
        <v>21.145199999999999</v>
      </c>
      <c r="W202" s="1">
        <f t="shared" si="204"/>
        <v>0</v>
      </c>
      <c r="X202" s="1">
        <f t="shared" si="205"/>
        <v>0</v>
      </c>
      <c r="Y202" s="1">
        <f t="shared" si="206"/>
        <v>0</v>
      </c>
      <c r="Z202" s="1">
        <f t="shared" si="207"/>
        <v>0</v>
      </c>
      <c r="AA202" s="1">
        <f t="shared" si="208"/>
        <v>0</v>
      </c>
      <c r="AB202" s="1">
        <f t="shared" si="209"/>
        <v>-21.145199999999999</v>
      </c>
      <c r="AC202" s="5">
        <f t="shared" si="210"/>
        <v>0</v>
      </c>
      <c r="AD202" s="183"/>
      <c r="AE202" s="5">
        <v>12</v>
      </c>
      <c r="AF202" s="5">
        <f t="shared" si="211"/>
        <v>0</v>
      </c>
      <c r="AG202" s="5">
        <f t="shared" si="212"/>
        <v>0</v>
      </c>
      <c r="AH202" s="8"/>
    </row>
    <row r="203" spans="1:34" ht="12.75" customHeight="1">
      <c r="A203" s="30"/>
      <c r="B203" s="26" t="s">
        <v>287</v>
      </c>
      <c r="C203" s="26" t="s">
        <v>15</v>
      </c>
      <c r="D203" s="34" t="s">
        <v>47</v>
      </c>
      <c r="E203" s="1"/>
      <c r="F203" s="163"/>
      <c r="G203" s="1">
        <f t="shared" si="195"/>
        <v>0</v>
      </c>
      <c r="H203" s="4">
        <v>0.15</v>
      </c>
      <c r="I203" s="3">
        <v>0.128</v>
      </c>
      <c r="J203" s="3">
        <v>3.5000000000000003E-2</v>
      </c>
      <c r="K203" s="1">
        <f t="shared" si="196"/>
        <v>0</v>
      </c>
      <c r="L203" s="1">
        <f t="shared" si="197"/>
        <v>0</v>
      </c>
      <c r="M203" s="1">
        <f t="shared" si="198"/>
        <v>0</v>
      </c>
      <c r="N203" s="1">
        <f t="shared" si="199"/>
        <v>0</v>
      </c>
      <c r="O203" s="1">
        <f t="shared" si="200"/>
        <v>0</v>
      </c>
      <c r="P203" s="1">
        <f t="shared" si="201"/>
        <v>0</v>
      </c>
      <c r="Q203" s="5"/>
      <c r="R203" s="1">
        <f t="shared" si="202"/>
        <v>0</v>
      </c>
      <c r="S203" s="1">
        <f t="shared" si="213"/>
        <v>0</v>
      </c>
      <c r="T203" s="1"/>
      <c r="U203" s="1">
        <f t="shared" si="173"/>
        <v>21.145199999999999</v>
      </c>
      <c r="V203" s="1">
        <f t="shared" si="203"/>
        <v>21.145199999999999</v>
      </c>
      <c r="W203" s="1">
        <f t="shared" si="204"/>
        <v>0</v>
      </c>
      <c r="X203" s="1">
        <f t="shared" si="205"/>
        <v>0</v>
      </c>
      <c r="Y203" s="1">
        <f t="shared" si="206"/>
        <v>0</v>
      </c>
      <c r="Z203" s="1">
        <f t="shared" si="207"/>
        <v>0</v>
      </c>
      <c r="AA203" s="1">
        <f t="shared" si="208"/>
        <v>0</v>
      </c>
      <c r="AB203" s="1">
        <f t="shared" si="209"/>
        <v>-21.145199999999999</v>
      </c>
      <c r="AC203" s="5">
        <f t="shared" si="210"/>
        <v>0</v>
      </c>
      <c r="AD203" s="183"/>
      <c r="AE203" s="5">
        <v>12</v>
      </c>
      <c r="AF203" s="5">
        <f t="shared" si="211"/>
        <v>0</v>
      </c>
      <c r="AG203" s="5">
        <f t="shared" si="212"/>
        <v>0</v>
      </c>
      <c r="AH203" s="8"/>
    </row>
    <row r="204" spans="1:34" ht="12.75" customHeight="1">
      <c r="A204" s="30"/>
      <c r="B204" s="26" t="s">
        <v>287</v>
      </c>
      <c r="C204" s="26" t="s">
        <v>15</v>
      </c>
      <c r="D204" s="34" t="s">
        <v>48</v>
      </c>
      <c r="E204" s="1"/>
      <c r="F204" s="163"/>
      <c r="G204" s="1">
        <f t="shared" si="195"/>
        <v>0</v>
      </c>
      <c r="H204" s="4">
        <v>7.0000000000000007E-2</v>
      </c>
      <c r="I204" s="3">
        <v>0.15</v>
      </c>
      <c r="J204" s="3">
        <v>3.5000000000000003E-2</v>
      </c>
      <c r="K204" s="1">
        <f t="shared" si="196"/>
        <v>0</v>
      </c>
      <c r="L204" s="1">
        <f t="shared" si="197"/>
        <v>0</v>
      </c>
      <c r="M204" s="1">
        <f t="shared" si="198"/>
        <v>0</v>
      </c>
      <c r="N204" s="1">
        <f t="shared" si="199"/>
        <v>0</v>
      </c>
      <c r="O204" s="1">
        <f t="shared" si="200"/>
        <v>0</v>
      </c>
      <c r="P204" s="1">
        <f t="shared" si="201"/>
        <v>0</v>
      </c>
      <c r="Q204" s="5"/>
      <c r="R204" s="1">
        <f t="shared" si="202"/>
        <v>0</v>
      </c>
      <c r="S204" s="1">
        <f t="shared" si="213"/>
        <v>0</v>
      </c>
      <c r="T204" s="1"/>
      <c r="U204" s="1">
        <f t="shared" si="173"/>
        <v>21.145199999999999</v>
      </c>
      <c r="V204" s="1">
        <f t="shared" si="203"/>
        <v>21.145199999999999</v>
      </c>
      <c r="W204" s="1">
        <f t="shared" si="204"/>
        <v>0</v>
      </c>
      <c r="X204" s="1">
        <f t="shared" si="205"/>
        <v>0</v>
      </c>
      <c r="Y204" s="1">
        <f t="shared" si="206"/>
        <v>0</v>
      </c>
      <c r="Z204" s="1">
        <f t="shared" si="207"/>
        <v>0</v>
      </c>
      <c r="AA204" s="1">
        <f t="shared" si="208"/>
        <v>0</v>
      </c>
      <c r="AB204" s="1">
        <f t="shared" si="209"/>
        <v>-21.145199999999999</v>
      </c>
      <c r="AC204" s="5">
        <f t="shared" si="210"/>
        <v>0</v>
      </c>
      <c r="AD204" s="183"/>
      <c r="AE204" s="5">
        <v>12</v>
      </c>
      <c r="AF204" s="5">
        <f t="shared" si="211"/>
        <v>0</v>
      </c>
      <c r="AG204" s="5">
        <f t="shared" si="212"/>
        <v>0</v>
      </c>
      <c r="AH204" s="8"/>
    </row>
    <row r="205" spans="1:34" ht="12.75" customHeight="1">
      <c r="A205" s="30"/>
      <c r="B205" s="26" t="s">
        <v>287</v>
      </c>
      <c r="C205" s="26" t="s">
        <v>15</v>
      </c>
      <c r="D205" s="34" t="s">
        <v>49</v>
      </c>
      <c r="E205" s="1"/>
      <c r="F205" s="163"/>
      <c r="G205" s="1">
        <f>+E205*(1+F205)</f>
        <v>0</v>
      </c>
      <c r="H205" s="4">
        <v>0.1</v>
      </c>
      <c r="I205" s="3">
        <v>0.2</v>
      </c>
      <c r="J205" s="3"/>
      <c r="K205" s="1">
        <f t="shared" si="196"/>
        <v>0</v>
      </c>
      <c r="L205" s="1">
        <f t="shared" si="197"/>
        <v>0</v>
      </c>
      <c r="M205" s="1">
        <f t="shared" si="198"/>
        <v>0</v>
      </c>
      <c r="N205" s="1">
        <f t="shared" si="199"/>
        <v>0</v>
      </c>
      <c r="O205" s="1">
        <f t="shared" si="200"/>
        <v>0</v>
      </c>
      <c r="P205" s="1">
        <f t="shared" si="201"/>
        <v>0</v>
      </c>
      <c r="Q205" s="5"/>
      <c r="R205" s="1">
        <f t="shared" si="202"/>
        <v>0</v>
      </c>
      <c r="S205" s="1">
        <f t="shared" si="213"/>
        <v>0</v>
      </c>
      <c r="T205" s="1"/>
      <c r="U205" s="1">
        <f t="shared" si="173"/>
        <v>21.145199999999999</v>
      </c>
      <c r="V205" s="1">
        <f t="shared" si="203"/>
        <v>21.145199999999999</v>
      </c>
      <c r="W205" s="1">
        <f t="shared" si="204"/>
        <v>0</v>
      </c>
      <c r="X205" s="1">
        <f t="shared" si="205"/>
        <v>0</v>
      </c>
      <c r="Y205" s="1">
        <f t="shared" si="206"/>
        <v>0</v>
      </c>
      <c r="Z205" s="1">
        <f t="shared" si="207"/>
        <v>0</v>
      </c>
      <c r="AA205" s="1">
        <f t="shared" si="208"/>
        <v>0</v>
      </c>
      <c r="AB205" s="1">
        <f t="shared" si="209"/>
        <v>-21.145199999999999</v>
      </c>
      <c r="AC205" s="5">
        <f t="shared" si="210"/>
        <v>0</v>
      </c>
      <c r="AD205" s="183"/>
      <c r="AE205" s="5">
        <v>12</v>
      </c>
      <c r="AF205" s="5">
        <f t="shared" si="211"/>
        <v>0</v>
      </c>
      <c r="AG205" s="5">
        <f t="shared" si="212"/>
        <v>0</v>
      </c>
      <c r="AH205" s="8"/>
    </row>
    <row r="206" spans="1:34" ht="12.75" customHeight="1">
      <c r="A206" s="30"/>
      <c r="B206" s="26" t="s">
        <v>287</v>
      </c>
      <c r="C206" s="26" t="s">
        <v>15</v>
      </c>
      <c r="D206" s="34" t="s">
        <v>50</v>
      </c>
      <c r="E206" s="1"/>
      <c r="F206" s="163"/>
      <c r="G206" s="1">
        <f>+E206*(1+F206)</f>
        <v>0</v>
      </c>
      <c r="H206" s="4">
        <v>0.12</v>
      </c>
      <c r="I206" s="3"/>
      <c r="J206" s="3">
        <v>3.5000000000000003E-2</v>
      </c>
      <c r="K206" s="1">
        <f t="shared" si="196"/>
        <v>0</v>
      </c>
      <c r="L206" s="1">
        <f t="shared" si="197"/>
        <v>0</v>
      </c>
      <c r="M206" s="1">
        <f t="shared" si="198"/>
        <v>0</v>
      </c>
      <c r="N206" s="1">
        <f t="shared" si="199"/>
        <v>0</v>
      </c>
      <c r="O206" s="1">
        <f t="shared" si="200"/>
        <v>0</v>
      </c>
      <c r="P206" s="1">
        <f t="shared" si="201"/>
        <v>0</v>
      </c>
      <c r="Q206" s="5"/>
      <c r="R206" s="1">
        <f t="shared" si="202"/>
        <v>0</v>
      </c>
      <c r="S206" s="1">
        <f t="shared" si="213"/>
        <v>0</v>
      </c>
      <c r="T206" s="1"/>
      <c r="U206" s="1">
        <f t="shared" si="173"/>
        <v>21.145199999999999</v>
      </c>
      <c r="V206" s="1">
        <f t="shared" si="203"/>
        <v>21.145199999999999</v>
      </c>
      <c r="W206" s="1">
        <f t="shared" si="204"/>
        <v>0</v>
      </c>
      <c r="X206" s="1">
        <f t="shared" si="205"/>
        <v>0</v>
      </c>
      <c r="Y206" s="1">
        <f t="shared" si="206"/>
        <v>0</v>
      </c>
      <c r="Z206" s="1">
        <f t="shared" si="207"/>
        <v>0</v>
      </c>
      <c r="AA206" s="1">
        <f t="shared" si="208"/>
        <v>0</v>
      </c>
      <c r="AB206" s="1">
        <f t="shared" si="209"/>
        <v>-21.145199999999999</v>
      </c>
      <c r="AC206" s="5">
        <f t="shared" si="210"/>
        <v>0</v>
      </c>
      <c r="AD206" s="183"/>
      <c r="AE206" s="5">
        <v>12</v>
      </c>
      <c r="AF206" s="5">
        <f t="shared" si="211"/>
        <v>0</v>
      </c>
      <c r="AG206" s="5">
        <f t="shared" si="212"/>
        <v>0</v>
      </c>
      <c r="AH206" s="8"/>
    </row>
    <row r="207" spans="1:34" ht="12.75" customHeight="1">
      <c r="A207" s="30"/>
      <c r="B207" s="26" t="s">
        <v>287</v>
      </c>
      <c r="C207" s="26" t="s">
        <v>15</v>
      </c>
      <c r="D207" s="34" t="s">
        <v>104</v>
      </c>
      <c r="E207" s="1"/>
      <c r="F207" s="163"/>
      <c r="G207" s="1">
        <f t="shared" ref="G207:G208" si="214">+E207*(1+F207)</f>
        <v>0</v>
      </c>
      <c r="H207" s="4">
        <v>0.12</v>
      </c>
      <c r="I207" s="3">
        <v>0.1</v>
      </c>
      <c r="J207" s="3">
        <v>7.0000000000000007E-2</v>
      </c>
      <c r="K207" s="1">
        <f t="shared" si="196"/>
        <v>0</v>
      </c>
      <c r="L207" s="1">
        <f t="shared" si="197"/>
        <v>0</v>
      </c>
      <c r="M207" s="1">
        <f t="shared" si="198"/>
        <v>0</v>
      </c>
      <c r="N207" s="1">
        <f t="shared" si="199"/>
        <v>0</v>
      </c>
      <c r="O207" s="1">
        <f t="shared" si="200"/>
        <v>0</v>
      </c>
      <c r="P207" s="1">
        <f t="shared" si="201"/>
        <v>0</v>
      </c>
      <c r="Q207" s="5"/>
      <c r="R207" s="1">
        <f t="shared" si="202"/>
        <v>0</v>
      </c>
      <c r="S207" s="1">
        <f t="shared" si="213"/>
        <v>0</v>
      </c>
      <c r="T207" s="1"/>
      <c r="U207" s="1">
        <f t="shared" si="173"/>
        <v>21.145199999999999</v>
      </c>
      <c r="V207" s="1">
        <f t="shared" si="203"/>
        <v>21.145199999999999</v>
      </c>
      <c r="W207" s="1">
        <f t="shared" si="204"/>
        <v>0</v>
      </c>
      <c r="X207" s="1">
        <f t="shared" si="205"/>
        <v>0</v>
      </c>
      <c r="Y207" s="1">
        <f t="shared" si="206"/>
        <v>0</v>
      </c>
      <c r="Z207" s="1">
        <f t="shared" si="207"/>
        <v>0</v>
      </c>
      <c r="AA207" s="1">
        <f t="shared" si="208"/>
        <v>0</v>
      </c>
      <c r="AB207" s="1">
        <f t="shared" si="209"/>
        <v>-21.145199999999999</v>
      </c>
      <c r="AC207" s="5">
        <f t="shared" si="210"/>
        <v>0</v>
      </c>
      <c r="AD207" s="183"/>
      <c r="AE207" s="5">
        <v>12</v>
      </c>
      <c r="AF207" s="5">
        <f t="shared" si="211"/>
        <v>0</v>
      </c>
      <c r="AG207" s="5">
        <f t="shared" si="212"/>
        <v>0</v>
      </c>
      <c r="AH207" s="8"/>
    </row>
    <row r="208" spans="1:34" ht="12.75" customHeight="1">
      <c r="A208" s="30"/>
      <c r="B208" s="26" t="s">
        <v>287</v>
      </c>
      <c r="C208" s="26" t="s">
        <v>15</v>
      </c>
      <c r="D208" s="34" t="s">
        <v>51</v>
      </c>
      <c r="E208" s="1"/>
      <c r="F208" s="163"/>
      <c r="G208" s="1">
        <f>+E208*(1+F208)</f>
        <v>0</v>
      </c>
      <c r="H208" s="4">
        <v>7.0000000000000007E-2</v>
      </c>
      <c r="I208" s="3">
        <v>0.11</v>
      </c>
      <c r="J208" s="3">
        <v>3.5000000000000003E-2</v>
      </c>
      <c r="K208" s="1">
        <f t="shared" si="196"/>
        <v>0</v>
      </c>
      <c r="L208" s="1">
        <f t="shared" si="197"/>
        <v>0</v>
      </c>
      <c r="M208" s="1">
        <f t="shared" si="198"/>
        <v>0</v>
      </c>
      <c r="N208" s="1">
        <f t="shared" si="199"/>
        <v>0</v>
      </c>
      <c r="O208" s="1">
        <f t="shared" si="200"/>
        <v>0</v>
      </c>
      <c r="P208" s="1">
        <f t="shared" si="201"/>
        <v>0</v>
      </c>
      <c r="Q208" s="5"/>
      <c r="R208" s="1">
        <f t="shared" si="202"/>
        <v>0</v>
      </c>
      <c r="S208" s="1">
        <f t="shared" si="213"/>
        <v>0</v>
      </c>
      <c r="T208" s="1"/>
      <c r="U208" s="1">
        <f t="shared" si="173"/>
        <v>21.145199999999999</v>
      </c>
      <c r="V208" s="1">
        <f t="shared" si="203"/>
        <v>21.145199999999999</v>
      </c>
      <c r="W208" s="1">
        <f t="shared" si="204"/>
        <v>0</v>
      </c>
      <c r="X208" s="1">
        <f t="shared" si="205"/>
        <v>0</v>
      </c>
      <c r="Y208" s="1">
        <f t="shared" si="206"/>
        <v>0</v>
      </c>
      <c r="Z208" s="1">
        <f t="shared" si="207"/>
        <v>0</v>
      </c>
      <c r="AA208" s="1">
        <f t="shared" si="208"/>
        <v>0</v>
      </c>
      <c r="AB208" s="1">
        <f t="shared" si="209"/>
        <v>-21.145199999999999</v>
      </c>
      <c r="AC208" s="5">
        <f t="shared" si="210"/>
        <v>0</v>
      </c>
      <c r="AD208" s="183"/>
      <c r="AE208" s="5">
        <v>12</v>
      </c>
      <c r="AF208" s="5">
        <f t="shared" si="211"/>
        <v>0</v>
      </c>
      <c r="AG208" s="5">
        <f t="shared" si="212"/>
        <v>0</v>
      </c>
      <c r="AH208" s="8"/>
    </row>
    <row r="209" spans="1:34" ht="12.75" customHeight="1">
      <c r="A209" s="18" t="s">
        <v>20</v>
      </c>
      <c r="B209" s="26" t="s">
        <v>35</v>
      </c>
      <c r="C209" s="26" t="s">
        <v>60</v>
      </c>
      <c r="D209" s="34" t="s">
        <v>1</v>
      </c>
      <c r="E209" s="1">
        <f>+[1]Matriz!$JA29</f>
        <v>95.37188876926902</v>
      </c>
      <c r="F209" s="163">
        <f>+[1]Matriz!$JW29</f>
        <v>0.39999999999999991</v>
      </c>
      <c r="G209" s="1">
        <f t="shared" si="139"/>
        <v>133.52064427697661</v>
      </c>
      <c r="H209" s="2"/>
      <c r="I209" s="3">
        <f>17.18%+10.5%</f>
        <v>0.27679999999999999</v>
      </c>
      <c r="J209" s="3">
        <v>3.5000000000000003E-2</v>
      </c>
      <c r="K209" s="1">
        <f t="shared" si="125"/>
        <v>93998.533570991538</v>
      </c>
      <c r="L209" s="1">
        <f t="shared" si="126"/>
        <v>26018.794092450458</v>
      </c>
      <c r="M209" s="1">
        <f t="shared" si="127"/>
        <v>67979.739478541072</v>
      </c>
      <c r="N209" s="1">
        <f t="shared" si="129"/>
        <v>2379.2908817489379</v>
      </c>
      <c r="O209" s="1">
        <f t="shared" si="130"/>
        <v>65600.448596792136</v>
      </c>
      <c r="P209" s="1">
        <f t="shared" si="131"/>
        <v>93.182455393170656</v>
      </c>
      <c r="Q209" s="5"/>
      <c r="R209" s="1">
        <f t="shared" si="114"/>
        <v>1.6356278923929635</v>
      </c>
      <c r="S209" s="1">
        <f>+G209*(1-H209)*0.79*$S$2</f>
        <v>6.2233972297498799</v>
      </c>
      <c r="T209" s="118">
        <f>+'comp aderezos'!$E$19</f>
        <v>34.955194619200014</v>
      </c>
      <c r="U209" s="116">
        <f>+SUM(directos!$D$45:$D$48)*(1+$U$2)</f>
        <v>22.089174999999997</v>
      </c>
      <c r="V209" s="1">
        <f t="shared" si="132"/>
        <v>64.903394741342851</v>
      </c>
      <c r="W209" s="1">
        <f t="shared" si="133"/>
        <v>1151.4820362446462</v>
      </c>
      <c r="X209" s="1">
        <f t="shared" si="134"/>
        <v>4381.2716497439151</v>
      </c>
      <c r="Y209" s="1">
        <f t="shared" si="135"/>
        <v>24608.457011916809</v>
      </c>
      <c r="Z209" s="1">
        <f t="shared" si="136"/>
        <v>15550.779199999997</v>
      </c>
      <c r="AA209" s="1">
        <f t="shared" si="137"/>
        <v>45691.989897905369</v>
      </c>
      <c r="AB209" s="1">
        <f t="shared" si="138"/>
        <v>28.279060651827805</v>
      </c>
      <c r="AC209" s="5">
        <f t="shared" si="128"/>
        <v>704</v>
      </c>
      <c r="AD209" s="183">
        <v>44</v>
      </c>
      <c r="AE209" s="5">
        <v>16</v>
      </c>
      <c r="AF209" s="5">
        <f t="shared" ref="AF209:AF220" si="215">+AC209*$A$210</f>
        <v>140.80000000000001</v>
      </c>
      <c r="AG209" s="5">
        <f t="shared" ref="AG209:AG320" si="216">+AB209*AC209</f>
        <v>19908.458698886774</v>
      </c>
      <c r="AH209" s="8"/>
    </row>
    <row r="210" spans="1:34">
      <c r="A210" s="28">
        <v>0.2</v>
      </c>
      <c r="B210" s="26" t="s">
        <v>35</v>
      </c>
      <c r="C210" s="26" t="s">
        <v>60</v>
      </c>
      <c r="D210" s="34" t="s">
        <v>12</v>
      </c>
      <c r="E210" s="1">
        <f>+[1]Matriz!$JB29</f>
        <v>97.2</v>
      </c>
      <c r="F210" s="163">
        <f>+[1]Matriz!$JX29</f>
        <v>0.39999999999999969</v>
      </c>
      <c r="G210" s="1">
        <f t="shared" si="139"/>
        <v>136.07999999999998</v>
      </c>
      <c r="H210" s="4">
        <v>0.18720000000000001</v>
      </c>
      <c r="I210" s="3">
        <v>0.15</v>
      </c>
      <c r="J210" s="3">
        <v>3.5000000000000003E-2</v>
      </c>
      <c r="K210" s="1">
        <f t="shared" si="125"/>
        <v>77866.500095999989</v>
      </c>
      <c r="L210" s="1">
        <f t="shared" si="126"/>
        <v>11679.975014399997</v>
      </c>
      <c r="M210" s="1">
        <f t="shared" si="127"/>
        <v>66186.52508159999</v>
      </c>
      <c r="N210" s="1">
        <f t="shared" si="129"/>
        <v>2316.5283778559997</v>
      </c>
      <c r="O210" s="1">
        <f t="shared" si="130"/>
        <v>63869.996703743993</v>
      </c>
      <c r="P210" s="1">
        <f t="shared" si="131"/>
        <v>90.724427135999989</v>
      </c>
      <c r="Q210" s="5"/>
      <c r="R210" s="1">
        <f t="shared" si="114"/>
        <v>1.3549213439999999</v>
      </c>
      <c r="S210" s="1">
        <f>+G210*(1-H210)*0.79*$S$2</f>
        <v>5.155337456639999</v>
      </c>
      <c r="T210" s="1">
        <f>+T209</f>
        <v>34.955194619200014</v>
      </c>
      <c r="U210" s="1">
        <f>+U209</f>
        <v>22.089174999999997</v>
      </c>
      <c r="V210" s="1">
        <f t="shared" si="132"/>
        <v>63.554628419840014</v>
      </c>
      <c r="W210" s="1">
        <f t="shared" si="133"/>
        <v>953.86462617599989</v>
      </c>
      <c r="X210" s="1">
        <f t="shared" si="134"/>
        <v>3629.3575694745591</v>
      </c>
      <c r="Y210" s="1">
        <f t="shared" si="135"/>
        <v>24608.457011916809</v>
      </c>
      <c r="Z210" s="1">
        <f t="shared" si="136"/>
        <v>15550.779199999997</v>
      </c>
      <c r="AA210" s="1">
        <f t="shared" si="137"/>
        <v>44742.45840756737</v>
      </c>
      <c r="AB210" s="1">
        <f t="shared" si="138"/>
        <v>27.169798716159974</v>
      </c>
      <c r="AC210" s="5">
        <f t="shared" si="128"/>
        <v>704</v>
      </c>
      <c r="AD210" s="183">
        <v>44</v>
      </c>
      <c r="AE210" s="5">
        <v>16</v>
      </c>
      <c r="AF210" s="5">
        <f t="shared" si="215"/>
        <v>140.80000000000001</v>
      </c>
      <c r="AG210" s="5">
        <f t="shared" si="216"/>
        <v>19127.538296176623</v>
      </c>
      <c r="AH210" s="8"/>
    </row>
    <row r="211" spans="1:34" ht="12.75" customHeight="1">
      <c r="A211" s="30"/>
      <c r="B211" s="26" t="s">
        <v>35</v>
      </c>
      <c r="C211" s="26" t="s">
        <v>60</v>
      </c>
      <c r="D211" s="34" t="s">
        <v>0</v>
      </c>
      <c r="E211" s="1">
        <f>+[1]Matriz!$JC29</f>
        <v>106.18050583081808</v>
      </c>
      <c r="F211" s="163">
        <f>+[1]Matriz!$JY29</f>
        <v>0.39999999999999991</v>
      </c>
      <c r="G211" s="1">
        <f t="shared" si="139"/>
        <v>148.65270816314529</v>
      </c>
      <c r="H211" s="4">
        <v>0.127</v>
      </c>
      <c r="I211" s="3">
        <v>0.2661</v>
      </c>
      <c r="J211" s="3">
        <v>3.5000000000000003E-2</v>
      </c>
      <c r="K211" s="1">
        <f t="shared" si="125"/>
        <v>91360.765215403779</v>
      </c>
      <c r="L211" s="1">
        <f t="shared" si="126"/>
        <v>24311.099623818947</v>
      </c>
      <c r="M211" s="1">
        <f t="shared" si="127"/>
        <v>67049.665591584839</v>
      </c>
      <c r="N211" s="1">
        <f t="shared" si="129"/>
        <v>2346.7382957054697</v>
      </c>
      <c r="O211" s="1">
        <f t="shared" si="130"/>
        <v>64702.927295879366</v>
      </c>
      <c r="P211" s="1">
        <f t="shared" si="131"/>
        <v>91.907567181646826</v>
      </c>
      <c r="Q211" s="5"/>
      <c r="R211" s="1">
        <f t="shared" si="114"/>
        <v>1.5897292242737164</v>
      </c>
      <c r="S211" s="1">
        <f>+G211*(1-H211)*0.79*$S$2</f>
        <v>6.0487574810937073</v>
      </c>
      <c r="T211" s="1">
        <f t="shared" ref="T211:T220" si="217">+T210</f>
        <v>34.955194619200014</v>
      </c>
      <c r="U211" s="1">
        <f t="shared" ref="U211:U220" si="218">+U210</f>
        <v>22.089174999999997</v>
      </c>
      <c r="V211" s="1">
        <f t="shared" si="132"/>
        <v>64.682856324567439</v>
      </c>
      <c r="W211" s="1">
        <f t="shared" si="133"/>
        <v>1119.1693738886963</v>
      </c>
      <c r="X211" s="1">
        <f t="shared" si="134"/>
        <v>4258.3252666899698</v>
      </c>
      <c r="Y211" s="1">
        <f t="shared" si="135"/>
        <v>24608.457011916809</v>
      </c>
      <c r="Z211" s="1">
        <f t="shared" si="136"/>
        <v>15550.779199999997</v>
      </c>
      <c r="AA211" s="1">
        <f t="shared" si="137"/>
        <v>45536.730852495479</v>
      </c>
      <c r="AB211" s="1">
        <f t="shared" si="138"/>
        <v>27.224710857079387</v>
      </c>
      <c r="AC211" s="5">
        <f t="shared" si="128"/>
        <v>704</v>
      </c>
      <c r="AD211" s="183">
        <v>44</v>
      </c>
      <c r="AE211" s="5">
        <v>16</v>
      </c>
      <c r="AF211" s="5">
        <f t="shared" si="215"/>
        <v>140.80000000000001</v>
      </c>
      <c r="AG211" s="5">
        <f t="shared" si="216"/>
        <v>19166.196443383888</v>
      </c>
      <c r="AH211" s="8"/>
    </row>
    <row r="212" spans="1:34" ht="12.75" customHeight="1">
      <c r="B212" s="26" t="s">
        <v>35</v>
      </c>
      <c r="C212" s="26" t="s">
        <v>60</v>
      </c>
      <c r="D212" s="34" t="s">
        <v>2</v>
      </c>
      <c r="E212" s="1">
        <f>+[1]Matriz!$JD29</f>
        <v>98.517021853665909</v>
      </c>
      <c r="F212" s="163">
        <f>+[1]Matriz!$JZ29</f>
        <v>0.39999999999999991</v>
      </c>
      <c r="G212" s="1">
        <f t="shared" si="139"/>
        <v>137.92383059513227</v>
      </c>
      <c r="H212" s="4">
        <v>0.1628</v>
      </c>
      <c r="I212" s="3">
        <v>0.14249999999999999</v>
      </c>
      <c r="J212" s="3">
        <v>3.5000000000000003E-2</v>
      </c>
      <c r="K212" s="1">
        <f t="shared" si="125"/>
        <v>40645.380502934146</v>
      </c>
      <c r="L212" s="1">
        <f t="shared" si="126"/>
        <v>5791.9667216681155</v>
      </c>
      <c r="M212" s="1">
        <f t="shared" si="127"/>
        <v>34853.413781266034</v>
      </c>
      <c r="N212" s="1">
        <f t="shared" si="129"/>
        <v>1219.8694823443113</v>
      </c>
      <c r="O212" s="1">
        <f t="shared" si="130"/>
        <v>33633.544298921719</v>
      </c>
      <c r="P212" s="1">
        <f t="shared" si="131"/>
        <v>95.549841758300332</v>
      </c>
      <c r="Q212" s="5"/>
      <c r="R212" s="1">
        <f t="shared" si="114"/>
        <v>1.4145054294344981</v>
      </c>
      <c r="S212" s="1">
        <f>+G212*(1-H212)*0.79*$S$2</f>
        <v>5.3820488217095468</v>
      </c>
      <c r="T212" s="1">
        <f t="shared" si="217"/>
        <v>34.955194619200014</v>
      </c>
      <c r="U212" s="1">
        <f t="shared" si="218"/>
        <v>22.089174999999997</v>
      </c>
      <c r="V212" s="1">
        <f t="shared" si="132"/>
        <v>63.840923870344056</v>
      </c>
      <c r="W212" s="1">
        <f t="shared" si="133"/>
        <v>497.90591116094333</v>
      </c>
      <c r="X212" s="1">
        <f t="shared" si="134"/>
        <v>1894.4811852417604</v>
      </c>
      <c r="Y212" s="1">
        <f t="shared" si="135"/>
        <v>12304.228505958405</v>
      </c>
      <c r="Z212" s="1">
        <f t="shared" si="136"/>
        <v>7775.3895999999986</v>
      </c>
      <c r="AA212" s="1">
        <f t="shared" si="137"/>
        <v>22472.005202361106</v>
      </c>
      <c r="AB212" s="1">
        <f t="shared" si="138"/>
        <v>31.708917887956275</v>
      </c>
      <c r="AC212" s="5">
        <f t="shared" si="128"/>
        <v>352</v>
      </c>
      <c r="AD212" s="183">
        <v>22</v>
      </c>
      <c r="AE212" s="5">
        <v>16</v>
      </c>
      <c r="AF212" s="5">
        <f t="shared" si="215"/>
        <v>70.400000000000006</v>
      </c>
      <c r="AG212" s="5">
        <f t="shared" si="216"/>
        <v>11161.539096560609</v>
      </c>
      <c r="AH212" s="8"/>
    </row>
    <row r="213" spans="1:34" ht="12.75" customHeight="1">
      <c r="A213" s="30"/>
      <c r="B213" s="26" t="s">
        <v>35</v>
      </c>
      <c r="C213" s="26" t="s">
        <v>60</v>
      </c>
      <c r="D213" s="34" t="s">
        <v>13</v>
      </c>
      <c r="E213" s="1">
        <f>+[1]Matriz!$JE29</f>
        <v>88.342748949391989</v>
      </c>
      <c r="F213" s="163">
        <f>+[1]Matriz!$KA29</f>
        <v>0.39999999999999991</v>
      </c>
      <c r="G213" s="1">
        <f t="shared" si="139"/>
        <v>123.67984852914877</v>
      </c>
      <c r="H213" s="4">
        <v>0.126</v>
      </c>
      <c r="I213" s="3">
        <v>0.1</v>
      </c>
      <c r="J213" s="3">
        <v>0.02</v>
      </c>
      <c r="K213" s="1">
        <f t="shared" si="125"/>
        <v>0</v>
      </c>
      <c r="L213" s="1">
        <f t="shared" si="126"/>
        <v>0</v>
      </c>
      <c r="M213" s="1">
        <f t="shared" si="127"/>
        <v>0</v>
      </c>
      <c r="N213" s="1">
        <f t="shared" si="129"/>
        <v>0</v>
      </c>
      <c r="O213" s="1">
        <f t="shared" si="130"/>
        <v>0</v>
      </c>
      <c r="P213" s="1">
        <f t="shared" si="131"/>
        <v>95.340837475967859</v>
      </c>
      <c r="Q213" s="5"/>
      <c r="R213" s="1">
        <f t="shared" si="114"/>
        <v>1.3241782982773314</v>
      </c>
      <c r="S213" s="1">
        <f>+G213*(1-H213)*0.79*$S$2</f>
        <v>5.0383633047107272</v>
      </c>
      <c r="T213" s="1">
        <f t="shared" si="217"/>
        <v>34.955194619200014</v>
      </c>
      <c r="U213" s="1">
        <f t="shared" si="218"/>
        <v>22.089174999999997</v>
      </c>
      <c r="V213" s="1">
        <f t="shared" si="132"/>
        <v>63.406911222188072</v>
      </c>
      <c r="W213" s="1">
        <f t="shared" si="133"/>
        <v>0</v>
      </c>
      <c r="X213" s="1">
        <f t="shared" si="134"/>
        <v>0</v>
      </c>
      <c r="Y213" s="1">
        <f t="shared" si="135"/>
        <v>0</v>
      </c>
      <c r="Z213" s="1">
        <f t="shared" si="136"/>
        <v>0</v>
      </c>
      <c r="AA213" s="1">
        <f t="shared" si="137"/>
        <v>0</v>
      </c>
      <c r="AB213" s="1">
        <f t="shared" si="138"/>
        <v>31.933926253779788</v>
      </c>
      <c r="AC213" s="5">
        <f t="shared" si="128"/>
        <v>0</v>
      </c>
      <c r="AD213" s="183"/>
      <c r="AE213" s="5">
        <v>16</v>
      </c>
      <c r="AF213" s="5">
        <f t="shared" si="215"/>
        <v>0</v>
      </c>
      <c r="AG213" s="5">
        <f t="shared" si="216"/>
        <v>0</v>
      </c>
      <c r="AH213" s="8"/>
    </row>
    <row r="214" spans="1:34" ht="12.75" customHeight="1">
      <c r="A214" s="30"/>
      <c r="B214" s="26" t="s">
        <v>35</v>
      </c>
      <c r="C214" s="26" t="s">
        <v>60</v>
      </c>
      <c r="D214" s="34" t="s">
        <v>21</v>
      </c>
      <c r="E214" s="1">
        <f>+[1]Matriz!$JG29</f>
        <v>81.422850225556886</v>
      </c>
      <c r="F214" s="163">
        <f>+[1]Matriz!$KC29</f>
        <v>0.39999999999999991</v>
      </c>
      <c r="G214" s="1">
        <f t="shared" si="139"/>
        <v>113.99199031577963</v>
      </c>
      <c r="H214" s="4">
        <v>7.0000000000000007E-2</v>
      </c>
      <c r="I214" s="3">
        <v>0.15</v>
      </c>
      <c r="J214" s="3">
        <v>0.05</v>
      </c>
      <c r="K214" s="1">
        <f t="shared" si="125"/>
        <v>0</v>
      </c>
      <c r="L214" s="1">
        <f t="shared" si="126"/>
        <v>0</v>
      </c>
      <c r="M214" s="1">
        <f t="shared" si="127"/>
        <v>0</v>
      </c>
      <c r="N214" s="1">
        <f t="shared" si="129"/>
        <v>0</v>
      </c>
      <c r="O214" s="1">
        <f t="shared" si="130"/>
        <v>0</v>
      </c>
      <c r="P214" s="1">
        <f t="shared" si="131"/>
        <v>85.605134927392598</v>
      </c>
      <c r="Q214" s="5"/>
      <c r="R214" s="1">
        <f t="shared" si="114"/>
        <v>1.2986537496725195</v>
      </c>
      <c r="S214" s="1">
        <f t="shared" ref="S214:S220" si="219">+G214*(1-H214)*$S$2</f>
        <v>6.2547405086268277</v>
      </c>
      <c r="T214" s="1">
        <f t="shared" si="217"/>
        <v>34.955194619200014</v>
      </c>
      <c r="U214" s="1">
        <f t="shared" si="218"/>
        <v>22.089174999999997</v>
      </c>
      <c r="V214" s="1">
        <f t="shared" si="132"/>
        <v>64.597763877499361</v>
      </c>
      <c r="W214" s="1">
        <f t="shared" si="133"/>
        <v>0</v>
      </c>
      <c r="X214" s="1">
        <f t="shared" si="134"/>
        <v>0</v>
      </c>
      <c r="Y214" s="1">
        <f t="shared" si="135"/>
        <v>0</v>
      </c>
      <c r="Z214" s="1">
        <f t="shared" si="136"/>
        <v>0</v>
      </c>
      <c r="AA214" s="1">
        <f t="shared" si="137"/>
        <v>0</v>
      </c>
      <c r="AB214" s="1">
        <f t="shared" si="138"/>
        <v>21.007371049893237</v>
      </c>
      <c r="AC214" s="5">
        <f t="shared" si="128"/>
        <v>0</v>
      </c>
      <c r="AD214" s="183"/>
      <c r="AE214" s="5">
        <v>16</v>
      </c>
      <c r="AF214" s="5">
        <f t="shared" si="215"/>
        <v>0</v>
      </c>
      <c r="AG214" s="5">
        <f t="shared" si="216"/>
        <v>0</v>
      </c>
      <c r="AH214" s="8"/>
    </row>
    <row r="215" spans="1:34" ht="12.75" customHeight="1">
      <c r="A215" s="30"/>
      <c r="B215" s="26" t="s">
        <v>35</v>
      </c>
      <c r="C215" s="26" t="s">
        <v>60</v>
      </c>
      <c r="D215" s="34" t="s">
        <v>47</v>
      </c>
      <c r="E215" s="1">
        <f>+[1]Matriz!$JF29</f>
        <v>94.813505345561381</v>
      </c>
      <c r="F215" s="163">
        <f>+[1]Matriz!$KB29</f>
        <v>0.40000000000000013</v>
      </c>
      <c r="G215" s="1">
        <f t="shared" si="139"/>
        <v>132.73890748378594</v>
      </c>
      <c r="H215" s="4">
        <v>0.15</v>
      </c>
      <c r="I215" s="3">
        <v>0.128</v>
      </c>
      <c r="J215" s="3">
        <v>3.5000000000000003E-2</v>
      </c>
      <c r="K215" s="1">
        <f t="shared" si="125"/>
        <v>0</v>
      </c>
      <c r="L215" s="1">
        <f t="shared" si="126"/>
        <v>0</v>
      </c>
      <c r="M215" s="1">
        <f t="shared" si="127"/>
        <v>0</v>
      </c>
      <c r="N215" s="1">
        <f t="shared" si="129"/>
        <v>0</v>
      </c>
      <c r="O215" s="1">
        <f t="shared" si="130"/>
        <v>0</v>
      </c>
      <c r="P215" s="1">
        <f t="shared" si="131"/>
        <v>94.942565489037747</v>
      </c>
      <c r="Q215" s="5"/>
      <c r="R215" s="1">
        <f t="shared" si="114"/>
        <v>1.382143874174921</v>
      </c>
      <c r="S215" s="1">
        <f t="shared" si="219"/>
        <v>6.6568562103118634</v>
      </c>
      <c r="T215" s="1">
        <f t="shared" si="217"/>
        <v>34.955194619200014</v>
      </c>
      <c r="U215" s="1">
        <f t="shared" si="218"/>
        <v>22.089174999999997</v>
      </c>
      <c r="V215" s="1">
        <f t="shared" si="132"/>
        <v>65.083369703686799</v>
      </c>
      <c r="W215" s="1">
        <f t="shared" si="133"/>
        <v>0</v>
      </c>
      <c r="X215" s="1">
        <f t="shared" si="134"/>
        <v>0</v>
      </c>
      <c r="Y215" s="1">
        <f t="shared" si="135"/>
        <v>0</v>
      </c>
      <c r="Z215" s="1">
        <f t="shared" si="136"/>
        <v>0</v>
      </c>
      <c r="AA215" s="1">
        <f t="shared" si="137"/>
        <v>0</v>
      </c>
      <c r="AB215" s="1">
        <f t="shared" si="138"/>
        <v>29.859195785350948</v>
      </c>
      <c r="AC215" s="5">
        <f t="shared" si="128"/>
        <v>0</v>
      </c>
      <c r="AD215" s="183"/>
      <c r="AE215" s="5">
        <v>16</v>
      </c>
      <c r="AF215" s="5">
        <f t="shared" si="215"/>
        <v>0</v>
      </c>
      <c r="AG215" s="5">
        <f t="shared" si="216"/>
        <v>0</v>
      </c>
      <c r="AH215" s="8"/>
    </row>
    <row r="216" spans="1:34" ht="12.75" customHeight="1">
      <c r="A216" s="30"/>
      <c r="B216" s="26" t="s">
        <v>35</v>
      </c>
      <c r="C216" s="26" t="s">
        <v>60</v>
      </c>
      <c r="D216" s="34" t="s">
        <v>48</v>
      </c>
      <c r="E216" s="1">
        <f>+[1]Matriz!$JK29</f>
        <v>93.882770978106009</v>
      </c>
      <c r="F216" s="163">
        <f>+[1]Matriz!$KG29</f>
        <v>0.39999999999999991</v>
      </c>
      <c r="G216" s="1">
        <f t="shared" si="139"/>
        <v>131.43587936934841</v>
      </c>
      <c r="H216" s="4">
        <v>7.0000000000000007E-2</v>
      </c>
      <c r="I216" s="3">
        <v>0.15</v>
      </c>
      <c r="J216" s="3">
        <v>3.5000000000000003E-2</v>
      </c>
      <c r="K216" s="1">
        <f t="shared" si="125"/>
        <v>23469.190620190853</v>
      </c>
      <c r="L216" s="1">
        <f t="shared" si="126"/>
        <v>3520.3785930286281</v>
      </c>
      <c r="M216" s="1">
        <f t="shared" si="127"/>
        <v>19948.812027162225</v>
      </c>
      <c r="N216" s="1">
        <f t="shared" si="129"/>
        <v>698.20842095067792</v>
      </c>
      <c r="O216" s="1">
        <f t="shared" si="130"/>
        <v>19250.603606211545</v>
      </c>
      <c r="P216" s="1">
        <f t="shared" si="131"/>
        <v>100.26356044901847</v>
      </c>
      <c r="Q216" s="5"/>
      <c r="R216" s="1">
        <f t="shared" si="114"/>
        <v>1.4973832557153017</v>
      </c>
      <c r="S216" s="1">
        <f t="shared" si="219"/>
        <v>7.2118867009961471</v>
      </c>
      <c r="T216" s="1">
        <f t="shared" si="217"/>
        <v>34.955194619200014</v>
      </c>
      <c r="U216" s="1">
        <f t="shared" si="218"/>
        <v>22.089174999999997</v>
      </c>
      <c r="V216" s="1">
        <f t="shared" si="132"/>
        <v>65.753639575911464</v>
      </c>
      <c r="W216" s="1">
        <f t="shared" si="133"/>
        <v>287.49758509733795</v>
      </c>
      <c r="X216" s="1">
        <f t="shared" si="134"/>
        <v>1384.6822465912603</v>
      </c>
      <c r="Y216" s="1">
        <f t="shared" si="135"/>
        <v>6711.3973668864028</v>
      </c>
      <c r="Z216" s="1">
        <f t="shared" si="136"/>
        <v>4241.1215999999995</v>
      </c>
      <c r="AA216" s="1">
        <f t="shared" si="137"/>
        <v>12624.698798575002</v>
      </c>
      <c r="AB216" s="1">
        <f t="shared" si="138"/>
        <v>34.509920873107006</v>
      </c>
      <c r="AC216" s="5">
        <f t="shared" si="128"/>
        <v>192</v>
      </c>
      <c r="AD216" s="183">
        <v>12</v>
      </c>
      <c r="AE216" s="5">
        <v>16</v>
      </c>
      <c r="AF216" s="5">
        <f t="shared" si="215"/>
        <v>38.400000000000006</v>
      </c>
      <c r="AG216" s="5">
        <f t="shared" si="216"/>
        <v>6625.9048076365452</v>
      </c>
      <c r="AH216" s="8"/>
    </row>
    <row r="217" spans="1:34" ht="12.75" customHeight="1">
      <c r="A217" s="30"/>
      <c r="B217" s="26" t="s">
        <v>35</v>
      </c>
      <c r="C217" s="26" t="s">
        <v>60</v>
      </c>
      <c r="D217" s="34" t="s">
        <v>49</v>
      </c>
      <c r="E217" s="1">
        <f>+[1]Matriz!$JI29</f>
        <v>83.749217374858503</v>
      </c>
      <c r="F217" s="163">
        <f>+[1]Matriz!$KE29</f>
        <v>0.39999999999999991</v>
      </c>
      <c r="G217" s="1">
        <f>+E217*(1+F217)</f>
        <v>117.2489043248019</v>
      </c>
      <c r="H217" s="4">
        <v>0.1</v>
      </c>
      <c r="I217" s="3">
        <v>0.2</v>
      </c>
      <c r="J217" s="3"/>
      <c r="K217" s="1">
        <f t="shared" si="125"/>
        <v>16883.842222771473</v>
      </c>
      <c r="L217" s="1">
        <f t="shared" si="126"/>
        <v>3376.7684445542945</v>
      </c>
      <c r="M217" s="1">
        <f t="shared" si="127"/>
        <v>13507.073778217178</v>
      </c>
      <c r="N217" s="1">
        <f t="shared" si="129"/>
        <v>0</v>
      </c>
      <c r="O217" s="1">
        <f t="shared" si="130"/>
        <v>13507.073778217178</v>
      </c>
      <c r="P217" s="1">
        <f t="shared" si="131"/>
        <v>84.419211113857372</v>
      </c>
      <c r="Q217" s="5"/>
      <c r="R217" s="1">
        <f t="shared" si="114"/>
        <v>1.292669170180941</v>
      </c>
      <c r="S217" s="1">
        <f t="shared" si="219"/>
        <v>6.2259168196469803</v>
      </c>
      <c r="T217" s="1">
        <f t="shared" si="217"/>
        <v>34.955194619200014</v>
      </c>
      <c r="U217" s="1">
        <f t="shared" si="218"/>
        <v>22.089174999999997</v>
      </c>
      <c r="V217" s="1">
        <f t="shared" si="132"/>
        <v>64.562955609027938</v>
      </c>
      <c r="W217" s="1">
        <f t="shared" si="133"/>
        <v>206.82706722895057</v>
      </c>
      <c r="X217" s="1">
        <f t="shared" si="134"/>
        <v>996.14669114351682</v>
      </c>
      <c r="Y217" s="1">
        <f t="shared" si="135"/>
        <v>5592.8311390720028</v>
      </c>
      <c r="Z217" s="1">
        <f t="shared" si="136"/>
        <v>3534.2679999999996</v>
      </c>
      <c r="AA217" s="1">
        <f t="shared" si="137"/>
        <v>10330.07289744447</v>
      </c>
      <c r="AB217" s="1">
        <f t="shared" si="138"/>
        <v>19.856255504829434</v>
      </c>
      <c r="AC217" s="5">
        <f t="shared" si="128"/>
        <v>160</v>
      </c>
      <c r="AD217" s="183">
        <v>10</v>
      </c>
      <c r="AE217" s="5">
        <v>16</v>
      </c>
      <c r="AF217" s="5">
        <f t="shared" si="215"/>
        <v>32</v>
      </c>
      <c r="AG217" s="5">
        <f t="shared" si="216"/>
        <v>3177.0008807727095</v>
      </c>
      <c r="AH217" s="8"/>
    </row>
    <row r="218" spans="1:34" ht="12.75" customHeight="1">
      <c r="A218" s="30"/>
      <c r="B218" s="26" t="s">
        <v>35</v>
      </c>
      <c r="C218" s="26" t="s">
        <v>60</v>
      </c>
      <c r="D218" s="34" t="s">
        <v>50</v>
      </c>
      <c r="E218" s="1">
        <f>+[1]Matriz!$JK29</f>
        <v>93.882770978106009</v>
      </c>
      <c r="F218" s="163">
        <f>+[1]Matriz!$KG29</f>
        <v>0.39999999999999991</v>
      </c>
      <c r="G218" s="1">
        <f>+E218*(1+F218)</f>
        <v>131.43587936934841</v>
      </c>
      <c r="H218" s="4">
        <v>0.12</v>
      </c>
      <c r="I218" s="3"/>
      <c r="J218" s="3">
        <v>3.5000000000000003E-2</v>
      </c>
      <c r="K218" s="1">
        <f t="shared" si="125"/>
        <v>37012.343630408512</v>
      </c>
      <c r="L218" s="1">
        <f t="shared" si="126"/>
        <v>0</v>
      </c>
      <c r="M218" s="1">
        <f t="shared" si="127"/>
        <v>37012.343630408512</v>
      </c>
      <c r="N218" s="1">
        <f t="shared" si="129"/>
        <v>1295.4320270642979</v>
      </c>
      <c r="O218" s="1">
        <f t="shared" si="130"/>
        <v>35716.911603344211</v>
      </c>
      <c r="P218" s="1">
        <f t="shared" si="131"/>
        <v>111.61534876045067</v>
      </c>
      <c r="Q218" s="5"/>
      <c r="R218" s="1">
        <f t="shared" si="114"/>
        <v>1.416878779601576</v>
      </c>
      <c r="S218" s="1">
        <f t="shared" si="219"/>
        <v>6.8241508568565692</v>
      </c>
      <c r="T218" s="1">
        <f t="shared" si="217"/>
        <v>34.955194619200014</v>
      </c>
      <c r="U218" s="1">
        <f t="shared" si="218"/>
        <v>22.089174999999997</v>
      </c>
      <c r="V218" s="1">
        <f t="shared" si="132"/>
        <v>65.285399255658149</v>
      </c>
      <c r="W218" s="1">
        <f t="shared" si="133"/>
        <v>453.40120947250432</v>
      </c>
      <c r="X218" s="1">
        <f t="shared" si="134"/>
        <v>2183.7282741941021</v>
      </c>
      <c r="Y218" s="1">
        <f t="shared" si="135"/>
        <v>11185.662278144006</v>
      </c>
      <c r="Z218" s="1">
        <f t="shared" si="136"/>
        <v>7068.5359999999991</v>
      </c>
      <c r="AA218" s="1">
        <f t="shared" si="137"/>
        <v>20891.327761810608</v>
      </c>
      <c r="AB218" s="1">
        <f t="shared" si="138"/>
        <v>46.329949504792523</v>
      </c>
      <c r="AC218" s="5">
        <f t="shared" si="128"/>
        <v>320</v>
      </c>
      <c r="AD218" s="183">
        <v>20</v>
      </c>
      <c r="AE218" s="5">
        <v>16</v>
      </c>
      <c r="AF218" s="5">
        <f t="shared" si="215"/>
        <v>64</v>
      </c>
      <c r="AG218" s="5">
        <f t="shared" si="216"/>
        <v>14825.583841533607</v>
      </c>
      <c r="AH218" s="8"/>
    </row>
    <row r="219" spans="1:34" ht="12.75" customHeight="1">
      <c r="A219" s="30"/>
      <c r="B219" s="26" t="s">
        <v>35</v>
      </c>
      <c r="C219" s="26" t="s">
        <v>60</v>
      </c>
      <c r="D219" s="34" t="s">
        <v>104</v>
      </c>
      <c r="E219" s="1">
        <f>+[1]Matriz!$JJ29</f>
        <v>83.641069951350161</v>
      </c>
      <c r="F219" s="163">
        <f>+[1]Matriz!$KF29</f>
        <v>0.39999999999999991</v>
      </c>
      <c r="G219" s="1">
        <f t="shared" si="139"/>
        <v>117.09749793189022</v>
      </c>
      <c r="H219" s="4">
        <v>0.12</v>
      </c>
      <c r="I219" s="3">
        <v>0.1</v>
      </c>
      <c r="J219" s="3">
        <v>7.0000000000000007E-2</v>
      </c>
      <c r="K219" s="1">
        <f t="shared" si="125"/>
        <v>16487.327708810142</v>
      </c>
      <c r="L219" s="1">
        <f t="shared" si="126"/>
        <v>1648.7327708810144</v>
      </c>
      <c r="M219" s="1">
        <f t="shared" si="127"/>
        <v>14838.594937929127</v>
      </c>
      <c r="N219" s="1">
        <f t="shared" si="129"/>
        <v>1038.7016456550389</v>
      </c>
      <c r="O219" s="1">
        <f t="shared" si="130"/>
        <v>13799.893292274088</v>
      </c>
      <c r="P219" s="1">
        <f t="shared" si="131"/>
        <v>86.249333076713057</v>
      </c>
      <c r="Q219" s="5"/>
      <c r="R219" s="1">
        <f t="shared" si="114"/>
        <v>1.2623110277057765</v>
      </c>
      <c r="S219" s="1">
        <f t="shared" si="219"/>
        <v>6.0797020926237391</v>
      </c>
      <c r="T219" s="1">
        <f t="shared" si="217"/>
        <v>34.955194619200014</v>
      </c>
      <c r="U219" s="1">
        <f t="shared" si="218"/>
        <v>22.089174999999997</v>
      </c>
      <c r="V219" s="1">
        <f t="shared" si="132"/>
        <v>64.386382739529523</v>
      </c>
      <c r="W219" s="1">
        <f t="shared" si="133"/>
        <v>201.96976443292425</v>
      </c>
      <c r="X219" s="1">
        <f t="shared" si="134"/>
        <v>972.75233481979831</v>
      </c>
      <c r="Y219" s="1">
        <f t="shared" si="135"/>
        <v>5592.8311390720028</v>
      </c>
      <c r="Z219" s="1">
        <f t="shared" si="136"/>
        <v>3534.2679999999996</v>
      </c>
      <c r="AA219" s="1">
        <f t="shared" si="137"/>
        <v>10301.821238324723</v>
      </c>
      <c r="AB219" s="1">
        <f t="shared" si="138"/>
        <v>21.862950337183534</v>
      </c>
      <c r="AC219" s="5">
        <f t="shared" si="128"/>
        <v>160</v>
      </c>
      <c r="AD219" s="183">
        <v>10</v>
      </c>
      <c r="AE219" s="5">
        <v>16</v>
      </c>
      <c r="AF219" s="5">
        <f t="shared" si="215"/>
        <v>32</v>
      </c>
      <c r="AG219" s="5">
        <f t="shared" si="216"/>
        <v>3498.0720539493655</v>
      </c>
      <c r="AH219" s="8"/>
    </row>
    <row r="220" spans="1:34" ht="12.75" customHeight="1">
      <c r="A220" s="30"/>
      <c r="B220" s="26" t="s">
        <v>35</v>
      </c>
      <c r="C220" s="26" t="s">
        <v>60</v>
      </c>
      <c r="D220" s="34" t="s">
        <v>51</v>
      </c>
      <c r="E220" s="1">
        <f>+[1]Matriz!$JG29</f>
        <v>81.422850225556886</v>
      </c>
      <c r="F220" s="163">
        <f>+[1]Matriz!$KC29</f>
        <v>0.39999999999999991</v>
      </c>
      <c r="G220" s="1">
        <f t="shared" ref="G220:G251" si="220">+E220*(1+F220)</f>
        <v>113.99199031577963</v>
      </c>
      <c r="H220" s="4">
        <v>7.0000000000000007E-2</v>
      </c>
      <c r="I220" s="3">
        <v>0.11</v>
      </c>
      <c r="J220" s="3">
        <v>3.5000000000000003E-2</v>
      </c>
      <c r="K220" s="1">
        <f t="shared" si="125"/>
        <v>0</v>
      </c>
      <c r="L220" s="1">
        <f t="shared" si="126"/>
        <v>0</v>
      </c>
      <c r="M220" s="1">
        <f t="shared" si="127"/>
        <v>0</v>
      </c>
      <c r="N220" s="1">
        <f t="shared" si="129"/>
        <v>0</v>
      </c>
      <c r="O220" s="1">
        <f t="shared" si="130"/>
        <v>0</v>
      </c>
      <c r="P220" s="1">
        <f t="shared" si="131"/>
        <v>91.048879420917814</v>
      </c>
      <c r="Q220" s="5"/>
      <c r="R220" s="1">
        <f t="shared" si="114"/>
        <v>1.2986537496725195</v>
      </c>
      <c r="S220" s="1">
        <f t="shared" si="219"/>
        <v>6.2547405086268277</v>
      </c>
      <c r="T220" s="1">
        <f t="shared" si="217"/>
        <v>34.955194619200014</v>
      </c>
      <c r="U220" s="1">
        <f t="shared" si="218"/>
        <v>22.089174999999997</v>
      </c>
      <c r="V220" s="1">
        <f t="shared" si="132"/>
        <v>64.597763877499361</v>
      </c>
      <c r="W220" s="1">
        <f t="shared" si="133"/>
        <v>0</v>
      </c>
      <c r="X220" s="1">
        <f t="shared" si="134"/>
        <v>0</v>
      </c>
      <c r="Y220" s="1">
        <f t="shared" si="135"/>
        <v>0</v>
      </c>
      <c r="Z220" s="1">
        <f t="shared" si="136"/>
        <v>0</v>
      </c>
      <c r="AA220" s="1">
        <f t="shared" si="137"/>
        <v>0</v>
      </c>
      <c r="AB220" s="1">
        <f t="shared" si="138"/>
        <v>26.451115543418453</v>
      </c>
      <c r="AC220" s="5">
        <f t="shared" si="128"/>
        <v>0</v>
      </c>
      <c r="AD220" s="183"/>
      <c r="AE220" s="5">
        <v>16</v>
      </c>
      <c r="AF220" s="5">
        <f t="shared" si="215"/>
        <v>0</v>
      </c>
      <c r="AG220" s="5">
        <f t="shared" si="216"/>
        <v>0</v>
      </c>
      <c r="AH220" s="8"/>
    </row>
    <row r="221" spans="1:34" ht="12.75" customHeight="1">
      <c r="A221" s="18" t="s">
        <v>20</v>
      </c>
      <c r="B221" s="26" t="s">
        <v>36</v>
      </c>
      <c r="C221" s="26" t="s">
        <v>61</v>
      </c>
      <c r="D221" s="34" t="s">
        <v>1</v>
      </c>
      <c r="E221" s="1">
        <f>+[1]Matriz!$JA31</f>
        <v>75.860481163883335</v>
      </c>
      <c r="F221" s="163">
        <f>+[1]Matriz!$JW31</f>
        <v>0.39999999999999991</v>
      </c>
      <c r="G221" s="1">
        <f t="shared" si="220"/>
        <v>106.20467362943667</v>
      </c>
      <c r="H221" s="2"/>
      <c r="I221" s="3">
        <f>17.18%+10.5%</f>
        <v>0.27679999999999999</v>
      </c>
      <c r="J221" s="3">
        <v>3.5000000000000003E-2</v>
      </c>
      <c r="K221" s="1">
        <f t="shared" ref="K221:K268" si="221">+G221*(1-H221)*AC221</f>
        <v>0</v>
      </c>
      <c r="L221" s="1">
        <f t="shared" ref="L221:L268" si="222">+K221*I221</f>
        <v>0</v>
      </c>
      <c r="M221" s="1">
        <f t="shared" ref="M221:M268" si="223">+K221-L221</f>
        <v>0</v>
      </c>
      <c r="N221" s="1">
        <f t="shared" ref="N221:N268" si="224">+M221*J221</f>
        <v>0</v>
      </c>
      <c r="O221" s="1">
        <f t="shared" ref="O221:O268" si="225">+M221-N221</f>
        <v>0</v>
      </c>
      <c r="P221" s="1">
        <f t="shared" ref="P221:P268" si="226">+G221*(1-H221)*(1-I221)*(1-J221)</f>
        <v>74.11896726990031</v>
      </c>
      <c r="Q221" s="5"/>
      <c r="R221" s="1">
        <f t="shared" ref="R221:R268" si="227">+G221*(1-H221)*$R$2</f>
        <v>1.3010072519605993</v>
      </c>
      <c r="S221" s="1">
        <f>+G221*(1-H221)*0.79*$S$2</f>
        <v>4.9501998378680439</v>
      </c>
      <c r="T221" s="118">
        <f>+'comp aderezos'!E42</f>
        <v>11.801122848</v>
      </c>
      <c r="U221" s="116">
        <f>+SUM(directos!$D$45:$D$48)*(1+$U$2)</f>
        <v>22.089174999999997</v>
      </c>
      <c r="V221" s="1">
        <f t="shared" ref="V221:V268" si="228">+SUM(R221:U221)</f>
        <v>40.141504937828643</v>
      </c>
      <c r="W221" s="1">
        <f t="shared" ref="W221:W268" si="229">+R221*AC221</f>
        <v>0</v>
      </c>
      <c r="X221" s="1">
        <f t="shared" ref="X221:X268" si="230">+AC221*S221</f>
        <v>0</v>
      </c>
      <c r="Y221" s="1">
        <f t="shared" ref="Y221:Y268" si="231">+T221*AC221</f>
        <v>0</v>
      </c>
      <c r="Z221" s="1">
        <f t="shared" ref="Z221:Z268" si="232">+AC221*U221</f>
        <v>0</v>
      </c>
      <c r="AA221" s="1">
        <f t="shared" ref="AA221:AA268" si="233">+V221*AC221</f>
        <v>0</v>
      </c>
      <c r="AB221" s="1">
        <f t="shared" ref="AB221:AB268" si="234">+P221-V221</f>
        <v>33.977462332071667</v>
      </c>
      <c r="AC221" s="5">
        <f t="shared" ref="AC221:AC268" si="235">+AD221*AE221</f>
        <v>0</v>
      </c>
      <c r="AD221" s="183"/>
      <c r="AE221" s="5">
        <v>16</v>
      </c>
      <c r="AF221" s="5">
        <f t="shared" ref="AF221:AF232" si="236">+AC221*$A$222</f>
        <v>0</v>
      </c>
      <c r="AG221" s="5">
        <f t="shared" ref="AG221:AG268" si="237">+AB221*AC221</f>
        <v>0</v>
      </c>
      <c r="AH221" s="8"/>
    </row>
    <row r="222" spans="1:34">
      <c r="A222" s="18">
        <v>0.18</v>
      </c>
      <c r="B222" s="26" t="s">
        <v>36</v>
      </c>
      <c r="C222" s="26" t="s">
        <v>61</v>
      </c>
      <c r="D222" s="34" t="s">
        <v>12</v>
      </c>
      <c r="E222" s="1">
        <f>+[1]Matriz!$JB31</f>
        <v>73.308369424416384</v>
      </c>
      <c r="F222" s="163">
        <f>+[1]Matriz!$JX31</f>
        <v>0.39999999999999991</v>
      </c>
      <c r="G222" s="1">
        <f t="shared" si="220"/>
        <v>102.63171719418293</v>
      </c>
      <c r="H222" s="4">
        <v>0.18720000000000001</v>
      </c>
      <c r="I222" s="3">
        <v>0.15</v>
      </c>
      <c r="J222" s="3">
        <v>3.5000000000000003E-2</v>
      </c>
      <c r="K222" s="1">
        <f t="shared" si="221"/>
        <v>58727.018053744039</v>
      </c>
      <c r="L222" s="1">
        <f t="shared" si="222"/>
        <v>8809.0527080616048</v>
      </c>
      <c r="M222" s="1">
        <f t="shared" si="223"/>
        <v>49917.965345682431</v>
      </c>
      <c r="N222" s="1">
        <f t="shared" si="224"/>
        <v>1747.1287870988851</v>
      </c>
      <c r="O222" s="1">
        <f t="shared" si="225"/>
        <v>48170.836558583549</v>
      </c>
      <c r="P222" s="1">
        <f t="shared" si="226"/>
        <v>68.424483747987992</v>
      </c>
      <c r="Q222" s="5"/>
      <c r="R222" s="1">
        <f t="shared" si="227"/>
        <v>1.0218834817590405</v>
      </c>
      <c r="S222" s="1">
        <f>+G222*(1-H222)*0.79*$S$2</f>
        <v>3.8881623742684797</v>
      </c>
      <c r="T222" s="1">
        <f t="shared" ref="T222:T232" si="238">+T221</f>
        <v>11.801122848</v>
      </c>
      <c r="U222" s="1">
        <f t="shared" ref="U222:U232" si="239">+U221</f>
        <v>22.089174999999997</v>
      </c>
      <c r="V222" s="1">
        <f t="shared" si="228"/>
        <v>38.800343704027519</v>
      </c>
      <c r="W222" s="1">
        <f t="shared" si="229"/>
        <v>719.40597115836454</v>
      </c>
      <c r="X222" s="1">
        <f t="shared" si="230"/>
        <v>2737.2663114850097</v>
      </c>
      <c r="Y222" s="1">
        <f t="shared" si="231"/>
        <v>8307.9904849920003</v>
      </c>
      <c r="Z222" s="1">
        <f t="shared" si="232"/>
        <v>15550.779199999997</v>
      </c>
      <c r="AA222" s="1">
        <f t="shared" si="233"/>
        <v>27315.441967635372</v>
      </c>
      <c r="AB222" s="1">
        <f t="shared" si="234"/>
        <v>29.624140043960473</v>
      </c>
      <c r="AC222" s="5">
        <f t="shared" si="235"/>
        <v>704</v>
      </c>
      <c r="AD222" s="183">
        <v>44</v>
      </c>
      <c r="AE222" s="5">
        <v>16</v>
      </c>
      <c r="AF222" s="5">
        <f t="shared" si="236"/>
        <v>126.72</v>
      </c>
      <c r="AG222" s="5">
        <f t="shared" si="237"/>
        <v>20855.394590948174</v>
      </c>
      <c r="AH222" s="8"/>
    </row>
    <row r="223" spans="1:34" ht="12.75" customHeight="1">
      <c r="A223" s="30"/>
      <c r="B223" s="26" t="s">
        <v>36</v>
      </c>
      <c r="C223" s="26" t="s">
        <v>61</v>
      </c>
      <c r="D223" s="34" t="s">
        <v>0</v>
      </c>
      <c r="E223" s="1">
        <f>+[1]Matriz!$JC31</f>
        <v>77.97801081653131</v>
      </c>
      <c r="F223" s="163">
        <f>+[1]Matriz!$JY31</f>
        <v>0.39999999999999991</v>
      </c>
      <c r="G223" s="1">
        <f t="shared" si="220"/>
        <v>109.16921514314383</v>
      </c>
      <c r="H223" s="4">
        <v>0.127</v>
      </c>
      <c r="I223" s="3">
        <v>0.2661</v>
      </c>
      <c r="J223" s="3">
        <v>3.5000000000000003E-2</v>
      </c>
      <c r="K223" s="1">
        <f t="shared" si="221"/>
        <v>67094.526273255047</v>
      </c>
      <c r="L223" s="1">
        <f t="shared" si="222"/>
        <v>17853.853441313167</v>
      </c>
      <c r="M223" s="1">
        <f t="shared" si="223"/>
        <v>49240.672831941876</v>
      </c>
      <c r="N223" s="1">
        <f t="shared" si="224"/>
        <v>1723.4235491179659</v>
      </c>
      <c r="O223" s="1">
        <f t="shared" si="225"/>
        <v>47517.249282823912</v>
      </c>
      <c r="P223" s="1">
        <f t="shared" si="226"/>
        <v>67.496092731283966</v>
      </c>
      <c r="Q223" s="5"/>
      <c r="R223" s="1">
        <f t="shared" si="227"/>
        <v>1.1674828790445659</v>
      </c>
      <c r="S223" s="1">
        <f>+G223*(1-H223)*0.79*$S$2</f>
        <v>4.4421532238585488</v>
      </c>
      <c r="T223" s="1">
        <f t="shared" si="238"/>
        <v>11.801122848</v>
      </c>
      <c r="U223" s="1">
        <f t="shared" si="239"/>
        <v>22.089174999999997</v>
      </c>
      <c r="V223" s="1">
        <f t="shared" si="228"/>
        <v>39.499933950903113</v>
      </c>
      <c r="W223" s="1">
        <f t="shared" si="229"/>
        <v>821.90794684737443</v>
      </c>
      <c r="X223" s="1">
        <f t="shared" si="230"/>
        <v>3127.2758695964185</v>
      </c>
      <c r="Y223" s="1">
        <f t="shared" si="231"/>
        <v>8307.9904849920003</v>
      </c>
      <c r="Z223" s="1">
        <f t="shared" si="232"/>
        <v>15550.779199999997</v>
      </c>
      <c r="AA223" s="1">
        <f t="shared" si="233"/>
        <v>27807.95350143579</v>
      </c>
      <c r="AB223" s="1">
        <f t="shared" si="234"/>
        <v>27.996158780380853</v>
      </c>
      <c r="AC223" s="5">
        <f t="shared" si="235"/>
        <v>704</v>
      </c>
      <c r="AD223" s="183">
        <v>44</v>
      </c>
      <c r="AE223" s="5">
        <v>16</v>
      </c>
      <c r="AF223" s="5">
        <f t="shared" si="236"/>
        <v>126.72</v>
      </c>
      <c r="AG223" s="5">
        <f t="shared" si="237"/>
        <v>19709.295781388122</v>
      </c>
      <c r="AH223" s="8"/>
    </row>
    <row r="224" spans="1:34" ht="12.75" customHeight="1">
      <c r="A224" s="30"/>
      <c r="B224" s="26" t="s">
        <v>36</v>
      </c>
      <c r="C224" s="26" t="s">
        <v>61</v>
      </c>
      <c r="D224" s="34" t="s">
        <v>2</v>
      </c>
      <c r="E224" s="1">
        <f>+[1]Matriz!$JD31</f>
        <v>74.630448715798039</v>
      </c>
      <c r="F224" s="163">
        <f>+[1]Matriz!$JZ31</f>
        <v>0.39999999999999991</v>
      </c>
      <c r="G224" s="1">
        <f t="shared" si="220"/>
        <v>104.48262820211725</v>
      </c>
      <c r="H224" s="4">
        <v>0.1628</v>
      </c>
      <c r="I224" s="3">
        <v>0.14249999999999999</v>
      </c>
      <c r="J224" s="3">
        <v>3.5000000000000003E-2</v>
      </c>
      <c r="K224" s="1">
        <f t="shared" si="221"/>
        <v>30790.445428446023</v>
      </c>
      <c r="L224" s="1">
        <f t="shared" si="222"/>
        <v>4387.6384735535576</v>
      </c>
      <c r="M224" s="1">
        <f t="shared" si="223"/>
        <v>26402.806954892465</v>
      </c>
      <c r="N224" s="1">
        <f t="shared" si="224"/>
        <v>924.09824342123636</v>
      </c>
      <c r="O224" s="1">
        <f t="shared" si="225"/>
        <v>25478.70871147123</v>
      </c>
      <c r="P224" s="1">
        <f t="shared" si="226"/>
        <v>72.382695203043255</v>
      </c>
      <c r="Q224" s="5"/>
      <c r="R224" s="1">
        <f t="shared" si="227"/>
        <v>1.0715424900524539</v>
      </c>
      <c r="S224" s="1">
        <f>+G224*(1-H224)*0.79*$S$2</f>
        <v>4.0771098335791738</v>
      </c>
      <c r="T224" s="1">
        <f t="shared" si="238"/>
        <v>11.801122848</v>
      </c>
      <c r="U224" s="1">
        <f t="shared" si="239"/>
        <v>22.089174999999997</v>
      </c>
      <c r="V224" s="1">
        <f t="shared" si="228"/>
        <v>39.038950171631626</v>
      </c>
      <c r="W224" s="1">
        <f t="shared" si="229"/>
        <v>377.1829564984638</v>
      </c>
      <c r="X224" s="1">
        <f t="shared" si="230"/>
        <v>1435.1426614198692</v>
      </c>
      <c r="Y224" s="1">
        <f t="shared" si="231"/>
        <v>4153.9952424960002</v>
      </c>
      <c r="Z224" s="1">
        <f t="shared" si="232"/>
        <v>7775.3895999999986</v>
      </c>
      <c r="AA224" s="1">
        <f t="shared" si="233"/>
        <v>13741.710460414331</v>
      </c>
      <c r="AB224" s="1">
        <f t="shared" si="234"/>
        <v>33.343745031411629</v>
      </c>
      <c r="AC224" s="5">
        <f t="shared" si="235"/>
        <v>352</v>
      </c>
      <c r="AD224" s="183">
        <v>22</v>
      </c>
      <c r="AE224" s="5">
        <v>16</v>
      </c>
      <c r="AF224" s="5">
        <f t="shared" si="236"/>
        <v>63.36</v>
      </c>
      <c r="AG224" s="5">
        <f t="shared" si="237"/>
        <v>11736.998251056893</v>
      </c>
      <c r="AH224" s="8"/>
    </row>
    <row r="225" spans="1:34" ht="12.75" customHeight="1">
      <c r="A225" s="30"/>
      <c r="B225" s="26" t="s">
        <v>36</v>
      </c>
      <c r="C225" s="26" t="s">
        <v>61</v>
      </c>
      <c r="D225" s="34" t="s">
        <v>13</v>
      </c>
      <c r="E225" s="1">
        <f>+[1]Matriz!$JE31</f>
        <v>66.325516888008778</v>
      </c>
      <c r="F225" s="163">
        <f>+[1]Matriz!$KA31</f>
        <v>0.39999999999999991</v>
      </c>
      <c r="G225" s="1">
        <f t="shared" si="220"/>
        <v>92.855723643212286</v>
      </c>
      <c r="H225" s="4">
        <v>0.126</v>
      </c>
      <c r="I225" s="3">
        <v>0.1</v>
      </c>
      <c r="J225" s="3">
        <v>0.02</v>
      </c>
      <c r="K225" s="1">
        <f t="shared" si="221"/>
        <v>0</v>
      </c>
      <c r="L225" s="1">
        <f t="shared" si="222"/>
        <v>0</v>
      </c>
      <c r="M225" s="1">
        <f t="shared" si="223"/>
        <v>0</v>
      </c>
      <c r="N225" s="1">
        <f t="shared" si="224"/>
        <v>0</v>
      </c>
      <c r="O225" s="1">
        <f t="shared" si="225"/>
        <v>0</v>
      </c>
      <c r="P225" s="1">
        <f t="shared" si="226"/>
        <v>71.579505973395769</v>
      </c>
      <c r="Q225" s="5"/>
      <c r="R225" s="1">
        <f t="shared" si="227"/>
        <v>0.9941598051860524</v>
      </c>
      <c r="S225" s="1">
        <f>+G225*(1-H225)*0.79*$S$2</f>
        <v>3.7826766138548487</v>
      </c>
      <c r="T225" s="1">
        <f t="shared" si="238"/>
        <v>11.801122848</v>
      </c>
      <c r="U225" s="1">
        <f t="shared" si="239"/>
        <v>22.089174999999997</v>
      </c>
      <c r="V225" s="1">
        <f t="shared" si="228"/>
        <v>38.6671342670409</v>
      </c>
      <c r="W225" s="1">
        <f t="shared" si="229"/>
        <v>0</v>
      </c>
      <c r="X225" s="1">
        <f t="shared" si="230"/>
        <v>0</v>
      </c>
      <c r="Y225" s="1">
        <f t="shared" si="231"/>
        <v>0</v>
      </c>
      <c r="Z225" s="1">
        <f t="shared" si="232"/>
        <v>0</v>
      </c>
      <c r="AA225" s="1">
        <f t="shared" si="233"/>
        <v>0</v>
      </c>
      <c r="AB225" s="1">
        <f t="shared" si="234"/>
        <v>32.912371706354868</v>
      </c>
      <c r="AC225" s="5">
        <f t="shared" si="235"/>
        <v>0</v>
      </c>
      <c r="AD225" s="183"/>
      <c r="AE225" s="5">
        <v>16</v>
      </c>
      <c r="AF225" s="5">
        <f t="shared" si="236"/>
        <v>0</v>
      </c>
      <c r="AG225" s="5">
        <f t="shared" si="237"/>
        <v>0</v>
      </c>
      <c r="AH225" s="8"/>
    </row>
    <row r="226" spans="1:34" ht="12.75" customHeight="1">
      <c r="A226" s="30"/>
      <c r="B226" s="26" t="s">
        <v>36</v>
      </c>
      <c r="C226" s="26" t="s">
        <v>61</v>
      </c>
      <c r="D226" s="34" t="s">
        <v>21</v>
      </c>
      <c r="E226" s="1">
        <f>+[1]Matriz!$JG31</f>
        <v>73.809609949042226</v>
      </c>
      <c r="F226" s="163">
        <f>+[1]Matriz!$KC31</f>
        <v>0.39999999999999991</v>
      </c>
      <c r="G226" s="1">
        <f t="shared" si="220"/>
        <v>103.33345392865911</v>
      </c>
      <c r="H226" s="4">
        <v>7.0000000000000007E-2</v>
      </c>
      <c r="I226" s="3">
        <v>0.15</v>
      </c>
      <c r="J226" s="3">
        <v>0.05</v>
      </c>
      <c r="K226" s="1">
        <f t="shared" si="221"/>
        <v>0</v>
      </c>
      <c r="L226" s="1">
        <f t="shared" si="222"/>
        <v>0</v>
      </c>
      <c r="M226" s="1">
        <f t="shared" si="223"/>
        <v>0</v>
      </c>
      <c r="N226" s="1">
        <f t="shared" si="224"/>
        <v>0</v>
      </c>
      <c r="O226" s="1">
        <f t="shared" si="225"/>
        <v>0</v>
      </c>
      <c r="P226" s="1">
        <f t="shared" si="226"/>
        <v>77.600840564074772</v>
      </c>
      <c r="Q226" s="5"/>
      <c r="R226" s="1">
        <f t="shared" si="227"/>
        <v>1.177226373882249</v>
      </c>
      <c r="S226" s="1">
        <f t="shared" ref="S226:S232" si="240">+G226*(1-H226)*$S$2</f>
        <v>5.669906617065525</v>
      </c>
      <c r="T226" s="1">
        <f t="shared" si="238"/>
        <v>11.801122848</v>
      </c>
      <c r="U226" s="1">
        <f t="shared" si="239"/>
        <v>22.089174999999997</v>
      </c>
      <c r="V226" s="1">
        <f t="shared" si="228"/>
        <v>40.737430838947773</v>
      </c>
      <c r="W226" s="1">
        <f t="shared" si="229"/>
        <v>0</v>
      </c>
      <c r="X226" s="1">
        <f t="shared" si="230"/>
        <v>0</v>
      </c>
      <c r="Y226" s="1">
        <f t="shared" si="231"/>
        <v>0</v>
      </c>
      <c r="Z226" s="1">
        <f t="shared" si="232"/>
        <v>0</v>
      </c>
      <c r="AA226" s="1">
        <f t="shared" si="233"/>
        <v>0</v>
      </c>
      <c r="AB226" s="1">
        <f t="shared" si="234"/>
        <v>36.863409725126999</v>
      </c>
      <c r="AC226" s="5">
        <f t="shared" si="235"/>
        <v>0</v>
      </c>
      <c r="AD226" s="183"/>
      <c r="AE226" s="5">
        <v>16</v>
      </c>
      <c r="AF226" s="5">
        <f t="shared" si="236"/>
        <v>0</v>
      </c>
      <c r="AG226" s="5">
        <f t="shared" si="237"/>
        <v>0</v>
      </c>
      <c r="AH226" s="8"/>
    </row>
    <row r="227" spans="1:34" ht="12.75" customHeight="1">
      <c r="B227" s="26" t="s">
        <v>36</v>
      </c>
      <c r="C227" s="26" t="s">
        <v>61</v>
      </c>
      <c r="D227" s="34" t="s">
        <v>47</v>
      </c>
      <c r="E227" s="1">
        <f>+[1]Matriz!$JF31</f>
        <v>73.846486088736</v>
      </c>
      <c r="F227" s="163">
        <f>+[1]Matriz!$KB31</f>
        <v>0.39999999999999991</v>
      </c>
      <c r="G227" s="1">
        <f t="shared" si="220"/>
        <v>103.38508052423039</v>
      </c>
      <c r="H227" s="4">
        <v>0.15</v>
      </c>
      <c r="I227" s="3">
        <v>0.128</v>
      </c>
      <c r="J227" s="3">
        <v>3.5000000000000003E-2</v>
      </c>
      <c r="K227" s="1">
        <f t="shared" si="221"/>
        <v>0</v>
      </c>
      <c r="L227" s="1">
        <f t="shared" si="222"/>
        <v>0</v>
      </c>
      <c r="M227" s="1">
        <f t="shared" si="223"/>
        <v>0</v>
      </c>
      <c r="N227" s="1">
        <f t="shared" si="224"/>
        <v>0</v>
      </c>
      <c r="O227" s="1">
        <f t="shared" si="225"/>
        <v>0</v>
      </c>
      <c r="P227" s="1">
        <f t="shared" si="226"/>
        <v>73.947005925599967</v>
      </c>
      <c r="Q227" s="5"/>
      <c r="R227" s="1">
        <f t="shared" si="227"/>
        <v>1.076497150958549</v>
      </c>
      <c r="S227" s="1">
        <f t="shared" si="240"/>
        <v>5.184761788290154</v>
      </c>
      <c r="T227" s="1">
        <f t="shared" si="238"/>
        <v>11.801122848</v>
      </c>
      <c r="U227" s="1">
        <f t="shared" si="239"/>
        <v>22.089174999999997</v>
      </c>
      <c r="V227" s="1">
        <f t="shared" si="228"/>
        <v>40.151556787248701</v>
      </c>
      <c r="W227" s="1">
        <f t="shared" si="229"/>
        <v>0</v>
      </c>
      <c r="X227" s="1">
        <f t="shared" si="230"/>
        <v>0</v>
      </c>
      <c r="Y227" s="1">
        <f t="shared" si="231"/>
        <v>0</v>
      </c>
      <c r="Z227" s="1">
        <f t="shared" si="232"/>
        <v>0</v>
      </c>
      <c r="AA227" s="1">
        <f t="shared" si="233"/>
        <v>0</v>
      </c>
      <c r="AB227" s="1">
        <f t="shared" si="234"/>
        <v>33.795449138351266</v>
      </c>
      <c r="AC227" s="5">
        <f t="shared" si="235"/>
        <v>0</v>
      </c>
      <c r="AD227" s="183"/>
      <c r="AE227" s="5">
        <v>16</v>
      </c>
      <c r="AF227" s="5">
        <f t="shared" si="236"/>
        <v>0</v>
      </c>
      <c r="AG227" s="5">
        <f t="shared" si="237"/>
        <v>0</v>
      </c>
      <c r="AH227" s="8"/>
    </row>
    <row r="228" spans="1:34" ht="12.75" customHeight="1">
      <c r="B228" s="26" t="s">
        <v>36</v>
      </c>
      <c r="C228" s="26" t="s">
        <v>61</v>
      </c>
      <c r="D228" s="34" t="s">
        <v>48</v>
      </c>
      <c r="E228" s="1">
        <f>+[1]Matriz!$JK31</f>
        <v>73.900206749851804</v>
      </c>
      <c r="F228" s="163">
        <f>+[1]Matriz!$KG31</f>
        <v>0.39999999999999991</v>
      </c>
      <c r="G228" s="1">
        <f t="shared" si="220"/>
        <v>103.46028944979253</v>
      </c>
      <c r="H228" s="4">
        <v>7.0000000000000007E-2</v>
      </c>
      <c r="I228" s="3">
        <v>0.15</v>
      </c>
      <c r="J228" s="3">
        <v>3.5000000000000003E-2</v>
      </c>
      <c r="K228" s="1">
        <f t="shared" si="221"/>
        <v>18473.869284154953</v>
      </c>
      <c r="L228" s="1">
        <f t="shared" si="222"/>
        <v>2771.0803926232429</v>
      </c>
      <c r="M228" s="1">
        <f t="shared" si="223"/>
        <v>15702.788891531709</v>
      </c>
      <c r="N228" s="1">
        <f t="shared" si="224"/>
        <v>549.59761120360986</v>
      </c>
      <c r="O228" s="1">
        <f t="shared" si="225"/>
        <v>15153.191280328099</v>
      </c>
      <c r="P228" s="1">
        <f t="shared" si="226"/>
        <v>78.922871251708841</v>
      </c>
      <c r="Q228" s="5"/>
      <c r="R228" s="1">
        <f t="shared" si="227"/>
        <v>1.1786713475567614</v>
      </c>
      <c r="S228" s="1">
        <f t="shared" si="240"/>
        <v>5.6768660821101147</v>
      </c>
      <c r="T228" s="1">
        <f t="shared" si="238"/>
        <v>11.801122848</v>
      </c>
      <c r="U228" s="1">
        <f t="shared" si="239"/>
        <v>22.089174999999997</v>
      </c>
      <c r="V228" s="1">
        <f t="shared" si="228"/>
        <v>40.74583527766687</v>
      </c>
      <c r="W228" s="1">
        <f t="shared" si="229"/>
        <v>226.30489873089817</v>
      </c>
      <c r="X228" s="1">
        <f t="shared" si="230"/>
        <v>1089.9582877651419</v>
      </c>
      <c r="Y228" s="1">
        <f t="shared" si="231"/>
        <v>2265.8155868160002</v>
      </c>
      <c r="Z228" s="1">
        <f t="shared" si="232"/>
        <v>4241.1215999999995</v>
      </c>
      <c r="AA228" s="1">
        <f t="shared" si="233"/>
        <v>7823.2003733120391</v>
      </c>
      <c r="AB228" s="1">
        <f t="shared" si="234"/>
        <v>38.177035974041971</v>
      </c>
      <c r="AC228" s="5">
        <f t="shared" si="235"/>
        <v>192</v>
      </c>
      <c r="AD228" s="183">
        <v>12</v>
      </c>
      <c r="AE228" s="5">
        <v>16</v>
      </c>
      <c r="AF228" s="5">
        <f t="shared" si="236"/>
        <v>34.56</v>
      </c>
      <c r="AG228" s="5">
        <f t="shared" si="237"/>
        <v>7329.9909070160584</v>
      </c>
      <c r="AH228" s="8"/>
    </row>
    <row r="229" spans="1:34" ht="12.75" customHeight="1">
      <c r="B229" s="26" t="s">
        <v>36</v>
      </c>
      <c r="C229" s="26" t="s">
        <v>61</v>
      </c>
      <c r="D229" s="34" t="s">
        <v>49</v>
      </c>
      <c r="E229" s="1">
        <f>+[1]Matriz!$JI31</f>
        <v>75.232186444275001</v>
      </c>
      <c r="F229" s="163">
        <f>+[1]Matriz!$KE31</f>
        <v>0.39999999999999991</v>
      </c>
      <c r="G229" s="1">
        <f t="shared" si="220"/>
        <v>105.32506102198499</v>
      </c>
      <c r="H229" s="4">
        <v>0.1</v>
      </c>
      <c r="I229" s="3">
        <v>0.2</v>
      </c>
      <c r="J229" s="3"/>
      <c r="K229" s="1">
        <f t="shared" si="221"/>
        <v>15166.808787165839</v>
      </c>
      <c r="L229" s="1">
        <f t="shared" si="222"/>
        <v>3033.3617574331679</v>
      </c>
      <c r="M229" s="1">
        <f t="shared" si="223"/>
        <v>12133.447029732672</v>
      </c>
      <c r="N229" s="1">
        <f t="shared" si="224"/>
        <v>0</v>
      </c>
      <c r="O229" s="1">
        <f t="shared" si="225"/>
        <v>12133.447029732672</v>
      </c>
      <c r="P229" s="1">
        <f t="shared" si="226"/>
        <v>75.8340439358292</v>
      </c>
      <c r="Q229" s="5"/>
      <c r="R229" s="1">
        <f t="shared" si="227"/>
        <v>1.1612087977673846</v>
      </c>
      <c r="S229" s="1">
        <f t="shared" si="240"/>
        <v>5.5927607402674031</v>
      </c>
      <c r="T229" s="1">
        <f t="shared" si="238"/>
        <v>11.801122848</v>
      </c>
      <c r="U229" s="1">
        <f t="shared" si="239"/>
        <v>22.089174999999997</v>
      </c>
      <c r="V229" s="1">
        <f t="shared" si="228"/>
        <v>40.644267386034784</v>
      </c>
      <c r="W229" s="1">
        <f t="shared" si="229"/>
        <v>185.79340764278155</v>
      </c>
      <c r="X229" s="1">
        <f t="shared" si="230"/>
        <v>894.84171844278444</v>
      </c>
      <c r="Y229" s="1">
        <f t="shared" si="231"/>
        <v>1888.17965568</v>
      </c>
      <c r="Z229" s="1">
        <f t="shared" si="232"/>
        <v>3534.2679999999996</v>
      </c>
      <c r="AA229" s="1">
        <f t="shared" si="233"/>
        <v>6503.0827817655654</v>
      </c>
      <c r="AB229" s="1">
        <f t="shared" si="234"/>
        <v>35.189776549794416</v>
      </c>
      <c r="AC229" s="5">
        <f t="shared" si="235"/>
        <v>160</v>
      </c>
      <c r="AD229" s="183">
        <v>10</v>
      </c>
      <c r="AE229" s="5">
        <v>16</v>
      </c>
      <c r="AF229" s="5">
        <f t="shared" si="236"/>
        <v>28.799999999999997</v>
      </c>
      <c r="AG229" s="5">
        <f t="shared" si="237"/>
        <v>5630.3642479671071</v>
      </c>
      <c r="AH229" s="8"/>
    </row>
    <row r="230" spans="1:34" ht="12.75" customHeight="1">
      <c r="B230" s="26" t="s">
        <v>36</v>
      </c>
      <c r="C230" s="26" t="s">
        <v>61</v>
      </c>
      <c r="D230" s="34" t="s">
        <v>50</v>
      </c>
      <c r="E230" s="1">
        <f>+[1]Matriz!$JK31</f>
        <v>73.900206749851804</v>
      </c>
      <c r="F230" s="163">
        <f>+[1]Matriz!$KG31</f>
        <v>0.39999999999999991</v>
      </c>
      <c r="G230" s="1">
        <f t="shared" si="220"/>
        <v>103.46028944979253</v>
      </c>
      <c r="H230" s="4">
        <v>0.12</v>
      </c>
      <c r="I230" s="3"/>
      <c r="J230" s="3">
        <v>3.5000000000000003E-2</v>
      </c>
      <c r="K230" s="1">
        <f t="shared" si="221"/>
        <v>29134.417509061575</v>
      </c>
      <c r="L230" s="1">
        <f t="shared" si="222"/>
        <v>0</v>
      </c>
      <c r="M230" s="1">
        <f t="shared" si="223"/>
        <v>29134.417509061575</v>
      </c>
      <c r="N230" s="1">
        <f t="shared" si="224"/>
        <v>1019.7046128171552</v>
      </c>
      <c r="O230" s="1">
        <f t="shared" si="225"/>
        <v>28114.712896244419</v>
      </c>
      <c r="P230" s="1">
        <f t="shared" si="226"/>
        <v>87.858477800763822</v>
      </c>
      <c r="Q230" s="5"/>
      <c r="R230" s="1">
        <f t="shared" si="227"/>
        <v>1.1153019202687635</v>
      </c>
      <c r="S230" s="1">
        <f t="shared" si="240"/>
        <v>5.3716582282332279</v>
      </c>
      <c r="T230" s="1">
        <f t="shared" si="238"/>
        <v>11.801122848</v>
      </c>
      <c r="U230" s="1">
        <f t="shared" si="239"/>
        <v>22.089174999999997</v>
      </c>
      <c r="V230" s="1">
        <f t="shared" si="228"/>
        <v>40.377257996501989</v>
      </c>
      <c r="W230" s="1">
        <f t="shared" si="229"/>
        <v>356.8966144860043</v>
      </c>
      <c r="X230" s="1">
        <f t="shared" si="230"/>
        <v>1718.930633034633</v>
      </c>
      <c r="Y230" s="1">
        <f t="shared" si="231"/>
        <v>3776.35931136</v>
      </c>
      <c r="Z230" s="1">
        <f t="shared" si="232"/>
        <v>7068.5359999999991</v>
      </c>
      <c r="AA230" s="1">
        <f t="shared" si="233"/>
        <v>12920.722558880636</v>
      </c>
      <c r="AB230" s="1">
        <f t="shared" si="234"/>
        <v>47.481219804261833</v>
      </c>
      <c r="AC230" s="5">
        <f t="shared" si="235"/>
        <v>320</v>
      </c>
      <c r="AD230" s="183">
        <v>20</v>
      </c>
      <c r="AE230" s="5">
        <v>16</v>
      </c>
      <c r="AF230" s="5">
        <f t="shared" si="236"/>
        <v>57.599999999999994</v>
      </c>
      <c r="AG230" s="5">
        <f t="shared" si="237"/>
        <v>15193.990337363786</v>
      </c>
      <c r="AH230" s="8"/>
    </row>
    <row r="231" spans="1:34" ht="12.75" customHeight="1">
      <c r="B231" s="26" t="s">
        <v>36</v>
      </c>
      <c r="C231" s="26" t="s">
        <v>61</v>
      </c>
      <c r="D231" s="34" t="s">
        <v>104</v>
      </c>
      <c r="E231" s="1">
        <f>+[1]Matriz!$JJ31</f>
        <v>72.735767174444419</v>
      </c>
      <c r="F231" s="163">
        <f>+[1]Matriz!$KF31</f>
        <v>0.39999999999999991</v>
      </c>
      <c r="G231" s="1">
        <f t="shared" si="220"/>
        <v>101.83007404422219</v>
      </c>
      <c r="H231" s="4">
        <v>0.12</v>
      </c>
      <c r="I231" s="3">
        <v>0.1</v>
      </c>
      <c r="J231" s="3">
        <v>7.0000000000000007E-2</v>
      </c>
      <c r="K231" s="1">
        <f t="shared" si="221"/>
        <v>14337.674425426485</v>
      </c>
      <c r="L231" s="1">
        <f t="shared" si="222"/>
        <v>1433.7674425426485</v>
      </c>
      <c r="M231" s="1">
        <f t="shared" si="223"/>
        <v>12903.906982883836</v>
      </c>
      <c r="N231" s="1">
        <f t="shared" si="224"/>
        <v>903.27348880186867</v>
      </c>
      <c r="O231" s="1">
        <f t="shared" si="225"/>
        <v>12000.633494081967</v>
      </c>
      <c r="P231" s="1">
        <f t="shared" si="226"/>
        <v>75.003959338012294</v>
      </c>
      <c r="Q231" s="5"/>
      <c r="R231" s="1">
        <f t="shared" si="227"/>
        <v>1.0977281981967153</v>
      </c>
      <c r="S231" s="1">
        <f t="shared" si="240"/>
        <v>5.2870174443760156</v>
      </c>
      <c r="T231" s="1">
        <f t="shared" si="238"/>
        <v>11.801122848</v>
      </c>
      <c r="U231" s="1">
        <f t="shared" si="239"/>
        <v>22.089174999999997</v>
      </c>
      <c r="V231" s="1">
        <f t="shared" si="228"/>
        <v>40.275043490572727</v>
      </c>
      <c r="W231" s="1">
        <f t="shared" si="229"/>
        <v>175.63651171147444</v>
      </c>
      <c r="X231" s="1">
        <f t="shared" si="230"/>
        <v>845.9227911001625</v>
      </c>
      <c r="Y231" s="1">
        <f t="shared" si="231"/>
        <v>1888.17965568</v>
      </c>
      <c r="Z231" s="1">
        <f t="shared" si="232"/>
        <v>3534.2679999999996</v>
      </c>
      <c r="AA231" s="1">
        <f t="shared" si="233"/>
        <v>6444.0069584916364</v>
      </c>
      <c r="AB231" s="1">
        <f t="shared" si="234"/>
        <v>34.728915847439566</v>
      </c>
      <c r="AC231" s="5">
        <f t="shared" si="235"/>
        <v>160</v>
      </c>
      <c r="AD231" s="183">
        <v>10</v>
      </c>
      <c r="AE231" s="5">
        <v>16</v>
      </c>
      <c r="AF231" s="5">
        <f t="shared" si="236"/>
        <v>28.799999999999997</v>
      </c>
      <c r="AG231" s="5">
        <f t="shared" si="237"/>
        <v>5556.6265355903306</v>
      </c>
      <c r="AH231" s="8"/>
    </row>
    <row r="232" spans="1:34" ht="12.75" customHeight="1">
      <c r="B232" s="26" t="s">
        <v>36</v>
      </c>
      <c r="C232" s="26" t="s">
        <v>61</v>
      </c>
      <c r="D232" s="34" t="s">
        <v>51</v>
      </c>
      <c r="E232" s="1">
        <f>+[1]Matriz!$JG31</f>
        <v>73.809609949042226</v>
      </c>
      <c r="F232" s="163">
        <f>+[1]Matriz!$KC31</f>
        <v>0.39999999999999991</v>
      </c>
      <c r="G232" s="1">
        <f t="shared" si="220"/>
        <v>103.33345392865911</v>
      </c>
      <c r="H232" s="4">
        <v>7.0000000000000007E-2</v>
      </c>
      <c r="I232" s="3">
        <v>0.11</v>
      </c>
      <c r="J232" s="3">
        <v>3.5000000000000003E-2</v>
      </c>
      <c r="K232" s="1">
        <f t="shared" si="221"/>
        <v>0</v>
      </c>
      <c r="L232" s="1">
        <f t="shared" si="222"/>
        <v>0</v>
      </c>
      <c r="M232" s="1">
        <f t="shared" si="223"/>
        <v>0</v>
      </c>
      <c r="N232" s="1">
        <f t="shared" si="224"/>
        <v>0</v>
      </c>
      <c r="O232" s="1">
        <f t="shared" si="225"/>
        <v>0</v>
      </c>
      <c r="P232" s="1">
        <f t="shared" si="226"/>
        <v>82.535581323164848</v>
      </c>
      <c r="Q232" s="5"/>
      <c r="R232" s="1">
        <f t="shared" si="227"/>
        <v>1.177226373882249</v>
      </c>
      <c r="S232" s="1">
        <f t="shared" si="240"/>
        <v>5.669906617065525</v>
      </c>
      <c r="T232" s="1">
        <f t="shared" si="238"/>
        <v>11.801122848</v>
      </c>
      <c r="U232" s="1">
        <f t="shared" si="239"/>
        <v>22.089174999999997</v>
      </c>
      <c r="V232" s="1">
        <f t="shared" si="228"/>
        <v>40.737430838947773</v>
      </c>
      <c r="W232" s="1">
        <f t="shared" si="229"/>
        <v>0</v>
      </c>
      <c r="X232" s="1">
        <f t="shared" si="230"/>
        <v>0</v>
      </c>
      <c r="Y232" s="1">
        <f t="shared" si="231"/>
        <v>0</v>
      </c>
      <c r="Z232" s="1">
        <f t="shared" si="232"/>
        <v>0</v>
      </c>
      <c r="AA232" s="1">
        <f t="shared" si="233"/>
        <v>0</v>
      </c>
      <c r="AB232" s="1">
        <f t="shared" si="234"/>
        <v>41.798150484217075</v>
      </c>
      <c r="AC232" s="5">
        <f t="shared" si="235"/>
        <v>0</v>
      </c>
      <c r="AD232" s="183"/>
      <c r="AE232" s="5">
        <v>16</v>
      </c>
      <c r="AF232" s="5">
        <f t="shared" si="236"/>
        <v>0</v>
      </c>
      <c r="AG232" s="5">
        <f t="shared" si="237"/>
        <v>0</v>
      </c>
      <c r="AH232" s="8"/>
    </row>
    <row r="233" spans="1:34" ht="12.75" customHeight="1">
      <c r="A233" s="18" t="s">
        <v>20</v>
      </c>
      <c r="B233" s="26" t="s">
        <v>201</v>
      </c>
      <c r="C233" s="26" t="s">
        <v>207</v>
      </c>
      <c r="D233" s="34" t="s">
        <v>1</v>
      </c>
      <c r="E233" s="1">
        <f>+[1]Matriz!$JA32</f>
        <v>101.60500565009454</v>
      </c>
      <c r="F233" s="163">
        <f>+[1]Matriz!$JW32</f>
        <v>0.39999999999999991</v>
      </c>
      <c r="G233" s="1">
        <f t="shared" si="220"/>
        <v>142.24700791013234</v>
      </c>
      <c r="H233" s="2"/>
      <c r="I233" s="3">
        <f>17.18%+10.5%</f>
        <v>0.27679999999999999</v>
      </c>
      <c r="J233" s="3">
        <v>3.5000000000000003E-2</v>
      </c>
      <c r="K233" s="1">
        <f t="shared" si="221"/>
        <v>0</v>
      </c>
      <c r="L233" s="1">
        <f t="shared" si="222"/>
        <v>0</v>
      </c>
      <c r="M233" s="1">
        <f t="shared" si="223"/>
        <v>0</v>
      </c>
      <c r="N233" s="1">
        <f t="shared" si="224"/>
        <v>0</v>
      </c>
      <c r="O233" s="1">
        <f t="shared" si="225"/>
        <v>0</v>
      </c>
      <c r="P233" s="1">
        <f t="shared" si="226"/>
        <v>99.272479856386454</v>
      </c>
      <c r="Q233" s="5"/>
      <c r="R233" s="1">
        <f t="shared" si="227"/>
        <v>1.7425258468991212</v>
      </c>
      <c r="S233" s="1">
        <f>+G233*(1-H233)*0.79*$S$2</f>
        <v>6.6301330386912687</v>
      </c>
      <c r="T233" s="118">
        <f>+'comp aderezos'!E67</f>
        <v>23.716649000000011</v>
      </c>
      <c r="U233" s="116">
        <f>+SUM(directos!$D$45:$D$48)*(1+$U$2)</f>
        <v>22.089174999999997</v>
      </c>
      <c r="V233" s="1">
        <f t="shared" si="228"/>
        <v>54.178482885590398</v>
      </c>
      <c r="W233" s="1">
        <f t="shared" si="229"/>
        <v>0</v>
      </c>
      <c r="X233" s="1">
        <f t="shared" si="230"/>
        <v>0</v>
      </c>
      <c r="Y233" s="1">
        <f t="shared" si="231"/>
        <v>0</v>
      </c>
      <c r="Z233" s="1">
        <f t="shared" si="232"/>
        <v>0</v>
      </c>
      <c r="AA233" s="1">
        <f t="shared" si="233"/>
        <v>0</v>
      </c>
      <c r="AB233" s="1">
        <f t="shared" si="234"/>
        <v>45.093996970796056</v>
      </c>
      <c r="AC233" s="5">
        <f t="shared" si="235"/>
        <v>0</v>
      </c>
      <c r="AD233" s="183"/>
      <c r="AE233" s="5">
        <v>16</v>
      </c>
      <c r="AF233" s="5">
        <f t="shared" ref="AF233:AF244" si="241">+AC233*$A$234</f>
        <v>0</v>
      </c>
      <c r="AG233" s="5">
        <f t="shared" si="237"/>
        <v>0</v>
      </c>
      <c r="AH233" s="8"/>
    </row>
    <row r="234" spans="1:34">
      <c r="A234" s="28">
        <v>0.20499999999999999</v>
      </c>
      <c r="B234" s="26" t="s">
        <v>201</v>
      </c>
      <c r="C234" s="26" t="s">
        <v>207</v>
      </c>
      <c r="D234" s="34" t="s">
        <v>12</v>
      </c>
      <c r="E234" s="1">
        <f>+[1]Matriz!$JB32</f>
        <v>98.647798388443917</v>
      </c>
      <c r="F234" s="163">
        <f>+[1]Matriz!$JX32</f>
        <v>0.39999999999999991</v>
      </c>
      <c r="G234" s="1">
        <f t="shared" si="220"/>
        <v>138.10691774382147</v>
      </c>
      <c r="H234" s="4">
        <v>0.18720000000000001</v>
      </c>
      <c r="I234" s="3">
        <v>0.15</v>
      </c>
      <c r="J234" s="3">
        <v>3.5000000000000003E-2</v>
      </c>
      <c r="K234" s="1">
        <f t="shared" si="221"/>
        <v>79026.32513049338</v>
      </c>
      <c r="L234" s="1">
        <f t="shared" si="222"/>
        <v>11853.948769574006</v>
      </c>
      <c r="M234" s="1">
        <f t="shared" si="223"/>
        <v>67172.37636091937</v>
      </c>
      <c r="N234" s="1">
        <f t="shared" si="224"/>
        <v>2351.0331726321783</v>
      </c>
      <c r="O234" s="1">
        <f t="shared" si="225"/>
        <v>64821.343188287196</v>
      </c>
      <c r="P234" s="1">
        <f t="shared" si="226"/>
        <v>92.07577157427157</v>
      </c>
      <c r="Q234" s="5"/>
      <c r="R234" s="1">
        <f t="shared" si="227"/>
        <v>1.3751029585916816</v>
      </c>
      <c r="S234" s="1">
        <f>+G234*(1-H234)*0.79*$S$2</f>
        <v>5.2321264408129204</v>
      </c>
      <c r="T234" s="1">
        <f t="shared" ref="T234:T244" si="242">+T233</f>
        <v>23.716649000000011</v>
      </c>
      <c r="U234" s="1">
        <f t="shared" ref="U234:U244" si="243">+U233</f>
        <v>22.089174999999997</v>
      </c>
      <c r="V234" s="1">
        <f t="shared" si="228"/>
        <v>52.41305339940461</v>
      </c>
      <c r="W234" s="1">
        <f t="shared" si="229"/>
        <v>968.07248284854381</v>
      </c>
      <c r="X234" s="1">
        <f t="shared" si="230"/>
        <v>3683.4170143322958</v>
      </c>
      <c r="Y234" s="1">
        <f t="shared" si="231"/>
        <v>16696.520896000009</v>
      </c>
      <c r="Z234" s="1">
        <f t="shared" si="232"/>
        <v>15550.779199999997</v>
      </c>
      <c r="AA234" s="1">
        <f t="shared" si="233"/>
        <v>36898.789593180845</v>
      </c>
      <c r="AB234" s="1">
        <f t="shared" si="234"/>
        <v>39.66271817486696</v>
      </c>
      <c r="AC234" s="5">
        <f t="shared" si="235"/>
        <v>704</v>
      </c>
      <c r="AD234" s="183">
        <v>44</v>
      </c>
      <c r="AE234" s="5">
        <v>16</v>
      </c>
      <c r="AF234" s="5">
        <f t="shared" si="241"/>
        <v>144.32</v>
      </c>
      <c r="AG234" s="5">
        <f t="shared" si="237"/>
        <v>27922.553595106339</v>
      </c>
      <c r="AH234" s="8"/>
    </row>
    <row r="235" spans="1:34" ht="12.75" customHeight="1">
      <c r="A235" s="30"/>
      <c r="B235" s="26" t="s">
        <v>201</v>
      </c>
      <c r="C235" s="26" t="s">
        <v>207</v>
      </c>
      <c r="D235" s="34" t="s">
        <v>0</v>
      </c>
      <c r="E235" s="1">
        <f>+[1]Matriz!$JC32</f>
        <v>114.14404376812944</v>
      </c>
      <c r="F235" s="163">
        <f>+[1]Matriz!$JY32</f>
        <v>0.39999999999999991</v>
      </c>
      <c r="G235" s="1">
        <f t="shared" si="220"/>
        <v>159.80166127538121</v>
      </c>
      <c r="H235" s="4">
        <v>0.127</v>
      </c>
      <c r="I235" s="3">
        <v>0.2661</v>
      </c>
      <c r="J235" s="3">
        <v>3.5000000000000003E-2</v>
      </c>
      <c r="K235" s="1">
        <f t="shared" si="221"/>
        <v>98212.822606559072</v>
      </c>
      <c r="L235" s="1">
        <f t="shared" si="222"/>
        <v>26134.432095605371</v>
      </c>
      <c r="M235" s="1">
        <f t="shared" si="223"/>
        <v>72078.390510953701</v>
      </c>
      <c r="N235" s="1">
        <f t="shared" si="224"/>
        <v>2522.7436678833797</v>
      </c>
      <c r="O235" s="1">
        <f t="shared" si="225"/>
        <v>69555.646843070324</v>
      </c>
      <c r="P235" s="1">
        <f t="shared" si="226"/>
        <v>98.800634720270352</v>
      </c>
      <c r="Q235" s="5"/>
      <c r="R235" s="1">
        <f t="shared" si="227"/>
        <v>1.7089589160942453</v>
      </c>
      <c r="S235" s="1">
        <f>+G235*(1-H235)*0.79*$S$2</f>
        <v>6.5024142921757369</v>
      </c>
      <c r="T235" s="1">
        <f t="shared" si="242"/>
        <v>23.716649000000011</v>
      </c>
      <c r="U235" s="1">
        <f t="shared" si="243"/>
        <v>22.089174999999997</v>
      </c>
      <c r="V235" s="1">
        <f t="shared" si="228"/>
        <v>54.017197208269991</v>
      </c>
      <c r="W235" s="1">
        <f t="shared" si="229"/>
        <v>1203.1070769303487</v>
      </c>
      <c r="X235" s="1">
        <f t="shared" si="230"/>
        <v>4577.6996616917186</v>
      </c>
      <c r="Y235" s="1">
        <f t="shared" si="231"/>
        <v>16696.520896000009</v>
      </c>
      <c r="Z235" s="1">
        <f t="shared" si="232"/>
        <v>15550.779199999997</v>
      </c>
      <c r="AA235" s="1">
        <f t="shared" si="233"/>
        <v>38028.106834622071</v>
      </c>
      <c r="AB235" s="1">
        <f t="shared" si="234"/>
        <v>44.783437512000361</v>
      </c>
      <c r="AC235" s="5">
        <f t="shared" si="235"/>
        <v>704</v>
      </c>
      <c r="AD235" s="183">
        <v>44</v>
      </c>
      <c r="AE235" s="5">
        <v>16</v>
      </c>
      <c r="AF235" s="5">
        <f t="shared" si="241"/>
        <v>144.32</v>
      </c>
      <c r="AG235" s="5">
        <f t="shared" si="237"/>
        <v>31527.540008448254</v>
      </c>
      <c r="AH235" s="8"/>
    </row>
    <row r="236" spans="1:34" ht="12.75" customHeight="1">
      <c r="A236" s="30"/>
      <c r="B236" s="26" t="s">
        <v>201</v>
      </c>
      <c r="C236" s="26" t="s">
        <v>207</v>
      </c>
      <c r="D236" s="34" t="s">
        <v>2</v>
      </c>
      <c r="E236" s="1">
        <f>+[1]Matriz!$JD32</f>
        <v>105.90579849269083</v>
      </c>
      <c r="F236" s="163">
        <f>+[1]Matriz!$JZ32</f>
        <v>0.39999999999999991</v>
      </c>
      <c r="G236" s="1">
        <f t="shared" si="220"/>
        <v>148.26811788976715</v>
      </c>
      <c r="H236" s="4">
        <v>0.1628</v>
      </c>
      <c r="I236" s="3">
        <v>0.14249999999999999</v>
      </c>
      <c r="J236" s="3">
        <v>3.5000000000000003E-2</v>
      </c>
      <c r="K236" s="1">
        <f t="shared" si="221"/>
        <v>43693.784040654195</v>
      </c>
      <c r="L236" s="1">
        <f t="shared" si="222"/>
        <v>6226.3642257932224</v>
      </c>
      <c r="M236" s="1">
        <f t="shared" si="223"/>
        <v>37467.419814860972</v>
      </c>
      <c r="N236" s="1">
        <f t="shared" si="224"/>
        <v>1311.3596935201342</v>
      </c>
      <c r="O236" s="1">
        <f t="shared" si="225"/>
        <v>36156.060121340837</v>
      </c>
      <c r="P236" s="1">
        <f t="shared" si="226"/>
        <v>102.71607989017285</v>
      </c>
      <c r="Q236" s="5"/>
      <c r="R236" s="1">
        <f t="shared" si="227"/>
        <v>1.520593336642085</v>
      </c>
      <c r="S236" s="1">
        <f>+G236*(1-H236)*0.79*$S$2</f>
        <v>5.7857024833377615</v>
      </c>
      <c r="T236" s="1">
        <f t="shared" si="242"/>
        <v>23.716649000000011</v>
      </c>
      <c r="U236" s="1">
        <f t="shared" si="243"/>
        <v>22.089174999999997</v>
      </c>
      <c r="V236" s="1">
        <f t="shared" si="228"/>
        <v>53.112119819979853</v>
      </c>
      <c r="W236" s="1">
        <f t="shared" si="229"/>
        <v>535.24885449801388</v>
      </c>
      <c r="X236" s="1">
        <f t="shared" si="230"/>
        <v>2036.5672741348922</v>
      </c>
      <c r="Y236" s="1">
        <f t="shared" si="231"/>
        <v>8348.2604480000045</v>
      </c>
      <c r="Z236" s="1">
        <f t="shared" si="232"/>
        <v>7775.3895999999986</v>
      </c>
      <c r="AA236" s="1">
        <f t="shared" si="233"/>
        <v>18695.466176632908</v>
      </c>
      <c r="AB236" s="1">
        <f t="shared" si="234"/>
        <v>49.603960070192997</v>
      </c>
      <c r="AC236" s="5">
        <f t="shared" si="235"/>
        <v>352</v>
      </c>
      <c r="AD236" s="183">
        <v>22</v>
      </c>
      <c r="AE236" s="5">
        <v>16</v>
      </c>
      <c r="AF236" s="5">
        <f t="shared" si="241"/>
        <v>72.16</v>
      </c>
      <c r="AG236" s="5">
        <f t="shared" si="237"/>
        <v>17460.593944707936</v>
      </c>
      <c r="AH236" s="8"/>
    </row>
    <row r="237" spans="1:34" ht="12.75" customHeight="1">
      <c r="A237" s="30"/>
      <c r="B237" s="26" t="s">
        <v>201</v>
      </c>
      <c r="C237" s="26" t="s">
        <v>207</v>
      </c>
      <c r="D237" s="34" t="s">
        <v>13</v>
      </c>
      <c r="E237" s="1">
        <f>+[1]Matriz!$JE32</f>
        <v>94.96845512059636</v>
      </c>
      <c r="F237" s="163">
        <f>+[1]Matriz!$KA32</f>
        <v>0.39999999999999991</v>
      </c>
      <c r="G237" s="1">
        <f t="shared" si="220"/>
        <v>132.9558371688349</v>
      </c>
      <c r="H237" s="4">
        <v>0.126</v>
      </c>
      <c r="I237" s="3">
        <v>0.1</v>
      </c>
      <c r="J237" s="3">
        <v>0.02</v>
      </c>
      <c r="K237" s="1">
        <f t="shared" si="221"/>
        <v>0</v>
      </c>
      <c r="L237" s="1">
        <f t="shared" si="222"/>
        <v>0</v>
      </c>
      <c r="M237" s="1">
        <f t="shared" si="223"/>
        <v>0</v>
      </c>
      <c r="N237" s="1">
        <f t="shared" si="224"/>
        <v>0</v>
      </c>
      <c r="O237" s="1">
        <f t="shared" si="225"/>
        <v>0</v>
      </c>
      <c r="P237" s="1">
        <f t="shared" si="226"/>
        <v>102.49140028666542</v>
      </c>
      <c r="Q237" s="5"/>
      <c r="R237" s="1">
        <f t="shared" si="227"/>
        <v>1.4234916706481309</v>
      </c>
      <c r="S237" s="1">
        <f>+G237*(1-H237)*0.79*$S$2</f>
        <v>5.4162405525640311</v>
      </c>
      <c r="T237" s="1">
        <f t="shared" si="242"/>
        <v>23.716649000000011</v>
      </c>
      <c r="U237" s="1">
        <f t="shared" si="243"/>
        <v>22.089174999999997</v>
      </c>
      <c r="V237" s="1">
        <f t="shared" si="228"/>
        <v>52.645556223212168</v>
      </c>
      <c r="W237" s="1">
        <f t="shared" si="229"/>
        <v>0</v>
      </c>
      <c r="X237" s="1">
        <f t="shared" si="230"/>
        <v>0</v>
      </c>
      <c r="Y237" s="1">
        <f t="shared" si="231"/>
        <v>0</v>
      </c>
      <c r="Z237" s="1">
        <f t="shared" si="232"/>
        <v>0</v>
      </c>
      <c r="AA237" s="1">
        <f t="shared" si="233"/>
        <v>0</v>
      </c>
      <c r="AB237" s="1">
        <f t="shared" si="234"/>
        <v>49.845844063453256</v>
      </c>
      <c r="AC237" s="5">
        <f t="shared" si="235"/>
        <v>0</v>
      </c>
      <c r="AD237" s="183">
        <v>0</v>
      </c>
      <c r="AE237" s="5">
        <v>16</v>
      </c>
      <c r="AF237" s="5">
        <f t="shared" si="241"/>
        <v>0</v>
      </c>
      <c r="AG237" s="5">
        <f t="shared" si="237"/>
        <v>0</v>
      </c>
      <c r="AH237" s="8"/>
    </row>
    <row r="238" spans="1:34" ht="12.75" customHeight="1">
      <c r="A238" s="30"/>
      <c r="B238" s="26" t="s">
        <v>201</v>
      </c>
      <c r="C238" s="26" t="s">
        <v>207</v>
      </c>
      <c r="D238" s="34" t="s">
        <v>21</v>
      </c>
      <c r="E238" s="1">
        <f>+[1]Matriz!$JG32</f>
        <v>87.529563992473669</v>
      </c>
      <c r="F238" s="163">
        <f>+[1]Matriz!$KC32</f>
        <v>0.39999999999999991</v>
      </c>
      <c r="G238" s="1">
        <f t="shared" si="220"/>
        <v>122.54138958946312</v>
      </c>
      <c r="H238" s="4">
        <v>7.0000000000000007E-2</v>
      </c>
      <c r="I238" s="3">
        <v>0.15</v>
      </c>
      <c r="J238" s="3">
        <v>0.05</v>
      </c>
      <c r="K238" s="1">
        <f t="shared" si="221"/>
        <v>0</v>
      </c>
      <c r="L238" s="1">
        <f t="shared" si="222"/>
        <v>0</v>
      </c>
      <c r="M238" s="1">
        <f t="shared" si="223"/>
        <v>0</v>
      </c>
      <c r="N238" s="1">
        <f t="shared" si="224"/>
        <v>0</v>
      </c>
      <c r="O238" s="1">
        <f t="shared" si="225"/>
        <v>0</v>
      </c>
      <c r="P238" s="1">
        <f t="shared" si="226"/>
        <v>92.025520046947051</v>
      </c>
      <c r="Q238" s="5"/>
      <c r="R238" s="1">
        <f t="shared" si="227"/>
        <v>1.3960527808979586</v>
      </c>
      <c r="S238" s="1">
        <f t="shared" ref="S238:S244" si="244">+G238*(1-H238)*$S$2</f>
        <v>6.7238460467738408</v>
      </c>
      <c r="T238" s="1">
        <f t="shared" si="242"/>
        <v>23.716649000000011</v>
      </c>
      <c r="U238" s="1">
        <f t="shared" si="243"/>
        <v>22.089174999999997</v>
      </c>
      <c r="V238" s="1">
        <f t="shared" si="228"/>
        <v>53.925722827671805</v>
      </c>
      <c r="W238" s="1">
        <f t="shared" si="229"/>
        <v>0</v>
      </c>
      <c r="X238" s="1">
        <f t="shared" si="230"/>
        <v>0</v>
      </c>
      <c r="Y238" s="1">
        <f t="shared" si="231"/>
        <v>0</v>
      </c>
      <c r="Z238" s="1">
        <f t="shared" si="232"/>
        <v>0</v>
      </c>
      <c r="AA238" s="1">
        <f t="shared" si="233"/>
        <v>0</v>
      </c>
      <c r="AB238" s="1">
        <f t="shared" si="234"/>
        <v>38.099797219275246</v>
      </c>
      <c r="AC238" s="5">
        <f t="shared" si="235"/>
        <v>0</v>
      </c>
      <c r="AD238" s="183"/>
      <c r="AE238" s="5">
        <v>16</v>
      </c>
      <c r="AF238" s="5">
        <f t="shared" si="241"/>
        <v>0</v>
      </c>
      <c r="AG238" s="5">
        <f t="shared" si="237"/>
        <v>0</v>
      </c>
      <c r="AH238" s="8"/>
    </row>
    <row r="239" spans="1:34" ht="12.75" customHeight="1">
      <c r="A239" s="30"/>
      <c r="B239" s="26" t="s">
        <v>201</v>
      </c>
      <c r="C239" s="26" t="s">
        <v>207</v>
      </c>
      <c r="D239" s="34" t="s">
        <v>47</v>
      </c>
      <c r="E239" s="1">
        <f>+[1]Matriz!$JF32</f>
        <v>102.33880093419477</v>
      </c>
      <c r="F239" s="163">
        <f>+[1]Matriz!$KB32</f>
        <v>0.39999999999999991</v>
      </c>
      <c r="G239" s="1">
        <f t="shared" si="220"/>
        <v>143.27432130787267</v>
      </c>
      <c r="H239" s="4">
        <v>0.15</v>
      </c>
      <c r="I239" s="3">
        <v>0.128</v>
      </c>
      <c r="J239" s="3">
        <v>3.5000000000000003E-2</v>
      </c>
      <c r="K239" s="1">
        <f t="shared" si="221"/>
        <v>0</v>
      </c>
      <c r="L239" s="1">
        <f t="shared" si="222"/>
        <v>0</v>
      </c>
      <c r="M239" s="1">
        <f t="shared" si="223"/>
        <v>0</v>
      </c>
      <c r="N239" s="1">
        <f t="shared" si="224"/>
        <v>0</v>
      </c>
      <c r="O239" s="1">
        <f t="shared" si="225"/>
        <v>0</v>
      </c>
      <c r="P239" s="1">
        <f t="shared" si="226"/>
        <v>102.47810451002638</v>
      </c>
      <c r="Q239" s="5"/>
      <c r="R239" s="1">
        <f t="shared" si="227"/>
        <v>1.4918438706182242</v>
      </c>
      <c r="S239" s="1">
        <f t="shared" si="244"/>
        <v>7.1852072135898135</v>
      </c>
      <c r="T239" s="1">
        <f t="shared" si="242"/>
        <v>23.716649000000011</v>
      </c>
      <c r="U239" s="1">
        <f t="shared" si="243"/>
        <v>22.089174999999997</v>
      </c>
      <c r="V239" s="1">
        <f t="shared" si="228"/>
        <v>54.482875084208047</v>
      </c>
      <c r="W239" s="1">
        <f t="shared" si="229"/>
        <v>0</v>
      </c>
      <c r="X239" s="1">
        <f t="shared" si="230"/>
        <v>0</v>
      </c>
      <c r="Y239" s="1">
        <f t="shared" si="231"/>
        <v>0</v>
      </c>
      <c r="Z239" s="1">
        <f t="shared" si="232"/>
        <v>0</v>
      </c>
      <c r="AA239" s="1">
        <f t="shared" si="233"/>
        <v>0</v>
      </c>
      <c r="AB239" s="1">
        <f t="shared" si="234"/>
        <v>47.995229425818337</v>
      </c>
      <c r="AC239" s="5">
        <f t="shared" si="235"/>
        <v>0</v>
      </c>
      <c r="AD239" s="183"/>
      <c r="AE239" s="5">
        <v>16</v>
      </c>
      <c r="AF239" s="5">
        <f t="shared" si="241"/>
        <v>0</v>
      </c>
      <c r="AG239" s="5">
        <f t="shared" si="237"/>
        <v>0</v>
      </c>
      <c r="AH239" s="8"/>
    </row>
    <row r="240" spans="1:34" ht="12.75" customHeight="1">
      <c r="A240" s="30"/>
      <c r="B240" s="26" t="s">
        <v>201</v>
      </c>
      <c r="C240" s="26" t="s">
        <v>207</v>
      </c>
      <c r="D240" s="34" t="s">
        <v>48</v>
      </c>
      <c r="E240" s="1">
        <f>+[1]Matriz!$JK32</f>
        <v>100.92397880146396</v>
      </c>
      <c r="F240" s="163">
        <f>+[1]Matriz!$KG32</f>
        <v>0.39999999999999991</v>
      </c>
      <c r="G240" s="1">
        <f t="shared" si="220"/>
        <v>141.29357032204953</v>
      </c>
      <c r="H240" s="4">
        <v>7.0000000000000007E-2</v>
      </c>
      <c r="I240" s="3">
        <v>0.15</v>
      </c>
      <c r="J240" s="3">
        <v>3.5000000000000003E-2</v>
      </c>
      <c r="K240" s="1">
        <f t="shared" si="221"/>
        <v>0</v>
      </c>
      <c r="L240" s="1">
        <f t="shared" si="222"/>
        <v>0</v>
      </c>
      <c r="M240" s="1">
        <f t="shared" si="223"/>
        <v>0</v>
      </c>
      <c r="N240" s="1">
        <f t="shared" si="224"/>
        <v>0</v>
      </c>
      <c r="O240" s="1">
        <f t="shared" si="225"/>
        <v>0</v>
      </c>
      <c r="P240" s="1">
        <f t="shared" si="226"/>
        <v>107.78332748269484</v>
      </c>
      <c r="Q240" s="5"/>
      <c r="R240" s="1">
        <f t="shared" si="227"/>
        <v>1.6096869998939494</v>
      </c>
      <c r="S240" s="1">
        <f t="shared" si="244"/>
        <v>7.7527782035708572</v>
      </c>
      <c r="T240" s="1">
        <f t="shared" si="242"/>
        <v>23.716649000000011</v>
      </c>
      <c r="U240" s="1">
        <f t="shared" si="243"/>
        <v>22.089174999999997</v>
      </c>
      <c r="V240" s="1">
        <f t="shared" si="228"/>
        <v>55.168289203464816</v>
      </c>
      <c r="W240" s="1">
        <f t="shared" si="229"/>
        <v>0</v>
      </c>
      <c r="X240" s="1">
        <f t="shared" si="230"/>
        <v>0</v>
      </c>
      <c r="Y240" s="1">
        <f t="shared" si="231"/>
        <v>0</v>
      </c>
      <c r="Z240" s="1">
        <f t="shared" si="232"/>
        <v>0</v>
      </c>
      <c r="AA240" s="1">
        <f t="shared" si="233"/>
        <v>0</v>
      </c>
      <c r="AB240" s="1">
        <f t="shared" si="234"/>
        <v>52.615038279230028</v>
      </c>
      <c r="AC240" s="5">
        <f t="shared" si="235"/>
        <v>0</v>
      </c>
      <c r="AD240" s="183"/>
      <c r="AE240" s="5">
        <v>16</v>
      </c>
      <c r="AF240" s="5">
        <f t="shared" si="241"/>
        <v>0</v>
      </c>
      <c r="AG240" s="5">
        <f t="shared" si="237"/>
        <v>0</v>
      </c>
      <c r="AH240" s="8"/>
    </row>
    <row r="241" spans="1:34" ht="12.75" customHeight="1">
      <c r="A241" s="30"/>
      <c r="B241" s="26" t="s">
        <v>201</v>
      </c>
      <c r="C241" s="26" t="s">
        <v>207</v>
      </c>
      <c r="D241" s="34" t="s">
        <v>49</v>
      </c>
      <c r="E241" s="1">
        <f>+[1]Matriz!$JI32</f>
        <v>90.030408677972858</v>
      </c>
      <c r="F241" s="163">
        <f>+[1]Matriz!$KE32</f>
        <v>0.39999999999999991</v>
      </c>
      <c r="G241" s="1">
        <f t="shared" si="220"/>
        <v>126.042572149162</v>
      </c>
      <c r="H241" s="4">
        <v>0.1</v>
      </c>
      <c r="I241" s="3">
        <v>0.2</v>
      </c>
      <c r="J241" s="3"/>
      <c r="K241" s="1">
        <f t="shared" si="221"/>
        <v>21780.156467375193</v>
      </c>
      <c r="L241" s="1">
        <f t="shared" si="222"/>
        <v>4356.0312934750391</v>
      </c>
      <c r="M241" s="1">
        <f t="shared" si="223"/>
        <v>17424.125173900153</v>
      </c>
      <c r="N241" s="1">
        <f t="shared" si="224"/>
        <v>0</v>
      </c>
      <c r="O241" s="1">
        <f t="shared" si="225"/>
        <v>17424.125173900153</v>
      </c>
      <c r="P241" s="1">
        <f t="shared" si="226"/>
        <v>90.750651947396648</v>
      </c>
      <c r="Q241" s="5"/>
      <c r="R241" s="1">
        <f t="shared" si="227"/>
        <v>1.3896193579445111</v>
      </c>
      <c r="S241" s="1">
        <f t="shared" si="244"/>
        <v>6.6928605811205015</v>
      </c>
      <c r="T241" s="1">
        <f t="shared" si="242"/>
        <v>23.716649000000011</v>
      </c>
      <c r="U241" s="1">
        <f t="shared" si="243"/>
        <v>22.089174999999997</v>
      </c>
      <c r="V241" s="1">
        <f t="shared" si="228"/>
        <v>53.888303939065025</v>
      </c>
      <c r="W241" s="1">
        <f t="shared" si="229"/>
        <v>266.80691672534613</v>
      </c>
      <c r="X241" s="1">
        <f t="shared" si="230"/>
        <v>1285.0292315751362</v>
      </c>
      <c r="Y241" s="1">
        <f t="shared" si="231"/>
        <v>4553.5966080000017</v>
      </c>
      <c r="Z241" s="1">
        <f t="shared" si="232"/>
        <v>4241.1215999999995</v>
      </c>
      <c r="AA241" s="1">
        <f t="shared" si="233"/>
        <v>10346.554356300485</v>
      </c>
      <c r="AB241" s="1">
        <f t="shared" si="234"/>
        <v>36.862348008331622</v>
      </c>
      <c r="AC241" s="5">
        <f t="shared" si="235"/>
        <v>192</v>
      </c>
      <c r="AD241" s="183">
        <v>12</v>
      </c>
      <c r="AE241" s="5">
        <v>16</v>
      </c>
      <c r="AF241" s="5">
        <f t="shared" si="241"/>
        <v>39.36</v>
      </c>
      <c r="AG241" s="5">
        <f t="shared" si="237"/>
        <v>7077.5708175996715</v>
      </c>
      <c r="AH241" s="8"/>
    </row>
    <row r="242" spans="1:34" ht="12.75" customHeight="1">
      <c r="A242" s="30"/>
      <c r="B242" s="26" t="s">
        <v>201</v>
      </c>
      <c r="C242" s="26" t="s">
        <v>207</v>
      </c>
      <c r="D242" s="34" t="s">
        <v>50</v>
      </c>
      <c r="E242" s="1">
        <f>+[1]Matriz!$JK32</f>
        <v>100.92397880146396</v>
      </c>
      <c r="F242" s="163">
        <f>+[1]Matriz!$KG32</f>
        <v>0.39999999999999991</v>
      </c>
      <c r="G242" s="1">
        <f t="shared" si="220"/>
        <v>141.29357032204953</v>
      </c>
      <c r="H242" s="4">
        <v>0.12</v>
      </c>
      <c r="I242" s="3"/>
      <c r="J242" s="3">
        <v>3.5000000000000003E-2</v>
      </c>
      <c r="K242" s="1">
        <f t="shared" si="221"/>
        <v>19894.134701344574</v>
      </c>
      <c r="L242" s="1">
        <f t="shared" si="222"/>
        <v>0</v>
      </c>
      <c r="M242" s="1">
        <f t="shared" si="223"/>
        <v>19894.134701344574</v>
      </c>
      <c r="N242" s="1">
        <f t="shared" si="224"/>
        <v>696.29471454706015</v>
      </c>
      <c r="O242" s="1">
        <f t="shared" si="225"/>
        <v>19197.839986797513</v>
      </c>
      <c r="P242" s="1">
        <f t="shared" si="226"/>
        <v>119.98649991748445</v>
      </c>
      <c r="Q242" s="5"/>
      <c r="R242" s="1">
        <f t="shared" si="227"/>
        <v>1.5231446880716939</v>
      </c>
      <c r="S242" s="1">
        <f t="shared" si="244"/>
        <v>7.3359621711208112</v>
      </c>
      <c r="T242" s="1">
        <f t="shared" si="242"/>
        <v>23.716649000000011</v>
      </c>
      <c r="U242" s="1">
        <f t="shared" si="243"/>
        <v>22.089174999999997</v>
      </c>
      <c r="V242" s="1">
        <f t="shared" si="228"/>
        <v>54.664930859192509</v>
      </c>
      <c r="W242" s="1">
        <f t="shared" si="229"/>
        <v>243.70315009147103</v>
      </c>
      <c r="X242" s="1">
        <f t="shared" si="230"/>
        <v>1173.7539473793297</v>
      </c>
      <c r="Y242" s="1">
        <f t="shared" si="231"/>
        <v>3794.663840000002</v>
      </c>
      <c r="Z242" s="1">
        <f t="shared" si="232"/>
        <v>3534.2679999999996</v>
      </c>
      <c r="AA242" s="1">
        <f t="shared" si="233"/>
        <v>8746.3889374708015</v>
      </c>
      <c r="AB242" s="1">
        <f t="shared" si="234"/>
        <v>65.321569058291942</v>
      </c>
      <c r="AC242" s="5">
        <f t="shared" si="235"/>
        <v>160</v>
      </c>
      <c r="AD242" s="183">
        <v>10</v>
      </c>
      <c r="AE242" s="5">
        <v>16</v>
      </c>
      <c r="AF242" s="5">
        <f t="shared" si="241"/>
        <v>32.799999999999997</v>
      </c>
      <c r="AG242" s="5">
        <f t="shared" si="237"/>
        <v>10451.451049326712</v>
      </c>
      <c r="AH242" s="8"/>
    </row>
    <row r="243" spans="1:34" ht="12.75" customHeight="1">
      <c r="A243" s="30"/>
      <c r="B243" s="26" t="s">
        <v>201</v>
      </c>
      <c r="C243" s="26" t="s">
        <v>207</v>
      </c>
      <c r="D243" s="34" t="s">
        <v>104</v>
      </c>
      <c r="E243" s="1">
        <f>+[1]Matriz!$JJ32</f>
        <v>89.914150197701389</v>
      </c>
      <c r="F243" s="163">
        <f>+[1]Matriz!$KF32</f>
        <v>0.39999999999999991</v>
      </c>
      <c r="G243" s="1">
        <f t="shared" si="220"/>
        <v>125.87981027678194</v>
      </c>
      <c r="H243" s="4">
        <v>0.12</v>
      </c>
      <c r="I243" s="3">
        <v>0.1</v>
      </c>
      <c r="J243" s="3">
        <v>7.0000000000000007E-2</v>
      </c>
      <c r="K243" s="1">
        <f t="shared" si="221"/>
        <v>35447.754573941791</v>
      </c>
      <c r="L243" s="1">
        <f t="shared" si="222"/>
        <v>3544.7754573941793</v>
      </c>
      <c r="M243" s="1">
        <f t="shared" si="223"/>
        <v>31902.979116547613</v>
      </c>
      <c r="N243" s="1">
        <f t="shared" si="224"/>
        <v>2233.2085381583329</v>
      </c>
      <c r="O243" s="1">
        <f t="shared" si="225"/>
        <v>29669.770578389282</v>
      </c>
      <c r="P243" s="1">
        <f t="shared" si="226"/>
        <v>92.718033057466499</v>
      </c>
      <c r="Q243" s="5"/>
      <c r="R243" s="1">
        <f t="shared" si="227"/>
        <v>1.3569843547837093</v>
      </c>
      <c r="S243" s="1">
        <f t="shared" si="244"/>
        <v>6.5356797495705177</v>
      </c>
      <c r="T243" s="1">
        <f t="shared" si="242"/>
        <v>23.716649000000011</v>
      </c>
      <c r="U243" s="1">
        <f t="shared" si="243"/>
        <v>22.089174999999997</v>
      </c>
      <c r="V243" s="1">
        <f t="shared" si="228"/>
        <v>53.698488104354233</v>
      </c>
      <c r="W243" s="1">
        <f t="shared" si="229"/>
        <v>434.23499353078694</v>
      </c>
      <c r="X243" s="1">
        <f t="shared" si="230"/>
        <v>2091.4175198625658</v>
      </c>
      <c r="Y243" s="1">
        <f t="shared" si="231"/>
        <v>7589.327680000004</v>
      </c>
      <c r="Z243" s="1">
        <f t="shared" si="232"/>
        <v>7068.5359999999991</v>
      </c>
      <c r="AA243" s="1">
        <f t="shared" si="233"/>
        <v>17183.516193393356</v>
      </c>
      <c r="AB243" s="1">
        <f t="shared" si="234"/>
        <v>39.019544953112266</v>
      </c>
      <c r="AC243" s="5">
        <f t="shared" si="235"/>
        <v>320</v>
      </c>
      <c r="AD243" s="183">
        <v>20</v>
      </c>
      <c r="AE243" s="5">
        <v>16</v>
      </c>
      <c r="AF243" s="5">
        <f t="shared" si="241"/>
        <v>65.599999999999994</v>
      </c>
      <c r="AG243" s="5">
        <f t="shared" si="237"/>
        <v>12486.254384995926</v>
      </c>
      <c r="AH243" s="8"/>
    </row>
    <row r="244" spans="1:34" ht="12.75" customHeight="1">
      <c r="A244" s="30"/>
      <c r="B244" s="26" t="s">
        <v>201</v>
      </c>
      <c r="C244" s="26" t="s">
        <v>207</v>
      </c>
      <c r="D244" s="34" t="s">
        <v>51</v>
      </c>
      <c r="E244" s="1">
        <f>+[1]Matriz!$JG32</f>
        <v>87.529563992473669</v>
      </c>
      <c r="F244" s="163">
        <f>+[1]Matriz!$KC32</f>
        <v>0.39999999999999991</v>
      </c>
      <c r="G244" s="1">
        <f t="shared" si="220"/>
        <v>122.54138958946312</v>
      </c>
      <c r="H244" s="4">
        <v>7.0000000000000007E-2</v>
      </c>
      <c r="I244" s="3">
        <v>0.11</v>
      </c>
      <c r="J244" s="3">
        <v>3.5000000000000003E-2</v>
      </c>
      <c r="K244" s="1">
        <f t="shared" si="221"/>
        <v>18234.158770912112</v>
      </c>
      <c r="L244" s="1">
        <f t="shared" si="222"/>
        <v>2005.7574648003324</v>
      </c>
      <c r="M244" s="1">
        <f t="shared" si="223"/>
        <v>16228.40130611178</v>
      </c>
      <c r="N244" s="1">
        <f t="shared" si="224"/>
        <v>567.99404571391233</v>
      </c>
      <c r="O244" s="1">
        <f t="shared" si="225"/>
        <v>15660.407260397868</v>
      </c>
      <c r="P244" s="1">
        <f t="shared" si="226"/>
        <v>97.877545377486669</v>
      </c>
      <c r="Q244" s="5"/>
      <c r="R244" s="1">
        <f t="shared" si="227"/>
        <v>1.3960527808979586</v>
      </c>
      <c r="S244" s="1">
        <f t="shared" si="244"/>
        <v>6.7238460467738408</v>
      </c>
      <c r="T244" s="1">
        <f t="shared" si="242"/>
        <v>23.716649000000011</v>
      </c>
      <c r="U244" s="1">
        <f t="shared" si="243"/>
        <v>22.089174999999997</v>
      </c>
      <c r="V244" s="1">
        <f t="shared" si="228"/>
        <v>53.925722827671805</v>
      </c>
      <c r="W244" s="1">
        <f t="shared" si="229"/>
        <v>223.36844494367338</v>
      </c>
      <c r="X244" s="1">
        <f t="shared" si="230"/>
        <v>1075.8153674838145</v>
      </c>
      <c r="Y244" s="1">
        <f t="shared" si="231"/>
        <v>3794.663840000002</v>
      </c>
      <c r="Z244" s="1">
        <f t="shared" si="232"/>
        <v>3534.2679999999996</v>
      </c>
      <c r="AA244" s="1">
        <f t="shared" si="233"/>
        <v>8628.1156524274884</v>
      </c>
      <c r="AB244" s="1">
        <f t="shared" si="234"/>
        <v>43.951822549814864</v>
      </c>
      <c r="AC244" s="5">
        <f t="shared" si="235"/>
        <v>160</v>
      </c>
      <c r="AD244" s="183">
        <v>10</v>
      </c>
      <c r="AE244" s="5">
        <v>16</v>
      </c>
      <c r="AF244" s="5">
        <f t="shared" si="241"/>
        <v>32.799999999999997</v>
      </c>
      <c r="AG244" s="5">
        <f t="shared" si="237"/>
        <v>7032.2916079703782</v>
      </c>
      <c r="AH244" s="8"/>
    </row>
    <row r="245" spans="1:34" ht="12.75" customHeight="1">
      <c r="A245" s="18" t="s">
        <v>20</v>
      </c>
      <c r="B245" s="26" t="s">
        <v>231</v>
      </c>
      <c r="C245" s="26" t="s">
        <v>207</v>
      </c>
      <c r="D245" s="34" t="s">
        <v>1</v>
      </c>
      <c r="E245" s="1">
        <f>+[1]Matriz!$JA33</f>
        <v>101.60500565009454</v>
      </c>
      <c r="F245" s="163">
        <f>+[1]Matriz!$JW33</f>
        <v>0.39999999999999991</v>
      </c>
      <c r="G245" s="1">
        <f t="shared" si="220"/>
        <v>142.24700791013234</v>
      </c>
      <c r="H245" s="2"/>
      <c r="I245" s="3">
        <f>17.18%+10.5%</f>
        <v>0.27679999999999999</v>
      </c>
      <c r="J245" s="3">
        <v>3.5000000000000003E-2</v>
      </c>
      <c r="K245" s="1">
        <f t="shared" si="221"/>
        <v>0</v>
      </c>
      <c r="L245" s="1">
        <f t="shared" si="222"/>
        <v>0</v>
      </c>
      <c r="M245" s="1">
        <f t="shared" si="223"/>
        <v>0</v>
      </c>
      <c r="N245" s="1">
        <f t="shared" si="224"/>
        <v>0</v>
      </c>
      <c r="O245" s="1">
        <f t="shared" si="225"/>
        <v>0</v>
      </c>
      <c r="P245" s="1">
        <f t="shared" si="226"/>
        <v>99.272479856386454</v>
      </c>
      <c r="Q245" s="5"/>
      <c r="R245" s="1">
        <f t="shared" si="227"/>
        <v>1.7425258468991212</v>
      </c>
      <c r="S245" s="1">
        <f>+G245*(1-H245)*0.79*$S$2</f>
        <v>6.6301330386912687</v>
      </c>
      <c r="T245" s="118">
        <f>+'comp aderezos'!$E$95</f>
        <v>27.525617240000006</v>
      </c>
      <c r="U245" s="116">
        <f>+SUM(directos!$D$45:$D$48)*(1+$U$2)</f>
        <v>22.089174999999997</v>
      </c>
      <c r="V245" s="1">
        <f t="shared" si="228"/>
        <v>57.987451125590397</v>
      </c>
      <c r="W245" s="1">
        <f t="shared" si="229"/>
        <v>0</v>
      </c>
      <c r="X245" s="1">
        <f t="shared" si="230"/>
        <v>0</v>
      </c>
      <c r="Y245" s="1">
        <f t="shared" si="231"/>
        <v>0</v>
      </c>
      <c r="Z245" s="1">
        <f t="shared" si="232"/>
        <v>0</v>
      </c>
      <c r="AA245" s="1">
        <f t="shared" si="233"/>
        <v>0</v>
      </c>
      <c r="AB245" s="1">
        <f t="shared" si="234"/>
        <v>41.285028730796057</v>
      </c>
      <c r="AC245" s="5">
        <f t="shared" si="235"/>
        <v>0</v>
      </c>
      <c r="AD245" s="183"/>
      <c r="AE245" s="5">
        <v>16</v>
      </c>
      <c r="AF245" s="5">
        <f t="shared" ref="AF245:AF256" si="245">+AC245*$A$246</f>
        <v>0</v>
      </c>
      <c r="AG245" s="5">
        <f t="shared" si="237"/>
        <v>0</v>
      </c>
      <c r="AH245" s="8"/>
    </row>
    <row r="246" spans="1:34">
      <c r="A246" s="28">
        <v>0.20499999999999999</v>
      </c>
      <c r="B246" s="26" t="s">
        <v>231</v>
      </c>
      <c r="C246" s="26" t="s">
        <v>207</v>
      </c>
      <c r="D246" s="34" t="s">
        <v>12</v>
      </c>
      <c r="E246" s="1">
        <f>+[1]Matriz!$JB33</f>
        <v>98.647798388443917</v>
      </c>
      <c r="F246" s="163">
        <f>+[1]Matriz!$JX33</f>
        <v>0.39999999999999991</v>
      </c>
      <c r="G246" s="1">
        <f t="shared" si="220"/>
        <v>138.10691774382147</v>
      </c>
      <c r="H246" s="4">
        <v>0.18720000000000001</v>
      </c>
      <c r="I246" s="3">
        <v>0.15</v>
      </c>
      <c r="J246" s="3">
        <v>3.5000000000000003E-2</v>
      </c>
      <c r="K246" s="1">
        <f t="shared" si="221"/>
        <v>79026.32513049338</v>
      </c>
      <c r="L246" s="1">
        <f t="shared" si="222"/>
        <v>11853.948769574006</v>
      </c>
      <c r="M246" s="1">
        <f t="shared" si="223"/>
        <v>67172.37636091937</v>
      </c>
      <c r="N246" s="1">
        <f t="shared" si="224"/>
        <v>2351.0331726321783</v>
      </c>
      <c r="O246" s="1">
        <f t="shared" si="225"/>
        <v>64821.343188287196</v>
      </c>
      <c r="P246" s="1">
        <f t="shared" si="226"/>
        <v>92.07577157427157</v>
      </c>
      <c r="Q246" s="5"/>
      <c r="R246" s="1">
        <f t="shared" si="227"/>
        <v>1.3751029585916816</v>
      </c>
      <c r="S246" s="1">
        <f>+G246*(1-H246)*0.79*$S$2</f>
        <v>5.2321264408129204</v>
      </c>
      <c r="T246" s="1">
        <f t="shared" ref="T246:T256" si="246">+T245</f>
        <v>27.525617240000006</v>
      </c>
      <c r="U246" s="1">
        <f t="shared" ref="U246:U256" si="247">+U245</f>
        <v>22.089174999999997</v>
      </c>
      <c r="V246" s="1">
        <f t="shared" si="228"/>
        <v>56.222021639404602</v>
      </c>
      <c r="W246" s="1">
        <f t="shared" si="229"/>
        <v>968.07248284854381</v>
      </c>
      <c r="X246" s="1">
        <f t="shared" si="230"/>
        <v>3683.4170143322958</v>
      </c>
      <c r="Y246" s="1">
        <f t="shared" si="231"/>
        <v>19378.034536960004</v>
      </c>
      <c r="Z246" s="1">
        <f t="shared" si="232"/>
        <v>15550.779199999997</v>
      </c>
      <c r="AA246" s="1">
        <f t="shared" si="233"/>
        <v>39580.30323414084</v>
      </c>
      <c r="AB246" s="1">
        <f t="shared" si="234"/>
        <v>35.853749934866968</v>
      </c>
      <c r="AC246" s="5">
        <f t="shared" si="235"/>
        <v>704</v>
      </c>
      <c r="AD246" s="183">
        <v>44</v>
      </c>
      <c r="AE246" s="5">
        <v>16</v>
      </c>
      <c r="AF246" s="5">
        <f t="shared" si="245"/>
        <v>144.32</v>
      </c>
      <c r="AG246" s="5">
        <f t="shared" si="237"/>
        <v>25241.039954146345</v>
      </c>
      <c r="AH246" s="8"/>
    </row>
    <row r="247" spans="1:34" ht="12.75" customHeight="1">
      <c r="A247" s="30"/>
      <c r="B247" s="26" t="s">
        <v>231</v>
      </c>
      <c r="C247" s="26" t="s">
        <v>207</v>
      </c>
      <c r="D247" s="34" t="s">
        <v>0</v>
      </c>
      <c r="E247" s="1">
        <f>+[1]Matriz!$JC33</f>
        <v>114.14404376812944</v>
      </c>
      <c r="F247" s="163">
        <f>+[1]Matriz!$JY33</f>
        <v>0.39999999999999991</v>
      </c>
      <c r="G247" s="1">
        <f t="shared" si="220"/>
        <v>159.80166127538121</v>
      </c>
      <c r="H247" s="4">
        <v>0.127</v>
      </c>
      <c r="I247" s="3">
        <v>0.2661</v>
      </c>
      <c r="J247" s="3">
        <v>3.5000000000000003E-2</v>
      </c>
      <c r="K247" s="1">
        <f t="shared" si="221"/>
        <v>98212.822606559072</v>
      </c>
      <c r="L247" s="1">
        <f t="shared" si="222"/>
        <v>26134.432095605371</v>
      </c>
      <c r="M247" s="1">
        <f t="shared" si="223"/>
        <v>72078.390510953701</v>
      </c>
      <c r="N247" s="1">
        <f t="shared" si="224"/>
        <v>2522.7436678833797</v>
      </c>
      <c r="O247" s="1">
        <f t="shared" si="225"/>
        <v>69555.646843070324</v>
      </c>
      <c r="P247" s="1">
        <f t="shared" si="226"/>
        <v>98.800634720270352</v>
      </c>
      <c r="Q247" s="5"/>
      <c r="R247" s="1">
        <f t="shared" si="227"/>
        <v>1.7089589160942453</v>
      </c>
      <c r="S247" s="1">
        <f>+G247*(1-H247)*0.79*$S$2</f>
        <v>6.5024142921757369</v>
      </c>
      <c r="T247" s="1">
        <f t="shared" si="246"/>
        <v>27.525617240000006</v>
      </c>
      <c r="U247" s="1">
        <f t="shared" si="247"/>
        <v>22.089174999999997</v>
      </c>
      <c r="V247" s="1">
        <f t="shared" si="228"/>
        <v>57.82616544826999</v>
      </c>
      <c r="W247" s="1">
        <f t="shared" si="229"/>
        <v>1203.1070769303487</v>
      </c>
      <c r="X247" s="1">
        <f t="shared" si="230"/>
        <v>4577.6996616917186</v>
      </c>
      <c r="Y247" s="1">
        <f t="shared" si="231"/>
        <v>19378.034536960004</v>
      </c>
      <c r="Z247" s="1">
        <f t="shared" si="232"/>
        <v>15550.779199999997</v>
      </c>
      <c r="AA247" s="1">
        <f t="shared" si="233"/>
        <v>40709.620475582073</v>
      </c>
      <c r="AB247" s="1">
        <f t="shared" si="234"/>
        <v>40.974469272000363</v>
      </c>
      <c r="AC247" s="5">
        <f t="shared" si="235"/>
        <v>704</v>
      </c>
      <c r="AD247" s="183">
        <v>44</v>
      </c>
      <c r="AE247" s="5">
        <v>16</v>
      </c>
      <c r="AF247" s="5">
        <f t="shared" si="245"/>
        <v>144.32</v>
      </c>
      <c r="AG247" s="5">
        <f t="shared" si="237"/>
        <v>28846.026367488255</v>
      </c>
      <c r="AH247" s="8"/>
    </row>
    <row r="248" spans="1:34" ht="12.75" customHeight="1">
      <c r="A248" s="30"/>
      <c r="B248" s="26" t="s">
        <v>231</v>
      </c>
      <c r="C248" s="26" t="s">
        <v>207</v>
      </c>
      <c r="D248" s="34" t="s">
        <v>2</v>
      </c>
      <c r="E248" s="1">
        <f>+[1]Matriz!$JD33</f>
        <v>105.90579849269083</v>
      </c>
      <c r="F248" s="163">
        <f>+[1]Matriz!$JZ33</f>
        <v>0.39999999999999991</v>
      </c>
      <c r="G248" s="1">
        <f t="shared" si="220"/>
        <v>148.26811788976715</v>
      </c>
      <c r="H248" s="4">
        <v>0.1628</v>
      </c>
      <c r="I248" s="3">
        <v>0.14249999999999999</v>
      </c>
      <c r="J248" s="3">
        <v>3.5000000000000003E-2</v>
      </c>
      <c r="K248" s="1">
        <f t="shared" si="221"/>
        <v>43693.784040654195</v>
      </c>
      <c r="L248" s="1">
        <f t="shared" si="222"/>
        <v>6226.3642257932224</v>
      </c>
      <c r="M248" s="1">
        <f t="shared" si="223"/>
        <v>37467.419814860972</v>
      </c>
      <c r="N248" s="1">
        <f t="shared" si="224"/>
        <v>1311.3596935201342</v>
      </c>
      <c r="O248" s="1">
        <f t="shared" si="225"/>
        <v>36156.060121340837</v>
      </c>
      <c r="P248" s="1">
        <f t="shared" si="226"/>
        <v>102.71607989017285</v>
      </c>
      <c r="Q248" s="5"/>
      <c r="R248" s="1">
        <f t="shared" si="227"/>
        <v>1.520593336642085</v>
      </c>
      <c r="S248" s="1">
        <f>+G248*(1-H248)*0.79*$S$2</f>
        <v>5.7857024833377615</v>
      </c>
      <c r="T248" s="1">
        <f t="shared" si="246"/>
        <v>27.525617240000006</v>
      </c>
      <c r="U248" s="1">
        <f t="shared" si="247"/>
        <v>22.089174999999997</v>
      </c>
      <c r="V248" s="1">
        <f t="shared" si="228"/>
        <v>56.921088059979851</v>
      </c>
      <c r="W248" s="1">
        <f t="shared" si="229"/>
        <v>535.24885449801388</v>
      </c>
      <c r="X248" s="1">
        <f t="shared" si="230"/>
        <v>2036.5672741348922</v>
      </c>
      <c r="Y248" s="1">
        <f t="shared" si="231"/>
        <v>9689.0172684800018</v>
      </c>
      <c r="Z248" s="1">
        <f t="shared" si="232"/>
        <v>7775.3895999999986</v>
      </c>
      <c r="AA248" s="1">
        <f t="shared" si="233"/>
        <v>20036.222997112909</v>
      </c>
      <c r="AB248" s="1">
        <f t="shared" si="234"/>
        <v>45.794991830192998</v>
      </c>
      <c r="AC248" s="5">
        <f t="shared" si="235"/>
        <v>352</v>
      </c>
      <c r="AD248" s="183">
        <v>22</v>
      </c>
      <c r="AE248" s="5">
        <v>16</v>
      </c>
      <c r="AF248" s="5">
        <f t="shared" si="245"/>
        <v>72.16</v>
      </c>
      <c r="AG248" s="5">
        <f t="shared" si="237"/>
        <v>16119.837124227935</v>
      </c>
      <c r="AH248" s="8"/>
    </row>
    <row r="249" spans="1:34" ht="12.75" customHeight="1">
      <c r="A249" s="30"/>
      <c r="B249" s="26" t="s">
        <v>231</v>
      </c>
      <c r="C249" s="26" t="s">
        <v>207</v>
      </c>
      <c r="D249" s="34" t="s">
        <v>13</v>
      </c>
      <c r="E249" s="1">
        <f>+[1]Matriz!$JE33</f>
        <v>94.96845512059636</v>
      </c>
      <c r="F249" s="163">
        <f>+[1]Matriz!$KA33</f>
        <v>0.39999999999999991</v>
      </c>
      <c r="G249" s="1">
        <f t="shared" si="220"/>
        <v>132.9558371688349</v>
      </c>
      <c r="H249" s="4">
        <v>0.126</v>
      </c>
      <c r="I249" s="3">
        <v>0.1</v>
      </c>
      <c r="J249" s="3">
        <v>0.02</v>
      </c>
      <c r="K249" s="1">
        <f t="shared" si="221"/>
        <v>0</v>
      </c>
      <c r="L249" s="1">
        <f t="shared" si="222"/>
        <v>0</v>
      </c>
      <c r="M249" s="1">
        <f t="shared" si="223"/>
        <v>0</v>
      </c>
      <c r="N249" s="1">
        <f t="shared" si="224"/>
        <v>0</v>
      </c>
      <c r="O249" s="1">
        <f t="shared" si="225"/>
        <v>0</v>
      </c>
      <c r="P249" s="1">
        <f t="shared" si="226"/>
        <v>102.49140028666542</v>
      </c>
      <c r="Q249" s="5"/>
      <c r="R249" s="1">
        <f t="shared" si="227"/>
        <v>1.4234916706481309</v>
      </c>
      <c r="S249" s="1">
        <f>+G249*(1-H249)*0.79*$S$2</f>
        <v>5.4162405525640311</v>
      </c>
      <c r="T249" s="1">
        <f t="shared" si="246"/>
        <v>27.525617240000006</v>
      </c>
      <c r="U249" s="1">
        <f t="shared" si="247"/>
        <v>22.089174999999997</v>
      </c>
      <c r="V249" s="1">
        <f t="shared" si="228"/>
        <v>56.454524463212167</v>
      </c>
      <c r="W249" s="1">
        <f t="shared" si="229"/>
        <v>0</v>
      </c>
      <c r="X249" s="1">
        <f t="shared" si="230"/>
        <v>0</v>
      </c>
      <c r="Y249" s="1">
        <f t="shared" si="231"/>
        <v>0</v>
      </c>
      <c r="Z249" s="1">
        <f t="shared" si="232"/>
        <v>0</v>
      </c>
      <c r="AA249" s="1">
        <f t="shared" si="233"/>
        <v>0</v>
      </c>
      <c r="AB249" s="1">
        <f t="shared" si="234"/>
        <v>46.036875823453258</v>
      </c>
      <c r="AC249" s="5">
        <f t="shared" si="235"/>
        <v>0</v>
      </c>
      <c r="AD249" s="183">
        <v>0</v>
      </c>
      <c r="AE249" s="5">
        <v>16</v>
      </c>
      <c r="AF249" s="5">
        <f t="shared" si="245"/>
        <v>0</v>
      </c>
      <c r="AG249" s="5">
        <f t="shared" si="237"/>
        <v>0</v>
      </c>
      <c r="AH249" s="8"/>
    </row>
    <row r="250" spans="1:34" ht="12.75" customHeight="1">
      <c r="A250" s="30"/>
      <c r="B250" s="26" t="s">
        <v>231</v>
      </c>
      <c r="C250" s="26" t="s">
        <v>207</v>
      </c>
      <c r="D250" s="34" t="s">
        <v>21</v>
      </c>
      <c r="E250" s="1">
        <f>+[1]Matriz!$JG33</f>
        <v>87.529563992473669</v>
      </c>
      <c r="F250" s="163">
        <f>+[1]Matriz!$KC33</f>
        <v>0.39999999999999991</v>
      </c>
      <c r="G250" s="1">
        <f t="shared" si="220"/>
        <v>122.54138958946312</v>
      </c>
      <c r="H250" s="4">
        <v>7.0000000000000007E-2</v>
      </c>
      <c r="I250" s="3">
        <v>0.15</v>
      </c>
      <c r="J250" s="3">
        <v>0.05</v>
      </c>
      <c r="K250" s="1">
        <f t="shared" si="221"/>
        <v>0</v>
      </c>
      <c r="L250" s="1">
        <f t="shared" si="222"/>
        <v>0</v>
      </c>
      <c r="M250" s="1">
        <f t="shared" si="223"/>
        <v>0</v>
      </c>
      <c r="N250" s="1">
        <f t="shared" si="224"/>
        <v>0</v>
      </c>
      <c r="O250" s="1">
        <f t="shared" si="225"/>
        <v>0</v>
      </c>
      <c r="P250" s="1">
        <f t="shared" si="226"/>
        <v>92.025520046947051</v>
      </c>
      <c r="Q250" s="5"/>
      <c r="R250" s="1">
        <f t="shared" si="227"/>
        <v>1.3960527808979586</v>
      </c>
      <c r="S250" s="1">
        <f t="shared" ref="S250:S256" si="248">+G250*(1-H250)*$S$2</f>
        <v>6.7238460467738408</v>
      </c>
      <c r="T250" s="1">
        <f t="shared" si="246"/>
        <v>27.525617240000006</v>
      </c>
      <c r="U250" s="1">
        <f t="shared" si="247"/>
        <v>22.089174999999997</v>
      </c>
      <c r="V250" s="1">
        <f t="shared" si="228"/>
        <v>57.734691067671804</v>
      </c>
      <c r="W250" s="1">
        <f t="shared" si="229"/>
        <v>0</v>
      </c>
      <c r="X250" s="1">
        <f t="shared" si="230"/>
        <v>0</v>
      </c>
      <c r="Y250" s="1">
        <f t="shared" si="231"/>
        <v>0</v>
      </c>
      <c r="Z250" s="1">
        <f t="shared" si="232"/>
        <v>0</v>
      </c>
      <c r="AA250" s="1">
        <f t="shared" si="233"/>
        <v>0</v>
      </c>
      <c r="AB250" s="1">
        <f t="shared" si="234"/>
        <v>34.290828979275247</v>
      </c>
      <c r="AC250" s="5">
        <f t="shared" si="235"/>
        <v>0</v>
      </c>
      <c r="AD250" s="183"/>
      <c r="AE250" s="5">
        <v>16</v>
      </c>
      <c r="AF250" s="5">
        <f t="shared" si="245"/>
        <v>0</v>
      </c>
      <c r="AG250" s="5">
        <f t="shared" si="237"/>
        <v>0</v>
      </c>
      <c r="AH250" s="8"/>
    </row>
    <row r="251" spans="1:34" ht="12.75" customHeight="1">
      <c r="A251" s="30"/>
      <c r="B251" s="26" t="s">
        <v>231</v>
      </c>
      <c r="C251" s="26" t="s">
        <v>207</v>
      </c>
      <c r="D251" s="34" t="s">
        <v>47</v>
      </c>
      <c r="E251" s="1">
        <f>+[1]Matriz!$JF33</f>
        <v>102.33880093419477</v>
      </c>
      <c r="F251" s="163">
        <f>+[1]Matriz!$KB33</f>
        <v>0.39999999999999991</v>
      </c>
      <c r="G251" s="1">
        <f t="shared" si="220"/>
        <v>143.27432130787267</v>
      </c>
      <c r="H251" s="4">
        <v>0.15</v>
      </c>
      <c r="I251" s="3">
        <v>0.128</v>
      </c>
      <c r="J251" s="3">
        <v>3.5000000000000003E-2</v>
      </c>
      <c r="K251" s="1">
        <f t="shared" si="221"/>
        <v>0</v>
      </c>
      <c r="L251" s="1">
        <f t="shared" si="222"/>
        <v>0</v>
      </c>
      <c r="M251" s="1">
        <f t="shared" si="223"/>
        <v>0</v>
      </c>
      <c r="N251" s="1">
        <f t="shared" si="224"/>
        <v>0</v>
      </c>
      <c r="O251" s="1">
        <f t="shared" si="225"/>
        <v>0</v>
      </c>
      <c r="P251" s="1">
        <f t="shared" si="226"/>
        <v>102.47810451002638</v>
      </c>
      <c r="Q251" s="5"/>
      <c r="R251" s="1">
        <f t="shared" si="227"/>
        <v>1.4918438706182242</v>
      </c>
      <c r="S251" s="1">
        <f t="shared" si="248"/>
        <v>7.1852072135898135</v>
      </c>
      <c r="T251" s="1">
        <f t="shared" si="246"/>
        <v>27.525617240000006</v>
      </c>
      <c r="U251" s="1">
        <f t="shared" si="247"/>
        <v>22.089174999999997</v>
      </c>
      <c r="V251" s="1">
        <f t="shared" si="228"/>
        <v>58.291843324208045</v>
      </c>
      <c r="W251" s="1">
        <f t="shared" si="229"/>
        <v>0</v>
      </c>
      <c r="X251" s="1">
        <f t="shared" si="230"/>
        <v>0</v>
      </c>
      <c r="Y251" s="1">
        <f t="shared" si="231"/>
        <v>0</v>
      </c>
      <c r="Z251" s="1">
        <f t="shared" si="232"/>
        <v>0</v>
      </c>
      <c r="AA251" s="1">
        <f t="shared" si="233"/>
        <v>0</v>
      </c>
      <c r="AB251" s="1">
        <f t="shared" si="234"/>
        <v>44.186261185818339</v>
      </c>
      <c r="AC251" s="5">
        <f t="shared" si="235"/>
        <v>0</v>
      </c>
      <c r="AD251" s="183"/>
      <c r="AE251" s="5">
        <v>16</v>
      </c>
      <c r="AF251" s="5">
        <f t="shared" si="245"/>
        <v>0</v>
      </c>
      <c r="AG251" s="5">
        <f t="shared" si="237"/>
        <v>0</v>
      </c>
      <c r="AH251" s="8"/>
    </row>
    <row r="252" spans="1:34" ht="12.75" customHeight="1">
      <c r="A252" s="30"/>
      <c r="B252" s="26" t="s">
        <v>231</v>
      </c>
      <c r="C252" s="26" t="s">
        <v>207</v>
      </c>
      <c r="D252" s="34" t="s">
        <v>48</v>
      </c>
      <c r="E252" s="1">
        <f>+[1]Matriz!$JK33</f>
        <v>100.92397880146396</v>
      </c>
      <c r="F252" s="163">
        <f>+[1]Matriz!$KG33</f>
        <v>0.39999999999999991</v>
      </c>
      <c r="G252" s="1">
        <f t="shared" ref="G252:G268" si="249">+E252*(1+F252)</f>
        <v>141.29357032204953</v>
      </c>
      <c r="H252" s="4">
        <v>7.0000000000000007E-2</v>
      </c>
      <c r="I252" s="3">
        <v>0.15</v>
      </c>
      <c r="J252" s="3">
        <v>3.5000000000000003E-2</v>
      </c>
      <c r="K252" s="1">
        <f t="shared" si="221"/>
        <v>0</v>
      </c>
      <c r="L252" s="1">
        <f t="shared" si="222"/>
        <v>0</v>
      </c>
      <c r="M252" s="1">
        <f t="shared" si="223"/>
        <v>0</v>
      </c>
      <c r="N252" s="1">
        <f t="shared" si="224"/>
        <v>0</v>
      </c>
      <c r="O252" s="1">
        <f t="shared" si="225"/>
        <v>0</v>
      </c>
      <c r="P252" s="1">
        <f t="shared" si="226"/>
        <v>107.78332748269484</v>
      </c>
      <c r="Q252" s="5"/>
      <c r="R252" s="1">
        <f t="shared" si="227"/>
        <v>1.6096869998939494</v>
      </c>
      <c r="S252" s="1">
        <f t="shared" si="248"/>
        <v>7.7527782035708572</v>
      </c>
      <c r="T252" s="1">
        <f t="shared" si="246"/>
        <v>27.525617240000006</v>
      </c>
      <c r="U252" s="1">
        <f t="shared" si="247"/>
        <v>22.089174999999997</v>
      </c>
      <c r="V252" s="1">
        <f t="shared" si="228"/>
        <v>58.977257443464808</v>
      </c>
      <c r="W252" s="1">
        <f t="shared" si="229"/>
        <v>0</v>
      </c>
      <c r="X252" s="1">
        <f t="shared" si="230"/>
        <v>0</v>
      </c>
      <c r="Y252" s="1">
        <f t="shared" si="231"/>
        <v>0</v>
      </c>
      <c r="Z252" s="1">
        <f t="shared" si="232"/>
        <v>0</v>
      </c>
      <c r="AA252" s="1">
        <f t="shared" si="233"/>
        <v>0</v>
      </c>
      <c r="AB252" s="1">
        <f t="shared" si="234"/>
        <v>48.806070039230036</v>
      </c>
      <c r="AC252" s="5">
        <f t="shared" si="235"/>
        <v>0</v>
      </c>
      <c r="AD252" s="183"/>
      <c r="AE252" s="5">
        <v>16</v>
      </c>
      <c r="AF252" s="5">
        <f t="shared" si="245"/>
        <v>0</v>
      </c>
      <c r="AG252" s="5">
        <f t="shared" si="237"/>
        <v>0</v>
      </c>
      <c r="AH252" s="8"/>
    </row>
    <row r="253" spans="1:34" ht="12.75" customHeight="1">
      <c r="A253" s="30"/>
      <c r="B253" s="26" t="s">
        <v>231</v>
      </c>
      <c r="C253" s="26" t="s">
        <v>207</v>
      </c>
      <c r="D253" s="34" t="s">
        <v>49</v>
      </c>
      <c r="E253" s="1">
        <f>+[1]Matriz!$JI33</f>
        <v>90.030408677972858</v>
      </c>
      <c r="F253" s="163">
        <f>+[1]Matriz!$KE33</f>
        <v>0.39999999999999991</v>
      </c>
      <c r="G253" s="1">
        <f t="shared" si="249"/>
        <v>126.042572149162</v>
      </c>
      <c r="H253" s="4">
        <v>0.1</v>
      </c>
      <c r="I253" s="3">
        <v>0.2</v>
      </c>
      <c r="J253" s="3"/>
      <c r="K253" s="1">
        <f t="shared" si="221"/>
        <v>21780.156467375193</v>
      </c>
      <c r="L253" s="1">
        <f t="shared" si="222"/>
        <v>4356.0312934750391</v>
      </c>
      <c r="M253" s="1">
        <f t="shared" si="223"/>
        <v>17424.125173900153</v>
      </c>
      <c r="N253" s="1">
        <f t="shared" si="224"/>
        <v>0</v>
      </c>
      <c r="O253" s="1">
        <f t="shared" si="225"/>
        <v>17424.125173900153</v>
      </c>
      <c r="P253" s="1">
        <f t="shared" si="226"/>
        <v>90.750651947396648</v>
      </c>
      <c r="Q253" s="5"/>
      <c r="R253" s="1">
        <f t="shared" si="227"/>
        <v>1.3896193579445111</v>
      </c>
      <c r="S253" s="1">
        <f t="shared" si="248"/>
        <v>6.6928605811205015</v>
      </c>
      <c r="T253" s="1">
        <f t="shared" si="246"/>
        <v>27.525617240000006</v>
      </c>
      <c r="U253" s="1">
        <f t="shared" si="247"/>
        <v>22.089174999999997</v>
      </c>
      <c r="V253" s="1">
        <f t="shared" si="228"/>
        <v>57.697272179065017</v>
      </c>
      <c r="W253" s="1">
        <f t="shared" si="229"/>
        <v>266.80691672534613</v>
      </c>
      <c r="X253" s="1">
        <f t="shared" si="230"/>
        <v>1285.0292315751362</v>
      </c>
      <c r="Y253" s="1">
        <f t="shared" si="231"/>
        <v>5284.9185100800014</v>
      </c>
      <c r="Z253" s="1">
        <f t="shared" si="232"/>
        <v>4241.1215999999995</v>
      </c>
      <c r="AA253" s="1">
        <f t="shared" si="233"/>
        <v>11077.876258380484</v>
      </c>
      <c r="AB253" s="1">
        <f t="shared" si="234"/>
        <v>33.053379768331631</v>
      </c>
      <c r="AC253" s="5">
        <f t="shared" si="235"/>
        <v>192</v>
      </c>
      <c r="AD253" s="183">
        <v>12</v>
      </c>
      <c r="AE253" s="5">
        <v>16</v>
      </c>
      <c r="AF253" s="5">
        <f t="shared" si="245"/>
        <v>39.36</v>
      </c>
      <c r="AG253" s="5">
        <f t="shared" si="237"/>
        <v>6346.2489155196727</v>
      </c>
      <c r="AH253" s="8"/>
    </row>
    <row r="254" spans="1:34" ht="12.75" customHeight="1">
      <c r="A254" s="30"/>
      <c r="B254" s="26" t="s">
        <v>231</v>
      </c>
      <c r="C254" s="26" t="s">
        <v>207</v>
      </c>
      <c r="D254" s="34" t="s">
        <v>50</v>
      </c>
      <c r="E254" s="1">
        <f>+[1]Matriz!$JK33</f>
        <v>100.92397880146396</v>
      </c>
      <c r="F254" s="163">
        <f>+[1]Matriz!$KG33</f>
        <v>0.39999999999999991</v>
      </c>
      <c r="G254" s="1">
        <f t="shared" si="249"/>
        <v>141.29357032204953</v>
      </c>
      <c r="H254" s="4">
        <v>0.12</v>
      </c>
      <c r="I254" s="3"/>
      <c r="J254" s="3">
        <v>3.5000000000000003E-2</v>
      </c>
      <c r="K254" s="1">
        <f t="shared" si="221"/>
        <v>19894.134701344574</v>
      </c>
      <c r="L254" s="1">
        <f t="shared" si="222"/>
        <v>0</v>
      </c>
      <c r="M254" s="1">
        <f t="shared" si="223"/>
        <v>19894.134701344574</v>
      </c>
      <c r="N254" s="1">
        <f t="shared" si="224"/>
        <v>696.29471454706015</v>
      </c>
      <c r="O254" s="1">
        <f t="shared" si="225"/>
        <v>19197.839986797513</v>
      </c>
      <c r="P254" s="1">
        <f t="shared" si="226"/>
        <v>119.98649991748445</v>
      </c>
      <c r="Q254" s="5"/>
      <c r="R254" s="1">
        <f t="shared" si="227"/>
        <v>1.5231446880716939</v>
      </c>
      <c r="S254" s="1">
        <f t="shared" si="248"/>
        <v>7.3359621711208112</v>
      </c>
      <c r="T254" s="1">
        <f t="shared" si="246"/>
        <v>27.525617240000006</v>
      </c>
      <c r="U254" s="1">
        <f t="shared" si="247"/>
        <v>22.089174999999997</v>
      </c>
      <c r="V254" s="1">
        <f t="shared" si="228"/>
        <v>58.473899099192508</v>
      </c>
      <c r="W254" s="1">
        <f t="shared" si="229"/>
        <v>243.70315009147103</v>
      </c>
      <c r="X254" s="1">
        <f t="shared" si="230"/>
        <v>1173.7539473793297</v>
      </c>
      <c r="Y254" s="1">
        <f t="shared" si="231"/>
        <v>4404.0987584000013</v>
      </c>
      <c r="Z254" s="1">
        <f t="shared" si="232"/>
        <v>3534.2679999999996</v>
      </c>
      <c r="AA254" s="1">
        <f t="shared" si="233"/>
        <v>9355.8238558708017</v>
      </c>
      <c r="AB254" s="1">
        <f t="shared" si="234"/>
        <v>61.512600818291943</v>
      </c>
      <c r="AC254" s="5">
        <f t="shared" si="235"/>
        <v>160</v>
      </c>
      <c r="AD254" s="183">
        <v>10</v>
      </c>
      <c r="AE254" s="5">
        <v>16</v>
      </c>
      <c r="AF254" s="5">
        <f t="shared" si="245"/>
        <v>32.799999999999997</v>
      </c>
      <c r="AG254" s="5">
        <f t="shared" si="237"/>
        <v>9842.0161309267114</v>
      </c>
      <c r="AH254" s="8"/>
    </row>
    <row r="255" spans="1:34" ht="12.75" customHeight="1">
      <c r="A255" s="30"/>
      <c r="B255" s="26" t="s">
        <v>231</v>
      </c>
      <c r="C255" s="26" t="s">
        <v>207</v>
      </c>
      <c r="D255" s="34" t="s">
        <v>104</v>
      </c>
      <c r="E255" s="1">
        <f>+[1]Matriz!$JJ33</f>
        <v>89.914150197701389</v>
      </c>
      <c r="F255" s="163">
        <f>+[1]Matriz!$KF33</f>
        <v>0.39999999999999991</v>
      </c>
      <c r="G255" s="1">
        <f t="shared" si="249"/>
        <v>125.87981027678194</v>
      </c>
      <c r="H255" s="4">
        <v>0.12</v>
      </c>
      <c r="I255" s="3">
        <v>0.1</v>
      </c>
      <c r="J255" s="3">
        <v>7.0000000000000007E-2</v>
      </c>
      <c r="K255" s="1">
        <f t="shared" si="221"/>
        <v>35447.754573941791</v>
      </c>
      <c r="L255" s="1">
        <f t="shared" si="222"/>
        <v>3544.7754573941793</v>
      </c>
      <c r="M255" s="1">
        <f t="shared" si="223"/>
        <v>31902.979116547613</v>
      </c>
      <c r="N255" s="1">
        <f t="shared" si="224"/>
        <v>2233.2085381583329</v>
      </c>
      <c r="O255" s="1">
        <f t="shared" si="225"/>
        <v>29669.770578389282</v>
      </c>
      <c r="P255" s="1">
        <f t="shared" si="226"/>
        <v>92.718033057466499</v>
      </c>
      <c r="Q255" s="5"/>
      <c r="R255" s="1">
        <f t="shared" si="227"/>
        <v>1.3569843547837093</v>
      </c>
      <c r="S255" s="1">
        <f t="shared" si="248"/>
        <v>6.5356797495705177</v>
      </c>
      <c r="T255" s="1">
        <f t="shared" si="246"/>
        <v>27.525617240000006</v>
      </c>
      <c r="U255" s="1">
        <f t="shared" si="247"/>
        <v>22.089174999999997</v>
      </c>
      <c r="V255" s="1">
        <f t="shared" si="228"/>
        <v>57.507456344354232</v>
      </c>
      <c r="W255" s="1">
        <f t="shared" si="229"/>
        <v>434.23499353078694</v>
      </c>
      <c r="X255" s="1">
        <f t="shared" si="230"/>
        <v>2091.4175198625658</v>
      </c>
      <c r="Y255" s="1">
        <f t="shared" si="231"/>
        <v>8808.1975168000026</v>
      </c>
      <c r="Z255" s="1">
        <f t="shared" si="232"/>
        <v>7068.5359999999991</v>
      </c>
      <c r="AA255" s="1">
        <f t="shared" si="233"/>
        <v>18402.386030193353</v>
      </c>
      <c r="AB255" s="1">
        <f t="shared" si="234"/>
        <v>35.210576713112268</v>
      </c>
      <c r="AC255" s="5">
        <f t="shared" si="235"/>
        <v>320</v>
      </c>
      <c r="AD255" s="183">
        <v>20</v>
      </c>
      <c r="AE255" s="5">
        <v>16</v>
      </c>
      <c r="AF255" s="5">
        <f t="shared" si="245"/>
        <v>65.599999999999994</v>
      </c>
      <c r="AG255" s="5">
        <f t="shared" si="237"/>
        <v>11267.384548195925</v>
      </c>
      <c r="AH255" s="8"/>
    </row>
    <row r="256" spans="1:34" ht="12.75" customHeight="1">
      <c r="A256" s="30"/>
      <c r="B256" s="26" t="s">
        <v>231</v>
      </c>
      <c r="C256" s="26" t="s">
        <v>207</v>
      </c>
      <c r="D256" s="34" t="s">
        <v>51</v>
      </c>
      <c r="E256" s="1">
        <f>+[1]Matriz!$JG33</f>
        <v>87.529563992473669</v>
      </c>
      <c r="F256" s="163">
        <f>+[1]Matriz!$KC33</f>
        <v>0.39999999999999991</v>
      </c>
      <c r="G256" s="1">
        <f t="shared" si="249"/>
        <v>122.54138958946312</v>
      </c>
      <c r="H256" s="4">
        <v>7.0000000000000007E-2</v>
      </c>
      <c r="I256" s="3">
        <v>0.11</v>
      </c>
      <c r="J256" s="3">
        <v>3.5000000000000003E-2</v>
      </c>
      <c r="K256" s="1">
        <f t="shared" si="221"/>
        <v>18234.158770912112</v>
      </c>
      <c r="L256" s="1">
        <f t="shared" si="222"/>
        <v>2005.7574648003324</v>
      </c>
      <c r="M256" s="1">
        <f t="shared" si="223"/>
        <v>16228.40130611178</v>
      </c>
      <c r="N256" s="1">
        <f t="shared" si="224"/>
        <v>567.99404571391233</v>
      </c>
      <c r="O256" s="1">
        <f t="shared" si="225"/>
        <v>15660.407260397868</v>
      </c>
      <c r="P256" s="1">
        <f t="shared" si="226"/>
        <v>97.877545377486669</v>
      </c>
      <c r="Q256" s="5"/>
      <c r="R256" s="1">
        <f t="shared" si="227"/>
        <v>1.3960527808979586</v>
      </c>
      <c r="S256" s="1">
        <f t="shared" si="248"/>
        <v>6.7238460467738408</v>
      </c>
      <c r="T256" s="1">
        <f t="shared" si="246"/>
        <v>27.525617240000006</v>
      </c>
      <c r="U256" s="1">
        <f t="shared" si="247"/>
        <v>22.089174999999997</v>
      </c>
      <c r="V256" s="1">
        <f t="shared" si="228"/>
        <v>57.734691067671804</v>
      </c>
      <c r="W256" s="1">
        <f t="shared" si="229"/>
        <v>223.36844494367338</v>
      </c>
      <c r="X256" s="1">
        <f t="shared" si="230"/>
        <v>1075.8153674838145</v>
      </c>
      <c r="Y256" s="1">
        <f t="shared" si="231"/>
        <v>4404.0987584000013</v>
      </c>
      <c r="Z256" s="1">
        <f t="shared" si="232"/>
        <v>3534.2679999999996</v>
      </c>
      <c r="AA256" s="1">
        <f t="shared" si="233"/>
        <v>9237.5505708274886</v>
      </c>
      <c r="AB256" s="1">
        <f t="shared" si="234"/>
        <v>40.142854309814865</v>
      </c>
      <c r="AC256" s="5">
        <f t="shared" si="235"/>
        <v>160</v>
      </c>
      <c r="AD256" s="183">
        <v>10</v>
      </c>
      <c r="AE256" s="5">
        <v>16</v>
      </c>
      <c r="AF256" s="5">
        <f t="shared" si="245"/>
        <v>32.799999999999997</v>
      </c>
      <c r="AG256" s="5">
        <f t="shared" si="237"/>
        <v>6422.8566895703789</v>
      </c>
      <c r="AH256" s="8"/>
    </row>
    <row r="257" spans="1:34" ht="12.75" customHeight="1">
      <c r="A257" s="18" t="s">
        <v>20</v>
      </c>
      <c r="B257" s="26" t="s">
        <v>205</v>
      </c>
      <c r="C257" s="26" t="s">
        <v>208</v>
      </c>
      <c r="D257" s="34" t="s">
        <v>1</v>
      </c>
      <c r="E257" s="1">
        <f>+[1]Matriz!$JA34</f>
        <v>97.455100868825397</v>
      </c>
      <c r="F257" s="163">
        <f>+[1]Matriz!$JW34</f>
        <v>0.39999999999999991</v>
      </c>
      <c r="G257" s="1">
        <f t="shared" si="249"/>
        <v>136.43714121635554</v>
      </c>
      <c r="H257" s="2"/>
      <c r="I257" s="3">
        <f>17.18%+10.5%</f>
        <v>0.27679999999999999</v>
      </c>
      <c r="J257" s="3">
        <v>3.5000000000000003E-2</v>
      </c>
      <c r="K257" s="1">
        <f t="shared" si="221"/>
        <v>0</v>
      </c>
      <c r="L257" s="1">
        <f t="shared" si="222"/>
        <v>0</v>
      </c>
      <c r="M257" s="1">
        <f t="shared" si="223"/>
        <v>0</v>
      </c>
      <c r="N257" s="1">
        <f t="shared" si="224"/>
        <v>0</v>
      </c>
      <c r="O257" s="1">
        <f t="shared" si="225"/>
        <v>0</v>
      </c>
      <c r="P257" s="1">
        <f t="shared" si="226"/>
        <v>95.217843609199946</v>
      </c>
      <c r="Q257" s="5"/>
      <c r="R257" s="1">
        <f t="shared" si="227"/>
        <v>1.6713549799003555</v>
      </c>
      <c r="S257" s="1">
        <f>+G257*(1-H257)*0.79*$S$2</f>
        <v>6.3593351520943315</v>
      </c>
      <c r="T257" s="118">
        <f>+'comp aderezos'!E114</f>
        <v>27.207259199999996</v>
      </c>
      <c r="U257" s="116">
        <f>+SUM(directos!$D$45:$D$48)*(1+$U$2)</f>
        <v>22.089174999999997</v>
      </c>
      <c r="V257" s="1">
        <f t="shared" si="228"/>
        <v>57.327124331994682</v>
      </c>
      <c r="W257" s="1">
        <f t="shared" si="229"/>
        <v>0</v>
      </c>
      <c r="X257" s="1">
        <f t="shared" si="230"/>
        <v>0</v>
      </c>
      <c r="Y257" s="1">
        <f t="shared" si="231"/>
        <v>0</v>
      </c>
      <c r="Z257" s="1">
        <f t="shared" si="232"/>
        <v>0</v>
      </c>
      <c r="AA257" s="1">
        <f t="shared" si="233"/>
        <v>0</v>
      </c>
      <c r="AB257" s="1">
        <f t="shared" si="234"/>
        <v>37.890719277205264</v>
      </c>
      <c r="AC257" s="5">
        <f t="shared" si="235"/>
        <v>0</v>
      </c>
      <c r="AD257" s="183"/>
      <c r="AE257" s="5">
        <v>16</v>
      </c>
      <c r="AF257" s="5">
        <f t="shared" ref="AF257:AF268" si="250">+AC257*$A$258</f>
        <v>0</v>
      </c>
      <c r="AG257" s="5">
        <f t="shared" si="237"/>
        <v>0</v>
      </c>
      <c r="AH257" s="8"/>
    </row>
    <row r="258" spans="1:34">
      <c r="A258" s="28">
        <v>0.2</v>
      </c>
      <c r="B258" s="26" t="s">
        <v>205</v>
      </c>
      <c r="C258" s="26" t="s">
        <v>208</v>
      </c>
      <c r="D258" s="34" t="s">
        <v>12</v>
      </c>
      <c r="E258" s="1">
        <f>+[1]Matriz!$JB34</f>
        <v>93.67</v>
      </c>
      <c r="F258" s="163">
        <f>+[1]Matriz!$JX34</f>
        <v>0.40000000000000013</v>
      </c>
      <c r="G258" s="1">
        <f t="shared" si="249"/>
        <v>131.13800000000001</v>
      </c>
      <c r="H258" s="4">
        <v>0.18720000000000001</v>
      </c>
      <c r="I258" s="3">
        <v>0.15</v>
      </c>
      <c r="J258" s="3">
        <v>3.5000000000000003E-2</v>
      </c>
      <c r="K258" s="1">
        <f t="shared" si="221"/>
        <v>75038.632345599995</v>
      </c>
      <c r="L258" s="1">
        <f t="shared" si="222"/>
        <v>11255.794851839999</v>
      </c>
      <c r="M258" s="1">
        <f t="shared" si="223"/>
        <v>63782.837493759995</v>
      </c>
      <c r="N258" s="1">
        <f t="shared" si="224"/>
        <v>2232.3993122816</v>
      </c>
      <c r="O258" s="1">
        <f t="shared" si="225"/>
        <v>61550.438181478392</v>
      </c>
      <c r="P258" s="1">
        <f t="shared" si="226"/>
        <v>87.429599689599996</v>
      </c>
      <c r="Q258" s="5"/>
      <c r="R258" s="1">
        <f t="shared" si="227"/>
        <v>1.3057148384000001</v>
      </c>
      <c r="S258" s="1">
        <f>+G258*(1-H258)*0.79*$S$2</f>
        <v>4.9681117239040002</v>
      </c>
      <c r="T258" s="1">
        <f t="shared" ref="T258:T268" si="251">+T257</f>
        <v>27.207259199999996</v>
      </c>
      <c r="U258" s="1">
        <f t="shared" ref="U258:U268" si="252">+U257</f>
        <v>22.089174999999997</v>
      </c>
      <c r="V258" s="1">
        <f t="shared" si="228"/>
        <v>55.570260762303995</v>
      </c>
      <c r="W258" s="1">
        <f t="shared" si="229"/>
        <v>919.22324623360009</v>
      </c>
      <c r="X258" s="1">
        <f t="shared" si="230"/>
        <v>3497.5506536284161</v>
      </c>
      <c r="Y258" s="1">
        <f t="shared" si="231"/>
        <v>19153.910476799996</v>
      </c>
      <c r="Z258" s="1">
        <f t="shared" si="232"/>
        <v>15550.779199999997</v>
      </c>
      <c r="AA258" s="1">
        <f t="shared" si="233"/>
        <v>39121.463576662012</v>
      </c>
      <c r="AB258" s="1">
        <f t="shared" si="234"/>
        <v>31.859338927296001</v>
      </c>
      <c r="AC258" s="5">
        <f t="shared" si="235"/>
        <v>704</v>
      </c>
      <c r="AD258" s="183">
        <v>44</v>
      </c>
      <c r="AE258" s="5">
        <v>16</v>
      </c>
      <c r="AF258" s="5">
        <f t="shared" si="250"/>
        <v>140.80000000000001</v>
      </c>
      <c r="AG258" s="5">
        <f t="shared" si="237"/>
        <v>22428.974604816383</v>
      </c>
      <c r="AH258" s="8"/>
    </row>
    <row r="259" spans="1:34" ht="12.75" customHeight="1">
      <c r="A259" s="30"/>
      <c r="B259" s="26" t="s">
        <v>205</v>
      </c>
      <c r="C259" s="26" t="s">
        <v>208</v>
      </c>
      <c r="D259" s="34" t="s">
        <v>0</v>
      </c>
      <c r="E259" s="1">
        <f>+[1]Matriz!$JC34</f>
        <v>109.57828201740428</v>
      </c>
      <c r="F259" s="163">
        <f>+[1]Matriz!$JY34</f>
        <v>0.39999999999999991</v>
      </c>
      <c r="G259" s="1">
        <f t="shared" si="249"/>
        <v>153.40959482436597</v>
      </c>
      <c r="H259" s="4">
        <v>0.127</v>
      </c>
      <c r="I259" s="3">
        <v>0.2661</v>
      </c>
      <c r="J259" s="3">
        <v>3.5000000000000003E-2</v>
      </c>
      <c r="K259" s="1">
        <f t="shared" si="221"/>
        <v>94284.309702296727</v>
      </c>
      <c r="L259" s="1">
        <f t="shared" si="222"/>
        <v>25089.05481178116</v>
      </c>
      <c r="M259" s="1">
        <f t="shared" si="223"/>
        <v>69195.254890515571</v>
      </c>
      <c r="N259" s="1">
        <f t="shared" si="224"/>
        <v>2421.8339211680454</v>
      </c>
      <c r="O259" s="1">
        <f t="shared" si="225"/>
        <v>66773.420969347528</v>
      </c>
      <c r="P259" s="1">
        <f t="shared" si="226"/>
        <v>94.848609331459542</v>
      </c>
      <c r="Q259" s="5"/>
      <c r="R259" s="1">
        <f t="shared" si="227"/>
        <v>1.6406005594504758</v>
      </c>
      <c r="S259" s="1">
        <f>+G259*(1-H259)*0.79*$S$2</f>
        <v>6.2423177204887077</v>
      </c>
      <c r="T259" s="1">
        <f t="shared" si="251"/>
        <v>27.207259199999996</v>
      </c>
      <c r="U259" s="1">
        <f t="shared" si="252"/>
        <v>22.089174999999997</v>
      </c>
      <c r="V259" s="1">
        <f t="shared" si="228"/>
        <v>57.179352479939176</v>
      </c>
      <c r="W259" s="1">
        <f t="shared" si="229"/>
        <v>1154.982793853135</v>
      </c>
      <c r="X259" s="1">
        <f t="shared" si="230"/>
        <v>4394.5916752240501</v>
      </c>
      <c r="Y259" s="1">
        <f t="shared" si="231"/>
        <v>19153.910476799996</v>
      </c>
      <c r="Z259" s="1">
        <f t="shared" si="232"/>
        <v>15550.779199999997</v>
      </c>
      <c r="AA259" s="1">
        <f t="shared" si="233"/>
        <v>40254.264145877183</v>
      </c>
      <c r="AB259" s="1">
        <f t="shared" si="234"/>
        <v>37.669256851520366</v>
      </c>
      <c r="AC259" s="5">
        <f t="shared" si="235"/>
        <v>704</v>
      </c>
      <c r="AD259" s="183">
        <v>44</v>
      </c>
      <c r="AE259" s="5">
        <v>16</v>
      </c>
      <c r="AF259" s="5">
        <f t="shared" si="250"/>
        <v>140.80000000000001</v>
      </c>
      <c r="AG259" s="5">
        <f t="shared" si="237"/>
        <v>26519.156823470337</v>
      </c>
      <c r="AH259" s="8"/>
    </row>
    <row r="260" spans="1:34" ht="12.75" customHeight="1">
      <c r="A260" s="30"/>
      <c r="B260" s="26" t="s">
        <v>205</v>
      </c>
      <c r="C260" s="26" t="s">
        <v>208</v>
      </c>
      <c r="D260" s="34" t="s">
        <v>2</v>
      </c>
      <c r="E260" s="1">
        <f>+[1]Matriz!$JD34</f>
        <v>101.66956655298318</v>
      </c>
      <c r="F260" s="163">
        <f>+[1]Matriz!$JZ34</f>
        <v>0.39999999999999991</v>
      </c>
      <c r="G260" s="1">
        <f t="shared" si="249"/>
        <v>142.33739317417644</v>
      </c>
      <c r="H260" s="4">
        <v>0.1628</v>
      </c>
      <c r="I260" s="3">
        <v>0.14249999999999999</v>
      </c>
      <c r="J260" s="3">
        <v>3.5000000000000003E-2</v>
      </c>
      <c r="K260" s="1">
        <f t="shared" si="221"/>
        <v>41946.032679028023</v>
      </c>
      <c r="L260" s="1">
        <f t="shared" si="222"/>
        <v>5977.309656761493</v>
      </c>
      <c r="M260" s="1">
        <f t="shared" si="223"/>
        <v>35968.723022266531</v>
      </c>
      <c r="N260" s="1">
        <f t="shared" si="224"/>
        <v>1258.9053057793287</v>
      </c>
      <c r="O260" s="1">
        <f t="shared" si="225"/>
        <v>34709.817716487203</v>
      </c>
      <c r="P260" s="1">
        <f t="shared" si="226"/>
        <v>98.607436694565919</v>
      </c>
      <c r="Q260" s="5"/>
      <c r="R260" s="1">
        <f t="shared" si="227"/>
        <v>1.4597696031764014</v>
      </c>
      <c r="S260" s="1">
        <f>+G260*(1-H260)*0.79*$S$2</f>
        <v>5.5542743840042501</v>
      </c>
      <c r="T260" s="1">
        <f t="shared" si="251"/>
        <v>27.207259199999996</v>
      </c>
      <c r="U260" s="1">
        <f t="shared" si="252"/>
        <v>22.089174999999997</v>
      </c>
      <c r="V260" s="1">
        <f t="shared" si="228"/>
        <v>56.310478187180642</v>
      </c>
      <c r="W260" s="1">
        <f t="shared" si="229"/>
        <v>513.83890031809324</v>
      </c>
      <c r="X260" s="1">
        <f t="shared" si="230"/>
        <v>1955.104583169496</v>
      </c>
      <c r="Y260" s="1">
        <f t="shared" si="231"/>
        <v>9576.9552383999981</v>
      </c>
      <c r="Z260" s="1">
        <f t="shared" si="232"/>
        <v>7775.3895999999986</v>
      </c>
      <c r="AA260" s="1">
        <f t="shared" si="233"/>
        <v>19821.288321887587</v>
      </c>
      <c r="AB260" s="1">
        <f t="shared" si="234"/>
        <v>42.296958507385277</v>
      </c>
      <c r="AC260" s="5">
        <f t="shared" si="235"/>
        <v>352</v>
      </c>
      <c r="AD260" s="183">
        <v>22</v>
      </c>
      <c r="AE260" s="5">
        <v>16</v>
      </c>
      <c r="AF260" s="5">
        <f t="shared" si="250"/>
        <v>70.400000000000006</v>
      </c>
      <c r="AG260" s="5">
        <f t="shared" si="237"/>
        <v>14888.529394599618</v>
      </c>
      <c r="AH260" s="8"/>
    </row>
    <row r="261" spans="1:34" ht="12.75" customHeight="1">
      <c r="A261" s="30"/>
      <c r="B261" s="26" t="s">
        <v>205</v>
      </c>
      <c r="C261" s="26" t="s">
        <v>208</v>
      </c>
      <c r="D261" s="34" t="s">
        <v>13</v>
      </c>
      <c r="E261" s="1">
        <f>+[1]Matriz!$JE34</f>
        <v>91.169716915772526</v>
      </c>
      <c r="F261" s="163">
        <f>+[1]Matriz!$KA34</f>
        <v>0.39999999999999991</v>
      </c>
      <c r="G261" s="1">
        <f t="shared" si="249"/>
        <v>127.63760368208153</v>
      </c>
      <c r="H261" s="4">
        <v>0.126</v>
      </c>
      <c r="I261" s="3">
        <v>0.1</v>
      </c>
      <c r="J261" s="3">
        <v>0.02</v>
      </c>
      <c r="K261" s="1">
        <f t="shared" si="221"/>
        <v>0</v>
      </c>
      <c r="L261" s="1">
        <f t="shared" si="222"/>
        <v>0</v>
      </c>
      <c r="M261" s="1">
        <f t="shared" si="223"/>
        <v>0</v>
      </c>
      <c r="N261" s="1">
        <f t="shared" si="224"/>
        <v>0</v>
      </c>
      <c r="O261" s="1">
        <f t="shared" si="225"/>
        <v>0</v>
      </c>
      <c r="P261" s="1">
        <f t="shared" si="226"/>
        <v>98.391744275198818</v>
      </c>
      <c r="Q261" s="5"/>
      <c r="R261" s="1">
        <f t="shared" si="227"/>
        <v>1.3665520038222059</v>
      </c>
      <c r="S261" s="1">
        <f>+G261*(1-H261)*0.79*$S$2</f>
        <v>5.1995909304614711</v>
      </c>
      <c r="T261" s="1">
        <f t="shared" si="251"/>
        <v>27.207259199999996</v>
      </c>
      <c r="U261" s="1">
        <f t="shared" si="252"/>
        <v>22.089174999999997</v>
      </c>
      <c r="V261" s="1">
        <f t="shared" si="228"/>
        <v>55.862577134283669</v>
      </c>
      <c r="W261" s="1">
        <f t="shared" si="229"/>
        <v>0</v>
      </c>
      <c r="X261" s="1">
        <f t="shared" si="230"/>
        <v>0</v>
      </c>
      <c r="Y261" s="1">
        <f t="shared" si="231"/>
        <v>0</v>
      </c>
      <c r="Z261" s="1">
        <f t="shared" si="232"/>
        <v>0</v>
      </c>
      <c r="AA261" s="1">
        <f t="shared" si="233"/>
        <v>0</v>
      </c>
      <c r="AB261" s="1">
        <f t="shared" si="234"/>
        <v>42.529167140915149</v>
      </c>
      <c r="AC261" s="5">
        <f t="shared" si="235"/>
        <v>0</v>
      </c>
      <c r="AD261" s="183">
        <v>0</v>
      </c>
      <c r="AE261" s="5">
        <v>16</v>
      </c>
      <c r="AF261" s="5">
        <f t="shared" si="250"/>
        <v>0</v>
      </c>
      <c r="AG261" s="5">
        <f t="shared" si="237"/>
        <v>0</v>
      </c>
      <c r="AH261" s="8"/>
    </row>
    <row r="262" spans="1:34" ht="12.75" customHeight="1">
      <c r="A262" s="30"/>
      <c r="B262" s="26" t="s">
        <v>205</v>
      </c>
      <c r="C262" s="26" t="s">
        <v>208</v>
      </c>
      <c r="D262" s="34" t="s">
        <v>21</v>
      </c>
      <c r="E262" s="1">
        <f>+[1]Matriz!$JG34</f>
        <v>84.028381432774694</v>
      </c>
      <c r="F262" s="163">
        <f>+[1]Matriz!$KC34</f>
        <v>0.39999999999999991</v>
      </c>
      <c r="G262" s="1">
        <f t="shared" si="249"/>
        <v>117.63973400588456</v>
      </c>
      <c r="H262" s="4">
        <v>7.0000000000000007E-2</v>
      </c>
      <c r="I262" s="3">
        <v>0.15</v>
      </c>
      <c r="J262" s="3">
        <v>0.05</v>
      </c>
      <c r="K262" s="1">
        <f t="shared" si="221"/>
        <v>0</v>
      </c>
      <c r="L262" s="1">
        <f t="shared" si="222"/>
        <v>0</v>
      </c>
      <c r="M262" s="1">
        <f t="shared" si="223"/>
        <v>0</v>
      </c>
      <c r="N262" s="1">
        <f t="shared" si="224"/>
        <v>0</v>
      </c>
      <c r="O262" s="1">
        <f t="shared" si="225"/>
        <v>0</v>
      </c>
      <c r="P262" s="1">
        <f t="shared" si="226"/>
        <v>88.344499245069144</v>
      </c>
      <c r="Q262" s="5"/>
      <c r="R262" s="1">
        <f t="shared" si="227"/>
        <v>1.3402106696620397</v>
      </c>
      <c r="S262" s="1">
        <f t="shared" ref="S262:S268" si="253">+G262*(1-H262)*$S$2</f>
        <v>6.454892204902885</v>
      </c>
      <c r="T262" s="1">
        <f t="shared" si="251"/>
        <v>27.207259199999996</v>
      </c>
      <c r="U262" s="1">
        <f t="shared" si="252"/>
        <v>22.089174999999997</v>
      </c>
      <c r="V262" s="1">
        <f t="shared" si="228"/>
        <v>57.091537074564918</v>
      </c>
      <c r="W262" s="1">
        <f t="shared" si="229"/>
        <v>0</v>
      </c>
      <c r="X262" s="1">
        <f t="shared" si="230"/>
        <v>0</v>
      </c>
      <c r="Y262" s="1">
        <f t="shared" si="231"/>
        <v>0</v>
      </c>
      <c r="Z262" s="1">
        <f t="shared" si="232"/>
        <v>0</v>
      </c>
      <c r="AA262" s="1">
        <f t="shared" si="233"/>
        <v>0</v>
      </c>
      <c r="AB262" s="1">
        <f t="shared" si="234"/>
        <v>31.252962170504226</v>
      </c>
      <c r="AC262" s="5">
        <f t="shared" si="235"/>
        <v>0</v>
      </c>
      <c r="AD262" s="183"/>
      <c r="AE262" s="5">
        <v>16</v>
      </c>
      <c r="AF262" s="5">
        <f t="shared" si="250"/>
        <v>0</v>
      </c>
      <c r="AG262" s="5">
        <f t="shared" si="237"/>
        <v>0</v>
      </c>
      <c r="AH262" s="8"/>
    </row>
    <row r="263" spans="1:34" ht="12.75" customHeight="1">
      <c r="A263" s="30"/>
      <c r="B263" s="26" t="s">
        <v>205</v>
      </c>
      <c r="C263" s="26" t="s">
        <v>208</v>
      </c>
      <c r="D263" s="34" t="s">
        <v>47</v>
      </c>
      <c r="E263" s="1">
        <f>+[1]Matriz!$JF34</f>
        <v>98.245248896826965</v>
      </c>
      <c r="F263" s="163">
        <f>+[1]Matriz!$KB34</f>
        <v>0.39999999999999991</v>
      </c>
      <c r="G263" s="1">
        <f t="shared" si="249"/>
        <v>137.54334845555775</v>
      </c>
      <c r="H263" s="4">
        <v>0.15</v>
      </c>
      <c r="I263" s="3">
        <v>0.128</v>
      </c>
      <c r="J263" s="3">
        <v>3.5000000000000003E-2</v>
      </c>
      <c r="K263" s="1">
        <f t="shared" si="221"/>
        <v>0</v>
      </c>
      <c r="L263" s="1">
        <f t="shared" si="222"/>
        <v>0</v>
      </c>
      <c r="M263" s="1">
        <f t="shared" si="223"/>
        <v>0</v>
      </c>
      <c r="N263" s="1">
        <f t="shared" si="224"/>
        <v>0</v>
      </c>
      <c r="O263" s="1">
        <f t="shared" si="225"/>
        <v>0</v>
      </c>
      <c r="P263" s="1">
        <f t="shared" si="226"/>
        <v>98.378980329625321</v>
      </c>
      <c r="Q263" s="5"/>
      <c r="R263" s="1">
        <f t="shared" si="227"/>
        <v>1.4321701157934952</v>
      </c>
      <c r="S263" s="1">
        <f t="shared" si="253"/>
        <v>6.8977989250462208</v>
      </c>
      <c r="T263" s="1">
        <f t="shared" si="251"/>
        <v>27.207259199999996</v>
      </c>
      <c r="U263" s="1">
        <f t="shared" si="252"/>
        <v>22.089174999999997</v>
      </c>
      <c r="V263" s="1">
        <f t="shared" si="228"/>
        <v>57.626403240839707</v>
      </c>
      <c r="W263" s="1">
        <f t="shared" si="229"/>
        <v>0</v>
      </c>
      <c r="X263" s="1">
        <f t="shared" si="230"/>
        <v>0</v>
      </c>
      <c r="Y263" s="1">
        <f t="shared" si="231"/>
        <v>0</v>
      </c>
      <c r="Z263" s="1">
        <f t="shared" si="232"/>
        <v>0</v>
      </c>
      <c r="AA263" s="1">
        <f t="shared" si="233"/>
        <v>0</v>
      </c>
      <c r="AB263" s="1">
        <f t="shared" si="234"/>
        <v>40.752577088785614</v>
      </c>
      <c r="AC263" s="5">
        <f t="shared" si="235"/>
        <v>0</v>
      </c>
      <c r="AD263" s="183"/>
      <c r="AE263" s="5">
        <v>16</v>
      </c>
      <c r="AF263" s="5">
        <f t="shared" si="250"/>
        <v>0</v>
      </c>
      <c r="AG263" s="5">
        <f t="shared" si="237"/>
        <v>0</v>
      </c>
      <c r="AH263" s="8"/>
    </row>
    <row r="264" spans="1:34" ht="12.75" customHeight="1">
      <c r="A264" s="30"/>
      <c r="B264" s="26" t="s">
        <v>205</v>
      </c>
      <c r="C264" s="26" t="s">
        <v>208</v>
      </c>
      <c r="D264" s="34" t="s">
        <v>48</v>
      </c>
      <c r="E264" s="1">
        <f>+[1]Matriz!$JK34</f>
        <v>96.887019649405417</v>
      </c>
      <c r="F264" s="163">
        <f>+[1]Matriz!$KG34</f>
        <v>0.39999999999999991</v>
      </c>
      <c r="G264" s="1">
        <f t="shared" si="249"/>
        <v>135.64182750916757</v>
      </c>
      <c r="H264" s="4">
        <v>7.0000000000000007E-2</v>
      </c>
      <c r="I264" s="3">
        <v>0.15</v>
      </c>
      <c r="J264" s="3">
        <v>3.5000000000000003E-2</v>
      </c>
      <c r="K264" s="1">
        <f t="shared" si="221"/>
        <v>0</v>
      </c>
      <c r="L264" s="1">
        <f t="shared" si="222"/>
        <v>0</v>
      </c>
      <c r="M264" s="1">
        <f t="shared" si="223"/>
        <v>0</v>
      </c>
      <c r="N264" s="1">
        <f t="shared" si="224"/>
        <v>0</v>
      </c>
      <c r="O264" s="1">
        <f t="shared" si="225"/>
        <v>0</v>
      </c>
      <c r="P264" s="1">
        <f t="shared" si="226"/>
        <v>103.47199438338706</v>
      </c>
      <c r="Q264" s="5"/>
      <c r="R264" s="1">
        <f t="shared" si="227"/>
        <v>1.5452995198981916</v>
      </c>
      <c r="S264" s="1">
        <f t="shared" si="253"/>
        <v>7.442667075428024</v>
      </c>
      <c r="T264" s="1">
        <f t="shared" si="251"/>
        <v>27.207259199999996</v>
      </c>
      <c r="U264" s="1">
        <f t="shared" si="252"/>
        <v>22.089174999999997</v>
      </c>
      <c r="V264" s="1">
        <f t="shared" si="228"/>
        <v>58.284400795326206</v>
      </c>
      <c r="W264" s="1">
        <f t="shared" si="229"/>
        <v>0</v>
      </c>
      <c r="X264" s="1">
        <f t="shared" si="230"/>
        <v>0</v>
      </c>
      <c r="Y264" s="1">
        <f t="shared" si="231"/>
        <v>0</v>
      </c>
      <c r="Z264" s="1">
        <f t="shared" si="232"/>
        <v>0</v>
      </c>
      <c r="AA264" s="1">
        <f t="shared" si="233"/>
        <v>0</v>
      </c>
      <c r="AB264" s="1">
        <f t="shared" si="234"/>
        <v>45.187593588060849</v>
      </c>
      <c r="AC264" s="5">
        <f t="shared" si="235"/>
        <v>0</v>
      </c>
      <c r="AD264" s="183"/>
      <c r="AE264" s="5">
        <v>16</v>
      </c>
      <c r="AF264" s="5">
        <f t="shared" si="250"/>
        <v>0</v>
      </c>
      <c r="AG264" s="5">
        <f t="shared" si="237"/>
        <v>0</v>
      </c>
      <c r="AH264" s="8"/>
    </row>
    <row r="265" spans="1:34" ht="12.75" customHeight="1">
      <c r="A265" s="30"/>
      <c r="B265" s="26" t="s">
        <v>205</v>
      </c>
      <c r="C265" s="26" t="s">
        <v>208</v>
      </c>
      <c r="D265" s="34" t="s">
        <v>49</v>
      </c>
      <c r="E265" s="1">
        <f>+[1]Matriz!$JI34</f>
        <v>86.429192330853965</v>
      </c>
      <c r="F265" s="163">
        <f>+[1]Matriz!$KE34</f>
        <v>0.39999999999999991</v>
      </c>
      <c r="G265" s="1">
        <f t="shared" si="249"/>
        <v>121.00086926319554</v>
      </c>
      <c r="H265" s="4">
        <v>0.1</v>
      </c>
      <c r="I265" s="3">
        <v>0.2</v>
      </c>
      <c r="J265" s="3"/>
      <c r="K265" s="1">
        <f t="shared" si="221"/>
        <v>20908.950208680191</v>
      </c>
      <c r="L265" s="1">
        <f t="shared" si="222"/>
        <v>4181.7900417360388</v>
      </c>
      <c r="M265" s="1">
        <f t="shared" si="223"/>
        <v>16727.160166944152</v>
      </c>
      <c r="N265" s="1">
        <f t="shared" si="224"/>
        <v>0</v>
      </c>
      <c r="O265" s="1">
        <f t="shared" si="225"/>
        <v>16727.160166944152</v>
      </c>
      <c r="P265" s="1">
        <f t="shared" si="226"/>
        <v>87.120625869500799</v>
      </c>
      <c r="Q265" s="5"/>
      <c r="R265" s="1">
        <f t="shared" si="227"/>
        <v>1.3340345836267309</v>
      </c>
      <c r="S265" s="1">
        <f t="shared" si="253"/>
        <v>6.425146157875683</v>
      </c>
      <c r="T265" s="1">
        <f t="shared" si="251"/>
        <v>27.207259199999996</v>
      </c>
      <c r="U265" s="1">
        <f t="shared" si="252"/>
        <v>22.089174999999997</v>
      </c>
      <c r="V265" s="1">
        <f t="shared" si="228"/>
        <v>57.055614941502405</v>
      </c>
      <c r="W265" s="1">
        <f t="shared" si="229"/>
        <v>256.13464005633233</v>
      </c>
      <c r="X265" s="1">
        <f t="shared" si="230"/>
        <v>1233.6280623121311</v>
      </c>
      <c r="Y265" s="1">
        <f t="shared" si="231"/>
        <v>5223.7937663999992</v>
      </c>
      <c r="Z265" s="1">
        <f t="shared" si="232"/>
        <v>4241.1215999999995</v>
      </c>
      <c r="AA265" s="1">
        <f t="shared" si="233"/>
        <v>10954.678068768462</v>
      </c>
      <c r="AB265" s="1">
        <f t="shared" si="234"/>
        <v>30.065010927998394</v>
      </c>
      <c r="AC265" s="5">
        <f t="shared" si="235"/>
        <v>192</v>
      </c>
      <c r="AD265" s="183">
        <v>12</v>
      </c>
      <c r="AE265" s="5">
        <v>16</v>
      </c>
      <c r="AF265" s="5">
        <f t="shared" si="250"/>
        <v>38.400000000000006</v>
      </c>
      <c r="AG265" s="5">
        <f t="shared" si="237"/>
        <v>5772.4820981756911</v>
      </c>
      <c r="AH265" s="8"/>
    </row>
    <row r="266" spans="1:34" ht="12.75" customHeight="1">
      <c r="A266" s="30"/>
      <c r="B266" s="26" t="s">
        <v>205</v>
      </c>
      <c r="C266" s="26" t="s">
        <v>208</v>
      </c>
      <c r="D266" s="34" t="s">
        <v>50</v>
      </c>
      <c r="E266" s="1">
        <f>+[1]Matriz!$JK34</f>
        <v>96.887019649405417</v>
      </c>
      <c r="F266" s="163">
        <f>+[1]Matriz!$KG34</f>
        <v>0.39999999999999991</v>
      </c>
      <c r="G266" s="1">
        <f t="shared" si="249"/>
        <v>135.64182750916757</v>
      </c>
      <c r="H266" s="4">
        <v>0.12</v>
      </c>
      <c r="I266" s="3"/>
      <c r="J266" s="3">
        <v>3.5000000000000003E-2</v>
      </c>
      <c r="K266" s="1">
        <f t="shared" si="221"/>
        <v>19098.369313290794</v>
      </c>
      <c r="L266" s="1">
        <f t="shared" si="222"/>
        <v>0</v>
      </c>
      <c r="M266" s="1">
        <f t="shared" si="223"/>
        <v>19098.369313290794</v>
      </c>
      <c r="N266" s="1">
        <f t="shared" si="224"/>
        <v>668.44292596517789</v>
      </c>
      <c r="O266" s="1">
        <f t="shared" si="225"/>
        <v>18429.926387325617</v>
      </c>
      <c r="P266" s="1">
        <f t="shared" si="226"/>
        <v>115.1870399207851</v>
      </c>
      <c r="Q266" s="5"/>
      <c r="R266" s="1">
        <f t="shared" si="227"/>
        <v>1.4622189005488264</v>
      </c>
      <c r="S266" s="1">
        <f t="shared" si="253"/>
        <v>7.04252368427598</v>
      </c>
      <c r="T266" s="1">
        <f t="shared" si="251"/>
        <v>27.207259199999996</v>
      </c>
      <c r="U266" s="1">
        <f t="shared" si="252"/>
        <v>22.089174999999997</v>
      </c>
      <c r="V266" s="1">
        <f t="shared" si="228"/>
        <v>57.801176784824797</v>
      </c>
      <c r="W266" s="1">
        <f t="shared" si="229"/>
        <v>233.95502408781223</v>
      </c>
      <c r="X266" s="1">
        <f t="shared" si="230"/>
        <v>1126.8037894841568</v>
      </c>
      <c r="Y266" s="1">
        <f t="shared" si="231"/>
        <v>4353.1614719999998</v>
      </c>
      <c r="Z266" s="1">
        <f t="shared" si="232"/>
        <v>3534.2679999999996</v>
      </c>
      <c r="AA266" s="1">
        <f t="shared" si="233"/>
        <v>9248.1882855719668</v>
      </c>
      <c r="AB266" s="1">
        <f t="shared" si="234"/>
        <v>57.3858631359603</v>
      </c>
      <c r="AC266" s="5">
        <f t="shared" si="235"/>
        <v>160</v>
      </c>
      <c r="AD266" s="183">
        <v>10</v>
      </c>
      <c r="AE266" s="5">
        <v>16</v>
      </c>
      <c r="AF266" s="5">
        <f t="shared" si="250"/>
        <v>32</v>
      </c>
      <c r="AG266" s="5">
        <f t="shared" si="237"/>
        <v>9181.7381017536482</v>
      </c>
      <c r="AH266" s="8"/>
    </row>
    <row r="267" spans="1:34" ht="12.75" customHeight="1">
      <c r="A267" s="30"/>
      <c r="B267" s="26" t="s">
        <v>205</v>
      </c>
      <c r="C267" s="26" t="s">
        <v>208</v>
      </c>
      <c r="D267" s="34" t="s">
        <v>104</v>
      </c>
      <c r="E267" s="1">
        <f>+[1]Matriz!$JJ34</f>
        <v>86.317584189793365</v>
      </c>
      <c r="F267" s="163">
        <f>+[1]Matriz!$KF34</f>
        <v>0.39999999999999991</v>
      </c>
      <c r="G267" s="1">
        <f t="shared" si="249"/>
        <v>120.8446178657107</v>
      </c>
      <c r="H267" s="4">
        <v>0.12</v>
      </c>
      <c r="I267" s="3">
        <v>0.1</v>
      </c>
      <c r="J267" s="3">
        <v>7.0000000000000007E-2</v>
      </c>
      <c r="K267" s="1">
        <f t="shared" si="221"/>
        <v>34029.844390984137</v>
      </c>
      <c r="L267" s="1">
        <f t="shared" si="222"/>
        <v>3402.984439098414</v>
      </c>
      <c r="M267" s="1">
        <f t="shared" si="223"/>
        <v>30626.859951885723</v>
      </c>
      <c r="N267" s="1">
        <f t="shared" si="224"/>
        <v>2143.8801966320007</v>
      </c>
      <c r="O267" s="1">
        <f t="shared" si="225"/>
        <v>28482.97975525372</v>
      </c>
      <c r="P267" s="1">
        <f t="shared" si="226"/>
        <v>89.00931173516787</v>
      </c>
      <c r="Q267" s="5"/>
      <c r="R267" s="1">
        <f t="shared" si="227"/>
        <v>1.3027049805923614</v>
      </c>
      <c r="S267" s="1">
        <f t="shared" si="253"/>
        <v>6.2742525595876995</v>
      </c>
      <c r="T267" s="1">
        <f t="shared" si="251"/>
        <v>27.207259199999996</v>
      </c>
      <c r="U267" s="1">
        <f t="shared" si="252"/>
        <v>22.089174999999997</v>
      </c>
      <c r="V267" s="1">
        <f t="shared" si="228"/>
        <v>56.873391740180054</v>
      </c>
      <c r="W267" s="1">
        <f t="shared" si="229"/>
        <v>416.86559378955565</v>
      </c>
      <c r="X267" s="1">
        <f t="shared" si="230"/>
        <v>2007.7608190680639</v>
      </c>
      <c r="Y267" s="1">
        <f t="shared" si="231"/>
        <v>8706.3229439999996</v>
      </c>
      <c r="Z267" s="1">
        <f t="shared" si="232"/>
        <v>7068.5359999999991</v>
      </c>
      <c r="AA267" s="1">
        <f t="shared" si="233"/>
        <v>18199.485356857618</v>
      </c>
      <c r="AB267" s="1">
        <f t="shared" si="234"/>
        <v>32.135919994987816</v>
      </c>
      <c r="AC267" s="5">
        <f t="shared" si="235"/>
        <v>320</v>
      </c>
      <c r="AD267" s="183">
        <v>20</v>
      </c>
      <c r="AE267" s="5">
        <v>16</v>
      </c>
      <c r="AF267" s="5">
        <f t="shared" si="250"/>
        <v>64</v>
      </c>
      <c r="AG267" s="5">
        <f t="shared" si="237"/>
        <v>10283.494398396102</v>
      </c>
      <c r="AH267" s="8"/>
    </row>
    <row r="268" spans="1:34" ht="12.75" customHeight="1">
      <c r="A268" s="30"/>
      <c r="B268" s="26" t="s">
        <v>205</v>
      </c>
      <c r="C268" s="26" t="s">
        <v>208</v>
      </c>
      <c r="D268" s="34" t="s">
        <v>51</v>
      </c>
      <c r="E268" s="1">
        <f>+[1]Matriz!$JG34</f>
        <v>84.028381432774694</v>
      </c>
      <c r="F268" s="163">
        <f>+[1]Matriz!$KC34</f>
        <v>0.39999999999999991</v>
      </c>
      <c r="G268" s="1">
        <f t="shared" si="249"/>
        <v>117.63973400588456</v>
      </c>
      <c r="H268" s="4">
        <v>7.0000000000000007E-2</v>
      </c>
      <c r="I268" s="3">
        <v>0.11</v>
      </c>
      <c r="J268" s="3">
        <v>3.5000000000000003E-2</v>
      </c>
      <c r="K268" s="1">
        <f t="shared" si="221"/>
        <v>17504.792420075621</v>
      </c>
      <c r="L268" s="1">
        <f t="shared" si="222"/>
        <v>1925.5271662083182</v>
      </c>
      <c r="M268" s="1">
        <f t="shared" si="223"/>
        <v>15579.265253867303</v>
      </c>
      <c r="N268" s="1">
        <f t="shared" si="224"/>
        <v>545.27428388535566</v>
      </c>
      <c r="O268" s="1">
        <f t="shared" si="225"/>
        <v>15033.990969981947</v>
      </c>
      <c r="P268" s="1">
        <f t="shared" si="226"/>
        <v>93.962443562387165</v>
      </c>
      <c r="Q268" s="5"/>
      <c r="R268" s="1">
        <f t="shared" si="227"/>
        <v>1.3402106696620397</v>
      </c>
      <c r="S268" s="1">
        <f t="shared" si="253"/>
        <v>6.454892204902885</v>
      </c>
      <c r="T268" s="1">
        <f t="shared" si="251"/>
        <v>27.207259199999996</v>
      </c>
      <c r="U268" s="1">
        <f t="shared" si="252"/>
        <v>22.089174999999997</v>
      </c>
      <c r="V268" s="1">
        <f t="shared" si="228"/>
        <v>57.091537074564918</v>
      </c>
      <c r="W268" s="1">
        <f t="shared" si="229"/>
        <v>214.43370714592635</v>
      </c>
      <c r="X268" s="1">
        <f t="shared" si="230"/>
        <v>1032.7827527844615</v>
      </c>
      <c r="Y268" s="1">
        <f t="shared" si="231"/>
        <v>4353.1614719999998</v>
      </c>
      <c r="Z268" s="1">
        <f t="shared" si="232"/>
        <v>3534.2679999999996</v>
      </c>
      <c r="AA268" s="1">
        <f t="shared" si="233"/>
        <v>9134.6459319303867</v>
      </c>
      <c r="AB268" s="1">
        <f t="shared" si="234"/>
        <v>36.870906487822246</v>
      </c>
      <c r="AC268" s="5">
        <f t="shared" si="235"/>
        <v>160</v>
      </c>
      <c r="AD268" s="183">
        <v>10</v>
      </c>
      <c r="AE268" s="5">
        <v>16</v>
      </c>
      <c r="AF268" s="5">
        <f t="shared" si="250"/>
        <v>32</v>
      </c>
      <c r="AG268" s="5">
        <f t="shared" si="237"/>
        <v>5899.3450380515596</v>
      </c>
      <c r="AH268" s="8"/>
    </row>
    <row r="269" spans="1:34" ht="12.75" customHeight="1">
      <c r="A269" s="18" t="s">
        <v>20</v>
      </c>
      <c r="B269" s="26" t="s">
        <v>202</v>
      </c>
      <c r="C269" s="26" t="s">
        <v>60</v>
      </c>
      <c r="D269" s="34" t="s">
        <v>1</v>
      </c>
      <c r="E269" s="1">
        <f>+[1]Matriz!$JA35</f>
        <v>156.77431344338243</v>
      </c>
      <c r="F269" s="163">
        <f>+[1]Matriz!$JW35</f>
        <v>0.39999999999999991</v>
      </c>
      <c r="G269" s="1">
        <f t="shared" si="139"/>
        <v>219.48403882073538</v>
      </c>
      <c r="H269" s="2"/>
      <c r="I269" s="3">
        <f>17.18%+10.5%</f>
        <v>0.27679999999999999</v>
      </c>
      <c r="J269" s="3">
        <v>3.5000000000000003E-2</v>
      </c>
      <c r="K269" s="1">
        <f t="shared" si="125"/>
        <v>26338.084658488246</v>
      </c>
      <c r="L269" s="1">
        <f t="shared" si="126"/>
        <v>7290.3818334695461</v>
      </c>
      <c r="M269" s="1">
        <f t="shared" si="127"/>
        <v>19047.7028250187</v>
      </c>
      <c r="N269" s="1">
        <f t="shared" si="129"/>
        <v>666.66959887565451</v>
      </c>
      <c r="O269" s="1">
        <f t="shared" si="130"/>
        <v>18381.033226143045</v>
      </c>
      <c r="P269" s="1">
        <f t="shared" si="131"/>
        <v>153.17527688452537</v>
      </c>
      <c r="Q269" s="5"/>
      <c r="R269" s="1">
        <f t="shared" si="114"/>
        <v>2.6886794755540087</v>
      </c>
      <c r="S269" s="1">
        <f>+G269*(1-H269)*0.79*$S$2</f>
        <v>10.230151049434475</v>
      </c>
      <c r="T269" s="118">
        <f>+'comp aderezos'!J19</f>
        <v>58.549950987160024</v>
      </c>
      <c r="U269" s="116">
        <f>+SUM(directos!$D$41:$D$44)*(1+$U$2)</f>
        <v>29.351459999999999</v>
      </c>
      <c r="V269" s="1">
        <f t="shared" si="132"/>
        <v>100.82024151214851</v>
      </c>
      <c r="W269" s="1">
        <f t="shared" si="133"/>
        <v>322.64153706648102</v>
      </c>
      <c r="X269" s="1">
        <f t="shared" si="134"/>
        <v>1227.618125932137</v>
      </c>
      <c r="Y269" s="1">
        <f t="shared" si="135"/>
        <v>7025.9941184592026</v>
      </c>
      <c r="Z269" s="1">
        <f t="shared" si="136"/>
        <v>3522.1752000000001</v>
      </c>
      <c r="AA269" s="1">
        <f t="shared" si="137"/>
        <v>12098.428981457822</v>
      </c>
      <c r="AB269" s="1">
        <f t="shared" si="138"/>
        <v>52.355035372376861</v>
      </c>
      <c r="AC269" s="5">
        <f t="shared" si="128"/>
        <v>120</v>
      </c>
      <c r="AD269" s="183">
        <v>10</v>
      </c>
      <c r="AE269" s="5">
        <v>12</v>
      </c>
      <c r="AF269" s="5">
        <f>+AC269*$A$270</f>
        <v>40.200000000000003</v>
      </c>
      <c r="AG269" s="5">
        <f t="shared" si="216"/>
        <v>6282.6042446852234</v>
      </c>
      <c r="AH269" s="8"/>
    </row>
    <row r="270" spans="1:34">
      <c r="A270" s="18">
        <v>0.33500000000000002</v>
      </c>
      <c r="B270" s="26" t="s">
        <v>202</v>
      </c>
      <c r="C270" s="26" t="s">
        <v>60</v>
      </c>
      <c r="D270" s="34" t="s">
        <v>12</v>
      </c>
      <c r="E270" s="1">
        <f>+[1]Matriz!$JB35</f>
        <v>150.87065916633264</v>
      </c>
      <c r="F270" s="163">
        <f>+[1]Matriz!$JX35</f>
        <v>0.39999999999999991</v>
      </c>
      <c r="G270" s="1">
        <f t="shared" si="139"/>
        <v>211.2189228328657</v>
      </c>
      <c r="H270" s="4">
        <v>0.18720000000000001</v>
      </c>
      <c r="I270" s="3">
        <v>0.15</v>
      </c>
      <c r="J270" s="3">
        <v>3.5000000000000003E-2</v>
      </c>
      <c r="K270" s="1">
        <f t="shared" si="125"/>
        <v>82405.795429705555</v>
      </c>
      <c r="L270" s="1">
        <f t="shared" si="126"/>
        <v>12360.869314455833</v>
      </c>
      <c r="M270" s="1">
        <f t="shared" si="127"/>
        <v>70044.92611524972</v>
      </c>
      <c r="N270" s="1">
        <f t="shared" si="129"/>
        <v>2451.5724140337406</v>
      </c>
      <c r="O270" s="1">
        <f t="shared" si="130"/>
        <v>67593.35370121598</v>
      </c>
      <c r="P270" s="1">
        <f t="shared" si="131"/>
        <v>140.81948687753328</v>
      </c>
      <c r="Q270" s="5"/>
      <c r="R270" s="1">
        <f t="shared" si="114"/>
        <v>2.1030645708622773</v>
      </c>
      <c r="S270" s="1">
        <f>+G270*(1-H270)*0.79*$S$2</f>
        <v>8.0019460937053672</v>
      </c>
      <c r="T270" s="1">
        <f t="shared" ref="T270:T280" si="254">+T269</f>
        <v>58.549950987160024</v>
      </c>
      <c r="U270" s="1">
        <f t="shared" ref="U270:U280" si="255">+U269</f>
        <v>29.351459999999999</v>
      </c>
      <c r="V270" s="1">
        <f t="shared" si="132"/>
        <v>98.006421651727663</v>
      </c>
      <c r="W270" s="1">
        <f t="shared" si="133"/>
        <v>1009.4709940138931</v>
      </c>
      <c r="X270" s="1">
        <f t="shared" si="134"/>
        <v>3840.9341249785762</v>
      </c>
      <c r="Y270" s="1">
        <f t="shared" si="135"/>
        <v>28103.97647383681</v>
      </c>
      <c r="Z270" s="1">
        <f t="shared" si="136"/>
        <v>14088.700800000001</v>
      </c>
      <c r="AA270" s="1">
        <f t="shared" si="137"/>
        <v>47043.082392829281</v>
      </c>
      <c r="AB270" s="1">
        <f t="shared" si="138"/>
        <v>42.813065225805616</v>
      </c>
      <c r="AC270" s="5">
        <f t="shared" si="128"/>
        <v>480</v>
      </c>
      <c r="AD270" s="183">
        <v>40</v>
      </c>
      <c r="AE270" s="5">
        <v>12</v>
      </c>
      <c r="AF270" s="5">
        <f t="shared" ref="AF270:AF280" si="256">+AC270*$A$270</f>
        <v>160.80000000000001</v>
      </c>
      <c r="AG270" s="5">
        <f t="shared" si="216"/>
        <v>20550.271308386695</v>
      </c>
      <c r="AH270" s="8"/>
    </row>
    <row r="271" spans="1:34" ht="12.75" customHeight="1">
      <c r="A271" s="30"/>
      <c r="B271" s="26" t="s">
        <v>202</v>
      </c>
      <c r="C271" s="26" t="s">
        <v>60</v>
      </c>
      <c r="D271" s="34" t="s">
        <v>0</v>
      </c>
      <c r="E271" s="1">
        <f>+[1]Matriz!$JC35</f>
        <v>174.61866822540898</v>
      </c>
      <c r="F271" s="163">
        <f>+[1]Matriz!$JY35</f>
        <v>0.39999999999999991</v>
      </c>
      <c r="G271" s="1">
        <f t="shared" si="139"/>
        <v>244.46613551557255</v>
      </c>
      <c r="H271" s="4">
        <v>0.127</v>
      </c>
      <c r="I271" s="3">
        <v>0.2661</v>
      </c>
      <c r="J271" s="3">
        <v>3.5000000000000003E-2</v>
      </c>
      <c r="K271" s="1">
        <f t="shared" si="125"/>
        <v>102441.08942644551</v>
      </c>
      <c r="L271" s="1">
        <f t="shared" si="126"/>
        <v>27259.573896377151</v>
      </c>
      <c r="M271" s="1">
        <f t="shared" si="127"/>
        <v>75181.515530068369</v>
      </c>
      <c r="N271" s="1">
        <f t="shared" si="129"/>
        <v>2631.353043552393</v>
      </c>
      <c r="O271" s="1">
        <f t="shared" si="130"/>
        <v>72550.162486515983</v>
      </c>
      <c r="P271" s="1">
        <f t="shared" si="131"/>
        <v>151.14617184690829</v>
      </c>
      <c r="Q271" s="5"/>
      <c r="R271" s="1">
        <f t="shared" si="114"/>
        <v>2.614381969737412</v>
      </c>
      <c r="S271" s="1">
        <f>+G271*(1-H271)*0.79*$S$2</f>
        <v>9.9474566211804696</v>
      </c>
      <c r="T271" s="1">
        <f t="shared" si="254"/>
        <v>58.549950987160024</v>
      </c>
      <c r="U271" s="1">
        <f t="shared" si="255"/>
        <v>29.351459999999999</v>
      </c>
      <c r="V271" s="1">
        <f t="shared" si="132"/>
        <v>100.46324957807791</v>
      </c>
      <c r="W271" s="1">
        <f t="shared" si="133"/>
        <v>1254.9033454739579</v>
      </c>
      <c r="X271" s="1">
        <f t="shared" si="134"/>
        <v>4774.7791781666256</v>
      </c>
      <c r="Y271" s="1">
        <f t="shared" si="135"/>
        <v>28103.97647383681</v>
      </c>
      <c r="Z271" s="1">
        <f t="shared" si="136"/>
        <v>14088.700800000001</v>
      </c>
      <c r="AA271" s="1">
        <f t="shared" si="137"/>
        <v>48222.359797477395</v>
      </c>
      <c r="AB271" s="1">
        <f t="shared" si="138"/>
        <v>50.682922268830382</v>
      </c>
      <c r="AC271" s="5">
        <f t="shared" si="128"/>
        <v>480</v>
      </c>
      <c r="AD271" s="183">
        <v>40</v>
      </c>
      <c r="AE271" s="5">
        <v>12</v>
      </c>
      <c r="AF271" s="5">
        <f t="shared" si="256"/>
        <v>160.80000000000001</v>
      </c>
      <c r="AG271" s="5">
        <f t="shared" si="216"/>
        <v>24327.802689038585</v>
      </c>
      <c r="AH271" s="8"/>
    </row>
    <row r="272" spans="1:34" ht="12.75" customHeight="1">
      <c r="A272" s="30"/>
      <c r="B272" s="26" t="s">
        <v>202</v>
      </c>
      <c r="C272" s="26" t="s">
        <v>60</v>
      </c>
      <c r="D272" s="34" t="s">
        <v>2</v>
      </c>
      <c r="E272" s="1">
        <f>+[1]Matriz!$JD35</f>
        <v>162.01572048480148</v>
      </c>
      <c r="F272" s="163">
        <f>+[1]Matriz!$JZ35</f>
        <v>0.39999999999999991</v>
      </c>
      <c r="G272" s="1">
        <f t="shared" si="139"/>
        <v>226.82200867872206</v>
      </c>
      <c r="H272" s="4">
        <v>0.1628</v>
      </c>
      <c r="I272" s="3">
        <v>0.14249999999999999</v>
      </c>
      <c r="J272" s="3">
        <v>3.5000000000000003E-2</v>
      </c>
      <c r="K272" s="1">
        <f t="shared" si="125"/>
        <v>0</v>
      </c>
      <c r="L272" s="1">
        <f t="shared" si="126"/>
        <v>0</v>
      </c>
      <c r="M272" s="1">
        <f t="shared" si="127"/>
        <v>0</v>
      </c>
      <c r="N272" s="1">
        <f t="shared" si="129"/>
        <v>0</v>
      </c>
      <c r="O272" s="1">
        <f t="shared" si="130"/>
        <v>0</v>
      </c>
      <c r="P272" s="1">
        <f t="shared" si="131"/>
        <v>157.13605794615026</v>
      </c>
      <c r="Q272" s="5"/>
      <c r="R272" s="1">
        <f t="shared" si="114"/>
        <v>2.3262184744063696</v>
      </c>
      <c r="S272" s="1">
        <f>+G272*(1-H272)*0.79*$S$2</f>
        <v>8.851023925884153</v>
      </c>
      <c r="T272" s="1">
        <f t="shared" si="254"/>
        <v>58.549950987160024</v>
      </c>
      <c r="U272" s="1">
        <f t="shared" si="255"/>
        <v>29.351459999999999</v>
      </c>
      <c r="V272" s="1">
        <f t="shared" si="132"/>
        <v>99.078653387450544</v>
      </c>
      <c r="W272" s="1">
        <f t="shared" si="133"/>
        <v>0</v>
      </c>
      <c r="X272" s="1">
        <f t="shared" si="134"/>
        <v>0</v>
      </c>
      <c r="Y272" s="1">
        <f t="shared" si="135"/>
        <v>0</v>
      </c>
      <c r="Z272" s="1">
        <f t="shared" si="136"/>
        <v>0</v>
      </c>
      <c r="AA272" s="1">
        <f t="shared" si="137"/>
        <v>0</v>
      </c>
      <c r="AB272" s="1">
        <f t="shared" si="138"/>
        <v>58.057404558699716</v>
      </c>
      <c r="AC272" s="5">
        <f t="shared" si="128"/>
        <v>0</v>
      </c>
      <c r="AD272" s="183"/>
      <c r="AE272" s="5">
        <v>12</v>
      </c>
      <c r="AF272" s="5">
        <f t="shared" si="256"/>
        <v>0</v>
      </c>
      <c r="AG272" s="5">
        <f t="shared" si="216"/>
        <v>0</v>
      </c>
      <c r="AH272" s="8"/>
    </row>
    <row r="273" spans="1:34" ht="12.75" customHeight="1">
      <c r="A273" s="30"/>
      <c r="B273" s="26" t="s">
        <v>202</v>
      </c>
      <c r="C273" s="26" t="s">
        <v>60</v>
      </c>
      <c r="D273" s="34" t="s">
        <v>13</v>
      </c>
      <c r="E273" s="1">
        <f>+[1]Matriz!$JE35</f>
        <v>145.28366622677285</v>
      </c>
      <c r="F273" s="163">
        <f>+[1]Matriz!$KA35</f>
        <v>0.39999999999999991</v>
      </c>
      <c r="G273" s="1">
        <f t="shared" si="139"/>
        <v>203.39713271748198</v>
      </c>
      <c r="H273" s="4">
        <v>0.126</v>
      </c>
      <c r="I273" s="3">
        <v>0.1</v>
      </c>
      <c r="J273" s="3">
        <v>0.02</v>
      </c>
      <c r="K273" s="1">
        <f t="shared" si="125"/>
        <v>0</v>
      </c>
      <c r="L273" s="1">
        <f t="shared" si="126"/>
        <v>0</v>
      </c>
      <c r="M273" s="1">
        <f t="shared" si="127"/>
        <v>0</v>
      </c>
      <c r="N273" s="1">
        <f t="shared" si="129"/>
        <v>0</v>
      </c>
      <c r="O273" s="1">
        <f t="shared" si="130"/>
        <v>0</v>
      </c>
      <c r="P273" s="1">
        <f t="shared" si="131"/>
        <v>156.79234090365989</v>
      </c>
      <c r="Q273" s="5"/>
      <c r="R273" s="1">
        <f t="shared" si="114"/>
        <v>2.1776714014397212</v>
      </c>
      <c r="S273" s="1">
        <f>+G273*(1-H273)*0.79*$S$2</f>
        <v>8.2858174711106436</v>
      </c>
      <c r="T273" s="1">
        <f t="shared" si="254"/>
        <v>58.549950987160024</v>
      </c>
      <c r="U273" s="1">
        <f t="shared" si="255"/>
        <v>29.351459999999999</v>
      </c>
      <c r="V273" s="1">
        <f t="shared" si="132"/>
        <v>98.364899859710391</v>
      </c>
      <c r="W273" s="1">
        <f t="shared" si="133"/>
        <v>0</v>
      </c>
      <c r="X273" s="1">
        <f t="shared" si="134"/>
        <v>0</v>
      </c>
      <c r="Y273" s="1">
        <f t="shared" si="135"/>
        <v>0</v>
      </c>
      <c r="Z273" s="1">
        <f t="shared" si="136"/>
        <v>0</v>
      </c>
      <c r="AA273" s="1">
        <f t="shared" si="137"/>
        <v>0</v>
      </c>
      <c r="AB273" s="1">
        <f t="shared" si="138"/>
        <v>58.4274410439495</v>
      </c>
      <c r="AC273" s="5">
        <f t="shared" si="128"/>
        <v>0</v>
      </c>
      <c r="AD273" s="183"/>
      <c r="AE273" s="5">
        <v>12</v>
      </c>
      <c r="AF273" s="5">
        <f t="shared" si="256"/>
        <v>0</v>
      </c>
      <c r="AG273" s="5">
        <f t="shared" si="216"/>
        <v>0</v>
      </c>
      <c r="AH273" s="8"/>
    </row>
    <row r="274" spans="1:34" ht="12.75" customHeight="1">
      <c r="A274" s="30"/>
      <c r="B274" s="26" t="s">
        <v>202</v>
      </c>
      <c r="C274" s="26" t="s">
        <v>60</v>
      </c>
      <c r="D274" s="34" t="s">
        <v>21</v>
      </c>
      <c r="E274" s="1">
        <f>+[1]Matriz!$JG35</f>
        <v>133.90357823457495</v>
      </c>
      <c r="F274" s="163">
        <f>+[1]Matriz!$KC35</f>
        <v>0.39999999999999991</v>
      </c>
      <c r="G274" s="1">
        <f t="shared" si="139"/>
        <v>187.46500952840492</v>
      </c>
      <c r="H274" s="4">
        <v>7.0000000000000007E-2</v>
      </c>
      <c r="I274" s="3">
        <v>0.15</v>
      </c>
      <c r="J274" s="3">
        <v>0.05</v>
      </c>
      <c r="K274" s="1">
        <f t="shared" si="125"/>
        <v>0</v>
      </c>
      <c r="L274" s="1">
        <f t="shared" si="126"/>
        <v>0</v>
      </c>
      <c r="M274" s="1">
        <f t="shared" si="127"/>
        <v>0</v>
      </c>
      <c r="N274" s="1">
        <f t="shared" si="129"/>
        <v>0</v>
      </c>
      <c r="O274" s="1">
        <f t="shared" si="130"/>
        <v>0</v>
      </c>
      <c r="P274" s="1">
        <f t="shared" si="131"/>
        <v>140.78153553059386</v>
      </c>
      <c r="Q274" s="5"/>
      <c r="R274" s="1">
        <f t="shared" si="114"/>
        <v>2.1356951210523532</v>
      </c>
      <c r="S274" s="1">
        <f t="shared" ref="S274:S280" si="257">+G274*(1-H274)*$S$2</f>
        <v>10.286205072823577</v>
      </c>
      <c r="T274" s="1">
        <f t="shared" si="254"/>
        <v>58.549950987160024</v>
      </c>
      <c r="U274" s="1">
        <f t="shared" si="255"/>
        <v>29.351459999999999</v>
      </c>
      <c r="V274" s="1">
        <f t="shared" si="132"/>
        <v>100.32331118103596</v>
      </c>
      <c r="W274" s="1">
        <f t="shared" si="133"/>
        <v>0</v>
      </c>
      <c r="X274" s="1">
        <f t="shared" si="134"/>
        <v>0</v>
      </c>
      <c r="Y274" s="1">
        <f t="shared" si="135"/>
        <v>0</v>
      </c>
      <c r="Z274" s="1">
        <f t="shared" si="136"/>
        <v>0</v>
      </c>
      <c r="AA274" s="1">
        <f t="shared" si="137"/>
        <v>0</v>
      </c>
      <c r="AB274" s="1">
        <f t="shared" si="138"/>
        <v>40.458224349557895</v>
      </c>
      <c r="AC274" s="5">
        <f t="shared" si="128"/>
        <v>0</v>
      </c>
      <c r="AD274" s="183"/>
      <c r="AE274" s="5">
        <v>12</v>
      </c>
      <c r="AF274" s="5">
        <f t="shared" si="256"/>
        <v>0</v>
      </c>
      <c r="AG274" s="5">
        <f t="shared" si="216"/>
        <v>0</v>
      </c>
      <c r="AH274" s="8"/>
    </row>
    <row r="275" spans="1:34" ht="12.75" customHeight="1">
      <c r="A275" s="30"/>
      <c r="B275" s="26" t="s">
        <v>202</v>
      </c>
      <c r="C275" s="26" t="s">
        <v>60</v>
      </c>
      <c r="D275" s="34" t="s">
        <v>47</v>
      </c>
      <c r="E275" s="1">
        <f>+[1]Matriz!$JF35</f>
        <v>155.92511924556416</v>
      </c>
      <c r="F275" s="163">
        <f>+[1]Matriz!$KB35</f>
        <v>0.39999999999999991</v>
      </c>
      <c r="G275" s="1">
        <f t="shared" si="139"/>
        <v>218.29516694378981</v>
      </c>
      <c r="H275" s="4">
        <v>0.15</v>
      </c>
      <c r="I275" s="3">
        <v>0.128</v>
      </c>
      <c r="J275" s="3">
        <v>3.5000000000000003E-2</v>
      </c>
      <c r="K275" s="1">
        <f t="shared" si="125"/>
        <v>0</v>
      </c>
      <c r="L275" s="1">
        <f t="shared" si="126"/>
        <v>0</v>
      </c>
      <c r="M275" s="1">
        <f t="shared" si="127"/>
        <v>0</v>
      </c>
      <c r="N275" s="1">
        <f t="shared" si="129"/>
        <v>0</v>
      </c>
      <c r="O275" s="1">
        <f t="shared" si="130"/>
        <v>0</v>
      </c>
      <c r="P275" s="1">
        <f t="shared" si="131"/>
        <v>156.13736451788122</v>
      </c>
      <c r="Q275" s="5"/>
      <c r="R275" s="1">
        <f t="shared" si="114"/>
        <v>2.2729984258022116</v>
      </c>
      <c r="S275" s="1">
        <f t="shared" si="257"/>
        <v>10.947502622231058</v>
      </c>
      <c r="T275" s="1">
        <f t="shared" si="254"/>
        <v>58.549950987160024</v>
      </c>
      <c r="U275" s="1">
        <f t="shared" si="255"/>
        <v>29.351459999999999</v>
      </c>
      <c r="V275" s="1">
        <f t="shared" si="132"/>
        <v>101.1219120351933</v>
      </c>
      <c r="W275" s="1">
        <f t="shared" si="133"/>
        <v>0</v>
      </c>
      <c r="X275" s="1">
        <f t="shared" si="134"/>
        <v>0</v>
      </c>
      <c r="Y275" s="1">
        <f t="shared" si="135"/>
        <v>0</v>
      </c>
      <c r="Z275" s="1">
        <f t="shared" si="136"/>
        <v>0</v>
      </c>
      <c r="AA275" s="1">
        <f t="shared" si="137"/>
        <v>0</v>
      </c>
      <c r="AB275" s="1">
        <f t="shared" si="138"/>
        <v>55.01545248268792</v>
      </c>
      <c r="AC275" s="5">
        <f t="shared" si="128"/>
        <v>0</v>
      </c>
      <c r="AD275" s="183"/>
      <c r="AE275" s="5">
        <v>12</v>
      </c>
      <c r="AF275" s="5">
        <f t="shared" si="256"/>
        <v>0</v>
      </c>
      <c r="AG275" s="5">
        <f t="shared" si="216"/>
        <v>0</v>
      </c>
      <c r="AH275" s="8"/>
    </row>
    <row r="276" spans="1:34" ht="12.75" customHeight="1">
      <c r="A276" s="30"/>
      <c r="B276" s="26" t="s">
        <v>202</v>
      </c>
      <c r="C276" s="26" t="s">
        <v>60</v>
      </c>
      <c r="D276" s="34" t="s">
        <v>48</v>
      </c>
      <c r="E276" s="1">
        <f>+[1]Matriz!$JK35</f>
        <v>154.39448427217619</v>
      </c>
      <c r="F276" s="163">
        <f>+[1]Matriz!$KG35</f>
        <v>0.39999999999999991</v>
      </c>
      <c r="G276" s="1">
        <f t="shared" si="139"/>
        <v>216.15227798104664</v>
      </c>
      <c r="H276" s="4">
        <v>7.0000000000000007E-2</v>
      </c>
      <c r="I276" s="3">
        <v>0.15</v>
      </c>
      <c r="J276" s="3">
        <v>3.5000000000000003E-2</v>
      </c>
      <c r="K276" s="1">
        <f t="shared" si="125"/>
        <v>0</v>
      </c>
      <c r="L276" s="1">
        <f t="shared" si="126"/>
        <v>0</v>
      </c>
      <c r="M276" s="1">
        <f t="shared" si="127"/>
        <v>0</v>
      </c>
      <c r="N276" s="1">
        <f t="shared" si="129"/>
        <v>0</v>
      </c>
      <c r="O276" s="1">
        <f t="shared" si="130"/>
        <v>0</v>
      </c>
      <c r="P276" s="1">
        <f t="shared" si="131"/>
        <v>164.88798259297675</v>
      </c>
      <c r="Q276" s="5"/>
      <c r="R276" s="1">
        <f t="shared" si="114"/>
        <v>2.4625148268990737</v>
      </c>
      <c r="S276" s="1">
        <f t="shared" si="257"/>
        <v>11.860275492820028</v>
      </c>
      <c r="T276" s="1">
        <f t="shared" si="254"/>
        <v>58.549950987160024</v>
      </c>
      <c r="U276" s="1">
        <f t="shared" si="255"/>
        <v>29.351459999999999</v>
      </c>
      <c r="V276" s="1">
        <f t="shared" si="132"/>
        <v>102.22420130687912</v>
      </c>
      <c r="W276" s="1">
        <f t="shared" si="133"/>
        <v>0</v>
      </c>
      <c r="X276" s="1">
        <f t="shared" si="134"/>
        <v>0</v>
      </c>
      <c r="Y276" s="1">
        <f t="shared" si="135"/>
        <v>0</v>
      </c>
      <c r="Z276" s="1">
        <f t="shared" si="136"/>
        <v>0</v>
      </c>
      <c r="AA276" s="1">
        <f t="shared" si="137"/>
        <v>0</v>
      </c>
      <c r="AB276" s="1">
        <f t="shared" si="138"/>
        <v>62.663781286097631</v>
      </c>
      <c r="AC276" s="5">
        <f t="shared" si="128"/>
        <v>0</v>
      </c>
      <c r="AD276" s="183"/>
      <c r="AE276" s="5">
        <v>12</v>
      </c>
      <c r="AF276" s="5">
        <f t="shared" si="256"/>
        <v>0</v>
      </c>
      <c r="AG276" s="5">
        <f t="shared" si="216"/>
        <v>0</v>
      </c>
      <c r="AH276" s="8"/>
    </row>
    <row r="277" spans="1:34" ht="12.75" customHeight="1">
      <c r="A277" s="30"/>
      <c r="B277" s="26" t="s">
        <v>202</v>
      </c>
      <c r="C277" s="26" t="s">
        <v>60</v>
      </c>
      <c r="D277" s="34" t="s">
        <v>49</v>
      </c>
      <c r="E277" s="1">
        <f>+[1]Matriz!$JI35</f>
        <v>137.72939475556277</v>
      </c>
      <c r="F277" s="163">
        <f>+[1]Matriz!$KE35</f>
        <v>0.39999999999999991</v>
      </c>
      <c r="G277" s="1">
        <f>+E277*(1+F277)</f>
        <v>192.82115265778785</v>
      </c>
      <c r="H277" s="4">
        <v>0.1</v>
      </c>
      <c r="I277" s="3">
        <v>0.2</v>
      </c>
      <c r="J277" s="3"/>
      <c r="K277" s="1">
        <f t="shared" si="125"/>
        <v>20824.68448704109</v>
      </c>
      <c r="L277" s="1">
        <f t="shared" si="126"/>
        <v>4164.9368974082181</v>
      </c>
      <c r="M277" s="1">
        <f t="shared" si="127"/>
        <v>16659.747589632872</v>
      </c>
      <c r="N277" s="1">
        <f t="shared" si="129"/>
        <v>0</v>
      </c>
      <c r="O277" s="1">
        <f t="shared" si="130"/>
        <v>16659.747589632872</v>
      </c>
      <c r="P277" s="1">
        <f t="shared" si="131"/>
        <v>138.83122991360727</v>
      </c>
      <c r="Q277" s="5"/>
      <c r="R277" s="1">
        <f t="shared" ref="R277:R328" si="258">+G277*(1-H277)*$R$2</f>
        <v>2.1258532080521113</v>
      </c>
      <c r="S277" s="1">
        <f t="shared" si="257"/>
        <v>10.238803206128535</v>
      </c>
      <c r="T277" s="1">
        <f t="shared" si="254"/>
        <v>58.549950987160024</v>
      </c>
      <c r="U277" s="1">
        <f t="shared" si="255"/>
        <v>29.351459999999999</v>
      </c>
      <c r="V277" s="1">
        <f t="shared" si="132"/>
        <v>100.26606740134068</v>
      </c>
      <c r="W277" s="1">
        <f t="shared" si="133"/>
        <v>255.10238496625337</v>
      </c>
      <c r="X277" s="1">
        <f t="shared" si="134"/>
        <v>1228.6563847354244</v>
      </c>
      <c r="Y277" s="1">
        <f t="shared" si="135"/>
        <v>7025.9941184592026</v>
      </c>
      <c r="Z277" s="1">
        <f t="shared" si="136"/>
        <v>3522.1752000000001</v>
      </c>
      <c r="AA277" s="1">
        <f t="shared" si="137"/>
        <v>12031.928088160881</v>
      </c>
      <c r="AB277" s="1">
        <f t="shared" si="138"/>
        <v>38.565162512266596</v>
      </c>
      <c r="AC277" s="5">
        <f t="shared" si="128"/>
        <v>120</v>
      </c>
      <c r="AD277" s="183">
        <v>10</v>
      </c>
      <c r="AE277" s="5">
        <v>12</v>
      </c>
      <c r="AF277" s="5">
        <f t="shared" si="256"/>
        <v>40.200000000000003</v>
      </c>
      <c r="AG277" s="5">
        <f t="shared" si="216"/>
        <v>4627.8195014719913</v>
      </c>
      <c r="AH277" s="8"/>
    </row>
    <row r="278" spans="1:34" ht="12.75" customHeight="1">
      <c r="A278" s="30"/>
      <c r="B278" s="26" t="s">
        <v>202</v>
      </c>
      <c r="C278" s="26" t="s">
        <v>60</v>
      </c>
      <c r="D278" s="34" t="s">
        <v>50</v>
      </c>
      <c r="E278" s="1">
        <f>+[1]Matriz!$JK35</f>
        <v>154.39448427217619</v>
      </c>
      <c r="F278" s="163">
        <f>+[1]Matriz!$KG35</f>
        <v>0.39999999999999991</v>
      </c>
      <c r="G278" s="1">
        <f>+E278*(1+F278)</f>
        <v>216.15227798104664</v>
      </c>
      <c r="H278" s="4">
        <v>0.12</v>
      </c>
      <c r="I278" s="3"/>
      <c r="J278" s="3">
        <v>3.5000000000000003E-2</v>
      </c>
      <c r="K278" s="1">
        <f t="shared" si="125"/>
        <v>22825.680554798524</v>
      </c>
      <c r="L278" s="1">
        <f t="shared" si="126"/>
        <v>0</v>
      </c>
      <c r="M278" s="1">
        <f t="shared" si="127"/>
        <v>22825.680554798524</v>
      </c>
      <c r="N278" s="1">
        <f t="shared" si="129"/>
        <v>798.8988194179484</v>
      </c>
      <c r="O278" s="1">
        <f t="shared" si="130"/>
        <v>22026.781735380577</v>
      </c>
      <c r="P278" s="1">
        <f t="shared" si="131"/>
        <v>183.5565144615048</v>
      </c>
      <c r="Q278" s="5"/>
      <c r="R278" s="1">
        <f t="shared" si="258"/>
        <v>2.330121556635683</v>
      </c>
      <c r="S278" s="1">
        <f t="shared" si="257"/>
        <v>11.22262627277594</v>
      </c>
      <c r="T278" s="1">
        <f t="shared" si="254"/>
        <v>58.549950987160024</v>
      </c>
      <c r="U278" s="1">
        <f t="shared" si="255"/>
        <v>29.351459999999999</v>
      </c>
      <c r="V278" s="1">
        <f t="shared" si="132"/>
        <v>101.45415881657165</v>
      </c>
      <c r="W278" s="1">
        <f t="shared" si="133"/>
        <v>279.61458679628197</v>
      </c>
      <c r="X278" s="1">
        <f t="shared" si="134"/>
        <v>1346.715152733113</v>
      </c>
      <c r="Y278" s="1">
        <f t="shared" si="135"/>
        <v>7025.9941184592026</v>
      </c>
      <c r="Z278" s="1">
        <f t="shared" si="136"/>
        <v>3522.1752000000001</v>
      </c>
      <c r="AA278" s="1">
        <f t="shared" si="137"/>
        <v>12174.499057988598</v>
      </c>
      <c r="AB278" s="1">
        <f t="shared" si="138"/>
        <v>82.102355644933155</v>
      </c>
      <c r="AC278" s="5">
        <f t="shared" si="128"/>
        <v>120</v>
      </c>
      <c r="AD278" s="183">
        <v>10</v>
      </c>
      <c r="AE278" s="5">
        <v>12</v>
      </c>
      <c r="AF278" s="5">
        <f t="shared" si="256"/>
        <v>40.200000000000003</v>
      </c>
      <c r="AG278" s="5">
        <f t="shared" si="216"/>
        <v>9852.2826773919787</v>
      </c>
      <c r="AH278" s="8"/>
    </row>
    <row r="279" spans="1:34" ht="12.75" customHeight="1">
      <c r="A279" s="30"/>
      <c r="B279" s="26" t="s">
        <v>202</v>
      </c>
      <c r="C279" s="26" t="s">
        <v>60</v>
      </c>
      <c r="D279" s="34" t="s">
        <v>104</v>
      </c>
      <c r="E279" s="1">
        <f>+[1]Matriz!$JJ35</f>
        <v>137.55154140181131</v>
      </c>
      <c r="F279" s="163">
        <f>+[1]Matriz!$KF35</f>
        <v>0.39999999999999991</v>
      </c>
      <c r="G279" s="1">
        <f t="shared" si="139"/>
        <v>192.57215796253581</v>
      </c>
      <c r="H279" s="4">
        <v>0.12</v>
      </c>
      <c r="I279" s="3">
        <v>0.1</v>
      </c>
      <c r="J279" s="3">
        <v>7.0000000000000007E-2</v>
      </c>
      <c r="K279" s="1">
        <f t="shared" si="125"/>
        <v>20335.61988084378</v>
      </c>
      <c r="L279" s="1">
        <f t="shared" si="126"/>
        <v>2033.5619880843781</v>
      </c>
      <c r="M279" s="1">
        <f t="shared" si="127"/>
        <v>18302.057892759403</v>
      </c>
      <c r="N279" s="1">
        <f t="shared" si="129"/>
        <v>1281.1440524931584</v>
      </c>
      <c r="O279" s="1">
        <f t="shared" si="130"/>
        <v>17020.913840266247</v>
      </c>
      <c r="P279" s="1">
        <f t="shared" si="131"/>
        <v>141.84094866888537</v>
      </c>
      <c r="Q279" s="5"/>
      <c r="R279" s="1">
        <f t="shared" si="258"/>
        <v>2.075927862836136</v>
      </c>
      <c r="S279" s="1">
        <f t="shared" si="257"/>
        <v>9.9983464414148582</v>
      </c>
      <c r="T279" s="1">
        <f t="shared" si="254"/>
        <v>58.549950987160024</v>
      </c>
      <c r="U279" s="1">
        <f t="shared" si="255"/>
        <v>29.351459999999999</v>
      </c>
      <c r="V279" s="1">
        <f t="shared" si="132"/>
        <v>99.975685291411025</v>
      </c>
      <c r="W279" s="1">
        <f t="shared" si="133"/>
        <v>249.11134354033632</v>
      </c>
      <c r="X279" s="1">
        <f t="shared" si="134"/>
        <v>1199.8015729697829</v>
      </c>
      <c r="Y279" s="1">
        <f t="shared" si="135"/>
        <v>7025.9941184592026</v>
      </c>
      <c r="Z279" s="1">
        <f t="shared" si="136"/>
        <v>3522.1752000000001</v>
      </c>
      <c r="AA279" s="1">
        <f t="shared" si="137"/>
        <v>11997.082234969323</v>
      </c>
      <c r="AB279" s="1">
        <f t="shared" si="138"/>
        <v>41.865263377474349</v>
      </c>
      <c r="AC279" s="5">
        <f t="shared" si="128"/>
        <v>120</v>
      </c>
      <c r="AD279" s="183">
        <v>10</v>
      </c>
      <c r="AE279" s="5">
        <v>12</v>
      </c>
      <c r="AF279" s="5">
        <f t="shared" si="256"/>
        <v>40.200000000000003</v>
      </c>
      <c r="AG279" s="5">
        <f t="shared" si="216"/>
        <v>5023.8316052969221</v>
      </c>
      <c r="AH279" s="8"/>
    </row>
    <row r="280" spans="1:34" ht="12.75" customHeight="1">
      <c r="A280" s="30"/>
      <c r="B280" s="26" t="s">
        <v>202</v>
      </c>
      <c r="C280" s="26" t="s">
        <v>60</v>
      </c>
      <c r="D280" s="34" t="s">
        <v>51</v>
      </c>
      <c r="E280" s="1">
        <f>+[1]Matriz!$JG35</f>
        <v>133.90357823457495</v>
      </c>
      <c r="F280" s="163">
        <f>+[1]Matriz!$KC35</f>
        <v>0.39999999999999991</v>
      </c>
      <c r="G280" s="1">
        <f t="shared" ref="G280:G292" si="259">+E280*(1+F280)</f>
        <v>187.46500952840492</v>
      </c>
      <c r="H280" s="4">
        <v>7.0000000000000007E-2</v>
      </c>
      <c r="I280" s="3">
        <v>0.11</v>
      </c>
      <c r="J280" s="3">
        <v>3.5000000000000003E-2</v>
      </c>
      <c r="K280" s="1">
        <f t="shared" si="125"/>
        <v>0</v>
      </c>
      <c r="L280" s="1">
        <f t="shared" si="126"/>
        <v>0</v>
      </c>
      <c r="M280" s="1">
        <f t="shared" si="127"/>
        <v>0</v>
      </c>
      <c r="N280" s="1">
        <f t="shared" si="129"/>
        <v>0</v>
      </c>
      <c r="O280" s="1">
        <f t="shared" si="130"/>
        <v>0</v>
      </c>
      <c r="P280" s="1">
        <f t="shared" si="131"/>
        <v>149.73402079312763</v>
      </c>
      <c r="Q280" s="5"/>
      <c r="R280" s="1">
        <f t="shared" si="258"/>
        <v>2.1356951210523532</v>
      </c>
      <c r="S280" s="1">
        <f t="shared" si="257"/>
        <v>10.286205072823577</v>
      </c>
      <c r="T280" s="1">
        <f t="shared" si="254"/>
        <v>58.549950987160024</v>
      </c>
      <c r="U280" s="1">
        <f t="shared" si="255"/>
        <v>29.351459999999999</v>
      </c>
      <c r="V280" s="1">
        <f t="shared" si="132"/>
        <v>100.32331118103596</v>
      </c>
      <c r="W280" s="1">
        <f t="shared" si="133"/>
        <v>0</v>
      </c>
      <c r="X280" s="1">
        <f t="shared" si="134"/>
        <v>0</v>
      </c>
      <c r="Y280" s="1">
        <f t="shared" si="135"/>
        <v>0</v>
      </c>
      <c r="Z280" s="1">
        <f t="shared" si="136"/>
        <v>0</v>
      </c>
      <c r="AA280" s="1">
        <f t="shared" si="137"/>
        <v>0</v>
      </c>
      <c r="AB280" s="1">
        <f t="shared" si="138"/>
        <v>49.410709612091665</v>
      </c>
      <c r="AC280" s="5">
        <f t="shared" si="128"/>
        <v>0</v>
      </c>
      <c r="AD280" s="183"/>
      <c r="AE280" s="5">
        <v>12</v>
      </c>
      <c r="AF280" s="5">
        <f t="shared" si="256"/>
        <v>0</v>
      </c>
      <c r="AG280" s="5">
        <f t="shared" si="216"/>
        <v>0</v>
      </c>
      <c r="AH280" s="8"/>
    </row>
    <row r="281" spans="1:34" ht="12.75" customHeight="1">
      <c r="A281" s="18" t="s">
        <v>20</v>
      </c>
      <c r="B281" s="26" t="s">
        <v>204</v>
      </c>
      <c r="C281" s="26" t="s">
        <v>61</v>
      </c>
      <c r="D281" s="34" t="s">
        <v>1</v>
      </c>
      <c r="E281" s="1">
        <f>+[1]Matriz!$JA37</f>
        <v>126.35146483719815</v>
      </c>
      <c r="F281" s="163">
        <f>+[1]Matriz!$JW37</f>
        <v>0.39999999999999991</v>
      </c>
      <c r="G281" s="1">
        <f t="shared" si="259"/>
        <v>176.8920507720774</v>
      </c>
      <c r="H281" s="2"/>
      <c r="I281" s="3">
        <f>17.18%+10.5%</f>
        <v>0.27679999999999999</v>
      </c>
      <c r="J281" s="3">
        <v>3.5000000000000003E-2</v>
      </c>
      <c r="K281" s="1">
        <f t="shared" ref="K281:K292" si="260">+G281*(1-H281)*AC281</f>
        <v>0</v>
      </c>
      <c r="L281" s="1">
        <f t="shared" ref="L281:L292" si="261">+K281*I281</f>
        <v>0</v>
      </c>
      <c r="M281" s="1">
        <f t="shared" ref="M281:M292" si="262">+K281-L281</f>
        <v>0</v>
      </c>
      <c r="N281" s="1">
        <f t="shared" ref="N281:N292" si="263">+M281*J281</f>
        <v>0</v>
      </c>
      <c r="O281" s="1">
        <f t="shared" ref="O281:O292" si="264">+M281-N281</f>
        <v>0</v>
      </c>
      <c r="P281" s="1">
        <f t="shared" ref="P281:P292" si="265">+G281*(1-H281)*(1-I281)*(1-J281)</f>
        <v>123.45083952922356</v>
      </c>
      <c r="Q281" s="5"/>
      <c r="R281" s="1">
        <f t="shared" ref="R281:R292" si="266">+G281*(1-H281)*$R$2</f>
        <v>2.1669276219579481</v>
      </c>
      <c r="S281" s="1">
        <f>+G281*(1-H281)*0.79*$S$2</f>
        <v>8.2449384864865269</v>
      </c>
      <c r="T281" s="118">
        <f>+'comp aderezos'!J42</f>
        <v>20.651964984000003</v>
      </c>
      <c r="U281" s="116">
        <f>+SUM(directos!$D$41:$D$44)*(1+$U$2)</f>
        <v>29.351459999999999</v>
      </c>
      <c r="V281" s="1">
        <f t="shared" ref="V281:V292" si="267">+SUM(R281:U281)</f>
        <v>60.415291092444477</v>
      </c>
      <c r="W281" s="1">
        <f t="shared" ref="W281:W292" si="268">+R281*AC281</f>
        <v>0</v>
      </c>
      <c r="X281" s="1">
        <f t="shared" ref="X281:X292" si="269">+AC281*S281</f>
        <v>0</v>
      </c>
      <c r="Y281" s="1">
        <f t="shared" ref="Y281:Y292" si="270">+T281*AC281</f>
        <v>0</v>
      </c>
      <c r="Z281" s="1">
        <f t="shared" ref="Z281:Z292" si="271">+AC281*U281</f>
        <v>0</v>
      </c>
      <c r="AA281" s="1">
        <f t="shared" ref="AA281:AA292" si="272">+V281*AC281</f>
        <v>0</v>
      </c>
      <c r="AB281" s="1">
        <f t="shared" ref="AB281:AB292" si="273">+P281-V281</f>
        <v>63.035548436779081</v>
      </c>
      <c r="AC281" s="5">
        <f t="shared" ref="AC281:AC292" si="274">+AD281*AE281</f>
        <v>0</v>
      </c>
      <c r="AD281" s="183"/>
      <c r="AE281" s="5">
        <v>12</v>
      </c>
      <c r="AF281" s="5">
        <f t="shared" ref="AF281:AF292" si="275">+AC281*$A$282</f>
        <v>0</v>
      </c>
      <c r="AG281" s="5">
        <f t="shared" ref="AG281:AG292" si="276">+AB281*AC281</f>
        <v>0</v>
      </c>
      <c r="AH281" s="8"/>
    </row>
    <row r="282" spans="1:34">
      <c r="A282" s="18">
        <v>0.315</v>
      </c>
      <c r="B282" s="26" t="s">
        <v>204</v>
      </c>
      <c r="C282" s="26" t="s">
        <v>61</v>
      </c>
      <c r="D282" s="34" t="s">
        <v>12</v>
      </c>
      <c r="E282" s="1">
        <f>+[1]Matriz!$JB37</f>
        <v>116.20915821695088</v>
      </c>
      <c r="F282" s="163">
        <f>+[1]Matriz!$JX37</f>
        <v>0.40000000000000013</v>
      </c>
      <c r="G282" s="1">
        <f t="shared" si="259"/>
        <v>162.69282150373124</v>
      </c>
      <c r="H282" s="4">
        <v>0.18720000000000001</v>
      </c>
      <c r="I282" s="3">
        <v>0.15</v>
      </c>
      <c r="J282" s="3">
        <v>3.5000000000000003E-2</v>
      </c>
      <c r="K282" s="1">
        <f t="shared" si="260"/>
        <v>0</v>
      </c>
      <c r="L282" s="1">
        <f t="shared" si="261"/>
        <v>0</v>
      </c>
      <c r="M282" s="1">
        <f t="shared" si="262"/>
        <v>0</v>
      </c>
      <c r="N282" s="1">
        <f t="shared" si="263"/>
        <v>0</v>
      </c>
      <c r="O282" s="1">
        <f t="shared" si="264"/>
        <v>0</v>
      </c>
      <c r="P282" s="1">
        <f t="shared" si="265"/>
        <v>108.4671739422804</v>
      </c>
      <c r="Q282" s="5"/>
      <c r="R282" s="1">
        <f t="shared" si="266"/>
        <v>1.6198998851483513</v>
      </c>
      <c r="S282" s="1">
        <f>+G282*(1-H282)*0.79*$S$2</f>
        <v>6.1635537670828278</v>
      </c>
      <c r="T282" s="1">
        <f>+T281</f>
        <v>20.651964984000003</v>
      </c>
      <c r="U282" s="1">
        <f>+U281</f>
        <v>29.351459999999999</v>
      </c>
      <c r="V282" s="1">
        <f t="shared" si="267"/>
        <v>57.786878636231179</v>
      </c>
      <c r="W282" s="1">
        <f t="shared" si="268"/>
        <v>0</v>
      </c>
      <c r="X282" s="1">
        <f t="shared" si="269"/>
        <v>0</v>
      </c>
      <c r="Y282" s="1">
        <f t="shared" si="270"/>
        <v>0</v>
      </c>
      <c r="Z282" s="1">
        <f t="shared" si="271"/>
        <v>0</v>
      </c>
      <c r="AA282" s="1">
        <f t="shared" si="272"/>
        <v>0</v>
      </c>
      <c r="AB282" s="1">
        <f t="shared" si="273"/>
        <v>50.680295306049217</v>
      </c>
      <c r="AC282" s="5">
        <f t="shared" si="274"/>
        <v>0</v>
      </c>
      <c r="AD282" s="183"/>
      <c r="AE282" s="5">
        <v>12</v>
      </c>
      <c r="AF282" s="5">
        <f t="shared" si="275"/>
        <v>0</v>
      </c>
      <c r="AG282" s="5">
        <f t="shared" si="276"/>
        <v>0</v>
      </c>
      <c r="AH282" s="8"/>
    </row>
    <row r="283" spans="1:34" ht="12.75" customHeight="1">
      <c r="A283" s="30"/>
      <c r="B283" s="26" t="s">
        <v>204</v>
      </c>
      <c r="C283" s="26" t="s">
        <v>61</v>
      </c>
      <c r="D283" s="34" t="s">
        <v>0</v>
      </c>
      <c r="E283" s="1">
        <f>+[1]Matriz!$JC37</f>
        <v>132.90165321774032</v>
      </c>
      <c r="F283" s="163">
        <f>+[1]Matriz!$JY37</f>
        <v>0.39999999999999991</v>
      </c>
      <c r="G283" s="1">
        <f t="shared" si="259"/>
        <v>186.06231450483642</v>
      </c>
      <c r="H283" s="4">
        <v>0.127</v>
      </c>
      <c r="I283" s="3">
        <v>0.2661</v>
      </c>
      <c r="J283" s="3">
        <v>3.5000000000000003E-2</v>
      </c>
      <c r="K283" s="1">
        <f t="shared" si="260"/>
        <v>155935.1045402133</v>
      </c>
      <c r="L283" s="1">
        <f t="shared" si="261"/>
        <v>41494.331318150762</v>
      </c>
      <c r="M283" s="1">
        <f t="shared" si="262"/>
        <v>114440.77322206253</v>
      </c>
      <c r="N283" s="1">
        <f t="shared" si="263"/>
        <v>4005.4270627721889</v>
      </c>
      <c r="O283" s="1">
        <f t="shared" si="264"/>
        <v>110435.34615929035</v>
      </c>
      <c r="P283" s="1">
        <f t="shared" si="265"/>
        <v>115.03681891592746</v>
      </c>
      <c r="Q283" s="5"/>
      <c r="R283" s="1">
        <f t="shared" si="266"/>
        <v>1.989796906893347</v>
      </c>
      <c r="S283" s="1">
        <f>+G283*(1-H283)*0.79*$S$2</f>
        <v>7.5709741902284824</v>
      </c>
      <c r="T283" s="1">
        <f t="shared" ref="T283:T292" si="277">+T282</f>
        <v>20.651964984000003</v>
      </c>
      <c r="U283" s="1">
        <f t="shared" ref="U283:U292" si="278">+U282</f>
        <v>29.351459999999999</v>
      </c>
      <c r="V283" s="1">
        <f t="shared" si="267"/>
        <v>59.564196081121835</v>
      </c>
      <c r="W283" s="1">
        <f t="shared" si="268"/>
        <v>1910.2050306176131</v>
      </c>
      <c r="X283" s="1">
        <f t="shared" si="269"/>
        <v>7268.135222619343</v>
      </c>
      <c r="Y283" s="1">
        <f t="shared" si="270"/>
        <v>19825.886384640002</v>
      </c>
      <c r="Z283" s="1">
        <f t="shared" si="271"/>
        <v>28177.401600000001</v>
      </c>
      <c r="AA283" s="1">
        <f t="shared" si="272"/>
        <v>57181.628237876961</v>
      </c>
      <c r="AB283" s="1">
        <f t="shared" si="273"/>
        <v>55.47262283480562</v>
      </c>
      <c r="AC283" s="5">
        <f t="shared" si="274"/>
        <v>960</v>
      </c>
      <c r="AD283" s="183">
        <v>80</v>
      </c>
      <c r="AE283" s="5">
        <v>12</v>
      </c>
      <c r="AF283" s="5">
        <f t="shared" si="275"/>
        <v>302.39999999999998</v>
      </c>
      <c r="AG283" s="5">
        <f t="shared" si="276"/>
        <v>53253.717921413394</v>
      </c>
      <c r="AH283" s="8"/>
    </row>
    <row r="284" spans="1:34" ht="12.75" customHeight="1">
      <c r="A284" s="30"/>
      <c r="B284" s="26" t="s">
        <v>204</v>
      </c>
      <c r="C284" s="26" t="s">
        <v>61</v>
      </c>
      <c r="D284" s="34" t="s">
        <v>2</v>
      </c>
      <c r="E284" s="1">
        <f>+[1]Matriz!$JD37</f>
        <v>127.19624302866451</v>
      </c>
      <c r="F284" s="163">
        <f>+[1]Matriz!$JZ37</f>
        <v>0.39999999999999991</v>
      </c>
      <c r="G284" s="1">
        <f t="shared" si="259"/>
        <v>178.0747402401303</v>
      </c>
      <c r="H284" s="4">
        <v>0.1628</v>
      </c>
      <c r="I284" s="3">
        <v>0.14249999999999999</v>
      </c>
      <c r="J284" s="3">
        <v>3.5000000000000003E-2</v>
      </c>
      <c r="K284" s="1">
        <f t="shared" si="260"/>
        <v>0</v>
      </c>
      <c r="L284" s="1">
        <f t="shared" si="261"/>
        <v>0</v>
      </c>
      <c r="M284" s="1">
        <f t="shared" si="262"/>
        <v>0</v>
      </c>
      <c r="N284" s="1">
        <f t="shared" si="263"/>
        <v>0</v>
      </c>
      <c r="O284" s="1">
        <f t="shared" si="264"/>
        <v>0</v>
      </c>
      <c r="P284" s="1">
        <f t="shared" si="265"/>
        <v>123.36528921562156</v>
      </c>
      <c r="Q284" s="5"/>
      <c r="R284" s="1">
        <f t="shared" si="266"/>
        <v>1.826281113480704</v>
      </c>
      <c r="S284" s="1">
        <f>+G284*(1-H284)*0.79*$S$2</f>
        <v>6.9488132815784178</v>
      </c>
      <c r="T284" s="1">
        <f t="shared" si="277"/>
        <v>20.651964984000003</v>
      </c>
      <c r="U284" s="1">
        <f t="shared" si="278"/>
        <v>29.351459999999999</v>
      </c>
      <c r="V284" s="1">
        <f t="shared" si="267"/>
        <v>58.778519379059119</v>
      </c>
      <c r="W284" s="1">
        <f t="shared" si="268"/>
        <v>0</v>
      </c>
      <c r="X284" s="1">
        <f t="shared" si="269"/>
        <v>0</v>
      </c>
      <c r="Y284" s="1">
        <f t="shared" si="270"/>
        <v>0</v>
      </c>
      <c r="Z284" s="1">
        <f t="shared" si="271"/>
        <v>0</v>
      </c>
      <c r="AA284" s="1">
        <f t="shared" si="272"/>
        <v>0</v>
      </c>
      <c r="AB284" s="1">
        <f t="shared" si="273"/>
        <v>64.586769836562439</v>
      </c>
      <c r="AC284" s="5">
        <f t="shared" si="274"/>
        <v>0</v>
      </c>
      <c r="AD284" s="183"/>
      <c r="AE284" s="5">
        <v>12</v>
      </c>
      <c r="AF284" s="5">
        <f t="shared" si="275"/>
        <v>0</v>
      </c>
      <c r="AG284" s="5">
        <f t="shared" si="276"/>
        <v>0</v>
      </c>
      <c r="AH284" s="8"/>
    </row>
    <row r="285" spans="1:34" ht="12.75" customHeight="1">
      <c r="A285" s="30"/>
      <c r="B285" s="26" t="s">
        <v>204</v>
      </c>
      <c r="C285" s="26" t="s">
        <v>61</v>
      </c>
      <c r="D285" s="34" t="s">
        <v>13</v>
      </c>
      <c r="E285" s="1">
        <f>+[1]Matriz!$JE37</f>
        <v>113.04175052217148</v>
      </c>
      <c r="F285" s="163">
        <f>+[1]Matriz!$KA37</f>
        <v>0.39999999999999991</v>
      </c>
      <c r="G285" s="1">
        <f t="shared" si="259"/>
        <v>158.25845073104006</v>
      </c>
      <c r="H285" s="4">
        <v>0.126</v>
      </c>
      <c r="I285" s="3">
        <v>0.1</v>
      </c>
      <c r="J285" s="3">
        <v>0.02</v>
      </c>
      <c r="K285" s="1">
        <f t="shared" si="260"/>
        <v>0</v>
      </c>
      <c r="L285" s="1">
        <f t="shared" si="261"/>
        <v>0</v>
      </c>
      <c r="M285" s="1">
        <f t="shared" si="262"/>
        <v>0</v>
      </c>
      <c r="N285" s="1">
        <f t="shared" si="263"/>
        <v>0</v>
      </c>
      <c r="O285" s="1">
        <f t="shared" si="264"/>
        <v>0</v>
      </c>
      <c r="P285" s="1">
        <f t="shared" si="265"/>
        <v>121.99637539813538</v>
      </c>
      <c r="Q285" s="5"/>
      <c r="R285" s="1">
        <f t="shared" si="266"/>
        <v>1.6943941027518805</v>
      </c>
      <c r="S285" s="1">
        <f>+G285*(1-H285)*0.79*$S$2</f>
        <v>6.4469966636134819</v>
      </c>
      <c r="T285" s="1">
        <f t="shared" si="277"/>
        <v>20.651964984000003</v>
      </c>
      <c r="U285" s="1">
        <f t="shared" si="278"/>
        <v>29.351459999999999</v>
      </c>
      <c r="V285" s="1">
        <f t="shared" si="267"/>
        <v>58.144815750365368</v>
      </c>
      <c r="W285" s="1">
        <f t="shared" si="268"/>
        <v>0</v>
      </c>
      <c r="X285" s="1">
        <f t="shared" si="269"/>
        <v>0</v>
      </c>
      <c r="Y285" s="1">
        <f t="shared" si="270"/>
        <v>0</v>
      </c>
      <c r="Z285" s="1">
        <f t="shared" si="271"/>
        <v>0</v>
      </c>
      <c r="AA285" s="1">
        <f t="shared" si="272"/>
        <v>0</v>
      </c>
      <c r="AB285" s="1">
        <f t="shared" si="273"/>
        <v>63.851559647770017</v>
      </c>
      <c r="AC285" s="5">
        <f t="shared" si="274"/>
        <v>0</v>
      </c>
      <c r="AD285" s="183"/>
      <c r="AE285" s="5">
        <v>12</v>
      </c>
      <c r="AF285" s="5">
        <f t="shared" si="275"/>
        <v>0</v>
      </c>
      <c r="AG285" s="5">
        <f t="shared" si="276"/>
        <v>0</v>
      </c>
      <c r="AH285" s="8"/>
    </row>
    <row r="286" spans="1:34" ht="12.75" customHeight="1">
      <c r="A286" s="30"/>
      <c r="B286" s="26" t="s">
        <v>204</v>
      </c>
      <c r="C286" s="26" t="s">
        <v>61</v>
      </c>
      <c r="D286" s="34" t="s">
        <v>21</v>
      </c>
      <c r="E286" s="1">
        <f>+[1]Matriz!$JG37</f>
        <v>125.79724826097635</v>
      </c>
      <c r="F286" s="163">
        <f>+[1]Matriz!$KC37</f>
        <v>0.39999999999999991</v>
      </c>
      <c r="G286" s="1">
        <f t="shared" si="259"/>
        <v>176.11614756536687</v>
      </c>
      <c r="H286" s="4">
        <v>7.0000000000000007E-2</v>
      </c>
      <c r="I286" s="3">
        <v>0.15</v>
      </c>
      <c r="J286" s="3">
        <v>0.05</v>
      </c>
      <c r="K286" s="1">
        <f t="shared" si="260"/>
        <v>0</v>
      </c>
      <c r="L286" s="1">
        <f t="shared" si="261"/>
        <v>0</v>
      </c>
      <c r="M286" s="1">
        <f t="shared" si="262"/>
        <v>0</v>
      </c>
      <c r="N286" s="1">
        <f t="shared" si="263"/>
        <v>0</v>
      </c>
      <c r="O286" s="1">
        <f t="shared" si="264"/>
        <v>0</v>
      </c>
      <c r="P286" s="1">
        <f t="shared" si="265"/>
        <v>132.25882391790137</v>
      </c>
      <c r="Q286" s="5"/>
      <c r="R286" s="1">
        <f t="shared" si="266"/>
        <v>2.006403211138442</v>
      </c>
      <c r="S286" s="1">
        <f t="shared" ref="S286:S292" si="279">+G286*(1-H286)*$S$2</f>
        <v>9.6634930169116799</v>
      </c>
      <c r="T286" s="1">
        <f t="shared" si="277"/>
        <v>20.651964984000003</v>
      </c>
      <c r="U286" s="1">
        <f t="shared" si="278"/>
        <v>29.351459999999999</v>
      </c>
      <c r="V286" s="1">
        <f t="shared" si="267"/>
        <v>61.673321212050126</v>
      </c>
      <c r="W286" s="1">
        <f t="shared" si="268"/>
        <v>0</v>
      </c>
      <c r="X286" s="1">
        <f t="shared" si="269"/>
        <v>0</v>
      </c>
      <c r="Y286" s="1">
        <f t="shared" si="270"/>
        <v>0</v>
      </c>
      <c r="Z286" s="1">
        <f t="shared" si="271"/>
        <v>0</v>
      </c>
      <c r="AA286" s="1">
        <f t="shared" si="272"/>
        <v>0</v>
      </c>
      <c r="AB286" s="1">
        <f t="shared" si="273"/>
        <v>70.585502705851241</v>
      </c>
      <c r="AC286" s="5">
        <f t="shared" si="274"/>
        <v>0</v>
      </c>
      <c r="AD286" s="183"/>
      <c r="AE286" s="5">
        <v>12</v>
      </c>
      <c r="AF286" s="5">
        <f t="shared" si="275"/>
        <v>0</v>
      </c>
      <c r="AG286" s="5">
        <f t="shared" si="276"/>
        <v>0</v>
      </c>
      <c r="AH286" s="8"/>
    </row>
    <row r="287" spans="1:34" ht="12.75" customHeight="1">
      <c r="B287" s="26" t="s">
        <v>204</v>
      </c>
      <c r="C287" s="26" t="s">
        <v>61</v>
      </c>
      <c r="D287" s="34" t="s">
        <v>47</v>
      </c>
      <c r="E287" s="1">
        <f>+[1]Matriz!$JF37</f>
        <v>125.86009802949792</v>
      </c>
      <c r="F287" s="163">
        <f>+[1]Matriz!$KB37</f>
        <v>0.39999999999999991</v>
      </c>
      <c r="G287" s="1">
        <f t="shared" si="259"/>
        <v>176.20413724129708</v>
      </c>
      <c r="H287" s="4">
        <v>0.15</v>
      </c>
      <c r="I287" s="3">
        <v>0.128</v>
      </c>
      <c r="J287" s="3">
        <v>3.5000000000000003E-2</v>
      </c>
      <c r="K287" s="1">
        <f t="shared" si="260"/>
        <v>0</v>
      </c>
      <c r="L287" s="1">
        <f t="shared" si="261"/>
        <v>0</v>
      </c>
      <c r="M287" s="1">
        <f t="shared" si="262"/>
        <v>0</v>
      </c>
      <c r="N287" s="1">
        <f t="shared" si="263"/>
        <v>0</v>
      </c>
      <c r="O287" s="1">
        <f t="shared" si="264"/>
        <v>0</v>
      </c>
      <c r="P287" s="1">
        <f t="shared" si="265"/>
        <v>126.03141879493566</v>
      </c>
      <c r="Q287" s="5"/>
      <c r="R287" s="1">
        <f t="shared" si="266"/>
        <v>1.8347255790250057</v>
      </c>
      <c r="S287" s="1">
        <f t="shared" si="279"/>
        <v>8.8366374826510476</v>
      </c>
      <c r="T287" s="1">
        <f t="shared" si="277"/>
        <v>20.651964984000003</v>
      </c>
      <c r="U287" s="1">
        <f t="shared" si="278"/>
        <v>29.351459999999999</v>
      </c>
      <c r="V287" s="1">
        <f t="shared" si="267"/>
        <v>60.674788045676053</v>
      </c>
      <c r="W287" s="1">
        <f t="shared" si="268"/>
        <v>0</v>
      </c>
      <c r="X287" s="1">
        <f t="shared" si="269"/>
        <v>0</v>
      </c>
      <c r="Y287" s="1">
        <f t="shared" si="270"/>
        <v>0</v>
      </c>
      <c r="Z287" s="1">
        <f t="shared" si="271"/>
        <v>0</v>
      </c>
      <c r="AA287" s="1">
        <f t="shared" si="272"/>
        <v>0</v>
      </c>
      <c r="AB287" s="1">
        <f t="shared" si="273"/>
        <v>65.356630749259608</v>
      </c>
      <c r="AC287" s="5">
        <f t="shared" si="274"/>
        <v>0</v>
      </c>
      <c r="AD287" s="183"/>
      <c r="AE287" s="5">
        <v>12</v>
      </c>
      <c r="AF287" s="5">
        <f t="shared" si="275"/>
        <v>0</v>
      </c>
      <c r="AG287" s="5">
        <f t="shared" si="276"/>
        <v>0</v>
      </c>
      <c r="AH287" s="8"/>
    </row>
    <row r="288" spans="1:34" ht="12.75" customHeight="1">
      <c r="B288" s="26" t="s">
        <v>204</v>
      </c>
      <c r="C288" s="26" t="s">
        <v>61</v>
      </c>
      <c r="D288" s="34" t="s">
        <v>48</v>
      </c>
      <c r="E288" s="1">
        <f>+[1]Matriz!$JK37</f>
        <v>125.95165672148654</v>
      </c>
      <c r="F288" s="163">
        <f>+[1]Matriz!$KG37</f>
        <v>0.39999999999999991</v>
      </c>
      <c r="G288" s="1">
        <f t="shared" si="259"/>
        <v>176.33231941008114</v>
      </c>
      <c r="H288" s="4">
        <v>7.0000000000000007E-2</v>
      </c>
      <c r="I288" s="3">
        <v>0.15</v>
      </c>
      <c r="J288" s="3">
        <v>3.5000000000000003E-2</v>
      </c>
      <c r="K288" s="1">
        <f t="shared" si="260"/>
        <v>0</v>
      </c>
      <c r="L288" s="1">
        <f t="shared" si="261"/>
        <v>0</v>
      </c>
      <c r="M288" s="1">
        <f t="shared" si="262"/>
        <v>0</v>
      </c>
      <c r="N288" s="1">
        <f t="shared" si="263"/>
        <v>0</v>
      </c>
      <c r="O288" s="1">
        <f t="shared" si="264"/>
        <v>0</v>
      </c>
      <c r="P288" s="1">
        <f t="shared" si="265"/>
        <v>134.51202404639071</v>
      </c>
      <c r="Q288" s="5"/>
      <c r="R288" s="1">
        <f t="shared" si="266"/>
        <v>2.0088659488793494</v>
      </c>
      <c r="S288" s="1">
        <f t="shared" si="279"/>
        <v>9.6753543660311507</v>
      </c>
      <c r="T288" s="1">
        <f t="shared" si="277"/>
        <v>20.651964984000003</v>
      </c>
      <c r="U288" s="1">
        <f t="shared" si="278"/>
        <v>29.351459999999999</v>
      </c>
      <c r="V288" s="1">
        <f t="shared" si="267"/>
        <v>61.68764529891051</v>
      </c>
      <c r="W288" s="1">
        <f t="shared" si="268"/>
        <v>0</v>
      </c>
      <c r="X288" s="1">
        <f t="shared" si="269"/>
        <v>0</v>
      </c>
      <c r="Y288" s="1">
        <f t="shared" si="270"/>
        <v>0</v>
      </c>
      <c r="Z288" s="1">
        <f t="shared" si="271"/>
        <v>0</v>
      </c>
      <c r="AA288" s="1">
        <f t="shared" si="272"/>
        <v>0</v>
      </c>
      <c r="AB288" s="1">
        <f t="shared" si="273"/>
        <v>72.824378747480196</v>
      </c>
      <c r="AC288" s="5">
        <f t="shared" si="274"/>
        <v>0</v>
      </c>
      <c r="AD288" s="183"/>
      <c r="AE288" s="5">
        <v>12</v>
      </c>
      <c r="AF288" s="5">
        <f t="shared" si="275"/>
        <v>0</v>
      </c>
      <c r="AG288" s="5">
        <f t="shared" si="276"/>
        <v>0</v>
      </c>
      <c r="AH288" s="8"/>
    </row>
    <row r="289" spans="1:34" ht="12.75" customHeight="1">
      <c r="B289" s="26" t="s">
        <v>204</v>
      </c>
      <c r="C289" s="26" t="s">
        <v>61</v>
      </c>
      <c r="D289" s="34" t="s">
        <v>49</v>
      </c>
      <c r="E289" s="1">
        <f>+[1]Matriz!$JI37</f>
        <v>128.22181341806876</v>
      </c>
      <c r="F289" s="163">
        <f>+[1]Matriz!$KE37</f>
        <v>0.39999999999999991</v>
      </c>
      <c r="G289" s="1">
        <f t="shared" si="259"/>
        <v>179.51053878529626</v>
      </c>
      <c r="H289" s="4">
        <v>0.1</v>
      </c>
      <c r="I289" s="3">
        <v>0.2</v>
      </c>
      <c r="J289" s="3"/>
      <c r="K289" s="1">
        <f t="shared" si="260"/>
        <v>0</v>
      </c>
      <c r="L289" s="1">
        <f t="shared" si="261"/>
        <v>0</v>
      </c>
      <c r="M289" s="1">
        <f t="shared" si="262"/>
        <v>0</v>
      </c>
      <c r="N289" s="1">
        <f t="shared" si="263"/>
        <v>0</v>
      </c>
      <c r="O289" s="1">
        <f t="shared" si="264"/>
        <v>0</v>
      </c>
      <c r="P289" s="1">
        <f t="shared" si="265"/>
        <v>129.24758792541331</v>
      </c>
      <c r="Q289" s="5"/>
      <c r="R289" s="1">
        <f t="shared" si="266"/>
        <v>1.9791036901078913</v>
      </c>
      <c r="S289" s="1">
        <f t="shared" si="279"/>
        <v>9.5320096094992319</v>
      </c>
      <c r="T289" s="1">
        <f t="shared" si="277"/>
        <v>20.651964984000003</v>
      </c>
      <c r="U289" s="1">
        <f t="shared" si="278"/>
        <v>29.351459999999999</v>
      </c>
      <c r="V289" s="1">
        <f t="shared" si="267"/>
        <v>61.514538283607124</v>
      </c>
      <c r="W289" s="1">
        <f t="shared" si="268"/>
        <v>0</v>
      </c>
      <c r="X289" s="1">
        <f t="shared" si="269"/>
        <v>0</v>
      </c>
      <c r="Y289" s="1">
        <f t="shared" si="270"/>
        <v>0</v>
      </c>
      <c r="Z289" s="1">
        <f t="shared" si="271"/>
        <v>0</v>
      </c>
      <c r="AA289" s="1">
        <f t="shared" si="272"/>
        <v>0</v>
      </c>
      <c r="AB289" s="1">
        <f t="shared" si="273"/>
        <v>67.73304964180619</v>
      </c>
      <c r="AC289" s="5">
        <f t="shared" si="274"/>
        <v>0</v>
      </c>
      <c r="AD289" s="183"/>
      <c r="AE289" s="5">
        <v>12</v>
      </c>
      <c r="AF289" s="5">
        <f t="shared" si="275"/>
        <v>0</v>
      </c>
      <c r="AG289" s="5">
        <f t="shared" si="276"/>
        <v>0</v>
      </c>
    </row>
    <row r="290" spans="1:34" ht="12.75" customHeight="1">
      <c r="B290" s="26" t="s">
        <v>204</v>
      </c>
      <c r="C290" s="26" t="s">
        <v>61</v>
      </c>
      <c r="D290" s="34" t="s">
        <v>50</v>
      </c>
      <c r="E290" s="1">
        <f>+[1]Matriz!$JK37</f>
        <v>125.95165672148654</v>
      </c>
      <c r="F290" s="163">
        <f>+[1]Matriz!$KG37</f>
        <v>0.39999999999999991</v>
      </c>
      <c r="G290" s="1">
        <f t="shared" si="259"/>
        <v>176.33231941008114</v>
      </c>
      <c r="H290" s="4">
        <v>0.12</v>
      </c>
      <c r="I290" s="3"/>
      <c r="J290" s="3">
        <v>3.5000000000000003E-2</v>
      </c>
      <c r="K290" s="1">
        <f t="shared" si="260"/>
        <v>0</v>
      </c>
      <c r="L290" s="1">
        <f t="shared" si="261"/>
        <v>0</v>
      </c>
      <c r="M290" s="1">
        <f t="shared" si="262"/>
        <v>0</v>
      </c>
      <c r="N290" s="1">
        <f t="shared" si="263"/>
        <v>0</v>
      </c>
      <c r="O290" s="1">
        <f t="shared" si="264"/>
        <v>0</v>
      </c>
      <c r="P290" s="1">
        <f t="shared" si="265"/>
        <v>149.74140564304091</v>
      </c>
      <c r="Q290" s="5"/>
      <c r="R290" s="1">
        <f t="shared" si="266"/>
        <v>1.9008624032406749</v>
      </c>
      <c r="S290" s="1">
        <f t="shared" si="279"/>
        <v>9.1551740237714121</v>
      </c>
      <c r="T290" s="1">
        <f t="shared" si="277"/>
        <v>20.651964984000003</v>
      </c>
      <c r="U290" s="1">
        <f t="shared" si="278"/>
        <v>29.351459999999999</v>
      </c>
      <c r="V290" s="1">
        <f t="shared" si="267"/>
        <v>61.059461411012094</v>
      </c>
      <c r="W290" s="1">
        <f t="shared" si="268"/>
        <v>0</v>
      </c>
      <c r="X290" s="1">
        <f t="shared" si="269"/>
        <v>0</v>
      </c>
      <c r="Y290" s="1">
        <f t="shared" si="270"/>
        <v>0</v>
      </c>
      <c r="Z290" s="1">
        <f t="shared" si="271"/>
        <v>0</v>
      </c>
      <c r="AA290" s="1">
        <f t="shared" si="272"/>
        <v>0</v>
      </c>
      <c r="AB290" s="1">
        <f t="shared" si="273"/>
        <v>88.681944232028812</v>
      </c>
      <c r="AC290" s="5">
        <f t="shared" si="274"/>
        <v>0</v>
      </c>
      <c r="AD290" s="183"/>
      <c r="AE290" s="5">
        <v>12</v>
      </c>
      <c r="AF290" s="5">
        <f t="shared" si="275"/>
        <v>0</v>
      </c>
      <c r="AG290" s="5">
        <f t="shared" si="276"/>
        <v>0</v>
      </c>
    </row>
    <row r="291" spans="1:34" ht="12.75" customHeight="1">
      <c r="B291" s="26" t="s">
        <v>204</v>
      </c>
      <c r="C291" s="26" t="s">
        <v>61</v>
      </c>
      <c r="D291" s="34" t="s">
        <v>104</v>
      </c>
      <c r="E291" s="1">
        <f>+[1]Matriz!$JJ37</f>
        <v>123.96704666253137</v>
      </c>
      <c r="F291" s="163">
        <f>+[1]Matriz!$KF37</f>
        <v>0.39999999999999991</v>
      </c>
      <c r="G291" s="1">
        <f t="shared" si="259"/>
        <v>173.55386532754392</v>
      </c>
      <c r="H291" s="4">
        <v>0.12</v>
      </c>
      <c r="I291" s="3">
        <v>0.1</v>
      </c>
      <c r="J291" s="3">
        <v>7.0000000000000007E-2</v>
      </c>
      <c r="K291" s="1">
        <f t="shared" si="260"/>
        <v>0</v>
      </c>
      <c r="L291" s="1">
        <f t="shared" si="261"/>
        <v>0</v>
      </c>
      <c r="M291" s="1">
        <f t="shared" si="262"/>
        <v>0</v>
      </c>
      <c r="N291" s="1">
        <f t="shared" si="263"/>
        <v>0</v>
      </c>
      <c r="O291" s="1">
        <f t="shared" si="264"/>
        <v>0</v>
      </c>
      <c r="P291" s="1">
        <f t="shared" si="265"/>
        <v>127.83283504565576</v>
      </c>
      <c r="Q291" s="5"/>
      <c r="R291" s="1">
        <f t="shared" si="266"/>
        <v>1.8709106682309236</v>
      </c>
      <c r="S291" s="1">
        <f t="shared" si="279"/>
        <v>9.0109166878060805</v>
      </c>
      <c r="T291" s="1">
        <f t="shared" si="277"/>
        <v>20.651964984000003</v>
      </c>
      <c r="U291" s="1">
        <f t="shared" si="278"/>
        <v>29.351459999999999</v>
      </c>
      <c r="V291" s="1">
        <f t="shared" si="267"/>
        <v>60.885252340037006</v>
      </c>
      <c r="W291" s="1">
        <f t="shared" si="268"/>
        <v>0</v>
      </c>
      <c r="X291" s="1">
        <f t="shared" si="269"/>
        <v>0</v>
      </c>
      <c r="Y291" s="1">
        <f t="shared" si="270"/>
        <v>0</v>
      </c>
      <c r="Z291" s="1">
        <f t="shared" si="271"/>
        <v>0</v>
      </c>
      <c r="AA291" s="1">
        <f t="shared" si="272"/>
        <v>0</v>
      </c>
      <c r="AB291" s="1">
        <f t="shared" si="273"/>
        <v>66.947582705618743</v>
      </c>
      <c r="AC291" s="5">
        <f t="shared" si="274"/>
        <v>0</v>
      </c>
      <c r="AD291" s="183"/>
      <c r="AE291" s="5">
        <v>12</v>
      </c>
      <c r="AF291" s="5">
        <f t="shared" si="275"/>
        <v>0</v>
      </c>
      <c r="AG291" s="5">
        <f t="shared" si="276"/>
        <v>0</v>
      </c>
    </row>
    <row r="292" spans="1:34" ht="12.75" customHeight="1">
      <c r="B292" s="26" t="s">
        <v>204</v>
      </c>
      <c r="C292" s="26" t="s">
        <v>61</v>
      </c>
      <c r="D292" s="34" t="s">
        <v>51</v>
      </c>
      <c r="E292" s="1">
        <f>+[1]Matriz!$JG37</f>
        <v>125.79724826097635</v>
      </c>
      <c r="F292" s="163">
        <f>+[1]Matriz!$KC37</f>
        <v>0.39999999999999991</v>
      </c>
      <c r="G292" s="1">
        <f t="shared" si="259"/>
        <v>176.11614756536687</v>
      </c>
      <c r="H292" s="4">
        <v>7.0000000000000007E-2</v>
      </c>
      <c r="I292" s="3">
        <v>0.11</v>
      </c>
      <c r="J292" s="3">
        <v>3.5000000000000003E-2</v>
      </c>
      <c r="K292" s="1">
        <f t="shared" si="260"/>
        <v>0</v>
      </c>
      <c r="L292" s="1">
        <f t="shared" si="261"/>
        <v>0</v>
      </c>
      <c r="M292" s="1">
        <f t="shared" si="262"/>
        <v>0</v>
      </c>
      <c r="N292" s="1">
        <f t="shared" si="263"/>
        <v>0</v>
      </c>
      <c r="O292" s="1">
        <f t="shared" si="264"/>
        <v>0</v>
      </c>
      <c r="P292" s="1">
        <f t="shared" si="265"/>
        <v>140.66933860295924</v>
      </c>
      <c r="Q292" s="5"/>
      <c r="R292" s="1">
        <f t="shared" si="266"/>
        <v>2.006403211138442</v>
      </c>
      <c r="S292" s="1">
        <f t="shared" si="279"/>
        <v>9.6634930169116799</v>
      </c>
      <c r="T292" s="1">
        <f t="shared" si="277"/>
        <v>20.651964984000003</v>
      </c>
      <c r="U292" s="1">
        <f t="shared" si="278"/>
        <v>29.351459999999999</v>
      </c>
      <c r="V292" s="1">
        <f t="shared" si="267"/>
        <v>61.673321212050126</v>
      </c>
      <c r="W292" s="1">
        <f t="shared" si="268"/>
        <v>0</v>
      </c>
      <c r="X292" s="1">
        <f t="shared" si="269"/>
        <v>0</v>
      </c>
      <c r="Y292" s="1">
        <f t="shared" si="270"/>
        <v>0</v>
      </c>
      <c r="Z292" s="1">
        <f t="shared" si="271"/>
        <v>0</v>
      </c>
      <c r="AA292" s="1">
        <f t="shared" si="272"/>
        <v>0</v>
      </c>
      <c r="AB292" s="1">
        <f t="shared" si="273"/>
        <v>78.996017390909117</v>
      </c>
      <c r="AC292" s="5">
        <f t="shared" si="274"/>
        <v>0</v>
      </c>
      <c r="AD292" s="183"/>
      <c r="AE292" s="5">
        <v>12</v>
      </c>
      <c r="AF292" s="5">
        <f t="shared" si="275"/>
        <v>0</v>
      </c>
      <c r="AG292" s="5">
        <f t="shared" si="276"/>
        <v>0</v>
      </c>
    </row>
    <row r="293" spans="1:34" ht="12.75" customHeight="1">
      <c r="A293" s="18" t="s">
        <v>20</v>
      </c>
      <c r="B293" s="26" t="s">
        <v>203</v>
      </c>
      <c r="C293" s="26" t="s">
        <v>207</v>
      </c>
      <c r="D293" s="34" t="s">
        <v>1</v>
      </c>
      <c r="E293" s="1">
        <f>+[1]Matriz!$JA38</f>
        <v>150.69067886127391</v>
      </c>
      <c r="F293" s="163">
        <f>+[1]Matriz!$JW38</f>
        <v>0.39999999999999991</v>
      </c>
      <c r="G293" s="1">
        <f t="shared" si="139"/>
        <v>210.96695040578345</v>
      </c>
      <c r="H293" s="2"/>
      <c r="I293" s="3">
        <f>17.18%+10.5%</f>
        <v>0.27679999999999999</v>
      </c>
      <c r="J293" s="3">
        <v>3.5000000000000003E-2</v>
      </c>
      <c r="K293" s="1">
        <f t="shared" si="125"/>
        <v>25316.034048694015</v>
      </c>
      <c r="L293" s="1">
        <f t="shared" si="126"/>
        <v>7007.4782246785035</v>
      </c>
      <c r="M293" s="1">
        <f t="shared" si="127"/>
        <v>18308.555824015511</v>
      </c>
      <c r="N293" s="1">
        <f t="shared" si="129"/>
        <v>640.79945384054292</v>
      </c>
      <c r="O293" s="1">
        <f t="shared" si="130"/>
        <v>17667.756370174968</v>
      </c>
      <c r="P293" s="1">
        <f t="shared" si="131"/>
        <v>147.23130308479139</v>
      </c>
      <c r="Q293" s="5"/>
      <c r="R293" s="1">
        <f t="shared" si="258"/>
        <v>2.5843451424708475</v>
      </c>
      <c r="S293" s="1">
        <f>+G293*(1-H293)*0.79*$S$2</f>
        <v>9.8331695584135659</v>
      </c>
      <c r="T293" s="118">
        <f>+'comp aderezos'!J67</f>
        <v>39.725387075000015</v>
      </c>
      <c r="U293" s="116">
        <f>+SUM(directos!$D$41:$D$44)*(1+$U$2)</f>
        <v>29.351459999999999</v>
      </c>
      <c r="V293" s="1">
        <f t="shared" si="132"/>
        <v>81.494361775884428</v>
      </c>
      <c r="W293" s="1">
        <f t="shared" si="133"/>
        <v>310.12141709650172</v>
      </c>
      <c r="X293" s="1">
        <f t="shared" si="134"/>
        <v>1179.9803470096278</v>
      </c>
      <c r="Y293" s="1">
        <f t="shared" si="135"/>
        <v>4767.0464490000013</v>
      </c>
      <c r="Z293" s="1">
        <f t="shared" si="136"/>
        <v>3522.1752000000001</v>
      </c>
      <c r="AA293" s="1">
        <f t="shared" si="137"/>
        <v>9779.3234131061308</v>
      </c>
      <c r="AB293" s="1">
        <f t="shared" si="138"/>
        <v>65.736941308906964</v>
      </c>
      <c r="AC293" s="5">
        <f t="shared" si="128"/>
        <v>120</v>
      </c>
      <c r="AD293" s="183">
        <v>10</v>
      </c>
      <c r="AE293" s="5">
        <v>12</v>
      </c>
      <c r="AF293" s="5">
        <f>+AC293*$A$294</f>
        <v>42.599999999999994</v>
      </c>
      <c r="AG293" s="5">
        <f t="shared" si="216"/>
        <v>7888.432957068836</v>
      </c>
      <c r="AH293" s="8"/>
    </row>
    <row r="294" spans="1:34">
      <c r="A294" s="18">
        <v>0.35499999999999998</v>
      </c>
      <c r="B294" s="26" t="s">
        <v>203</v>
      </c>
      <c r="C294" s="26" t="s">
        <v>207</v>
      </c>
      <c r="D294" s="34" t="s">
        <v>12</v>
      </c>
      <c r="E294" s="1">
        <f>+[1]Matriz!$JB38</f>
        <v>144.71913925822642</v>
      </c>
      <c r="F294" s="163">
        <f>+[1]Matriz!$JX38</f>
        <v>0.39999999999999991</v>
      </c>
      <c r="G294" s="1">
        <f t="shared" si="139"/>
        <v>202.60679496151698</v>
      </c>
      <c r="H294" s="4">
        <v>0.18720000000000001</v>
      </c>
      <c r="I294" s="3">
        <v>0.15</v>
      </c>
      <c r="J294" s="3">
        <v>3.5000000000000003E-2</v>
      </c>
      <c r="K294" s="1">
        <f t="shared" si="125"/>
        <v>0</v>
      </c>
      <c r="L294" s="1">
        <f t="shared" si="126"/>
        <v>0</v>
      </c>
      <c r="M294" s="1">
        <f t="shared" si="127"/>
        <v>0</v>
      </c>
      <c r="N294" s="1">
        <f t="shared" si="129"/>
        <v>0</v>
      </c>
      <c r="O294" s="1">
        <f t="shared" si="130"/>
        <v>0</v>
      </c>
      <c r="P294" s="1">
        <f t="shared" si="131"/>
        <v>135.07778811540737</v>
      </c>
      <c r="Q294" s="5"/>
      <c r="R294" s="1">
        <f t="shared" si="258"/>
        <v>2.0173153360728322</v>
      </c>
      <c r="S294" s="1">
        <f>+G294*(1-H294)*0.79*$S$2</f>
        <v>7.6756790052534454</v>
      </c>
      <c r="T294" s="1">
        <f t="shared" ref="T294:T304" si="280">+T293</f>
        <v>39.725387075000015</v>
      </c>
      <c r="U294" s="1">
        <f t="shared" ref="U294:U304" si="281">+U293</f>
        <v>29.351459999999999</v>
      </c>
      <c r="V294" s="1">
        <f t="shared" si="132"/>
        <v>78.769841416326287</v>
      </c>
      <c r="W294" s="1">
        <f t="shared" si="133"/>
        <v>0</v>
      </c>
      <c r="X294" s="1">
        <f t="shared" si="134"/>
        <v>0</v>
      </c>
      <c r="Y294" s="1">
        <f t="shared" si="135"/>
        <v>0</v>
      </c>
      <c r="Z294" s="1">
        <f t="shared" si="136"/>
        <v>0</v>
      </c>
      <c r="AA294" s="1">
        <f t="shared" si="137"/>
        <v>0</v>
      </c>
      <c r="AB294" s="1">
        <f t="shared" si="138"/>
        <v>56.307946699081086</v>
      </c>
      <c r="AC294" s="5">
        <f t="shared" si="128"/>
        <v>0</v>
      </c>
      <c r="AD294" s="183"/>
      <c r="AE294" s="5">
        <v>12</v>
      </c>
      <c r="AF294" s="5">
        <f t="shared" ref="AF294:AF304" si="282">+AC294*$A$294</f>
        <v>0</v>
      </c>
      <c r="AG294" s="5">
        <f t="shared" si="216"/>
        <v>0</v>
      </c>
      <c r="AH294" s="8"/>
    </row>
    <row r="295" spans="1:34" ht="12.75" customHeight="1">
      <c r="A295" s="30"/>
      <c r="B295" s="26" t="s">
        <v>203</v>
      </c>
      <c r="C295" s="26" t="s">
        <v>207</v>
      </c>
      <c r="D295" s="34" t="s">
        <v>0</v>
      </c>
      <c r="E295" s="1">
        <f>+[1]Matriz!$JC38</f>
        <v>168.75668130994242</v>
      </c>
      <c r="F295" s="163">
        <f>+[1]Matriz!$JY38</f>
        <v>0.39999999999999991</v>
      </c>
      <c r="G295" s="1">
        <f t="shared" si="139"/>
        <v>236.25935383391936</v>
      </c>
      <c r="H295" s="4">
        <v>0.127</v>
      </c>
      <c r="I295" s="3">
        <v>0.2661</v>
      </c>
      <c r="J295" s="3">
        <v>3.5000000000000003E-2</v>
      </c>
      <c r="K295" s="1">
        <f t="shared" si="125"/>
        <v>24750.52990764139</v>
      </c>
      <c r="L295" s="1">
        <f t="shared" si="126"/>
        <v>6586.1160084233743</v>
      </c>
      <c r="M295" s="1">
        <f t="shared" si="127"/>
        <v>18164.413899218016</v>
      </c>
      <c r="N295" s="1">
        <f t="shared" si="129"/>
        <v>635.75448647263067</v>
      </c>
      <c r="O295" s="1">
        <f t="shared" si="130"/>
        <v>17528.659412745386</v>
      </c>
      <c r="P295" s="1">
        <f t="shared" si="131"/>
        <v>146.07216177287822</v>
      </c>
      <c r="Q295" s="5"/>
      <c r="R295" s="1">
        <f t="shared" si="258"/>
        <v>2.5266165947383921</v>
      </c>
      <c r="S295" s="1">
        <f>+G295*(1-H295)*0.79*$S$2</f>
        <v>9.6135183249597098</v>
      </c>
      <c r="T295" s="1">
        <f t="shared" si="280"/>
        <v>39.725387075000015</v>
      </c>
      <c r="U295" s="1">
        <f t="shared" si="281"/>
        <v>29.351459999999999</v>
      </c>
      <c r="V295" s="1">
        <f t="shared" si="132"/>
        <v>81.216981994698116</v>
      </c>
      <c r="W295" s="1">
        <f t="shared" si="133"/>
        <v>303.19399136860704</v>
      </c>
      <c r="X295" s="1">
        <f t="shared" si="134"/>
        <v>1153.6221989951653</v>
      </c>
      <c r="Y295" s="1">
        <f t="shared" si="135"/>
        <v>4767.0464490000013</v>
      </c>
      <c r="Z295" s="1">
        <f t="shared" si="136"/>
        <v>3522.1752000000001</v>
      </c>
      <c r="AA295" s="1">
        <f t="shared" si="137"/>
        <v>9746.0378393637748</v>
      </c>
      <c r="AB295" s="1">
        <f t="shared" si="138"/>
        <v>64.855179778180101</v>
      </c>
      <c r="AC295" s="5">
        <f t="shared" si="128"/>
        <v>120</v>
      </c>
      <c r="AD295" s="183">
        <v>10</v>
      </c>
      <c r="AE295" s="5">
        <v>12</v>
      </c>
      <c r="AF295" s="5">
        <f t="shared" si="282"/>
        <v>42.599999999999994</v>
      </c>
      <c r="AG295" s="5">
        <f t="shared" si="216"/>
        <v>7782.6215733816125</v>
      </c>
      <c r="AH295" s="8"/>
    </row>
    <row r="296" spans="1:34" ht="12.75" customHeight="1">
      <c r="A296" s="30"/>
      <c r="B296" s="26" t="s">
        <v>203</v>
      </c>
      <c r="C296" s="26" t="s">
        <v>207</v>
      </c>
      <c r="D296" s="34" t="s">
        <v>2</v>
      </c>
      <c r="E296" s="1">
        <f>+[1]Matriz!$JD38</f>
        <v>156.57681728370835</v>
      </c>
      <c r="F296" s="163">
        <f>+[1]Matriz!$JZ38</f>
        <v>0.39999999999999991</v>
      </c>
      <c r="G296" s="1">
        <f t="shared" si="139"/>
        <v>219.20754419719168</v>
      </c>
      <c r="H296" s="4">
        <v>0.1628</v>
      </c>
      <c r="I296" s="3">
        <v>0.14249999999999999</v>
      </c>
      <c r="J296" s="3">
        <v>3.5000000000000003E-2</v>
      </c>
      <c r="K296" s="1">
        <f t="shared" si="125"/>
        <v>0</v>
      </c>
      <c r="L296" s="1">
        <f t="shared" si="126"/>
        <v>0</v>
      </c>
      <c r="M296" s="1">
        <f t="shared" si="127"/>
        <v>0</v>
      </c>
      <c r="N296" s="1">
        <f t="shared" si="129"/>
        <v>0</v>
      </c>
      <c r="O296" s="1">
        <f t="shared" si="130"/>
        <v>0</v>
      </c>
      <c r="P296" s="1">
        <f t="shared" si="131"/>
        <v>151.86096608461298</v>
      </c>
      <c r="Q296" s="5"/>
      <c r="R296" s="1">
        <f t="shared" si="258"/>
        <v>2.2481268110231385</v>
      </c>
      <c r="S296" s="1">
        <f>+G296*(1-H296)*0.79*$S$2</f>
        <v>8.5538931152480391</v>
      </c>
      <c r="T296" s="1">
        <f t="shared" si="280"/>
        <v>39.725387075000015</v>
      </c>
      <c r="U296" s="1">
        <f t="shared" si="281"/>
        <v>29.351459999999999</v>
      </c>
      <c r="V296" s="1">
        <f t="shared" si="132"/>
        <v>79.878867001271189</v>
      </c>
      <c r="W296" s="1">
        <f t="shared" si="133"/>
        <v>0</v>
      </c>
      <c r="X296" s="1">
        <f t="shared" si="134"/>
        <v>0</v>
      </c>
      <c r="Y296" s="1">
        <f t="shared" si="135"/>
        <v>0</v>
      </c>
      <c r="Z296" s="1">
        <f t="shared" si="136"/>
        <v>0</v>
      </c>
      <c r="AA296" s="1">
        <f t="shared" si="137"/>
        <v>0</v>
      </c>
      <c r="AB296" s="1">
        <f t="shared" si="138"/>
        <v>71.982099083341794</v>
      </c>
      <c r="AC296" s="5">
        <f t="shared" si="128"/>
        <v>0</v>
      </c>
      <c r="AD296" s="183"/>
      <c r="AE296" s="5">
        <v>12</v>
      </c>
      <c r="AF296" s="5">
        <f t="shared" si="282"/>
        <v>0</v>
      </c>
      <c r="AG296" s="5">
        <f t="shared" si="216"/>
        <v>0</v>
      </c>
      <c r="AH296" s="8"/>
    </row>
    <row r="297" spans="1:34" ht="12.75" customHeight="1">
      <c r="A297" s="30"/>
      <c r="B297" s="26" t="s">
        <v>203</v>
      </c>
      <c r="C297" s="26" t="s">
        <v>207</v>
      </c>
      <c r="D297" s="34" t="s">
        <v>13</v>
      </c>
      <c r="E297" s="1">
        <f>+[1]Matriz!$JE38</f>
        <v>140.40646174968342</v>
      </c>
      <c r="F297" s="163">
        <f>+[1]Matriz!$KA38</f>
        <v>0.39999999999999991</v>
      </c>
      <c r="G297" s="1">
        <f t="shared" si="139"/>
        <v>196.56904644955677</v>
      </c>
      <c r="H297" s="4">
        <v>0.126</v>
      </c>
      <c r="I297" s="3">
        <v>0.1</v>
      </c>
      <c r="J297" s="3">
        <v>0.02</v>
      </c>
      <c r="K297" s="1">
        <f t="shared" si="125"/>
        <v>0</v>
      </c>
      <c r="L297" s="1">
        <f t="shared" si="126"/>
        <v>0</v>
      </c>
      <c r="M297" s="1">
        <f t="shared" si="127"/>
        <v>0</v>
      </c>
      <c r="N297" s="1">
        <f t="shared" si="129"/>
        <v>0</v>
      </c>
      <c r="O297" s="1">
        <f t="shared" si="130"/>
        <v>0</v>
      </c>
      <c r="P297" s="1">
        <f t="shared" si="131"/>
        <v>151.52878769847695</v>
      </c>
      <c r="Q297" s="5"/>
      <c r="R297" s="1">
        <f t="shared" si="258"/>
        <v>2.1045664958121799</v>
      </c>
      <c r="S297" s="1">
        <f>+G297*(1-H297)*0.79*$S$2</f>
        <v>8.0076607648820985</v>
      </c>
      <c r="T297" s="1">
        <f t="shared" si="280"/>
        <v>39.725387075000015</v>
      </c>
      <c r="U297" s="1">
        <f t="shared" si="281"/>
        <v>29.351459999999999</v>
      </c>
      <c r="V297" s="1">
        <f t="shared" si="132"/>
        <v>79.189074335694301</v>
      </c>
      <c r="W297" s="1">
        <f t="shared" si="133"/>
        <v>0</v>
      </c>
      <c r="X297" s="1">
        <f t="shared" si="134"/>
        <v>0</v>
      </c>
      <c r="Y297" s="1">
        <f t="shared" si="135"/>
        <v>0</v>
      </c>
      <c r="Z297" s="1">
        <f t="shared" si="136"/>
        <v>0</v>
      </c>
      <c r="AA297" s="1">
        <f t="shared" si="137"/>
        <v>0</v>
      </c>
      <c r="AB297" s="1">
        <f t="shared" si="138"/>
        <v>72.339713362782646</v>
      </c>
      <c r="AC297" s="5">
        <f t="shared" si="128"/>
        <v>0</v>
      </c>
      <c r="AD297" s="183"/>
      <c r="AE297" s="5">
        <v>12</v>
      </c>
      <c r="AF297" s="5">
        <f t="shared" si="282"/>
        <v>0</v>
      </c>
      <c r="AG297" s="5">
        <f t="shared" si="216"/>
        <v>0</v>
      </c>
      <c r="AH297" s="8"/>
    </row>
    <row r="298" spans="1:34" ht="12.75" customHeight="1">
      <c r="A298" s="30"/>
      <c r="B298" s="26" t="s">
        <v>203</v>
      </c>
      <c r="C298" s="26" t="s">
        <v>207</v>
      </c>
      <c r="D298" s="34" t="s">
        <v>21</v>
      </c>
      <c r="E298" s="1">
        <f>+[1]Matriz!$JG38</f>
        <v>129.40840580242701</v>
      </c>
      <c r="F298" s="163">
        <f>+[1]Matriz!$KC38</f>
        <v>0.39999999999999991</v>
      </c>
      <c r="G298" s="1">
        <f t="shared" si="139"/>
        <v>181.17176812339781</v>
      </c>
      <c r="H298" s="4">
        <v>7.0000000000000007E-2</v>
      </c>
      <c r="I298" s="3">
        <v>0.15</v>
      </c>
      <c r="J298" s="3">
        <v>0.05</v>
      </c>
      <c r="K298" s="1">
        <f t="shared" si="125"/>
        <v>0</v>
      </c>
      <c r="L298" s="1">
        <f t="shared" si="126"/>
        <v>0</v>
      </c>
      <c r="M298" s="1">
        <f t="shared" si="127"/>
        <v>0</v>
      </c>
      <c r="N298" s="1">
        <f t="shared" si="129"/>
        <v>0</v>
      </c>
      <c r="O298" s="1">
        <f t="shared" si="130"/>
        <v>0</v>
      </c>
      <c r="P298" s="1">
        <f t="shared" si="131"/>
        <v>136.05546856646865</v>
      </c>
      <c r="Q298" s="5"/>
      <c r="R298" s="1">
        <f t="shared" si="258"/>
        <v>2.0639993683458093</v>
      </c>
      <c r="S298" s="1">
        <f t="shared" ref="S298:S304" si="283">+G298*(1-H298)*$S$2</f>
        <v>9.9408949169308372</v>
      </c>
      <c r="T298" s="1">
        <f t="shared" si="280"/>
        <v>39.725387075000015</v>
      </c>
      <c r="U298" s="1">
        <f t="shared" si="281"/>
        <v>29.351459999999999</v>
      </c>
      <c r="V298" s="1">
        <f t="shared" si="132"/>
        <v>81.081741360276666</v>
      </c>
      <c r="W298" s="1">
        <f t="shared" si="133"/>
        <v>0</v>
      </c>
      <c r="X298" s="1">
        <f t="shared" si="134"/>
        <v>0</v>
      </c>
      <c r="Y298" s="1">
        <f t="shared" si="135"/>
        <v>0</v>
      </c>
      <c r="Z298" s="1">
        <f t="shared" si="136"/>
        <v>0</v>
      </c>
      <c r="AA298" s="1">
        <f t="shared" si="137"/>
        <v>0</v>
      </c>
      <c r="AB298" s="1">
        <f t="shared" si="138"/>
        <v>54.973727206191981</v>
      </c>
      <c r="AC298" s="5">
        <f t="shared" si="128"/>
        <v>0</v>
      </c>
      <c r="AD298" s="183"/>
      <c r="AE298" s="5">
        <v>12</v>
      </c>
      <c r="AF298" s="5">
        <f t="shared" si="282"/>
        <v>0</v>
      </c>
      <c r="AG298" s="5">
        <f t="shared" si="216"/>
        <v>0</v>
      </c>
      <c r="AH298" s="8"/>
    </row>
    <row r="299" spans="1:34" ht="12.75" customHeight="1">
      <c r="A299" s="30"/>
      <c r="B299" s="26" t="s">
        <v>203</v>
      </c>
      <c r="C299" s="26" t="s">
        <v>207</v>
      </c>
      <c r="D299" s="34" t="s">
        <v>47</v>
      </c>
      <c r="E299" s="1">
        <f>+[1]Matriz!$JF38</f>
        <v>151.30317662458407</v>
      </c>
      <c r="F299" s="163">
        <f>+[1]Matriz!$KB38</f>
        <v>0.39999999999999991</v>
      </c>
      <c r="G299" s="1">
        <f t="shared" si="139"/>
        <v>211.82444727441768</v>
      </c>
      <c r="H299" s="4">
        <v>0.15</v>
      </c>
      <c r="I299" s="3">
        <v>0.128</v>
      </c>
      <c r="J299" s="3">
        <v>3.5000000000000003E-2</v>
      </c>
      <c r="K299" s="1">
        <f t="shared" si="125"/>
        <v>0</v>
      </c>
      <c r="L299" s="1">
        <f t="shared" si="126"/>
        <v>0</v>
      </c>
      <c r="M299" s="1">
        <f t="shared" si="127"/>
        <v>0</v>
      </c>
      <c r="N299" s="1">
        <f t="shared" si="129"/>
        <v>0</v>
      </c>
      <c r="O299" s="1">
        <f t="shared" si="130"/>
        <v>0</v>
      </c>
      <c r="P299" s="1">
        <f t="shared" si="131"/>
        <v>151.50913050860544</v>
      </c>
      <c r="Q299" s="5"/>
      <c r="R299" s="1">
        <f t="shared" si="258"/>
        <v>2.2056220572448741</v>
      </c>
      <c r="S299" s="1">
        <f t="shared" si="283"/>
        <v>10.622996030812047</v>
      </c>
      <c r="T299" s="1">
        <f t="shared" si="280"/>
        <v>39.725387075000015</v>
      </c>
      <c r="U299" s="1">
        <f t="shared" si="281"/>
        <v>29.351459999999999</v>
      </c>
      <c r="V299" s="1">
        <f t="shared" si="132"/>
        <v>81.905465163056931</v>
      </c>
      <c r="W299" s="1">
        <f t="shared" si="133"/>
        <v>0</v>
      </c>
      <c r="X299" s="1">
        <f t="shared" si="134"/>
        <v>0</v>
      </c>
      <c r="Y299" s="1">
        <f t="shared" si="135"/>
        <v>0</v>
      </c>
      <c r="Z299" s="1">
        <f t="shared" si="136"/>
        <v>0</v>
      </c>
      <c r="AA299" s="1">
        <f t="shared" si="137"/>
        <v>0</v>
      </c>
      <c r="AB299" s="1">
        <f t="shared" si="138"/>
        <v>69.603665345548507</v>
      </c>
      <c r="AC299" s="5">
        <f t="shared" si="128"/>
        <v>0</v>
      </c>
      <c r="AD299" s="183"/>
      <c r="AE299" s="5">
        <v>12</v>
      </c>
      <c r="AF299" s="5">
        <f t="shared" si="282"/>
        <v>0</v>
      </c>
      <c r="AG299" s="5">
        <f t="shared" si="216"/>
        <v>0</v>
      </c>
      <c r="AH299" s="8"/>
    </row>
    <row r="300" spans="1:34" ht="12.75" customHeight="1">
      <c r="A300" s="30"/>
      <c r="B300" s="26" t="s">
        <v>203</v>
      </c>
      <c r="C300" s="26" t="s">
        <v>207</v>
      </c>
      <c r="D300" s="34" t="s">
        <v>48</v>
      </c>
      <c r="E300" s="1">
        <f>+[1]Matriz!$JK38</f>
        <v>149.21142763899076</v>
      </c>
      <c r="F300" s="163">
        <f>+[1]Matriz!$KG38</f>
        <v>0.39999999999999991</v>
      </c>
      <c r="G300" s="1">
        <f t="shared" si="139"/>
        <v>208.89599869458704</v>
      </c>
      <c r="H300" s="4">
        <v>7.0000000000000007E-2</v>
      </c>
      <c r="I300" s="3">
        <v>0.15</v>
      </c>
      <c r="J300" s="3">
        <v>3.5000000000000003E-2</v>
      </c>
      <c r="K300" s="1">
        <f t="shared" si="125"/>
        <v>0</v>
      </c>
      <c r="L300" s="1">
        <f t="shared" si="126"/>
        <v>0</v>
      </c>
      <c r="M300" s="1">
        <f t="shared" si="127"/>
        <v>0</v>
      </c>
      <c r="N300" s="1">
        <f t="shared" si="129"/>
        <v>0</v>
      </c>
      <c r="O300" s="1">
        <f t="shared" si="130"/>
        <v>0</v>
      </c>
      <c r="P300" s="1">
        <f t="shared" si="131"/>
        <v>159.35265692418855</v>
      </c>
      <c r="Q300" s="5"/>
      <c r="R300" s="1">
        <f t="shared" si="258"/>
        <v>2.3798476651280831</v>
      </c>
      <c r="S300" s="1">
        <f t="shared" si="283"/>
        <v>11.46212344837199</v>
      </c>
      <c r="T300" s="1">
        <f t="shared" si="280"/>
        <v>39.725387075000015</v>
      </c>
      <c r="U300" s="1">
        <f t="shared" si="281"/>
        <v>29.351459999999999</v>
      </c>
      <c r="V300" s="1">
        <f t="shared" si="132"/>
        <v>82.918818188500083</v>
      </c>
      <c r="W300" s="1">
        <f t="shared" si="133"/>
        <v>0</v>
      </c>
      <c r="X300" s="1">
        <f t="shared" si="134"/>
        <v>0</v>
      </c>
      <c r="Y300" s="1">
        <f t="shared" si="135"/>
        <v>0</v>
      </c>
      <c r="Z300" s="1">
        <f t="shared" si="136"/>
        <v>0</v>
      </c>
      <c r="AA300" s="1">
        <f t="shared" si="137"/>
        <v>0</v>
      </c>
      <c r="AB300" s="1">
        <f t="shared" si="138"/>
        <v>76.433838735688468</v>
      </c>
      <c r="AC300" s="5">
        <f t="shared" si="128"/>
        <v>0</v>
      </c>
      <c r="AD300" s="183"/>
      <c r="AE300" s="5">
        <v>12</v>
      </c>
      <c r="AF300" s="5">
        <f t="shared" si="282"/>
        <v>0</v>
      </c>
      <c r="AG300" s="5">
        <f t="shared" si="216"/>
        <v>0</v>
      </c>
      <c r="AH300" s="8"/>
    </row>
    <row r="301" spans="1:34" ht="12.75" customHeight="1">
      <c r="A301" s="30"/>
      <c r="B301" s="26" t="s">
        <v>203</v>
      </c>
      <c r="C301" s="26" t="s">
        <v>207</v>
      </c>
      <c r="D301" s="34" t="s">
        <v>49</v>
      </c>
      <c r="E301" s="1">
        <f>+[1]Matriz!$JI38</f>
        <v>133.10578882535353</v>
      </c>
      <c r="F301" s="163">
        <f>+[1]Matriz!$KE38</f>
        <v>0.39999999999999991</v>
      </c>
      <c r="G301" s="1">
        <f>+E301*(1+F301)</f>
        <v>186.34810435549494</v>
      </c>
      <c r="H301" s="4">
        <v>0.1</v>
      </c>
      <c r="I301" s="3">
        <v>0.2</v>
      </c>
      <c r="J301" s="3"/>
      <c r="K301" s="1">
        <f t="shared" si="125"/>
        <v>20125.595270393453</v>
      </c>
      <c r="L301" s="1">
        <f t="shared" si="126"/>
        <v>4025.1190540786906</v>
      </c>
      <c r="M301" s="1">
        <f t="shared" si="127"/>
        <v>16100.476216314762</v>
      </c>
      <c r="N301" s="1">
        <f t="shared" si="129"/>
        <v>0</v>
      </c>
      <c r="O301" s="1">
        <f t="shared" si="130"/>
        <v>16100.476216314762</v>
      </c>
      <c r="P301" s="1">
        <f t="shared" si="131"/>
        <v>134.17063513595636</v>
      </c>
      <c r="Q301" s="5"/>
      <c r="R301" s="1">
        <f t="shared" si="258"/>
        <v>2.0544878505193318</v>
      </c>
      <c r="S301" s="1">
        <f t="shared" si="283"/>
        <v>9.8950843412767799</v>
      </c>
      <c r="T301" s="1">
        <f t="shared" si="280"/>
        <v>39.725387075000015</v>
      </c>
      <c r="U301" s="1">
        <f t="shared" si="281"/>
        <v>29.351459999999999</v>
      </c>
      <c r="V301" s="1">
        <f t="shared" si="132"/>
        <v>81.026419266796125</v>
      </c>
      <c r="W301" s="1">
        <f t="shared" si="133"/>
        <v>246.53854206231981</v>
      </c>
      <c r="X301" s="1">
        <f t="shared" si="134"/>
        <v>1187.4101209532137</v>
      </c>
      <c r="Y301" s="1">
        <f t="shared" si="135"/>
        <v>4767.0464490000013</v>
      </c>
      <c r="Z301" s="1">
        <f t="shared" si="136"/>
        <v>3522.1752000000001</v>
      </c>
      <c r="AA301" s="1">
        <f t="shared" si="137"/>
        <v>9723.1703120155344</v>
      </c>
      <c r="AB301" s="1">
        <f t="shared" si="138"/>
        <v>53.144215869160234</v>
      </c>
      <c r="AC301" s="5">
        <f t="shared" si="128"/>
        <v>120</v>
      </c>
      <c r="AD301" s="183">
        <v>10</v>
      </c>
      <c r="AE301" s="5">
        <v>12</v>
      </c>
      <c r="AF301" s="5">
        <f t="shared" si="282"/>
        <v>42.599999999999994</v>
      </c>
      <c r="AG301" s="5">
        <f t="shared" si="216"/>
        <v>6377.3059042992281</v>
      </c>
      <c r="AH301" s="8"/>
    </row>
    <row r="302" spans="1:34" ht="12.75" customHeight="1">
      <c r="A302" s="30"/>
      <c r="B302" s="26" t="s">
        <v>203</v>
      </c>
      <c r="C302" s="26" t="s">
        <v>207</v>
      </c>
      <c r="D302" s="34" t="s">
        <v>50</v>
      </c>
      <c r="E302" s="1">
        <f>+[1]Matriz!$JK38</f>
        <v>149.21142763899076</v>
      </c>
      <c r="F302" s="163">
        <f>+[1]Matriz!$KG38</f>
        <v>0.39999999999999991</v>
      </c>
      <c r="G302" s="1">
        <f>+E302*(1+F302)</f>
        <v>208.89599869458704</v>
      </c>
      <c r="H302" s="4">
        <v>0.12</v>
      </c>
      <c r="I302" s="3"/>
      <c r="J302" s="3">
        <v>3.5000000000000003E-2</v>
      </c>
      <c r="K302" s="1">
        <f t="shared" si="125"/>
        <v>22059.417462148391</v>
      </c>
      <c r="L302" s="1">
        <f t="shared" si="126"/>
        <v>0</v>
      </c>
      <c r="M302" s="1">
        <f t="shared" si="127"/>
        <v>22059.417462148391</v>
      </c>
      <c r="N302" s="1">
        <f t="shared" si="129"/>
        <v>772.0796111751938</v>
      </c>
      <c r="O302" s="1">
        <f t="shared" si="130"/>
        <v>21287.337850973196</v>
      </c>
      <c r="P302" s="1">
        <f t="shared" si="131"/>
        <v>177.39448209144331</v>
      </c>
      <c r="Q302" s="5"/>
      <c r="R302" s="1">
        <f t="shared" si="258"/>
        <v>2.2518988659276484</v>
      </c>
      <c r="S302" s="1">
        <f t="shared" si="283"/>
        <v>10.845880252222958</v>
      </c>
      <c r="T302" s="1">
        <f t="shared" si="280"/>
        <v>39.725387075000015</v>
      </c>
      <c r="U302" s="1">
        <f t="shared" si="281"/>
        <v>29.351459999999999</v>
      </c>
      <c r="V302" s="1">
        <f t="shared" si="132"/>
        <v>82.174626193150615</v>
      </c>
      <c r="W302" s="1">
        <f t="shared" si="133"/>
        <v>270.2278639113178</v>
      </c>
      <c r="X302" s="1">
        <f t="shared" si="134"/>
        <v>1301.5056302667549</v>
      </c>
      <c r="Y302" s="1">
        <f t="shared" si="135"/>
        <v>4767.0464490000013</v>
      </c>
      <c r="Z302" s="1">
        <f t="shared" si="136"/>
        <v>3522.1752000000001</v>
      </c>
      <c r="AA302" s="1">
        <f t="shared" si="137"/>
        <v>9860.9551431780746</v>
      </c>
      <c r="AB302" s="1">
        <f t="shared" si="138"/>
        <v>95.219855898292693</v>
      </c>
      <c r="AC302" s="5">
        <f t="shared" si="128"/>
        <v>120</v>
      </c>
      <c r="AD302" s="183">
        <v>10</v>
      </c>
      <c r="AE302" s="5">
        <v>12</v>
      </c>
      <c r="AF302" s="5">
        <f t="shared" si="282"/>
        <v>42.599999999999994</v>
      </c>
      <c r="AG302" s="5">
        <f t="shared" si="216"/>
        <v>11426.382707795123</v>
      </c>
      <c r="AH302" s="8"/>
    </row>
    <row r="303" spans="1:34" ht="12.75" customHeight="1">
      <c r="A303" s="30"/>
      <c r="B303" s="26" t="s">
        <v>203</v>
      </c>
      <c r="C303" s="26" t="s">
        <v>207</v>
      </c>
      <c r="D303" s="34" t="s">
        <v>104</v>
      </c>
      <c r="E303" s="1">
        <f>+[1]Matriz!$JJ38</f>
        <v>132.93390604761871</v>
      </c>
      <c r="F303" s="163">
        <f>+[1]Matriz!$KF38</f>
        <v>0.39999999999999991</v>
      </c>
      <c r="G303" s="1">
        <f t="shared" si="139"/>
        <v>186.10746846666618</v>
      </c>
      <c r="H303" s="4">
        <v>0.12</v>
      </c>
      <c r="I303" s="3">
        <v>0.1</v>
      </c>
      <c r="J303" s="3">
        <v>7.0000000000000007E-2</v>
      </c>
      <c r="K303" s="1">
        <f t="shared" si="125"/>
        <v>0</v>
      </c>
      <c r="L303" s="1">
        <f t="shared" si="126"/>
        <v>0</v>
      </c>
      <c r="M303" s="1">
        <f t="shared" si="127"/>
        <v>0</v>
      </c>
      <c r="N303" s="1">
        <f t="shared" si="129"/>
        <v>0</v>
      </c>
      <c r="O303" s="1">
        <f t="shared" si="130"/>
        <v>0</v>
      </c>
      <c r="P303" s="1">
        <f t="shared" si="131"/>
        <v>137.07931697380764</v>
      </c>
      <c r="Q303" s="5"/>
      <c r="R303" s="1">
        <f t="shared" si="258"/>
        <v>2.0062385100706615</v>
      </c>
      <c r="S303" s="1">
        <f t="shared" si="283"/>
        <v>9.6626997627893072</v>
      </c>
      <c r="T303" s="1">
        <f t="shared" si="280"/>
        <v>39.725387075000015</v>
      </c>
      <c r="U303" s="1">
        <f t="shared" si="281"/>
        <v>29.351459999999999</v>
      </c>
      <c r="V303" s="1">
        <f t="shared" si="132"/>
        <v>80.745785347859979</v>
      </c>
      <c r="W303" s="1">
        <f t="shared" si="133"/>
        <v>0</v>
      </c>
      <c r="X303" s="1">
        <f t="shared" si="134"/>
        <v>0</v>
      </c>
      <c r="Y303" s="1">
        <f t="shared" si="135"/>
        <v>0</v>
      </c>
      <c r="Z303" s="1">
        <f t="shared" si="136"/>
        <v>0</v>
      </c>
      <c r="AA303" s="1">
        <f t="shared" si="137"/>
        <v>0</v>
      </c>
      <c r="AB303" s="1">
        <f t="shared" si="138"/>
        <v>56.333531625947657</v>
      </c>
      <c r="AC303" s="5">
        <f t="shared" si="128"/>
        <v>0</v>
      </c>
      <c r="AD303" s="183"/>
      <c r="AE303" s="5">
        <v>12</v>
      </c>
      <c r="AF303" s="5">
        <f t="shared" si="282"/>
        <v>0</v>
      </c>
      <c r="AG303" s="5">
        <f t="shared" si="216"/>
        <v>0</v>
      </c>
      <c r="AH303" s="8"/>
    </row>
    <row r="304" spans="1:34" ht="12.75" customHeight="1">
      <c r="A304" s="30"/>
      <c r="B304" s="26" t="s">
        <v>203</v>
      </c>
      <c r="C304" s="26" t="s">
        <v>207</v>
      </c>
      <c r="D304" s="34" t="s">
        <v>51</v>
      </c>
      <c r="E304" s="1">
        <f>+[1]Matriz!$JG38</f>
        <v>129.40840580242701</v>
      </c>
      <c r="F304" s="163">
        <f>+[1]Matriz!$KC38</f>
        <v>0.39999999999999991</v>
      </c>
      <c r="G304" s="1">
        <f>+E304*(1+F304)</f>
        <v>181.17176812339781</v>
      </c>
      <c r="H304" s="4">
        <v>7.0000000000000007E-2</v>
      </c>
      <c r="I304" s="3">
        <v>0.11</v>
      </c>
      <c r="J304" s="3">
        <v>3.5000000000000003E-2</v>
      </c>
      <c r="K304" s="1">
        <f t="shared" si="125"/>
        <v>0</v>
      </c>
      <c r="L304" s="1">
        <f t="shared" si="126"/>
        <v>0</v>
      </c>
      <c r="M304" s="1">
        <f t="shared" si="127"/>
        <v>0</v>
      </c>
      <c r="N304" s="1">
        <f t="shared" si="129"/>
        <v>0</v>
      </c>
      <c r="O304" s="1">
        <f t="shared" si="130"/>
        <v>0</v>
      </c>
      <c r="P304" s="1">
        <f t="shared" si="131"/>
        <v>144.70741693908559</v>
      </c>
      <c r="Q304" s="5"/>
      <c r="R304" s="1">
        <f t="shared" si="258"/>
        <v>2.0639993683458093</v>
      </c>
      <c r="S304" s="1">
        <f t="shared" si="283"/>
        <v>9.9408949169308372</v>
      </c>
      <c r="T304" s="1">
        <f t="shared" si="280"/>
        <v>39.725387075000015</v>
      </c>
      <c r="U304" s="1">
        <f t="shared" si="281"/>
        <v>29.351459999999999</v>
      </c>
      <c r="V304" s="1">
        <f t="shared" si="132"/>
        <v>81.081741360276666</v>
      </c>
      <c r="W304" s="1">
        <f t="shared" si="133"/>
        <v>0</v>
      </c>
      <c r="X304" s="1">
        <f t="shared" si="134"/>
        <v>0</v>
      </c>
      <c r="Y304" s="1">
        <f t="shared" si="135"/>
        <v>0</v>
      </c>
      <c r="Z304" s="1">
        <f t="shared" si="136"/>
        <v>0</v>
      </c>
      <c r="AA304" s="1">
        <f t="shared" si="137"/>
        <v>0</v>
      </c>
      <c r="AB304" s="1">
        <f t="shared" si="138"/>
        <v>63.625675578808924</v>
      </c>
      <c r="AC304" s="5">
        <f t="shared" si="128"/>
        <v>0</v>
      </c>
      <c r="AD304" s="183"/>
      <c r="AE304" s="5">
        <v>12</v>
      </c>
      <c r="AF304" s="5">
        <f t="shared" si="282"/>
        <v>0</v>
      </c>
      <c r="AG304" s="5">
        <f t="shared" si="216"/>
        <v>0</v>
      </c>
      <c r="AH304" s="8"/>
    </row>
    <row r="305" spans="1:34" ht="12.75" customHeight="1">
      <c r="A305" s="18" t="s">
        <v>20</v>
      </c>
      <c r="B305" s="26" t="s">
        <v>232</v>
      </c>
      <c r="C305" s="26" t="s">
        <v>207</v>
      </c>
      <c r="D305" s="34" t="s">
        <v>1</v>
      </c>
      <c r="E305" s="1">
        <f>+[1]Matriz!$JA39</f>
        <v>150.69067886127391</v>
      </c>
      <c r="F305" s="163">
        <f>+[1]Matriz!$JW39</f>
        <v>0.39999999999999991</v>
      </c>
      <c r="G305" s="1">
        <f t="shared" ref="G305:G315" si="284">+E305*(1+F305)</f>
        <v>210.96695040578345</v>
      </c>
      <c r="H305" s="2"/>
      <c r="I305" s="3">
        <f>17.18%+10.5%</f>
        <v>0.27679999999999999</v>
      </c>
      <c r="J305" s="3">
        <v>3.5000000000000003E-2</v>
      </c>
      <c r="K305" s="1">
        <f t="shared" ref="K305:K316" si="285">+G305*(1-H305)*AC305</f>
        <v>25316.034048694015</v>
      </c>
      <c r="L305" s="1">
        <f t="shared" ref="L305:L316" si="286">+K305*I305</f>
        <v>7007.4782246785035</v>
      </c>
      <c r="M305" s="1">
        <f t="shared" ref="M305:M316" si="287">+K305-L305</f>
        <v>18308.555824015511</v>
      </c>
      <c r="N305" s="1">
        <f t="shared" ref="N305:N316" si="288">+M305*J305</f>
        <v>640.79945384054292</v>
      </c>
      <c r="O305" s="1">
        <f t="shared" ref="O305:O316" si="289">+M305-N305</f>
        <v>17667.756370174968</v>
      </c>
      <c r="P305" s="1">
        <f t="shared" ref="P305:P316" si="290">+G305*(1-H305)*(1-I305)*(1-J305)</f>
        <v>147.23130308479139</v>
      </c>
      <c r="Q305" s="5"/>
      <c r="R305" s="1">
        <f t="shared" ref="R305:R316" si="291">+G305*(1-H305)*$R$2</f>
        <v>2.5843451424708475</v>
      </c>
      <c r="S305" s="1">
        <f>+G305*(1-H305)*0.79*$S$2</f>
        <v>9.8331695584135659</v>
      </c>
      <c r="T305" s="118">
        <f>+'comp aderezos'!$J$95</f>
        <v>46.105408877000002</v>
      </c>
      <c r="U305" s="116">
        <f>+SUM(directos!$D$41:$D$44)*(1+$U$2)</f>
        <v>29.351459999999999</v>
      </c>
      <c r="V305" s="1">
        <f t="shared" ref="V305:V316" si="292">+SUM(R305:U305)</f>
        <v>87.874383577884416</v>
      </c>
      <c r="W305" s="1">
        <f t="shared" ref="W305:W316" si="293">+R305*AC305</f>
        <v>310.12141709650172</v>
      </c>
      <c r="X305" s="1">
        <f t="shared" ref="X305:X316" si="294">+AC305*S305</f>
        <v>1179.9803470096278</v>
      </c>
      <c r="Y305" s="1">
        <f t="shared" ref="Y305:Y316" si="295">+T305*AC305</f>
        <v>5532.6490652400007</v>
      </c>
      <c r="Z305" s="1">
        <f t="shared" ref="Z305:Z316" si="296">+AC305*U305</f>
        <v>3522.1752000000001</v>
      </c>
      <c r="AA305" s="1">
        <f t="shared" ref="AA305:AA316" si="297">+V305*AC305</f>
        <v>10544.92602934613</v>
      </c>
      <c r="AB305" s="1">
        <f t="shared" ref="AB305:AB316" si="298">+P305-V305</f>
        <v>59.356919506906976</v>
      </c>
      <c r="AC305" s="5">
        <f t="shared" ref="AC305:AC316" si="299">+AD305*AE305</f>
        <v>120</v>
      </c>
      <c r="AD305" s="183">
        <v>10</v>
      </c>
      <c r="AE305" s="5">
        <v>12</v>
      </c>
      <c r="AF305" s="5">
        <f>+AC305*$A$306</f>
        <v>42.599999999999994</v>
      </c>
      <c r="AG305" s="5">
        <f t="shared" ref="AG305:AG316" si="300">+AB305*AC305</f>
        <v>7122.8303408288375</v>
      </c>
      <c r="AH305" s="8"/>
    </row>
    <row r="306" spans="1:34">
      <c r="A306" s="18">
        <v>0.35499999999999998</v>
      </c>
      <c r="B306" s="26" t="s">
        <v>232</v>
      </c>
      <c r="C306" s="26" t="s">
        <v>207</v>
      </c>
      <c r="D306" s="34" t="s">
        <v>12</v>
      </c>
      <c r="E306" s="1">
        <f>+[1]Matriz!$JB39</f>
        <v>144.71913925822642</v>
      </c>
      <c r="F306" s="163">
        <f>+[1]Matriz!$JX39</f>
        <v>0.39999999999999991</v>
      </c>
      <c r="G306" s="1">
        <f t="shared" si="284"/>
        <v>202.60679496151698</v>
      </c>
      <c r="H306" s="4">
        <v>0.18720000000000001</v>
      </c>
      <c r="I306" s="3">
        <v>0.15</v>
      </c>
      <c r="J306" s="3">
        <v>3.5000000000000003E-2</v>
      </c>
      <c r="K306" s="1">
        <f t="shared" si="285"/>
        <v>0</v>
      </c>
      <c r="L306" s="1">
        <f t="shared" si="286"/>
        <v>0</v>
      </c>
      <c r="M306" s="1">
        <f t="shared" si="287"/>
        <v>0</v>
      </c>
      <c r="N306" s="1">
        <f t="shared" si="288"/>
        <v>0</v>
      </c>
      <c r="O306" s="1">
        <f t="shared" si="289"/>
        <v>0</v>
      </c>
      <c r="P306" s="1">
        <f t="shared" si="290"/>
        <v>135.07778811540737</v>
      </c>
      <c r="Q306" s="5"/>
      <c r="R306" s="1">
        <f t="shared" si="291"/>
        <v>2.0173153360728322</v>
      </c>
      <c r="S306" s="1">
        <f>+G306*(1-H306)*0.79*$S$2</f>
        <v>7.6756790052534454</v>
      </c>
      <c r="T306" s="1">
        <f t="shared" ref="T306:U316" si="301">+T305</f>
        <v>46.105408877000002</v>
      </c>
      <c r="U306" s="1">
        <f t="shared" si="301"/>
        <v>29.351459999999999</v>
      </c>
      <c r="V306" s="1">
        <f t="shared" si="292"/>
        <v>85.149863218326274</v>
      </c>
      <c r="W306" s="1">
        <f t="shared" si="293"/>
        <v>0</v>
      </c>
      <c r="X306" s="1">
        <f t="shared" si="294"/>
        <v>0</v>
      </c>
      <c r="Y306" s="1">
        <f t="shared" si="295"/>
        <v>0</v>
      </c>
      <c r="Z306" s="1">
        <f t="shared" si="296"/>
        <v>0</v>
      </c>
      <c r="AA306" s="1">
        <f t="shared" si="297"/>
        <v>0</v>
      </c>
      <c r="AB306" s="1">
        <f t="shared" si="298"/>
        <v>49.927924897081098</v>
      </c>
      <c r="AC306" s="5">
        <f t="shared" si="299"/>
        <v>0</v>
      </c>
      <c r="AD306" s="183"/>
      <c r="AE306" s="5">
        <v>12</v>
      </c>
      <c r="AF306" s="5">
        <f t="shared" ref="AF306:AF316" si="302">+AC306*$A$306</f>
        <v>0</v>
      </c>
      <c r="AG306" s="5">
        <f t="shared" si="300"/>
        <v>0</v>
      </c>
      <c r="AH306" s="8"/>
    </row>
    <row r="307" spans="1:34" ht="12.75" customHeight="1">
      <c r="A307" s="30"/>
      <c r="B307" s="26" t="s">
        <v>232</v>
      </c>
      <c r="C307" s="26" t="s">
        <v>207</v>
      </c>
      <c r="D307" s="34" t="s">
        <v>0</v>
      </c>
      <c r="E307" s="1">
        <f>+[1]Matriz!$JC39</f>
        <v>168.75668130994242</v>
      </c>
      <c r="F307" s="163">
        <f>+[1]Matriz!$JY39</f>
        <v>0.39999999999999991</v>
      </c>
      <c r="G307" s="1">
        <f t="shared" si="284"/>
        <v>236.25935383391936</v>
      </c>
      <c r="H307" s="4">
        <v>0.127</v>
      </c>
      <c r="I307" s="3">
        <v>0.2661</v>
      </c>
      <c r="J307" s="3">
        <v>3.5000000000000003E-2</v>
      </c>
      <c r="K307" s="1">
        <f t="shared" si="285"/>
        <v>24750.52990764139</v>
      </c>
      <c r="L307" s="1">
        <f t="shared" si="286"/>
        <v>6586.1160084233743</v>
      </c>
      <c r="M307" s="1">
        <f t="shared" si="287"/>
        <v>18164.413899218016</v>
      </c>
      <c r="N307" s="1">
        <f t="shared" si="288"/>
        <v>635.75448647263067</v>
      </c>
      <c r="O307" s="1">
        <f t="shared" si="289"/>
        <v>17528.659412745386</v>
      </c>
      <c r="P307" s="1">
        <f t="shared" si="290"/>
        <v>146.07216177287822</v>
      </c>
      <c r="Q307" s="5"/>
      <c r="R307" s="1">
        <f t="shared" si="291"/>
        <v>2.5266165947383921</v>
      </c>
      <c r="S307" s="1">
        <f>+G307*(1-H307)*0.79*$S$2</f>
        <v>9.6135183249597098</v>
      </c>
      <c r="T307" s="1">
        <f t="shared" ref="T307:T316" si="303">+T306</f>
        <v>46.105408877000002</v>
      </c>
      <c r="U307" s="1">
        <f t="shared" si="301"/>
        <v>29.351459999999999</v>
      </c>
      <c r="V307" s="1">
        <f t="shared" si="292"/>
        <v>87.597003796698104</v>
      </c>
      <c r="W307" s="1">
        <f t="shared" si="293"/>
        <v>303.19399136860704</v>
      </c>
      <c r="X307" s="1">
        <f t="shared" si="294"/>
        <v>1153.6221989951653</v>
      </c>
      <c r="Y307" s="1">
        <f t="shared" si="295"/>
        <v>5532.6490652400007</v>
      </c>
      <c r="Z307" s="1">
        <f t="shared" si="296"/>
        <v>3522.1752000000001</v>
      </c>
      <c r="AA307" s="1">
        <f t="shared" si="297"/>
        <v>10511.640455603772</v>
      </c>
      <c r="AB307" s="1">
        <f t="shared" si="298"/>
        <v>58.475157976180114</v>
      </c>
      <c r="AC307" s="5">
        <f t="shared" si="299"/>
        <v>120</v>
      </c>
      <c r="AD307" s="183">
        <v>10</v>
      </c>
      <c r="AE307" s="5">
        <v>12</v>
      </c>
      <c r="AF307" s="5">
        <f t="shared" si="302"/>
        <v>42.599999999999994</v>
      </c>
      <c r="AG307" s="5">
        <f t="shared" si="300"/>
        <v>7017.018957141614</v>
      </c>
      <c r="AH307" s="8"/>
    </row>
    <row r="308" spans="1:34" ht="12.75" customHeight="1">
      <c r="A308" s="30"/>
      <c r="B308" s="26" t="s">
        <v>232</v>
      </c>
      <c r="C308" s="26" t="s">
        <v>207</v>
      </c>
      <c r="D308" s="34" t="s">
        <v>2</v>
      </c>
      <c r="E308" s="1">
        <f>+[1]Matriz!$JD39</f>
        <v>156.57681728370835</v>
      </c>
      <c r="F308" s="163">
        <f>+[1]Matriz!$JZ39</f>
        <v>0.39999999999999991</v>
      </c>
      <c r="G308" s="1">
        <f t="shared" si="284"/>
        <v>219.20754419719168</v>
      </c>
      <c r="H308" s="4">
        <v>0.1628</v>
      </c>
      <c r="I308" s="3">
        <v>0.14249999999999999</v>
      </c>
      <c r="J308" s="3">
        <v>3.5000000000000003E-2</v>
      </c>
      <c r="K308" s="1">
        <f t="shared" si="285"/>
        <v>0</v>
      </c>
      <c r="L308" s="1">
        <f t="shared" si="286"/>
        <v>0</v>
      </c>
      <c r="M308" s="1">
        <f t="shared" si="287"/>
        <v>0</v>
      </c>
      <c r="N308" s="1">
        <f t="shared" si="288"/>
        <v>0</v>
      </c>
      <c r="O308" s="1">
        <f t="shared" si="289"/>
        <v>0</v>
      </c>
      <c r="P308" s="1">
        <f t="shared" si="290"/>
        <v>151.86096608461298</v>
      </c>
      <c r="Q308" s="5"/>
      <c r="R308" s="1">
        <f t="shared" si="291"/>
        <v>2.2481268110231385</v>
      </c>
      <c r="S308" s="1">
        <f>+G308*(1-H308)*0.79*$S$2</f>
        <v>8.5538931152480391</v>
      </c>
      <c r="T308" s="1">
        <f t="shared" si="303"/>
        <v>46.105408877000002</v>
      </c>
      <c r="U308" s="1">
        <f t="shared" si="301"/>
        <v>29.351459999999999</v>
      </c>
      <c r="V308" s="1">
        <f t="shared" si="292"/>
        <v>86.258888803271176</v>
      </c>
      <c r="W308" s="1">
        <f t="shared" si="293"/>
        <v>0</v>
      </c>
      <c r="X308" s="1">
        <f t="shared" si="294"/>
        <v>0</v>
      </c>
      <c r="Y308" s="1">
        <f t="shared" si="295"/>
        <v>0</v>
      </c>
      <c r="Z308" s="1">
        <f t="shared" si="296"/>
        <v>0</v>
      </c>
      <c r="AA308" s="1">
        <f t="shared" si="297"/>
        <v>0</v>
      </c>
      <c r="AB308" s="1">
        <f t="shared" si="298"/>
        <v>65.602077281341806</v>
      </c>
      <c r="AC308" s="5">
        <f t="shared" si="299"/>
        <v>0</v>
      </c>
      <c r="AD308" s="183"/>
      <c r="AE308" s="5">
        <v>12</v>
      </c>
      <c r="AF308" s="5">
        <f t="shared" si="302"/>
        <v>0</v>
      </c>
      <c r="AG308" s="5">
        <f t="shared" si="300"/>
        <v>0</v>
      </c>
      <c r="AH308" s="8"/>
    </row>
    <row r="309" spans="1:34" ht="12.75" customHeight="1">
      <c r="A309" s="30"/>
      <c r="B309" s="26" t="s">
        <v>232</v>
      </c>
      <c r="C309" s="26" t="s">
        <v>207</v>
      </c>
      <c r="D309" s="34" t="s">
        <v>13</v>
      </c>
      <c r="E309" s="1">
        <f>+[1]Matriz!$JE39</f>
        <v>140.40646174968342</v>
      </c>
      <c r="F309" s="163">
        <f>+[1]Matriz!$KA39</f>
        <v>0.39999999999999991</v>
      </c>
      <c r="G309" s="1">
        <f t="shared" si="284"/>
        <v>196.56904644955677</v>
      </c>
      <c r="H309" s="4">
        <v>0.126</v>
      </c>
      <c r="I309" s="3">
        <v>0.1</v>
      </c>
      <c r="J309" s="3">
        <v>0.02</v>
      </c>
      <c r="K309" s="1">
        <f t="shared" si="285"/>
        <v>0</v>
      </c>
      <c r="L309" s="1">
        <f t="shared" si="286"/>
        <v>0</v>
      </c>
      <c r="M309" s="1">
        <f t="shared" si="287"/>
        <v>0</v>
      </c>
      <c r="N309" s="1">
        <f t="shared" si="288"/>
        <v>0</v>
      </c>
      <c r="O309" s="1">
        <f t="shared" si="289"/>
        <v>0</v>
      </c>
      <c r="P309" s="1">
        <f t="shared" si="290"/>
        <v>151.52878769847695</v>
      </c>
      <c r="Q309" s="5"/>
      <c r="R309" s="1">
        <f t="shared" si="291"/>
        <v>2.1045664958121799</v>
      </c>
      <c r="S309" s="1">
        <f>+G309*(1-H309)*0.79*$S$2</f>
        <v>8.0076607648820985</v>
      </c>
      <c r="T309" s="1">
        <f t="shared" si="303"/>
        <v>46.105408877000002</v>
      </c>
      <c r="U309" s="1">
        <f t="shared" si="301"/>
        <v>29.351459999999999</v>
      </c>
      <c r="V309" s="1">
        <f t="shared" si="292"/>
        <v>85.569096137694288</v>
      </c>
      <c r="W309" s="1">
        <f t="shared" si="293"/>
        <v>0</v>
      </c>
      <c r="X309" s="1">
        <f t="shared" si="294"/>
        <v>0</v>
      </c>
      <c r="Y309" s="1">
        <f t="shared" si="295"/>
        <v>0</v>
      </c>
      <c r="Z309" s="1">
        <f t="shared" si="296"/>
        <v>0</v>
      </c>
      <c r="AA309" s="1">
        <f t="shared" si="297"/>
        <v>0</v>
      </c>
      <c r="AB309" s="1">
        <f t="shared" si="298"/>
        <v>65.959691560782659</v>
      </c>
      <c r="AC309" s="5">
        <f t="shared" si="299"/>
        <v>0</v>
      </c>
      <c r="AD309" s="183"/>
      <c r="AE309" s="5">
        <v>12</v>
      </c>
      <c r="AF309" s="5">
        <f t="shared" si="302"/>
        <v>0</v>
      </c>
      <c r="AG309" s="5">
        <f t="shared" si="300"/>
        <v>0</v>
      </c>
      <c r="AH309" s="8"/>
    </row>
    <row r="310" spans="1:34" ht="12.75" customHeight="1">
      <c r="A310" s="30"/>
      <c r="B310" s="26" t="s">
        <v>232</v>
      </c>
      <c r="C310" s="26" t="s">
        <v>207</v>
      </c>
      <c r="D310" s="34" t="s">
        <v>21</v>
      </c>
      <c r="E310" s="1">
        <f>+[1]Matriz!$JG39</f>
        <v>129.40840580242701</v>
      </c>
      <c r="F310" s="163">
        <f>+[1]Matriz!$KC39</f>
        <v>0.39999999999999991</v>
      </c>
      <c r="G310" s="1">
        <f t="shared" si="284"/>
        <v>181.17176812339781</v>
      </c>
      <c r="H310" s="4">
        <v>7.0000000000000007E-2</v>
      </c>
      <c r="I310" s="3">
        <v>0.15</v>
      </c>
      <c r="J310" s="3">
        <v>0.05</v>
      </c>
      <c r="K310" s="1">
        <f t="shared" si="285"/>
        <v>0</v>
      </c>
      <c r="L310" s="1">
        <f t="shared" si="286"/>
        <v>0</v>
      </c>
      <c r="M310" s="1">
        <f t="shared" si="287"/>
        <v>0</v>
      </c>
      <c r="N310" s="1">
        <f t="shared" si="288"/>
        <v>0</v>
      </c>
      <c r="O310" s="1">
        <f t="shared" si="289"/>
        <v>0</v>
      </c>
      <c r="P310" s="1">
        <f t="shared" si="290"/>
        <v>136.05546856646865</v>
      </c>
      <c r="Q310" s="5"/>
      <c r="R310" s="1">
        <f t="shared" si="291"/>
        <v>2.0639993683458093</v>
      </c>
      <c r="S310" s="1">
        <f t="shared" ref="S310:S316" si="304">+G310*(1-H310)*$S$2</f>
        <v>9.9408949169308372</v>
      </c>
      <c r="T310" s="1">
        <f t="shared" si="303"/>
        <v>46.105408877000002</v>
      </c>
      <c r="U310" s="1">
        <f t="shared" si="301"/>
        <v>29.351459999999999</v>
      </c>
      <c r="V310" s="1">
        <f t="shared" si="292"/>
        <v>87.461763162276654</v>
      </c>
      <c r="W310" s="1">
        <f t="shared" si="293"/>
        <v>0</v>
      </c>
      <c r="X310" s="1">
        <f t="shared" si="294"/>
        <v>0</v>
      </c>
      <c r="Y310" s="1">
        <f t="shared" si="295"/>
        <v>0</v>
      </c>
      <c r="Z310" s="1">
        <f t="shared" si="296"/>
        <v>0</v>
      </c>
      <c r="AA310" s="1">
        <f t="shared" si="297"/>
        <v>0</v>
      </c>
      <c r="AB310" s="1">
        <f t="shared" si="298"/>
        <v>48.593705404191994</v>
      </c>
      <c r="AC310" s="5">
        <f t="shared" si="299"/>
        <v>0</v>
      </c>
      <c r="AD310" s="183"/>
      <c r="AE310" s="5">
        <v>12</v>
      </c>
      <c r="AF310" s="5">
        <f t="shared" si="302"/>
        <v>0</v>
      </c>
      <c r="AG310" s="5">
        <f t="shared" si="300"/>
        <v>0</v>
      </c>
      <c r="AH310" s="8"/>
    </row>
    <row r="311" spans="1:34" ht="12.75" customHeight="1">
      <c r="A311" s="30"/>
      <c r="B311" s="26" t="s">
        <v>232</v>
      </c>
      <c r="C311" s="26" t="s">
        <v>207</v>
      </c>
      <c r="D311" s="34" t="s">
        <v>47</v>
      </c>
      <c r="E311" s="1">
        <f>+[1]Matriz!$JF39</f>
        <v>151.30317662458407</v>
      </c>
      <c r="F311" s="163">
        <f>+[1]Matriz!$KB39</f>
        <v>0.39999999999999991</v>
      </c>
      <c r="G311" s="1">
        <f t="shared" si="284"/>
        <v>211.82444727441768</v>
      </c>
      <c r="H311" s="4">
        <v>0.15</v>
      </c>
      <c r="I311" s="3">
        <v>0.128</v>
      </c>
      <c r="J311" s="3">
        <v>3.5000000000000003E-2</v>
      </c>
      <c r="K311" s="1">
        <f t="shared" si="285"/>
        <v>0</v>
      </c>
      <c r="L311" s="1">
        <f t="shared" si="286"/>
        <v>0</v>
      </c>
      <c r="M311" s="1">
        <f t="shared" si="287"/>
        <v>0</v>
      </c>
      <c r="N311" s="1">
        <f t="shared" si="288"/>
        <v>0</v>
      </c>
      <c r="O311" s="1">
        <f t="shared" si="289"/>
        <v>0</v>
      </c>
      <c r="P311" s="1">
        <f t="shared" si="290"/>
        <v>151.50913050860544</v>
      </c>
      <c r="Q311" s="5"/>
      <c r="R311" s="1">
        <f t="shared" si="291"/>
        <v>2.2056220572448741</v>
      </c>
      <c r="S311" s="1">
        <f t="shared" si="304"/>
        <v>10.622996030812047</v>
      </c>
      <c r="T311" s="1">
        <f t="shared" si="303"/>
        <v>46.105408877000002</v>
      </c>
      <c r="U311" s="1">
        <f t="shared" si="301"/>
        <v>29.351459999999999</v>
      </c>
      <c r="V311" s="1">
        <f t="shared" si="292"/>
        <v>88.285486965056919</v>
      </c>
      <c r="W311" s="1">
        <f t="shared" si="293"/>
        <v>0</v>
      </c>
      <c r="X311" s="1">
        <f t="shared" si="294"/>
        <v>0</v>
      </c>
      <c r="Y311" s="1">
        <f t="shared" si="295"/>
        <v>0</v>
      </c>
      <c r="Z311" s="1">
        <f t="shared" si="296"/>
        <v>0</v>
      </c>
      <c r="AA311" s="1">
        <f t="shared" si="297"/>
        <v>0</v>
      </c>
      <c r="AB311" s="1">
        <f t="shared" si="298"/>
        <v>63.223643543548519</v>
      </c>
      <c r="AC311" s="5">
        <f t="shared" si="299"/>
        <v>0</v>
      </c>
      <c r="AD311" s="183"/>
      <c r="AE311" s="5">
        <v>12</v>
      </c>
      <c r="AF311" s="5">
        <f t="shared" si="302"/>
        <v>0</v>
      </c>
      <c r="AG311" s="5">
        <f t="shared" si="300"/>
        <v>0</v>
      </c>
      <c r="AH311" s="8"/>
    </row>
    <row r="312" spans="1:34" ht="12.75" customHeight="1">
      <c r="A312" s="30"/>
      <c r="B312" s="26" t="s">
        <v>232</v>
      </c>
      <c r="C312" s="26" t="s">
        <v>207</v>
      </c>
      <c r="D312" s="34" t="s">
        <v>48</v>
      </c>
      <c r="E312" s="1">
        <f>+[1]Matriz!$JK39</f>
        <v>149.21142763899076</v>
      </c>
      <c r="F312" s="163">
        <f>+[1]Matriz!$KG39</f>
        <v>0.39999999999999991</v>
      </c>
      <c r="G312" s="1">
        <f t="shared" si="284"/>
        <v>208.89599869458704</v>
      </c>
      <c r="H312" s="4">
        <v>7.0000000000000007E-2</v>
      </c>
      <c r="I312" s="3">
        <v>0.15</v>
      </c>
      <c r="J312" s="3">
        <v>3.5000000000000003E-2</v>
      </c>
      <c r="K312" s="1">
        <f t="shared" si="285"/>
        <v>0</v>
      </c>
      <c r="L312" s="1">
        <f t="shared" si="286"/>
        <v>0</v>
      </c>
      <c r="M312" s="1">
        <f t="shared" si="287"/>
        <v>0</v>
      </c>
      <c r="N312" s="1">
        <f t="shared" si="288"/>
        <v>0</v>
      </c>
      <c r="O312" s="1">
        <f t="shared" si="289"/>
        <v>0</v>
      </c>
      <c r="P312" s="1">
        <f t="shared" si="290"/>
        <v>159.35265692418855</v>
      </c>
      <c r="Q312" s="5"/>
      <c r="R312" s="1">
        <f t="shared" si="291"/>
        <v>2.3798476651280831</v>
      </c>
      <c r="S312" s="1">
        <f t="shared" si="304"/>
        <v>11.46212344837199</v>
      </c>
      <c r="T312" s="1">
        <f t="shared" si="303"/>
        <v>46.105408877000002</v>
      </c>
      <c r="U312" s="1">
        <f t="shared" si="301"/>
        <v>29.351459999999999</v>
      </c>
      <c r="V312" s="1">
        <f t="shared" si="292"/>
        <v>89.29883999050007</v>
      </c>
      <c r="W312" s="1">
        <f t="shared" si="293"/>
        <v>0</v>
      </c>
      <c r="X312" s="1">
        <f t="shared" si="294"/>
        <v>0</v>
      </c>
      <c r="Y312" s="1">
        <f t="shared" si="295"/>
        <v>0</v>
      </c>
      <c r="Z312" s="1">
        <f t="shared" si="296"/>
        <v>0</v>
      </c>
      <c r="AA312" s="1">
        <f t="shared" si="297"/>
        <v>0</v>
      </c>
      <c r="AB312" s="1">
        <f t="shared" si="298"/>
        <v>70.053816933688481</v>
      </c>
      <c r="AC312" s="5">
        <f t="shared" si="299"/>
        <v>0</v>
      </c>
      <c r="AD312" s="183"/>
      <c r="AE312" s="5">
        <v>12</v>
      </c>
      <c r="AF312" s="5">
        <f t="shared" si="302"/>
        <v>0</v>
      </c>
      <c r="AG312" s="5">
        <f t="shared" si="300"/>
        <v>0</v>
      </c>
      <c r="AH312" s="8"/>
    </row>
    <row r="313" spans="1:34" ht="12.75" customHeight="1">
      <c r="A313" s="30"/>
      <c r="B313" s="26" t="s">
        <v>232</v>
      </c>
      <c r="C313" s="26" t="s">
        <v>207</v>
      </c>
      <c r="D313" s="34" t="s">
        <v>49</v>
      </c>
      <c r="E313" s="1">
        <f>+[1]Matriz!$JI39</f>
        <v>133.10578882535353</v>
      </c>
      <c r="F313" s="163">
        <f>+[1]Matriz!$KE39</f>
        <v>0.39999999999999991</v>
      </c>
      <c r="G313" s="1">
        <f>+E313*(1+F313)</f>
        <v>186.34810435549494</v>
      </c>
      <c r="H313" s="4">
        <v>0.1</v>
      </c>
      <c r="I313" s="3">
        <v>0.2</v>
      </c>
      <c r="J313" s="3"/>
      <c r="K313" s="1">
        <f t="shared" si="285"/>
        <v>20125.595270393453</v>
      </c>
      <c r="L313" s="1">
        <f t="shared" si="286"/>
        <v>4025.1190540786906</v>
      </c>
      <c r="M313" s="1">
        <f t="shared" si="287"/>
        <v>16100.476216314762</v>
      </c>
      <c r="N313" s="1">
        <f t="shared" si="288"/>
        <v>0</v>
      </c>
      <c r="O313" s="1">
        <f t="shared" si="289"/>
        <v>16100.476216314762</v>
      </c>
      <c r="P313" s="1">
        <f t="shared" si="290"/>
        <v>134.17063513595636</v>
      </c>
      <c r="Q313" s="5"/>
      <c r="R313" s="1">
        <f t="shared" si="291"/>
        <v>2.0544878505193318</v>
      </c>
      <c r="S313" s="1">
        <f t="shared" si="304"/>
        <v>9.8950843412767799</v>
      </c>
      <c r="T313" s="1">
        <f t="shared" si="303"/>
        <v>46.105408877000002</v>
      </c>
      <c r="U313" s="1">
        <f t="shared" si="301"/>
        <v>29.351459999999999</v>
      </c>
      <c r="V313" s="1">
        <f t="shared" si="292"/>
        <v>87.406441068796113</v>
      </c>
      <c r="W313" s="1">
        <f t="shared" si="293"/>
        <v>246.53854206231981</v>
      </c>
      <c r="X313" s="1">
        <f t="shared" si="294"/>
        <v>1187.4101209532137</v>
      </c>
      <c r="Y313" s="1">
        <f t="shared" si="295"/>
        <v>5532.6490652400007</v>
      </c>
      <c r="Z313" s="1">
        <f t="shared" si="296"/>
        <v>3522.1752000000001</v>
      </c>
      <c r="AA313" s="1">
        <f t="shared" si="297"/>
        <v>10488.772928255534</v>
      </c>
      <c r="AB313" s="1">
        <f t="shared" si="298"/>
        <v>46.764194067160247</v>
      </c>
      <c r="AC313" s="5">
        <f t="shared" si="299"/>
        <v>120</v>
      </c>
      <c r="AD313" s="183">
        <v>10</v>
      </c>
      <c r="AE313" s="5">
        <v>12</v>
      </c>
      <c r="AF313" s="5">
        <f t="shared" si="302"/>
        <v>42.599999999999994</v>
      </c>
      <c r="AG313" s="5">
        <f t="shared" si="300"/>
        <v>5611.7032880592296</v>
      </c>
      <c r="AH313" s="8"/>
    </row>
    <row r="314" spans="1:34" ht="12.75" customHeight="1">
      <c r="A314" s="30"/>
      <c r="B314" s="26" t="s">
        <v>232</v>
      </c>
      <c r="C314" s="26" t="s">
        <v>207</v>
      </c>
      <c r="D314" s="34" t="s">
        <v>50</v>
      </c>
      <c r="E314" s="1">
        <f>+[1]Matriz!$JK39</f>
        <v>149.21142763899076</v>
      </c>
      <c r="F314" s="163">
        <f>+[1]Matriz!$KG39</f>
        <v>0.39999999999999991</v>
      </c>
      <c r="G314" s="1">
        <f>+E314*(1+F314)</f>
        <v>208.89599869458704</v>
      </c>
      <c r="H314" s="4">
        <v>0.12</v>
      </c>
      <c r="I314" s="3"/>
      <c r="J314" s="3">
        <v>3.5000000000000003E-2</v>
      </c>
      <c r="K314" s="1">
        <f t="shared" si="285"/>
        <v>22059.417462148391</v>
      </c>
      <c r="L314" s="1">
        <f t="shared" si="286"/>
        <v>0</v>
      </c>
      <c r="M314" s="1">
        <f t="shared" si="287"/>
        <v>22059.417462148391</v>
      </c>
      <c r="N314" s="1">
        <f t="shared" si="288"/>
        <v>772.0796111751938</v>
      </c>
      <c r="O314" s="1">
        <f t="shared" si="289"/>
        <v>21287.337850973196</v>
      </c>
      <c r="P314" s="1">
        <f t="shared" si="290"/>
        <v>177.39448209144331</v>
      </c>
      <c r="Q314" s="5"/>
      <c r="R314" s="1">
        <f t="shared" si="291"/>
        <v>2.2518988659276484</v>
      </c>
      <c r="S314" s="1">
        <f t="shared" si="304"/>
        <v>10.845880252222958</v>
      </c>
      <c r="T314" s="1">
        <f t="shared" si="303"/>
        <v>46.105408877000002</v>
      </c>
      <c r="U314" s="1">
        <f t="shared" si="301"/>
        <v>29.351459999999999</v>
      </c>
      <c r="V314" s="1">
        <f t="shared" si="292"/>
        <v>88.554647995150603</v>
      </c>
      <c r="W314" s="1">
        <f t="shared" si="293"/>
        <v>270.2278639113178</v>
      </c>
      <c r="X314" s="1">
        <f t="shared" si="294"/>
        <v>1301.5056302667549</v>
      </c>
      <c r="Y314" s="1">
        <f t="shared" si="295"/>
        <v>5532.6490652400007</v>
      </c>
      <c r="Z314" s="1">
        <f t="shared" si="296"/>
        <v>3522.1752000000001</v>
      </c>
      <c r="AA314" s="1">
        <f t="shared" si="297"/>
        <v>10626.557759418072</v>
      </c>
      <c r="AB314" s="1">
        <f t="shared" si="298"/>
        <v>88.839834096292705</v>
      </c>
      <c r="AC314" s="5">
        <f t="shared" si="299"/>
        <v>120</v>
      </c>
      <c r="AD314" s="183">
        <v>10</v>
      </c>
      <c r="AE314" s="5">
        <v>12</v>
      </c>
      <c r="AF314" s="5">
        <f t="shared" si="302"/>
        <v>42.599999999999994</v>
      </c>
      <c r="AG314" s="5">
        <f t="shared" si="300"/>
        <v>10660.780091555125</v>
      </c>
      <c r="AH314" s="8"/>
    </row>
    <row r="315" spans="1:34" ht="12.75" customHeight="1">
      <c r="A315" s="30"/>
      <c r="B315" s="26" t="s">
        <v>232</v>
      </c>
      <c r="C315" s="26" t="s">
        <v>207</v>
      </c>
      <c r="D315" s="34" t="s">
        <v>104</v>
      </c>
      <c r="E315" s="1">
        <f>+[1]Matriz!$JJ39</f>
        <v>132.93390604761871</v>
      </c>
      <c r="F315" s="163">
        <f>+[1]Matriz!$KF39</f>
        <v>0.39999999999999991</v>
      </c>
      <c r="G315" s="1">
        <f t="shared" si="284"/>
        <v>186.10746846666618</v>
      </c>
      <c r="H315" s="4">
        <v>0.12</v>
      </c>
      <c r="I315" s="3">
        <v>0.1</v>
      </c>
      <c r="J315" s="3">
        <v>7.0000000000000007E-2</v>
      </c>
      <c r="K315" s="1">
        <f t="shared" si="285"/>
        <v>9826.4743350399749</v>
      </c>
      <c r="L315" s="1">
        <f t="shared" si="286"/>
        <v>982.64743350399749</v>
      </c>
      <c r="M315" s="1">
        <f t="shared" si="287"/>
        <v>8843.8269015359765</v>
      </c>
      <c r="N315" s="1">
        <f t="shared" si="288"/>
        <v>619.06788310751847</v>
      </c>
      <c r="O315" s="1">
        <f t="shared" si="289"/>
        <v>8224.7590184284581</v>
      </c>
      <c r="P315" s="1">
        <f t="shared" si="290"/>
        <v>137.07931697380764</v>
      </c>
      <c r="Q315" s="5"/>
      <c r="R315" s="1">
        <f t="shared" si="291"/>
        <v>2.0062385100706615</v>
      </c>
      <c r="S315" s="1">
        <f t="shared" si="304"/>
        <v>9.6626997627893072</v>
      </c>
      <c r="T315" s="1">
        <f t="shared" si="303"/>
        <v>46.105408877000002</v>
      </c>
      <c r="U315" s="1">
        <f t="shared" si="301"/>
        <v>29.351459999999999</v>
      </c>
      <c r="V315" s="1">
        <f t="shared" si="292"/>
        <v>87.125807149859966</v>
      </c>
      <c r="W315" s="1">
        <f t="shared" si="293"/>
        <v>120.37431060423968</v>
      </c>
      <c r="X315" s="1">
        <f t="shared" si="294"/>
        <v>579.7619857673584</v>
      </c>
      <c r="Y315" s="1">
        <f t="shared" si="295"/>
        <v>2766.3245326200004</v>
      </c>
      <c r="Z315" s="1">
        <f t="shared" si="296"/>
        <v>1761.0876000000001</v>
      </c>
      <c r="AA315" s="1">
        <f t="shared" si="297"/>
        <v>5227.5484289915976</v>
      </c>
      <c r="AB315" s="1">
        <f t="shared" si="298"/>
        <v>49.95350982394767</v>
      </c>
      <c r="AC315" s="5">
        <f t="shared" si="299"/>
        <v>60</v>
      </c>
      <c r="AD315" s="183">
        <v>5</v>
      </c>
      <c r="AE315" s="5">
        <v>12</v>
      </c>
      <c r="AF315" s="5">
        <f t="shared" si="302"/>
        <v>21.299999999999997</v>
      </c>
      <c r="AG315" s="5">
        <f t="shared" si="300"/>
        <v>2997.2105894368601</v>
      </c>
      <c r="AH315" s="8"/>
    </row>
    <row r="316" spans="1:34" ht="12.75" customHeight="1">
      <c r="A316" s="30"/>
      <c r="B316" s="26" t="s">
        <v>232</v>
      </c>
      <c r="C316" s="26" t="s">
        <v>207</v>
      </c>
      <c r="D316" s="34" t="s">
        <v>51</v>
      </c>
      <c r="E316" s="1">
        <f>+[1]Matriz!$JG39</f>
        <v>129.40840580242701</v>
      </c>
      <c r="F316" s="163">
        <f>+[1]Matriz!$KC39</f>
        <v>0.39999999999999991</v>
      </c>
      <c r="G316" s="1">
        <f>+E316*(1+F316)</f>
        <v>181.17176812339781</v>
      </c>
      <c r="H316" s="4">
        <v>7.0000000000000007E-2</v>
      </c>
      <c r="I316" s="3">
        <v>0.11</v>
      </c>
      <c r="J316" s="3">
        <v>3.5000000000000003E-2</v>
      </c>
      <c r="K316" s="1">
        <f t="shared" si="285"/>
        <v>0</v>
      </c>
      <c r="L316" s="1">
        <f t="shared" si="286"/>
        <v>0</v>
      </c>
      <c r="M316" s="1">
        <f t="shared" si="287"/>
        <v>0</v>
      </c>
      <c r="N316" s="1">
        <f t="shared" si="288"/>
        <v>0</v>
      </c>
      <c r="O316" s="1">
        <f t="shared" si="289"/>
        <v>0</v>
      </c>
      <c r="P316" s="1">
        <f t="shared" si="290"/>
        <v>144.70741693908559</v>
      </c>
      <c r="Q316" s="5"/>
      <c r="R316" s="1">
        <f t="shared" si="291"/>
        <v>2.0639993683458093</v>
      </c>
      <c r="S316" s="1">
        <f t="shared" si="304"/>
        <v>9.9408949169308372</v>
      </c>
      <c r="T316" s="1">
        <f t="shared" si="303"/>
        <v>46.105408877000002</v>
      </c>
      <c r="U316" s="1">
        <f t="shared" si="301"/>
        <v>29.351459999999999</v>
      </c>
      <c r="V316" s="1">
        <f t="shared" si="292"/>
        <v>87.461763162276654</v>
      </c>
      <c r="W316" s="1">
        <f t="shared" si="293"/>
        <v>0</v>
      </c>
      <c r="X316" s="1">
        <f t="shared" si="294"/>
        <v>0</v>
      </c>
      <c r="Y316" s="1">
        <f t="shared" si="295"/>
        <v>0</v>
      </c>
      <c r="Z316" s="1">
        <f t="shared" si="296"/>
        <v>0</v>
      </c>
      <c r="AA316" s="1">
        <f t="shared" si="297"/>
        <v>0</v>
      </c>
      <c r="AB316" s="1">
        <f t="shared" si="298"/>
        <v>57.245653776808936</v>
      </c>
      <c r="AC316" s="5">
        <f t="shared" si="299"/>
        <v>0</v>
      </c>
      <c r="AD316" s="183"/>
      <c r="AE316" s="5">
        <v>12</v>
      </c>
      <c r="AF316" s="5">
        <f t="shared" si="302"/>
        <v>0</v>
      </c>
      <c r="AG316" s="5">
        <f t="shared" si="300"/>
        <v>0</v>
      </c>
      <c r="AH316" s="8"/>
    </row>
    <row r="317" spans="1:34" ht="12.75" customHeight="1">
      <c r="A317" s="18" t="s">
        <v>20</v>
      </c>
      <c r="B317" s="26" t="s">
        <v>206</v>
      </c>
      <c r="C317" s="26" t="s">
        <v>208</v>
      </c>
      <c r="D317" s="34" t="s">
        <v>1</v>
      </c>
      <c r="E317" s="1">
        <f>+[1]Matriz!$JA40</f>
        <v>144.78950542334985</v>
      </c>
      <c r="F317" s="163">
        <f>+[1]Matriz!$JW40</f>
        <v>0.39999999999999991</v>
      </c>
      <c r="G317" s="1">
        <f t="shared" ref="G317:G327" si="305">+E317*(1+F317)</f>
        <v>202.70530759268979</v>
      </c>
      <c r="H317" s="2"/>
      <c r="I317" s="3">
        <f>17.18%+10.5%</f>
        <v>0.27679999999999999</v>
      </c>
      <c r="J317" s="3">
        <v>3.5000000000000003E-2</v>
      </c>
      <c r="K317" s="1">
        <f t="shared" ref="K317:K328" si="306">+G317*(1-H317)*AC317</f>
        <v>24324.636911122776</v>
      </c>
      <c r="L317" s="1">
        <f t="shared" ref="L317:L328" si="307">+K317*I317</f>
        <v>6733.0594969987842</v>
      </c>
      <c r="M317" s="1">
        <f t="shared" ref="M317:M328" si="308">+K317-L317</f>
        <v>17591.577414123993</v>
      </c>
      <c r="N317" s="1">
        <f t="shared" ref="N317:N328" si="309">+M317*J317</f>
        <v>615.70520949433978</v>
      </c>
      <c r="O317" s="1">
        <f t="shared" ref="O317:O328" si="310">+M317-N317</f>
        <v>16975.872204629653</v>
      </c>
      <c r="P317" s="1">
        <f t="shared" ref="P317:P328" si="311">+G317*(1-H317)*(1-I317)*(1-J317)</f>
        <v>141.46560170524711</v>
      </c>
      <c r="Q317" s="5"/>
      <c r="R317" s="1">
        <f t="shared" si="258"/>
        <v>2.4831400180104501</v>
      </c>
      <c r="S317" s="1">
        <f>+G317*(1-H317)*0.79*$S$2</f>
        <v>9.4480943868952707</v>
      </c>
      <c r="T317" s="118">
        <f>+'comp aderezos'!J114</f>
        <v>45.572159159999998</v>
      </c>
      <c r="U317" s="116">
        <f>+SUM(directos!$D$41:$D$44)*(1+$U$2)</f>
        <v>29.351459999999999</v>
      </c>
      <c r="V317" s="1">
        <f t="shared" ref="V317:V328" si="312">+SUM(R317:U317)</f>
        <v>86.854853564905724</v>
      </c>
      <c r="W317" s="1">
        <f t="shared" ref="W317:W328" si="313">+R317*AC317</f>
        <v>297.976802161254</v>
      </c>
      <c r="X317" s="1">
        <f t="shared" ref="X317:X328" si="314">+AC317*S317</f>
        <v>1133.7713264274325</v>
      </c>
      <c r="Y317" s="1">
        <f t="shared" ref="Y317:Y328" si="315">+T317*AC317</f>
        <v>5468.6590992000001</v>
      </c>
      <c r="Z317" s="1">
        <f t="shared" ref="Z317:Z328" si="316">+AC317*U317</f>
        <v>3522.1752000000001</v>
      </c>
      <c r="AA317" s="1">
        <f t="shared" ref="AA317:AA328" si="317">+V317*AC317</f>
        <v>10422.582427788688</v>
      </c>
      <c r="AB317" s="1">
        <f t="shared" ref="AB317:AB328" si="318">+P317-V317</f>
        <v>54.610748140341386</v>
      </c>
      <c r="AC317" s="5">
        <f t="shared" ref="AC317:AC328" si="319">+AD317*AE317</f>
        <v>120</v>
      </c>
      <c r="AD317" s="183">
        <v>10</v>
      </c>
      <c r="AE317" s="5">
        <v>12</v>
      </c>
      <c r="AF317" s="5">
        <f>+AC317*$A$318</f>
        <v>42</v>
      </c>
      <c r="AG317" s="5">
        <f t="shared" si="216"/>
        <v>6553.2897768409666</v>
      </c>
      <c r="AH317" s="8"/>
    </row>
    <row r="318" spans="1:34">
      <c r="A318" s="18">
        <v>0.35</v>
      </c>
      <c r="B318" s="26" t="s">
        <v>206</v>
      </c>
      <c r="C318" s="26" t="s">
        <v>208</v>
      </c>
      <c r="D318" s="34" t="s">
        <v>12</v>
      </c>
      <c r="E318" s="1">
        <f>+[1]Matriz!$JB40</f>
        <v>138.58042312445176</v>
      </c>
      <c r="F318" s="163">
        <f>+[1]Matriz!$JX40</f>
        <v>0.39999999999999991</v>
      </c>
      <c r="G318" s="1">
        <f t="shared" si="305"/>
        <v>194.01259237423244</v>
      </c>
      <c r="H318" s="4">
        <v>0.18720000000000001</v>
      </c>
      <c r="I318" s="3">
        <v>0.15</v>
      </c>
      <c r="J318" s="3">
        <v>3.5000000000000003E-2</v>
      </c>
      <c r="K318" s="1">
        <f t="shared" si="306"/>
        <v>0</v>
      </c>
      <c r="L318" s="1">
        <f t="shared" si="307"/>
        <v>0</v>
      </c>
      <c r="M318" s="1">
        <f t="shared" si="308"/>
        <v>0</v>
      </c>
      <c r="N318" s="1">
        <f t="shared" si="309"/>
        <v>0</v>
      </c>
      <c r="O318" s="1">
        <f t="shared" si="310"/>
        <v>0</v>
      </c>
      <c r="P318" s="1">
        <f t="shared" si="311"/>
        <v>129.34804012582686</v>
      </c>
      <c r="Q318" s="5"/>
      <c r="R318" s="1">
        <f t="shared" si="258"/>
        <v>1.9317445797517576</v>
      </c>
      <c r="S318" s="1">
        <f>+G318*(1-H318)*0.79*$S$2</f>
        <v>7.3500910091615852</v>
      </c>
      <c r="T318" s="1">
        <f t="shared" ref="T318:T328" si="320">+T317</f>
        <v>45.572159159999998</v>
      </c>
      <c r="U318" s="1">
        <f t="shared" ref="U318:U328" si="321">+U317</f>
        <v>29.351459999999999</v>
      </c>
      <c r="V318" s="1">
        <f t="shared" si="312"/>
        <v>84.20545474891334</v>
      </c>
      <c r="W318" s="1">
        <f t="shared" si="313"/>
        <v>0</v>
      </c>
      <c r="X318" s="1">
        <f t="shared" si="314"/>
        <v>0</v>
      </c>
      <c r="Y318" s="1">
        <f t="shared" si="315"/>
        <v>0</v>
      </c>
      <c r="Z318" s="1">
        <f t="shared" si="316"/>
        <v>0</v>
      </c>
      <c r="AA318" s="1">
        <f t="shared" si="317"/>
        <v>0</v>
      </c>
      <c r="AB318" s="1">
        <f t="shared" si="318"/>
        <v>45.142585376913516</v>
      </c>
      <c r="AC318" s="5">
        <f t="shared" si="319"/>
        <v>0</v>
      </c>
      <c r="AD318" s="183"/>
      <c r="AE318" s="5">
        <v>12</v>
      </c>
      <c r="AF318" s="5">
        <f t="shared" ref="AF318:AF328" si="322">+AC318*$A$318</f>
        <v>0</v>
      </c>
      <c r="AG318" s="5">
        <f t="shared" si="216"/>
        <v>0</v>
      </c>
      <c r="AH318" s="8"/>
    </row>
    <row r="319" spans="1:34" ht="12.75" customHeight="1">
      <c r="A319" s="30"/>
      <c r="B319" s="26" t="s">
        <v>206</v>
      </c>
      <c r="C319" s="26" t="s">
        <v>208</v>
      </c>
      <c r="D319" s="34" t="s">
        <v>0</v>
      </c>
      <c r="E319" s="1">
        <f>+[1]Matriz!$JC40</f>
        <v>162.00641405754476</v>
      </c>
      <c r="F319" s="163">
        <f>+[1]Matriz!$JY40</f>
        <v>0.39999999999999991</v>
      </c>
      <c r="G319" s="1">
        <f t="shared" si="305"/>
        <v>226.80897968056266</v>
      </c>
      <c r="H319" s="4">
        <v>0.127</v>
      </c>
      <c r="I319" s="3">
        <v>0.2661</v>
      </c>
      <c r="J319" s="3">
        <v>3.5000000000000003E-2</v>
      </c>
      <c r="K319" s="1">
        <f t="shared" si="306"/>
        <v>0</v>
      </c>
      <c r="L319" s="1">
        <f t="shared" si="307"/>
        <v>0</v>
      </c>
      <c r="M319" s="1">
        <f t="shared" si="308"/>
        <v>0</v>
      </c>
      <c r="N319" s="1">
        <f t="shared" si="309"/>
        <v>0</v>
      </c>
      <c r="O319" s="1">
        <f t="shared" si="310"/>
        <v>0</v>
      </c>
      <c r="P319" s="1">
        <f t="shared" si="311"/>
        <v>140.22927530196313</v>
      </c>
      <c r="Q319" s="5"/>
      <c r="R319" s="1">
        <f t="shared" si="258"/>
        <v>2.4255519309488571</v>
      </c>
      <c r="S319" s="1">
        <f>+G319*(1-H319)*0.79*$S$2</f>
        <v>9.2289775919613248</v>
      </c>
      <c r="T319" s="1">
        <f t="shared" si="320"/>
        <v>45.572159159999998</v>
      </c>
      <c r="U319" s="1">
        <f t="shared" si="321"/>
        <v>29.351459999999999</v>
      </c>
      <c r="V319" s="1">
        <f t="shared" si="312"/>
        <v>86.578148682910182</v>
      </c>
      <c r="W319" s="1">
        <f t="shared" si="313"/>
        <v>0</v>
      </c>
      <c r="X319" s="1">
        <f t="shared" si="314"/>
        <v>0</v>
      </c>
      <c r="Y319" s="1">
        <f t="shared" si="315"/>
        <v>0</v>
      </c>
      <c r="Z319" s="1">
        <f t="shared" si="316"/>
        <v>0</v>
      </c>
      <c r="AA319" s="1">
        <f t="shared" si="317"/>
        <v>0</v>
      </c>
      <c r="AB319" s="1">
        <f t="shared" si="318"/>
        <v>53.651126619052945</v>
      </c>
      <c r="AC319" s="5">
        <f t="shared" si="319"/>
        <v>0</v>
      </c>
      <c r="AD319" s="183"/>
      <c r="AE319" s="5">
        <v>12</v>
      </c>
      <c r="AF319" s="5">
        <f t="shared" si="322"/>
        <v>0</v>
      </c>
      <c r="AG319" s="5">
        <f t="shared" si="216"/>
        <v>0</v>
      </c>
      <c r="AH319" s="8"/>
    </row>
    <row r="320" spans="1:34" ht="12.75" customHeight="1">
      <c r="A320" s="30"/>
      <c r="B320" s="26" t="s">
        <v>206</v>
      </c>
      <c r="C320" s="26" t="s">
        <v>208</v>
      </c>
      <c r="D320" s="34" t="s">
        <v>2</v>
      </c>
      <c r="E320" s="1">
        <f>+[1]Matriz!$JD40</f>
        <v>150.31374459236002</v>
      </c>
      <c r="F320" s="163">
        <f>+[1]Matriz!$JZ40</f>
        <v>0.39999999999999991</v>
      </c>
      <c r="G320" s="1">
        <f t="shared" si="305"/>
        <v>210.43924242930402</v>
      </c>
      <c r="H320" s="4">
        <v>0.1628</v>
      </c>
      <c r="I320" s="3">
        <v>0.14249999999999999</v>
      </c>
      <c r="J320" s="3">
        <v>3.5000000000000003E-2</v>
      </c>
      <c r="K320" s="1">
        <f t="shared" si="306"/>
        <v>0</v>
      </c>
      <c r="L320" s="1">
        <f t="shared" si="307"/>
        <v>0</v>
      </c>
      <c r="M320" s="1">
        <f t="shared" si="308"/>
        <v>0</v>
      </c>
      <c r="N320" s="1">
        <f t="shared" si="309"/>
        <v>0</v>
      </c>
      <c r="O320" s="1">
        <f t="shared" si="310"/>
        <v>0</v>
      </c>
      <c r="P320" s="1">
        <f t="shared" si="311"/>
        <v>145.78652744122849</v>
      </c>
      <c r="Q320" s="5"/>
      <c r="R320" s="1">
        <f t="shared" si="258"/>
        <v>2.1582017385822132</v>
      </c>
      <c r="S320" s="1">
        <f>+G320*(1-H320)*0.79*$S$2</f>
        <v>8.2117373906381186</v>
      </c>
      <c r="T320" s="1">
        <f t="shared" si="320"/>
        <v>45.572159159999998</v>
      </c>
      <c r="U320" s="1">
        <f t="shared" si="321"/>
        <v>29.351459999999999</v>
      </c>
      <c r="V320" s="1">
        <f t="shared" si="312"/>
        <v>85.293558289220329</v>
      </c>
      <c r="W320" s="1">
        <f t="shared" si="313"/>
        <v>0</v>
      </c>
      <c r="X320" s="1">
        <f t="shared" si="314"/>
        <v>0</v>
      </c>
      <c r="Y320" s="1">
        <f t="shared" si="315"/>
        <v>0</v>
      </c>
      <c r="Z320" s="1">
        <f t="shared" si="316"/>
        <v>0</v>
      </c>
      <c r="AA320" s="1">
        <f t="shared" si="317"/>
        <v>0</v>
      </c>
      <c r="AB320" s="1">
        <f t="shared" si="318"/>
        <v>60.492969152008158</v>
      </c>
      <c r="AC320" s="5">
        <f t="shared" si="319"/>
        <v>0</v>
      </c>
      <c r="AD320" s="183"/>
      <c r="AE320" s="5">
        <v>12</v>
      </c>
      <c r="AF320" s="5">
        <f t="shared" si="322"/>
        <v>0</v>
      </c>
      <c r="AG320" s="5">
        <f t="shared" si="216"/>
        <v>0</v>
      </c>
      <c r="AH320" s="8"/>
    </row>
    <row r="321" spans="1:42" ht="12.75" customHeight="1">
      <c r="A321" s="30"/>
      <c r="B321" s="26" t="s">
        <v>206</v>
      </c>
      <c r="C321" s="26" t="s">
        <v>208</v>
      </c>
      <c r="D321" s="34" t="s">
        <v>13</v>
      </c>
      <c r="E321" s="1">
        <f>+[1]Matriz!$JE40</f>
        <v>134.79020327969607</v>
      </c>
      <c r="F321" s="163">
        <f>+[1]Matriz!$KA40</f>
        <v>0.39999999999999991</v>
      </c>
      <c r="G321" s="1">
        <f t="shared" si="305"/>
        <v>188.7062845915745</v>
      </c>
      <c r="H321" s="4">
        <v>0.126</v>
      </c>
      <c r="I321" s="3">
        <v>0.1</v>
      </c>
      <c r="J321" s="3">
        <v>0.02</v>
      </c>
      <c r="K321" s="1">
        <f t="shared" si="306"/>
        <v>0</v>
      </c>
      <c r="L321" s="1">
        <f t="shared" si="307"/>
        <v>0</v>
      </c>
      <c r="M321" s="1">
        <f t="shared" si="308"/>
        <v>0</v>
      </c>
      <c r="N321" s="1">
        <f t="shared" si="309"/>
        <v>0</v>
      </c>
      <c r="O321" s="1">
        <f t="shared" si="310"/>
        <v>0</v>
      </c>
      <c r="P321" s="1">
        <f t="shared" si="311"/>
        <v>145.46763619053783</v>
      </c>
      <c r="Q321" s="5"/>
      <c r="R321" s="1">
        <f t="shared" si="258"/>
        <v>2.0203838359796924</v>
      </c>
      <c r="S321" s="1">
        <f>+G321*(1-H321)*0.79*$S$2</f>
        <v>7.6873543342868125</v>
      </c>
      <c r="T321" s="1">
        <f t="shared" si="320"/>
        <v>45.572159159999998</v>
      </c>
      <c r="U321" s="1">
        <f t="shared" si="321"/>
        <v>29.351459999999999</v>
      </c>
      <c r="V321" s="1">
        <f t="shared" si="312"/>
        <v>84.631357330266511</v>
      </c>
      <c r="W321" s="1">
        <f t="shared" si="313"/>
        <v>0</v>
      </c>
      <c r="X321" s="1">
        <f t="shared" si="314"/>
        <v>0</v>
      </c>
      <c r="Y321" s="1">
        <f t="shared" si="315"/>
        <v>0</v>
      </c>
      <c r="Z321" s="1">
        <f t="shared" si="316"/>
        <v>0</v>
      </c>
      <c r="AA321" s="1">
        <f t="shared" si="317"/>
        <v>0</v>
      </c>
      <c r="AB321" s="1">
        <f t="shared" si="318"/>
        <v>60.836278860271321</v>
      </c>
      <c r="AC321" s="5">
        <f t="shared" si="319"/>
        <v>0</v>
      </c>
      <c r="AD321" s="183"/>
      <c r="AE321" s="5">
        <v>12</v>
      </c>
      <c r="AF321" s="5">
        <f t="shared" si="322"/>
        <v>0</v>
      </c>
      <c r="AG321" s="5">
        <f t="shared" ref="AG321:AG328" si="323">+AB321*AC321</f>
        <v>0</v>
      </c>
      <c r="AH321" s="8"/>
    </row>
    <row r="322" spans="1:42" ht="12.75" customHeight="1">
      <c r="A322" s="30"/>
      <c r="B322" s="26" t="s">
        <v>206</v>
      </c>
      <c r="C322" s="26" t="s">
        <v>208</v>
      </c>
      <c r="D322" s="34" t="s">
        <v>21</v>
      </c>
      <c r="E322" s="1">
        <f>+[1]Matriz!$JG40</f>
        <v>124.23206957032995</v>
      </c>
      <c r="F322" s="163">
        <f>+[1]Matriz!$KC40</f>
        <v>0.39999999999999991</v>
      </c>
      <c r="G322" s="1">
        <f t="shared" si="305"/>
        <v>173.92489739846192</v>
      </c>
      <c r="H322" s="4">
        <v>7.0000000000000007E-2</v>
      </c>
      <c r="I322" s="3">
        <v>0.15</v>
      </c>
      <c r="J322" s="3">
        <v>0.05</v>
      </c>
      <c r="K322" s="1">
        <f t="shared" si="306"/>
        <v>0</v>
      </c>
      <c r="L322" s="1">
        <f t="shared" si="307"/>
        <v>0</v>
      </c>
      <c r="M322" s="1">
        <f t="shared" si="308"/>
        <v>0</v>
      </c>
      <c r="N322" s="1">
        <f t="shared" si="309"/>
        <v>0</v>
      </c>
      <c r="O322" s="1">
        <f t="shared" si="310"/>
        <v>0</v>
      </c>
      <c r="P322" s="1">
        <f t="shared" si="311"/>
        <v>130.61324982380992</v>
      </c>
      <c r="Q322" s="5"/>
      <c r="R322" s="1">
        <f t="shared" si="258"/>
        <v>1.9814393936119774</v>
      </c>
      <c r="S322" s="1">
        <f t="shared" ref="S322:S328" si="324">+G322*(1-H322)*$S$2</f>
        <v>9.5432591202536052</v>
      </c>
      <c r="T322" s="1">
        <f t="shared" si="320"/>
        <v>45.572159159999998</v>
      </c>
      <c r="U322" s="1">
        <f t="shared" si="321"/>
        <v>29.351459999999999</v>
      </c>
      <c r="V322" s="1">
        <f t="shared" si="312"/>
        <v>86.448317673865574</v>
      </c>
      <c r="W322" s="1">
        <f t="shared" si="313"/>
        <v>0</v>
      </c>
      <c r="X322" s="1">
        <f t="shared" si="314"/>
        <v>0</v>
      </c>
      <c r="Y322" s="1">
        <f t="shared" si="315"/>
        <v>0</v>
      </c>
      <c r="Z322" s="1">
        <f t="shared" si="316"/>
        <v>0</v>
      </c>
      <c r="AA322" s="1">
        <f t="shared" si="317"/>
        <v>0</v>
      </c>
      <c r="AB322" s="1">
        <f t="shared" si="318"/>
        <v>44.164932149944349</v>
      </c>
      <c r="AC322" s="5">
        <f t="shared" si="319"/>
        <v>0</v>
      </c>
      <c r="AD322" s="183"/>
      <c r="AE322" s="5">
        <v>12</v>
      </c>
      <c r="AF322" s="5">
        <f t="shared" si="322"/>
        <v>0</v>
      </c>
      <c r="AG322" s="5">
        <f t="shared" si="323"/>
        <v>0</v>
      </c>
      <c r="AH322" s="8"/>
    </row>
    <row r="323" spans="1:42" ht="12.75" customHeight="1">
      <c r="A323" s="30"/>
      <c r="B323" s="26" t="s">
        <v>206</v>
      </c>
      <c r="C323" s="26" t="s">
        <v>208</v>
      </c>
      <c r="D323" s="34" t="s">
        <v>47</v>
      </c>
      <c r="E323" s="1">
        <f>+[1]Matriz!$JF40</f>
        <v>145.25104955960072</v>
      </c>
      <c r="F323" s="163">
        <f>+[1]Matriz!$KB40</f>
        <v>0.39999999999999991</v>
      </c>
      <c r="G323" s="1">
        <f t="shared" si="305"/>
        <v>203.35146938344099</v>
      </c>
      <c r="H323" s="4">
        <v>0.15</v>
      </c>
      <c r="I323" s="3">
        <v>0.128</v>
      </c>
      <c r="J323" s="3">
        <v>3.5000000000000003E-2</v>
      </c>
      <c r="K323" s="1">
        <f t="shared" si="306"/>
        <v>0</v>
      </c>
      <c r="L323" s="1">
        <f t="shared" si="307"/>
        <v>0</v>
      </c>
      <c r="M323" s="1">
        <f t="shared" si="308"/>
        <v>0</v>
      </c>
      <c r="N323" s="1">
        <f t="shared" si="309"/>
        <v>0</v>
      </c>
      <c r="O323" s="1">
        <f t="shared" si="310"/>
        <v>0</v>
      </c>
      <c r="P323" s="1">
        <f t="shared" si="311"/>
        <v>145.44876528826123</v>
      </c>
      <c r="Q323" s="5"/>
      <c r="R323" s="1">
        <f t="shared" si="258"/>
        <v>2.1173971749550793</v>
      </c>
      <c r="S323" s="1">
        <f t="shared" si="324"/>
        <v>10.198076189579563</v>
      </c>
      <c r="T323" s="1">
        <f t="shared" si="320"/>
        <v>45.572159159999998</v>
      </c>
      <c r="U323" s="1">
        <f t="shared" si="321"/>
        <v>29.351459999999999</v>
      </c>
      <c r="V323" s="1">
        <f t="shared" si="312"/>
        <v>87.239092524534641</v>
      </c>
      <c r="W323" s="1">
        <f t="shared" si="313"/>
        <v>0</v>
      </c>
      <c r="X323" s="1">
        <f t="shared" si="314"/>
        <v>0</v>
      </c>
      <c r="Y323" s="1">
        <f t="shared" si="315"/>
        <v>0</v>
      </c>
      <c r="Z323" s="1">
        <f t="shared" si="316"/>
        <v>0</v>
      </c>
      <c r="AA323" s="1">
        <f t="shared" si="317"/>
        <v>0</v>
      </c>
      <c r="AB323" s="1">
        <f t="shared" si="318"/>
        <v>58.209672763726587</v>
      </c>
      <c r="AC323" s="5">
        <f t="shared" si="319"/>
        <v>0</v>
      </c>
      <c r="AD323" s="183"/>
      <c r="AE323" s="5">
        <v>12</v>
      </c>
      <c r="AF323" s="5">
        <f t="shared" si="322"/>
        <v>0</v>
      </c>
      <c r="AG323" s="5">
        <f t="shared" si="323"/>
        <v>0</v>
      </c>
      <c r="AH323" s="8"/>
    </row>
    <row r="324" spans="1:42" ht="12.75" customHeight="1">
      <c r="A324" s="30"/>
      <c r="B324" s="26" t="s">
        <v>206</v>
      </c>
      <c r="C324" s="26" t="s">
        <v>208</v>
      </c>
      <c r="D324" s="34" t="s">
        <v>48</v>
      </c>
      <c r="E324" s="1">
        <f>+[1]Matriz!$JK40</f>
        <v>143.24297053343113</v>
      </c>
      <c r="F324" s="163">
        <f>+[1]Matriz!$KG40</f>
        <v>0.39999999999999991</v>
      </c>
      <c r="G324" s="1">
        <f t="shared" si="305"/>
        <v>200.54015874680357</v>
      </c>
      <c r="H324" s="4">
        <v>7.0000000000000007E-2</v>
      </c>
      <c r="I324" s="3">
        <v>0.15</v>
      </c>
      <c r="J324" s="3">
        <v>3.5000000000000003E-2</v>
      </c>
      <c r="K324" s="1">
        <f t="shared" si="306"/>
        <v>0</v>
      </c>
      <c r="L324" s="1">
        <f t="shared" si="307"/>
        <v>0</v>
      </c>
      <c r="M324" s="1">
        <f t="shared" si="308"/>
        <v>0</v>
      </c>
      <c r="N324" s="1">
        <f t="shared" si="309"/>
        <v>0</v>
      </c>
      <c r="O324" s="1">
        <f t="shared" si="310"/>
        <v>0</v>
      </c>
      <c r="P324" s="1">
        <f t="shared" si="311"/>
        <v>152.978550647221</v>
      </c>
      <c r="Q324" s="5"/>
      <c r="R324" s="1">
        <f t="shared" si="258"/>
        <v>2.2846537585229596</v>
      </c>
      <c r="S324" s="1">
        <f t="shared" si="324"/>
        <v>11.00363851043711</v>
      </c>
      <c r="T324" s="1">
        <f t="shared" si="320"/>
        <v>45.572159159999998</v>
      </c>
      <c r="U324" s="1">
        <f t="shared" si="321"/>
        <v>29.351459999999999</v>
      </c>
      <c r="V324" s="1">
        <f t="shared" si="312"/>
        <v>88.211911428960065</v>
      </c>
      <c r="W324" s="1">
        <f t="shared" si="313"/>
        <v>0</v>
      </c>
      <c r="X324" s="1">
        <f t="shared" si="314"/>
        <v>0</v>
      </c>
      <c r="Y324" s="1">
        <f t="shared" si="315"/>
        <v>0</v>
      </c>
      <c r="Z324" s="1">
        <f t="shared" si="316"/>
        <v>0</v>
      </c>
      <c r="AA324" s="1">
        <f t="shared" si="317"/>
        <v>0</v>
      </c>
      <c r="AB324" s="1">
        <f t="shared" si="318"/>
        <v>64.766639218260934</v>
      </c>
      <c r="AC324" s="5">
        <f t="shared" si="319"/>
        <v>0</v>
      </c>
      <c r="AD324" s="183"/>
      <c r="AE324" s="5">
        <v>12</v>
      </c>
      <c r="AF324" s="5">
        <f t="shared" si="322"/>
        <v>0</v>
      </c>
      <c r="AG324" s="5">
        <f t="shared" si="323"/>
        <v>0</v>
      </c>
      <c r="AH324" s="8"/>
    </row>
    <row r="325" spans="1:42" ht="12.75" customHeight="1">
      <c r="A325" s="30"/>
      <c r="B325" s="26" t="s">
        <v>206</v>
      </c>
      <c r="C325" s="26" t="s">
        <v>208</v>
      </c>
      <c r="D325" s="34" t="s">
        <v>49</v>
      </c>
      <c r="E325" s="1">
        <f>+[1]Matriz!$JI40</f>
        <v>127.78155727233941</v>
      </c>
      <c r="F325" s="163">
        <f>+[1]Matriz!$KE40</f>
        <v>0.39999999999999991</v>
      </c>
      <c r="G325" s="1">
        <f>+E325*(1+F325)</f>
        <v>178.89418018127517</v>
      </c>
      <c r="H325" s="4">
        <v>0.1</v>
      </c>
      <c r="I325" s="3">
        <v>0.2</v>
      </c>
      <c r="J325" s="3"/>
      <c r="K325" s="1">
        <f t="shared" si="306"/>
        <v>0</v>
      </c>
      <c r="L325" s="1">
        <f t="shared" si="307"/>
        <v>0</v>
      </c>
      <c r="M325" s="1">
        <f t="shared" si="308"/>
        <v>0</v>
      </c>
      <c r="N325" s="1">
        <f t="shared" si="309"/>
        <v>0</v>
      </c>
      <c r="O325" s="1">
        <f t="shared" si="310"/>
        <v>0</v>
      </c>
      <c r="P325" s="1">
        <f t="shared" si="311"/>
        <v>128.80380973051814</v>
      </c>
      <c r="Q325" s="5"/>
      <c r="R325" s="1">
        <f t="shared" si="258"/>
        <v>1.972308336498559</v>
      </c>
      <c r="S325" s="1">
        <f t="shared" si="324"/>
        <v>9.4992809676257117</v>
      </c>
      <c r="T325" s="1">
        <f t="shared" si="320"/>
        <v>45.572159159999998</v>
      </c>
      <c r="U325" s="1">
        <f t="shared" si="321"/>
        <v>29.351459999999999</v>
      </c>
      <c r="V325" s="1">
        <f t="shared" si="312"/>
        <v>86.395208464124266</v>
      </c>
      <c r="W325" s="1">
        <f t="shared" si="313"/>
        <v>0</v>
      </c>
      <c r="X325" s="1">
        <f t="shared" si="314"/>
        <v>0</v>
      </c>
      <c r="Y325" s="1">
        <f t="shared" si="315"/>
        <v>0</v>
      </c>
      <c r="Z325" s="1">
        <f t="shared" si="316"/>
        <v>0</v>
      </c>
      <c r="AA325" s="1">
        <f t="shared" si="317"/>
        <v>0</v>
      </c>
      <c r="AB325" s="1">
        <f t="shared" si="318"/>
        <v>42.408601266393873</v>
      </c>
      <c r="AC325" s="5">
        <f t="shared" si="319"/>
        <v>0</v>
      </c>
      <c r="AD325" s="183"/>
      <c r="AE325" s="5">
        <v>12</v>
      </c>
      <c r="AF325" s="5">
        <f t="shared" si="322"/>
        <v>0</v>
      </c>
      <c r="AG325" s="5">
        <f t="shared" si="323"/>
        <v>0</v>
      </c>
      <c r="AH325" s="8"/>
    </row>
    <row r="326" spans="1:42" ht="12.75" customHeight="1">
      <c r="A326" s="30"/>
      <c r="B326" s="26" t="s">
        <v>206</v>
      </c>
      <c r="C326" s="26" t="s">
        <v>208</v>
      </c>
      <c r="D326" s="34" t="s">
        <v>50</v>
      </c>
      <c r="E326" s="1">
        <f>+[1]Matriz!$JK40</f>
        <v>143.24297053343113</v>
      </c>
      <c r="F326" s="163">
        <f>+[1]Matriz!$KG40</f>
        <v>0.39999999999999991</v>
      </c>
      <c r="G326" s="1">
        <f>+E326*(1+F326)</f>
        <v>200.54015874680357</v>
      </c>
      <c r="H326" s="4">
        <v>0.12</v>
      </c>
      <c r="I326" s="3"/>
      <c r="J326" s="3">
        <v>3.5000000000000003E-2</v>
      </c>
      <c r="K326" s="1">
        <f t="shared" si="306"/>
        <v>21177.040763662455</v>
      </c>
      <c r="L326" s="1">
        <f t="shared" si="307"/>
        <v>0</v>
      </c>
      <c r="M326" s="1">
        <f t="shared" si="308"/>
        <v>21177.040763662455</v>
      </c>
      <c r="N326" s="1">
        <f t="shared" si="309"/>
        <v>741.196426728186</v>
      </c>
      <c r="O326" s="1">
        <f t="shared" si="310"/>
        <v>20435.844336934268</v>
      </c>
      <c r="P326" s="1">
        <f t="shared" si="311"/>
        <v>170.29870280778559</v>
      </c>
      <c r="Q326" s="5"/>
      <c r="R326" s="1">
        <f t="shared" si="258"/>
        <v>2.1618229112905425</v>
      </c>
      <c r="S326" s="1">
        <f t="shared" si="324"/>
        <v>10.412045042134041</v>
      </c>
      <c r="T326" s="1">
        <f t="shared" si="320"/>
        <v>45.572159159999998</v>
      </c>
      <c r="U326" s="1">
        <f t="shared" si="321"/>
        <v>29.351459999999999</v>
      </c>
      <c r="V326" s="1">
        <f t="shared" si="312"/>
        <v>87.497487113424583</v>
      </c>
      <c r="W326" s="1">
        <f t="shared" si="313"/>
        <v>259.4187493548651</v>
      </c>
      <c r="X326" s="1">
        <f t="shared" si="314"/>
        <v>1249.4454050560848</v>
      </c>
      <c r="Y326" s="1">
        <f t="shared" si="315"/>
        <v>5468.6590992000001</v>
      </c>
      <c r="Z326" s="1">
        <f t="shared" si="316"/>
        <v>3522.1752000000001</v>
      </c>
      <c r="AA326" s="1">
        <f t="shared" si="317"/>
        <v>10499.69845361095</v>
      </c>
      <c r="AB326" s="1">
        <f t="shared" si="318"/>
        <v>82.801215694361005</v>
      </c>
      <c r="AC326" s="5">
        <f t="shared" si="319"/>
        <v>120</v>
      </c>
      <c r="AD326" s="183">
        <v>10</v>
      </c>
      <c r="AE326" s="5">
        <v>12</v>
      </c>
      <c r="AF326" s="5">
        <f t="shared" si="322"/>
        <v>42</v>
      </c>
      <c r="AG326" s="5">
        <f t="shared" si="323"/>
        <v>9936.145883323321</v>
      </c>
      <c r="AH326" s="8"/>
    </row>
    <row r="327" spans="1:42" ht="12.75" customHeight="1">
      <c r="A327" s="30"/>
      <c r="B327" s="26" t="s">
        <v>206</v>
      </c>
      <c r="C327" s="26" t="s">
        <v>208</v>
      </c>
      <c r="D327" s="34" t="s">
        <v>104</v>
      </c>
      <c r="E327" s="1">
        <f>+[1]Matriz!$JJ40</f>
        <v>127.61654980571396</v>
      </c>
      <c r="F327" s="163">
        <f>+[1]Matriz!$KF40</f>
        <v>0.39999999999999991</v>
      </c>
      <c r="G327" s="1">
        <f t="shared" si="305"/>
        <v>178.66316972799953</v>
      </c>
      <c r="H327" s="4">
        <v>0.12</v>
      </c>
      <c r="I327" s="3">
        <v>0.1</v>
      </c>
      <c r="J327" s="3">
        <v>7.0000000000000007E-2</v>
      </c>
      <c r="K327" s="1">
        <f t="shared" si="306"/>
        <v>18866.830723276751</v>
      </c>
      <c r="L327" s="1">
        <f t="shared" si="307"/>
        <v>1886.6830723276753</v>
      </c>
      <c r="M327" s="1">
        <f t="shared" si="308"/>
        <v>16980.147650949075</v>
      </c>
      <c r="N327" s="1">
        <f t="shared" si="309"/>
        <v>1188.6103355664354</v>
      </c>
      <c r="O327" s="1">
        <f t="shared" si="310"/>
        <v>15791.53731538264</v>
      </c>
      <c r="P327" s="1">
        <f t="shared" si="311"/>
        <v>131.59614429485532</v>
      </c>
      <c r="Q327" s="5"/>
      <c r="R327" s="1">
        <f t="shared" si="258"/>
        <v>1.9259889696678349</v>
      </c>
      <c r="S327" s="1">
        <f t="shared" si="324"/>
        <v>9.2761917722777341</v>
      </c>
      <c r="T327" s="1">
        <f t="shared" si="320"/>
        <v>45.572159159999998</v>
      </c>
      <c r="U327" s="1">
        <f t="shared" si="321"/>
        <v>29.351459999999999</v>
      </c>
      <c r="V327" s="1">
        <f t="shared" si="312"/>
        <v>86.12579990194557</v>
      </c>
      <c r="W327" s="1">
        <f t="shared" si="313"/>
        <v>231.1186763601402</v>
      </c>
      <c r="X327" s="1">
        <f t="shared" si="314"/>
        <v>1113.143012673328</v>
      </c>
      <c r="Y327" s="1">
        <f t="shared" si="315"/>
        <v>5468.6590992000001</v>
      </c>
      <c r="Z327" s="1">
        <f t="shared" si="316"/>
        <v>3522.1752000000001</v>
      </c>
      <c r="AA327" s="1">
        <f t="shared" si="317"/>
        <v>10335.095988233468</v>
      </c>
      <c r="AB327" s="1">
        <f t="shared" si="318"/>
        <v>45.470344392909752</v>
      </c>
      <c r="AC327" s="5">
        <f t="shared" si="319"/>
        <v>120</v>
      </c>
      <c r="AD327" s="183">
        <v>10</v>
      </c>
      <c r="AE327" s="5">
        <v>12</v>
      </c>
      <c r="AF327" s="5">
        <f t="shared" si="322"/>
        <v>42</v>
      </c>
      <c r="AG327" s="5">
        <f t="shared" si="323"/>
        <v>5456.4413271491703</v>
      </c>
      <c r="AH327" s="8"/>
    </row>
    <row r="328" spans="1:42" ht="12.75" customHeight="1">
      <c r="A328" s="30"/>
      <c r="B328" s="26" t="s">
        <v>206</v>
      </c>
      <c r="C328" s="26" t="s">
        <v>208</v>
      </c>
      <c r="D328" s="34" t="s">
        <v>51</v>
      </c>
      <c r="E328" s="1">
        <f>+[1]Matriz!$JG40</f>
        <v>124.23206957032995</v>
      </c>
      <c r="F328" s="163">
        <f>+[1]Matriz!$KC40</f>
        <v>0.39999999999999991</v>
      </c>
      <c r="G328" s="1">
        <f>+E328*(1+F328)</f>
        <v>173.92489739846192</v>
      </c>
      <c r="H328" s="4">
        <v>7.0000000000000007E-2</v>
      </c>
      <c r="I328" s="3">
        <v>0.11</v>
      </c>
      <c r="J328" s="3">
        <v>3.5000000000000003E-2</v>
      </c>
      <c r="K328" s="1">
        <f t="shared" si="306"/>
        <v>0</v>
      </c>
      <c r="L328" s="1">
        <f t="shared" si="307"/>
        <v>0</v>
      </c>
      <c r="M328" s="1">
        <f t="shared" si="308"/>
        <v>0</v>
      </c>
      <c r="N328" s="1">
        <f t="shared" si="309"/>
        <v>0</v>
      </c>
      <c r="O328" s="1">
        <f t="shared" si="310"/>
        <v>0</v>
      </c>
      <c r="P328" s="1">
        <f t="shared" si="311"/>
        <v>138.91912026152218</v>
      </c>
      <c r="Q328" s="5"/>
      <c r="R328" s="1">
        <f t="shared" si="258"/>
        <v>1.9814393936119774</v>
      </c>
      <c r="S328" s="1">
        <f t="shared" si="324"/>
        <v>9.5432591202536052</v>
      </c>
      <c r="T328" s="1">
        <f t="shared" si="320"/>
        <v>45.572159159999998</v>
      </c>
      <c r="U328" s="1">
        <f t="shared" si="321"/>
        <v>29.351459999999999</v>
      </c>
      <c r="V328" s="1">
        <f t="shared" si="312"/>
        <v>86.448317673865574</v>
      </c>
      <c r="W328" s="1">
        <f t="shared" si="313"/>
        <v>0</v>
      </c>
      <c r="X328" s="1">
        <f t="shared" si="314"/>
        <v>0</v>
      </c>
      <c r="Y328" s="1">
        <f t="shared" si="315"/>
        <v>0</v>
      </c>
      <c r="Z328" s="1">
        <f t="shared" si="316"/>
        <v>0</v>
      </c>
      <c r="AA328" s="1">
        <f t="shared" si="317"/>
        <v>0</v>
      </c>
      <c r="AB328" s="1">
        <f t="shared" si="318"/>
        <v>52.470802587656607</v>
      </c>
      <c r="AC328" s="5">
        <f t="shared" si="319"/>
        <v>0</v>
      </c>
      <c r="AD328" s="183"/>
      <c r="AE328" s="5">
        <v>12</v>
      </c>
      <c r="AF328" s="5">
        <f t="shared" si="322"/>
        <v>0</v>
      </c>
      <c r="AG328" s="5">
        <f t="shared" si="323"/>
        <v>0</v>
      </c>
      <c r="AH328" s="8"/>
    </row>
    <row r="329" spans="1:42" ht="12.75" customHeight="1">
      <c r="B329" s="26"/>
      <c r="C329" s="26"/>
      <c r="K329" s="35">
        <f>SUM(K29:K328)</f>
        <v>20112741.773744553</v>
      </c>
      <c r="L329" s="35">
        <f>SUM(L29:L328)</f>
        <v>3586408.7358360318</v>
      </c>
      <c r="M329" s="35">
        <f>SUM(M29:M328)</f>
        <v>16526333.037908517</v>
      </c>
      <c r="N329" s="35">
        <f>SUM(N29:N328)</f>
        <v>553507.14238818502</v>
      </c>
      <c r="O329" s="35">
        <f>SUM(O29:O328)</f>
        <v>15972825.895520322</v>
      </c>
      <c r="W329" s="35">
        <f>SUM(W29:W328)</f>
        <v>246381.08672837052</v>
      </c>
      <c r="X329" s="35">
        <f>SUM(X29:X328)</f>
        <v>1025818.5535000545</v>
      </c>
      <c r="Y329" s="35">
        <f>SUM(Y29:Y328)</f>
        <v>9735842.8098399043</v>
      </c>
      <c r="Z329" s="35">
        <f>SUM(Z29:Z328)</f>
        <v>2152424.7507999991</v>
      </c>
      <c r="AA329" s="35">
        <f>SUM(AA29:AA328)</f>
        <v>13160467.200868316</v>
      </c>
      <c r="AC329" s="5"/>
      <c r="AD329" s="5"/>
      <c r="AE329" s="5"/>
      <c r="AF329" s="5"/>
      <c r="AG329" s="5"/>
      <c r="AP329" s="36"/>
    </row>
    <row r="330" spans="1:42" ht="12.75" customHeight="1">
      <c r="B330" s="26"/>
      <c r="C330" s="26"/>
      <c r="AC330" s="37">
        <f>+SUM(AC29:AC328)</f>
        <v>110288</v>
      </c>
      <c r="AD330" s="37">
        <f>+SUM(AD29:AD328)</f>
        <v>7896</v>
      </c>
      <c r="AE330" s="37"/>
      <c r="AF330" s="37">
        <f>+SUM(AF29:AF328)</f>
        <v>32973.579999999994</v>
      </c>
      <c r="AG330" s="37">
        <f>+SUM(AG29:AG328)</f>
        <v>2812358.6946520051</v>
      </c>
    </row>
    <row r="331" spans="1:42" ht="12.75" customHeight="1">
      <c r="B331" s="26"/>
      <c r="C331" s="26"/>
      <c r="AA331" s="36"/>
      <c r="AC331" s="5"/>
      <c r="AD331" s="5"/>
      <c r="AE331" s="5"/>
      <c r="AF331" s="38">
        <f>+AC330/AF330</f>
        <v>3.3447384239139342</v>
      </c>
      <c r="AG331" s="5"/>
    </row>
    <row r="332" spans="1:42">
      <c r="B332" s="26"/>
      <c r="C332" s="26"/>
      <c r="AC332" s="5"/>
      <c r="AD332" s="5"/>
      <c r="AE332" s="5"/>
      <c r="AF332" s="5"/>
      <c r="AG332" s="5"/>
    </row>
    <row r="333" spans="1:42">
      <c r="B333" s="26"/>
      <c r="C333" s="26"/>
      <c r="AC333" s="5"/>
      <c r="AD333" s="5"/>
      <c r="AE333" s="5"/>
      <c r="AF333" s="5"/>
      <c r="AG333" s="5"/>
    </row>
    <row r="334" spans="1:42">
      <c r="B334" s="26"/>
      <c r="C334" s="26"/>
      <c r="AC334" s="5"/>
      <c r="AD334" s="5"/>
      <c r="AE334" s="5"/>
      <c r="AF334" s="39"/>
      <c r="AG334" s="5"/>
    </row>
    <row r="335" spans="1:42">
      <c r="B335" s="26"/>
      <c r="C335" s="26"/>
      <c r="AC335" s="39"/>
      <c r="AD335" s="5"/>
      <c r="AE335" s="5"/>
      <c r="AF335" s="39"/>
      <c r="AG335" s="5"/>
    </row>
    <row r="336" spans="1:42">
      <c r="B336" s="26"/>
      <c r="C336" s="26"/>
      <c r="P336" s="35"/>
      <c r="AC336" s="5"/>
      <c r="AD336" s="5"/>
      <c r="AE336" s="5"/>
      <c r="AF336" s="5"/>
      <c r="AG336" s="5"/>
    </row>
    <row r="337" spans="2:33">
      <c r="B337" s="26"/>
      <c r="C337" s="26"/>
      <c r="P337" s="92"/>
      <c r="AC337" s="5"/>
      <c r="AD337" s="5"/>
      <c r="AE337" s="5"/>
      <c r="AF337" s="42"/>
      <c r="AG337" s="5"/>
    </row>
    <row r="338" spans="2:33">
      <c r="B338" s="26"/>
      <c r="C338" s="26"/>
      <c r="AC338" s="5"/>
      <c r="AD338" s="5"/>
      <c r="AE338" s="5"/>
      <c r="AF338" s="5"/>
      <c r="AG338" s="5"/>
    </row>
    <row r="339" spans="2:33">
      <c r="B339" s="26"/>
      <c r="C339" s="26"/>
      <c r="AC339" s="5"/>
      <c r="AD339" s="5"/>
      <c r="AE339" s="5"/>
      <c r="AF339" s="5"/>
      <c r="AG339" s="5"/>
    </row>
    <row r="340" spans="2:33">
      <c r="B340" s="26"/>
      <c r="C340" s="26"/>
      <c r="P340" s="35"/>
      <c r="AC340" s="5"/>
      <c r="AD340" s="5"/>
      <c r="AE340" s="5"/>
      <c r="AF340" s="5"/>
      <c r="AG340" s="5"/>
    </row>
    <row r="341" spans="2:33">
      <c r="AC341" s="5"/>
      <c r="AD341" s="5"/>
      <c r="AE341" s="5"/>
      <c r="AF341" s="5"/>
      <c r="AG341" s="5"/>
    </row>
    <row r="342" spans="2:33">
      <c r="P342" s="93"/>
      <c r="AC342" s="5"/>
      <c r="AD342" s="5"/>
      <c r="AE342" s="5"/>
      <c r="AF342" s="5"/>
      <c r="AG342" s="5"/>
    </row>
    <row r="343" spans="2:33">
      <c r="AC343" s="5"/>
      <c r="AD343" s="5"/>
      <c r="AE343" s="5"/>
      <c r="AF343" s="5"/>
      <c r="AG343" s="5"/>
    </row>
    <row r="344" spans="2:33">
      <c r="AC344" s="5"/>
      <c r="AD344" s="5"/>
      <c r="AE344" s="5"/>
      <c r="AF344" s="5"/>
      <c r="AG344" s="5"/>
    </row>
    <row r="345" spans="2:33">
      <c r="AC345" s="5"/>
      <c r="AD345" s="5"/>
      <c r="AE345" s="5"/>
      <c r="AF345" s="5"/>
      <c r="AG345" s="5"/>
    </row>
    <row r="346" spans="2:33">
      <c r="AC346" s="5"/>
      <c r="AD346" s="5"/>
      <c r="AE346" s="5"/>
      <c r="AF346" s="5"/>
      <c r="AG346" s="5"/>
    </row>
    <row r="347" spans="2:33">
      <c r="AC347" s="5"/>
      <c r="AD347" s="5"/>
      <c r="AE347" s="5"/>
      <c r="AF347" s="5"/>
      <c r="AG347" s="5"/>
    </row>
    <row r="348" spans="2:33">
      <c r="AG348" s="5"/>
    </row>
    <row r="349" spans="2:33">
      <c r="AG349" s="5"/>
    </row>
    <row r="350" spans="2:33">
      <c r="AG350" s="5"/>
    </row>
    <row r="351" spans="2:33">
      <c r="AG351" s="5"/>
    </row>
    <row r="352" spans="2:33">
      <c r="AG352" s="5"/>
    </row>
    <row r="353" spans="33:33">
      <c r="AG353" s="5"/>
    </row>
    <row r="354" spans="33:33">
      <c r="AG354" s="5"/>
    </row>
  </sheetData>
  <autoFilter ref="A4:AQ331" xr:uid="{00000000-0009-0000-0000-000000000000}"/>
  <mergeCells count="2">
    <mergeCell ref="AC3:AF3"/>
    <mergeCell ref="H3:J3"/>
  </mergeCells>
  <phoneticPr fontId="2" type="noConversion"/>
  <pageMargins left="0.75" right="0.75" top="1" bottom="1" header="0" footer="0"/>
  <pageSetup scale="3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workbookViewId="0">
      <selection activeCell="N19" sqref="N19"/>
    </sheetView>
  </sheetViews>
  <sheetFormatPr baseColWidth="10" defaultRowHeight="12.75"/>
  <cols>
    <col min="1" max="1" width="16.42578125" customWidth="1"/>
    <col min="2" max="2" width="14.5703125" bestFit="1" customWidth="1"/>
    <col min="4" max="5" width="11.140625" customWidth="1"/>
  </cols>
  <sheetData>
    <row r="1" spans="1:9">
      <c r="A1" s="7" t="s">
        <v>3</v>
      </c>
      <c r="B1" s="122"/>
      <c r="C1" s="95"/>
      <c r="D1" s="95"/>
      <c r="E1" s="95"/>
    </row>
    <row r="2" spans="1:9">
      <c r="A2" s="127" t="s">
        <v>212</v>
      </c>
      <c r="B2" s="152">
        <v>44228</v>
      </c>
      <c r="C2" s="101"/>
      <c r="D2" s="101"/>
      <c r="E2" s="101"/>
    </row>
    <row r="3" spans="1:9">
      <c r="A3" s="127" t="s">
        <v>126</v>
      </c>
    </row>
    <row r="4" spans="1:9">
      <c r="B4" s="126"/>
      <c r="C4" s="105"/>
      <c r="D4" s="105" t="s">
        <v>130</v>
      </c>
      <c r="E4" s="105" t="s">
        <v>148</v>
      </c>
    </row>
    <row r="5" spans="1:9">
      <c r="B5" s="109" t="s">
        <v>132</v>
      </c>
      <c r="C5" s="110">
        <f>+D5*(1+E5)</f>
        <v>90</v>
      </c>
      <c r="D5" s="105">
        <v>90</v>
      </c>
      <c r="E5" s="111">
        <v>0</v>
      </c>
    </row>
    <row r="6" spans="1:9">
      <c r="B6" s="109" t="s">
        <v>134</v>
      </c>
      <c r="C6" s="110">
        <f>+C5*C7</f>
        <v>301.5</v>
      </c>
      <c r="D6" s="105"/>
      <c r="E6" s="105"/>
    </row>
    <row r="7" spans="1:9">
      <c r="B7" s="109" t="s">
        <v>136</v>
      </c>
      <c r="C7" s="110">
        <f>+D7*(1+E7)</f>
        <v>3.35</v>
      </c>
      <c r="D7" s="105">
        <v>3.35</v>
      </c>
      <c r="E7" s="111">
        <v>0</v>
      </c>
      <c r="G7" t="s">
        <v>289</v>
      </c>
    </row>
    <row r="8" spans="1:9">
      <c r="B8" s="105"/>
      <c r="C8" s="105"/>
      <c r="D8" s="105"/>
      <c r="E8" s="105"/>
      <c r="G8" s="266" t="s">
        <v>290</v>
      </c>
      <c r="H8" s="266" t="s">
        <v>291</v>
      </c>
      <c r="I8" s="266" t="s">
        <v>292</v>
      </c>
    </row>
    <row r="9" spans="1:9">
      <c r="B9" s="158" t="s">
        <v>288</v>
      </c>
      <c r="C9" s="110">
        <f>+G9+H9+I9</f>
        <v>0</v>
      </c>
      <c r="D9" s="105"/>
      <c r="E9" s="105"/>
      <c r="G9" s="265"/>
      <c r="H9" s="265"/>
      <c r="I9" s="265"/>
    </row>
    <row r="10" spans="1:9">
      <c r="B10" s="105"/>
      <c r="C10" s="105"/>
      <c r="D10" s="105"/>
      <c r="E10" s="105"/>
    </row>
    <row r="11" spans="1:9">
      <c r="B11" s="109" t="s">
        <v>147</v>
      </c>
      <c r="C11" s="110">
        <f>+D11*(1+E11)</f>
        <v>2028522.1869899998</v>
      </c>
      <c r="D11" s="115">
        <f>+estructura!C4</f>
        <v>2028522.1869899998</v>
      </c>
      <c r="E11" s="111">
        <v>0</v>
      </c>
    </row>
    <row r="12" spans="1:9">
      <c r="B12" s="105"/>
      <c r="C12" s="105"/>
      <c r="D12" s="105"/>
      <c r="E12" s="105"/>
    </row>
    <row r="13" spans="1:9">
      <c r="B13" s="105"/>
      <c r="C13" s="105"/>
      <c r="D13" s="105"/>
      <c r="E13" s="105"/>
    </row>
    <row r="14" spans="1:9">
      <c r="B14" s="105"/>
      <c r="C14" s="105"/>
      <c r="D14" s="105"/>
      <c r="E14" s="105"/>
    </row>
    <row r="15" spans="1:9">
      <c r="B15" s="105"/>
      <c r="C15" s="105"/>
      <c r="D15" s="105"/>
      <c r="E15" s="105"/>
    </row>
    <row r="16" spans="1:9">
      <c r="B16" s="105"/>
      <c r="C16" s="105"/>
      <c r="D16" s="105"/>
      <c r="E16" s="105"/>
    </row>
    <row r="17" spans="2:5">
      <c r="B17" s="105"/>
      <c r="C17" s="105"/>
      <c r="D17" s="105"/>
      <c r="E17" s="105"/>
    </row>
    <row r="18" spans="2:5">
      <c r="B18" s="105"/>
      <c r="C18" s="105"/>
      <c r="D18" s="105"/>
      <c r="E18" s="105"/>
    </row>
    <row r="19" spans="2:5">
      <c r="B19" s="105"/>
      <c r="C19" s="105"/>
      <c r="D19" s="105"/>
      <c r="E19" s="105"/>
    </row>
    <row r="20" spans="2:5">
      <c r="B20" s="105"/>
      <c r="C20" s="105"/>
      <c r="D20" s="105"/>
      <c r="E20" s="105"/>
    </row>
    <row r="21" spans="2:5">
      <c r="B21" s="105"/>
      <c r="C21" s="105"/>
      <c r="D21" s="105"/>
      <c r="E21" s="105"/>
    </row>
    <row r="22" spans="2:5">
      <c r="B22" s="105"/>
      <c r="C22" s="105"/>
      <c r="D22" s="105"/>
      <c r="E22" s="105"/>
    </row>
    <row r="23" spans="2:5">
      <c r="B23" s="105"/>
      <c r="C23" s="105"/>
      <c r="D23" s="105"/>
      <c r="E23" s="105"/>
    </row>
    <row r="24" spans="2:5">
      <c r="B24" s="105"/>
      <c r="C24" s="105"/>
      <c r="D24" s="105"/>
      <c r="E24" s="105"/>
    </row>
    <row r="25" spans="2:5">
      <c r="B25" s="105"/>
      <c r="C25" s="105"/>
      <c r="D25" s="105"/>
      <c r="E25" s="105"/>
    </row>
    <row r="26" spans="2:5">
      <c r="B26" s="105"/>
      <c r="C26" s="105"/>
      <c r="D26" s="105"/>
      <c r="E26" s="105"/>
    </row>
    <row r="27" spans="2:5">
      <c r="B27" s="105"/>
      <c r="C27" s="105"/>
      <c r="D27" s="105"/>
      <c r="E27" s="105"/>
    </row>
    <row r="28" spans="2:5">
      <c r="B28" s="105"/>
      <c r="C28" s="105"/>
      <c r="D28" s="105"/>
      <c r="E28" s="105"/>
    </row>
    <row r="29" spans="2:5">
      <c r="B29" s="105"/>
      <c r="C29" s="105"/>
      <c r="D29" s="105"/>
      <c r="E29" s="105"/>
    </row>
    <row r="30" spans="2:5">
      <c r="B30" s="105"/>
      <c r="C30" s="105"/>
      <c r="D30" s="105"/>
      <c r="E30" s="105"/>
    </row>
    <row r="31" spans="2:5">
      <c r="B31" s="105"/>
      <c r="C31" s="105"/>
      <c r="D31" s="105"/>
      <c r="E31" s="105"/>
    </row>
    <row r="32" spans="2:5">
      <c r="B32" s="105"/>
      <c r="C32" s="105"/>
      <c r="D32" s="105"/>
      <c r="E32" s="105"/>
    </row>
    <row r="33" spans="2:5">
      <c r="B33" s="105"/>
      <c r="C33" s="105"/>
      <c r="D33" s="105"/>
      <c r="E33" s="105"/>
    </row>
    <row r="34" spans="2:5">
      <c r="B34" s="105"/>
      <c r="C34" s="105"/>
      <c r="D34" s="105"/>
      <c r="E34" s="105"/>
    </row>
    <row r="35" spans="2:5">
      <c r="B35" s="105"/>
      <c r="C35" s="105"/>
      <c r="D35" s="105"/>
      <c r="E35" s="105"/>
    </row>
    <row r="36" spans="2:5">
      <c r="B36" s="105"/>
      <c r="C36" s="105"/>
      <c r="D36" s="105"/>
      <c r="E36" s="105"/>
    </row>
    <row r="37" spans="2:5">
      <c r="B37" s="105"/>
      <c r="C37" s="105"/>
      <c r="D37" s="105"/>
      <c r="E37" s="105"/>
    </row>
    <row r="38" spans="2:5">
      <c r="B38" s="105"/>
      <c r="C38" s="105"/>
      <c r="D38" s="105"/>
      <c r="E38" s="105"/>
    </row>
    <row r="39" spans="2:5">
      <c r="B39" s="105"/>
      <c r="C39" s="105"/>
      <c r="D39" s="105"/>
      <c r="E39" s="105"/>
    </row>
    <row r="40" spans="2:5">
      <c r="B40" s="105"/>
      <c r="C40" s="105"/>
      <c r="D40" s="105"/>
      <c r="E40" s="105"/>
    </row>
    <row r="41" spans="2:5">
      <c r="B41" s="105"/>
      <c r="C41" s="105"/>
      <c r="D41" s="105"/>
      <c r="E41" s="105"/>
    </row>
    <row r="42" spans="2:5">
      <c r="B42" s="105"/>
      <c r="C42" s="105"/>
      <c r="D42" s="105"/>
      <c r="E42" s="105"/>
    </row>
    <row r="43" spans="2:5">
      <c r="B43" s="105"/>
      <c r="C43" s="105"/>
      <c r="D43" s="105"/>
      <c r="E43" s="105"/>
    </row>
    <row r="44" spans="2:5">
      <c r="B44" s="105"/>
      <c r="C44" s="105"/>
      <c r="D44" s="105"/>
      <c r="E44" s="105"/>
    </row>
    <row r="45" spans="2:5">
      <c r="B45" s="105"/>
      <c r="C45" s="105"/>
      <c r="D45" s="105"/>
      <c r="E45" s="105"/>
    </row>
    <row r="46" spans="2:5">
      <c r="B46" s="105"/>
      <c r="C46" s="105"/>
      <c r="D46" s="105"/>
      <c r="E46" s="105"/>
    </row>
    <row r="47" spans="2:5">
      <c r="B47" s="105"/>
      <c r="C47" s="105"/>
      <c r="D47" s="105"/>
      <c r="E47" s="105"/>
    </row>
    <row r="48" spans="2:5">
      <c r="B48" s="105"/>
      <c r="C48" s="105"/>
      <c r="D48" s="105"/>
      <c r="E48" s="105"/>
    </row>
    <row r="49" spans="2:5">
      <c r="B49" s="105"/>
      <c r="C49" s="105"/>
      <c r="D49" s="105"/>
      <c r="E49" s="105"/>
    </row>
    <row r="50" spans="2:5">
      <c r="B50" s="105"/>
      <c r="C50" s="105"/>
      <c r="D50" s="105"/>
      <c r="E50" s="105"/>
    </row>
    <row r="51" spans="2:5">
      <c r="B51" s="105"/>
      <c r="C51" s="105"/>
      <c r="D51" s="105"/>
      <c r="E51" s="105"/>
    </row>
    <row r="52" spans="2:5">
      <c r="B52" s="105"/>
      <c r="C52" s="105"/>
      <c r="D52" s="105"/>
      <c r="E52" s="105"/>
    </row>
    <row r="53" spans="2:5">
      <c r="B53" s="105"/>
      <c r="C53" s="105"/>
      <c r="D53" s="105"/>
      <c r="E53" s="105"/>
    </row>
    <row r="54" spans="2:5">
      <c r="B54" s="105"/>
      <c r="C54" s="105"/>
      <c r="D54" s="105"/>
      <c r="E54" s="10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15"/>
  <sheetViews>
    <sheetView workbookViewId="0">
      <pane xSplit="1" ySplit="4" topLeftCell="B14" activePane="bottomRight" state="frozen"/>
      <selection activeCell="K51" sqref="K51"/>
      <selection pane="topRight" activeCell="K51" sqref="K51"/>
      <selection pane="bottomLeft" activeCell="K51" sqref="K51"/>
      <selection pane="bottomRight" activeCell="D32" sqref="D32"/>
    </sheetView>
  </sheetViews>
  <sheetFormatPr baseColWidth="10" defaultRowHeight="11.25"/>
  <cols>
    <col min="1" max="1" width="36.42578125" style="122" customWidth="1"/>
    <col min="2" max="2" width="9.42578125" style="122" customWidth="1"/>
    <col min="3" max="3" width="7.28515625" style="122" customWidth="1"/>
    <col min="4" max="4" width="9.7109375" style="122" bestFit="1" customWidth="1"/>
    <col min="5" max="5" width="7" style="122" bestFit="1" customWidth="1"/>
    <col min="6" max="6" width="11.42578125" style="122"/>
    <col min="7" max="8" width="7.28515625" style="122" customWidth="1"/>
    <col min="9" max="9" width="11.42578125" style="122"/>
    <col min="10" max="10" width="7" style="122" bestFit="1" customWidth="1"/>
    <col min="11" max="16384" width="11.42578125" style="122"/>
  </cols>
  <sheetData>
    <row r="1" spans="1:28">
      <c r="A1" s="7" t="s">
        <v>3</v>
      </c>
      <c r="E1" s="123"/>
      <c r="J1" s="123"/>
    </row>
    <row r="2" spans="1:28">
      <c r="A2" s="127" t="s">
        <v>212</v>
      </c>
      <c r="B2" s="152">
        <f>+supuestos!B2</f>
        <v>44228</v>
      </c>
      <c r="E2" s="125"/>
      <c r="J2" s="125"/>
    </row>
    <row r="3" spans="1:28">
      <c r="A3" s="127" t="s">
        <v>225</v>
      </c>
      <c r="B3" s="126"/>
      <c r="C3" s="124"/>
      <c r="D3" s="124"/>
    </row>
    <row r="4" spans="1:28">
      <c r="A4" s="129" t="s">
        <v>166</v>
      </c>
      <c r="B4" s="130" t="s">
        <v>167</v>
      </c>
      <c r="C4" s="130" t="s">
        <v>168</v>
      </c>
      <c r="D4" s="130" t="s">
        <v>169</v>
      </c>
      <c r="E4" s="166" t="s">
        <v>213</v>
      </c>
      <c r="J4" s="166" t="s">
        <v>214</v>
      </c>
    </row>
    <row r="5" spans="1:28" ht="13.5" customHeight="1">
      <c r="A5" s="131" t="s">
        <v>170</v>
      </c>
      <c r="B5" s="132">
        <v>288</v>
      </c>
      <c r="C5" s="133" t="s">
        <v>171</v>
      </c>
      <c r="D5" s="134">
        <f>+E41</f>
        <v>65.561793600000016</v>
      </c>
      <c r="E5" s="135">
        <f>+B5*D5</f>
        <v>18881.796556800004</v>
      </c>
      <c r="J5" s="135"/>
    </row>
    <row r="6" spans="1:28" ht="13.5" customHeight="1">
      <c r="A6" s="137" t="s">
        <v>150</v>
      </c>
      <c r="B6" s="132">
        <v>151.28</v>
      </c>
      <c r="C6" s="136" t="s">
        <v>171</v>
      </c>
      <c r="D6" s="212">
        <v>21.844000000000001</v>
      </c>
      <c r="E6" s="135">
        <f t="shared" ref="E6:E16" si="0">+B6*D6</f>
        <v>3304.56032</v>
      </c>
      <c r="G6" s="144"/>
      <c r="H6" s="144"/>
      <c r="I6" s="144"/>
      <c r="J6" s="135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</row>
    <row r="7" spans="1:28" ht="13.5" customHeight="1">
      <c r="A7" s="137" t="s">
        <v>172</v>
      </c>
      <c r="B7" s="132">
        <v>320.24</v>
      </c>
      <c r="C7" s="136" t="s">
        <v>171</v>
      </c>
      <c r="D7" s="136">
        <f>+supuestos!C6</f>
        <v>301.5</v>
      </c>
      <c r="E7" s="135">
        <f t="shared" si="0"/>
        <v>96552.36</v>
      </c>
      <c r="F7" s="144"/>
      <c r="G7" s="144"/>
      <c r="H7" s="144"/>
      <c r="I7" s="144"/>
      <c r="J7" s="13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</row>
    <row r="8" spans="1:28" ht="13.5" customHeight="1">
      <c r="A8" s="137" t="s">
        <v>162</v>
      </c>
      <c r="B8" s="132">
        <v>0.24</v>
      </c>
      <c r="C8" s="136" t="s">
        <v>171</v>
      </c>
      <c r="D8" s="212">
        <v>220.25</v>
      </c>
      <c r="E8" s="135">
        <f t="shared" si="0"/>
        <v>52.86</v>
      </c>
      <c r="G8" s="144"/>
      <c r="H8" s="144"/>
      <c r="I8" s="144"/>
      <c r="J8" s="135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</row>
    <row r="9" spans="1:28" ht="13.5" customHeight="1">
      <c r="A9" s="137" t="s">
        <v>152</v>
      </c>
      <c r="B9" s="132">
        <v>19.920000000000002</v>
      </c>
      <c r="C9" s="136" t="s">
        <v>171</v>
      </c>
      <c r="D9" s="212">
        <v>22.48</v>
      </c>
      <c r="E9" s="135">
        <f t="shared" si="0"/>
        <v>447.80160000000006</v>
      </c>
      <c r="G9" s="144"/>
      <c r="H9" s="144"/>
      <c r="I9" s="144"/>
      <c r="J9" s="135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</row>
    <row r="10" spans="1:28" ht="13.5" customHeight="1">
      <c r="A10" s="137" t="s">
        <v>173</v>
      </c>
      <c r="B10" s="132">
        <v>1.36</v>
      </c>
      <c r="C10" s="136" t="s">
        <v>171</v>
      </c>
      <c r="D10" s="212">
        <v>490</v>
      </c>
      <c r="E10" s="135">
        <f t="shared" si="0"/>
        <v>666.40000000000009</v>
      </c>
      <c r="G10" s="144"/>
      <c r="H10" s="144"/>
      <c r="I10" s="144"/>
      <c r="J10" s="135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</row>
    <row r="11" spans="1:28" ht="13.5" customHeight="1">
      <c r="A11" s="137" t="s">
        <v>174</v>
      </c>
      <c r="B11" s="132">
        <v>1.36</v>
      </c>
      <c r="C11" s="136" t="s">
        <v>171</v>
      </c>
      <c r="D11" s="212">
        <v>410</v>
      </c>
      <c r="E11" s="135">
        <f t="shared" si="0"/>
        <v>557.6</v>
      </c>
      <c r="G11" s="144"/>
      <c r="H11" s="144"/>
      <c r="I11" s="144"/>
      <c r="J11" s="135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</row>
    <row r="12" spans="1:28" ht="13.5" customHeight="1">
      <c r="A12" s="137" t="s">
        <v>175</v>
      </c>
      <c r="B12" s="132">
        <v>0.56000000000000005</v>
      </c>
      <c r="C12" s="136" t="s">
        <v>171</v>
      </c>
      <c r="D12" s="212">
        <v>419</v>
      </c>
      <c r="E12" s="135">
        <f t="shared" si="0"/>
        <v>234.64000000000001</v>
      </c>
      <c r="G12" s="144"/>
      <c r="H12" s="144"/>
      <c r="I12" s="144"/>
      <c r="J12" s="135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</row>
    <row r="13" spans="1:28" ht="13.5" customHeight="1">
      <c r="A13" s="137" t="s">
        <v>176</v>
      </c>
      <c r="B13" s="132">
        <v>0.56000000000000005</v>
      </c>
      <c r="C13" s="136" t="s">
        <v>171</v>
      </c>
      <c r="D13" s="212">
        <v>580</v>
      </c>
      <c r="E13" s="135">
        <f t="shared" si="0"/>
        <v>324.8</v>
      </c>
      <c r="G13" s="144"/>
      <c r="H13" s="144"/>
      <c r="I13" s="144"/>
      <c r="J13" s="135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</row>
    <row r="14" spans="1:28" ht="13.5" customHeight="1">
      <c r="A14" s="137" t="s">
        <v>163</v>
      </c>
      <c r="B14" s="132">
        <v>15.92</v>
      </c>
      <c r="C14" s="136" t="s">
        <v>171</v>
      </c>
      <c r="D14" s="212">
        <f>12.75*supuestos!C5</f>
        <v>1147.5</v>
      </c>
      <c r="E14" s="135">
        <f t="shared" si="0"/>
        <v>18268.2</v>
      </c>
      <c r="G14" s="144"/>
      <c r="H14" s="144"/>
      <c r="I14" s="144"/>
      <c r="J14" s="135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</row>
    <row r="15" spans="1:28" ht="13.5" customHeight="1">
      <c r="A15" s="137" t="s">
        <v>160</v>
      </c>
      <c r="B15" s="132">
        <v>0.56000000000000005</v>
      </c>
      <c r="C15" s="136" t="s">
        <v>171</v>
      </c>
      <c r="D15" s="212">
        <v>946</v>
      </c>
      <c r="E15" s="135">
        <f t="shared" si="0"/>
        <v>529.7600000000001</v>
      </c>
      <c r="G15" s="144"/>
      <c r="H15" s="144"/>
      <c r="I15" s="144"/>
      <c r="J15" s="135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</row>
    <row r="16" spans="1:28" ht="13.5" customHeight="1">
      <c r="A16" s="137" t="s">
        <v>177</v>
      </c>
      <c r="B16" s="132"/>
      <c r="C16" s="136"/>
      <c r="D16" s="136">
        <v>0</v>
      </c>
      <c r="E16" s="135">
        <f t="shared" si="0"/>
        <v>0</v>
      </c>
      <c r="G16" s="144"/>
      <c r="H16" s="144"/>
      <c r="I16" s="144"/>
      <c r="J16" s="135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</row>
    <row r="17" spans="1:28" ht="13.5" customHeight="1">
      <c r="A17" s="138" t="s">
        <v>178</v>
      </c>
      <c r="B17" s="138"/>
      <c r="C17" s="139"/>
      <c r="D17" s="139"/>
      <c r="E17" s="140">
        <f>SUM(E5:E15)</f>
        <v>139820.77847680001</v>
      </c>
      <c r="J17" s="140">
        <f>+E17</f>
        <v>139820.77847680001</v>
      </c>
    </row>
    <row r="18" spans="1:28" ht="13.5" customHeight="1">
      <c r="A18" s="122" t="s">
        <v>179</v>
      </c>
      <c r="B18" s="141">
        <f>+SUM(B5:B15)</f>
        <v>799.99999999999977</v>
      </c>
      <c r="C18" s="142" t="s">
        <v>43</v>
      </c>
      <c r="E18" s="143">
        <f>+E17/$B$18</f>
        <v>174.77597309600006</v>
      </c>
      <c r="G18" s="141">
        <f>+SUM(B5:B15)</f>
        <v>799.99999999999977</v>
      </c>
      <c r="H18" s="142" t="s">
        <v>43</v>
      </c>
      <c r="J18" s="143">
        <f>+J17/$G$18</f>
        <v>174.77597309600006</v>
      </c>
    </row>
    <row r="19" spans="1:28" ht="13.5" customHeight="1">
      <c r="A19" s="122" t="s">
        <v>180</v>
      </c>
      <c r="B19" s="141">
        <f>+B18/0.2</f>
        <v>3999.9999999999986</v>
      </c>
      <c r="C19" s="142" t="s">
        <v>165</v>
      </c>
      <c r="E19" s="143">
        <f>+E17/$B$19</f>
        <v>34.955194619200014</v>
      </c>
      <c r="G19" s="141">
        <f>+G18/0.335</f>
        <v>2388.0597014925365</v>
      </c>
      <c r="H19" s="142" t="s">
        <v>165</v>
      </c>
      <c r="J19" s="143">
        <f>+J17/$G$19</f>
        <v>58.549950987160024</v>
      </c>
    </row>
    <row r="20" spans="1:28" ht="13.5" customHeight="1">
      <c r="A20" s="168" t="s">
        <v>181</v>
      </c>
      <c r="B20" s="146"/>
      <c r="C20" s="146"/>
      <c r="D20" s="146"/>
      <c r="E20" s="146"/>
      <c r="J20" s="146"/>
    </row>
    <row r="21" spans="1:28" ht="3" customHeight="1">
      <c r="A21" s="137"/>
      <c r="B21" s="137"/>
      <c r="C21" s="145"/>
      <c r="D21" s="146"/>
      <c r="E21" s="146"/>
      <c r="J21" s="146"/>
    </row>
    <row r="22" spans="1:28" ht="13.5" customHeight="1">
      <c r="A22" s="147" t="s">
        <v>182</v>
      </c>
      <c r="B22" s="130" t="s">
        <v>167</v>
      </c>
      <c r="C22" s="130" t="s">
        <v>168</v>
      </c>
      <c r="D22" s="130" t="s">
        <v>169</v>
      </c>
      <c r="L22" s="186"/>
    </row>
    <row r="23" spans="1:28" ht="13.5" customHeight="1">
      <c r="A23" s="137" t="s">
        <v>164</v>
      </c>
      <c r="B23" s="132">
        <v>405.52</v>
      </c>
      <c r="C23" s="136" t="s">
        <v>183</v>
      </c>
      <c r="D23" s="148">
        <v>0</v>
      </c>
      <c r="E23" s="135">
        <f t="shared" ref="E23:E39" si="1">+B23*D23</f>
        <v>0</v>
      </c>
      <c r="F23" s="144"/>
      <c r="G23" s="144"/>
      <c r="H23" s="144"/>
      <c r="I23" s="144"/>
      <c r="J23" s="13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</row>
    <row r="24" spans="1:28" ht="13.5" customHeight="1">
      <c r="A24" s="137" t="s">
        <v>150</v>
      </c>
      <c r="B24" s="132">
        <v>186.4</v>
      </c>
      <c r="C24" s="136" t="s">
        <v>183</v>
      </c>
      <c r="D24" s="136">
        <f>+D6</f>
        <v>21.844000000000001</v>
      </c>
      <c r="E24" s="135">
        <f t="shared" si="1"/>
        <v>4071.7216000000003</v>
      </c>
      <c r="F24" s="144"/>
      <c r="G24" s="144"/>
      <c r="H24" s="144"/>
      <c r="I24" s="144"/>
      <c r="J24" s="135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</row>
    <row r="25" spans="1:28" ht="13.5" customHeight="1">
      <c r="A25" s="137" t="s">
        <v>151</v>
      </c>
      <c r="B25" s="132">
        <v>101.6</v>
      </c>
      <c r="C25" s="136" t="s">
        <v>171</v>
      </c>
      <c r="D25" s="212">
        <v>42.148800000000001</v>
      </c>
      <c r="E25" s="135">
        <f t="shared" si="1"/>
        <v>4282.31808</v>
      </c>
      <c r="G25" s="144"/>
      <c r="H25" s="144"/>
      <c r="I25" s="144"/>
      <c r="J25" s="135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</row>
    <row r="26" spans="1:28" ht="13.5" customHeight="1">
      <c r="A26" s="137" t="s">
        <v>152</v>
      </c>
      <c r="B26" s="132">
        <v>30.4</v>
      </c>
      <c r="C26" s="136" t="s">
        <v>171</v>
      </c>
      <c r="D26" s="136">
        <f>+D9</f>
        <v>22.48</v>
      </c>
      <c r="E26" s="135">
        <f t="shared" si="1"/>
        <v>683.39199999999994</v>
      </c>
      <c r="F26" s="144"/>
      <c r="G26" s="144"/>
      <c r="H26" s="144"/>
      <c r="I26" s="144"/>
      <c r="J26" s="135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</row>
    <row r="27" spans="1:28" ht="13.5" customHeight="1">
      <c r="A27" s="137" t="s">
        <v>153</v>
      </c>
      <c r="B27" s="132">
        <v>20.32</v>
      </c>
      <c r="C27" s="136" t="s">
        <v>171</v>
      </c>
      <c r="D27" s="212">
        <v>310.5</v>
      </c>
      <c r="E27" s="135">
        <f t="shared" si="1"/>
        <v>6309.36</v>
      </c>
      <c r="G27" s="144"/>
      <c r="H27" s="144"/>
      <c r="I27" s="144"/>
      <c r="J27" s="135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</row>
    <row r="28" spans="1:28" ht="13.5" customHeight="1">
      <c r="A28" s="137" t="s">
        <v>154</v>
      </c>
      <c r="B28" s="132">
        <v>16.8</v>
      </c>
      <c r="C28" s="136" t="s">
        <v>183</v>
      </c>
      <c r="D28" s="212">
        <v>23.263999999999999</v>
      </c>
      <c r="E28" s="135">
        <f t="shared" si="1"/>
        <v>390.83519999999999</v>
      </c>
      <c r="G28" s="144"/>
      <c r="H28" s="144"/>
      <c r="I28" s="144"/>
      <c r="J28" s="135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</row>
    <row r="29" spans="1:28" ht="13.5" customHeight="1">
      <c r="A29" s="137" t="s">
        <v>155</v>
      </c>
      <c r="B29" s="132">
        <v>13.52</v>
      </c>
      <c r="C29" s="136" t="s">
        <v>171</v>
      </c>
      <c r="D29" s="212">
        <f>23.83*supuestos!C5</f>
        <v>2144.6999999999998</v>
      </c>
      <c r="E29" s="135">
        <f t="shared" si="1"/>
        <v>28996.343999999997</v>
      </c>
      <c r="G29" s="144"/>
      <c r="H29" s="144"/>
      <c r="I29" s="144"/>
      <c r="J29" s="135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</row>
    <row r="30" spans="1:28" ht="13.5" customHeight="1">
      <c r="A30" s="137" t="s">
        <v>184</v>
      </c>
      <c r="B30" s="132">
        <v>12.16</v>
      </c>
      <c r="C30" s="136" t="s">
        <v>171</v>
      </c>
      <c r="D30" s="212">
        <v>136</v>
      </c>
      <c r="E30" s="135">
        <f t="shared" si="1"/>
        <v>1653.76</v>
      </c>
      <c r="G30" s="144"/>
      <c r="H30" s="144"/>
      <c r="I30" s="144"/>
      <c r="J30" s="135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</row>
    <row r="31" spans="1:28" ht="13.5" customHeight="1">
      <c r="A31" s="137" t="s">
        <v>156</v>
      </c>
      <c r="B31" s="132">
        <v>3.36</v>
      </c>
      <c r="C31" s="136" t="s">
        <v>171</v>
      </c>
      <c r="D31" s="212">
        <v>315</v>
      </c>
      <c r="E31" s="135">
        <f t="shared" si="1"/>
        <v>1058.3999999999999</v>
      </c>
      <c r="G31" s="144"/>
      <c r="H31" s="144"/>
      <c r="I31" s="144"/>
      <c r="J31" s="135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</row>
    <row r="32" spans="1:28" ht="13.5" customHeight="1">
      <c r="A32" s="137" t="s">
        <v>157</v>
      </c>
      <c r="B32" s="132">
        <v>2.96</v>
      </c>
      <c r="C32" s="136" t="s">
        <v>171</v>
      </c>
      <c r="D32" s="212">
        <v>266</v>
      </c>
      <c r="E32" s="135">
        <f t="shared" si="1"/>
        <v>787.36</v>
      </c>
      <c r="G32" s="144"/>
      <c r="H32" s="144"/>
      <c r="I32" s="144"/>
      <c r="J32" s="135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</row>
    <row r="33" spans="1:28" ht="13.5" customHeight="1">
      <c r="A33" s="137" t="s">
        <v>158</v>
      </c>
      <c r="B33" s="132">
        <v>2.4</v>
      </c>
      <c r="C33" s="136" t="s">
        <v>171</v>
      </c>
      <c r="D33" s="136">
        <f>+D12</f>
        <v>419</v>
      </c>
      <c r="E33" s="135">
        <f t="shared" si="1"/>
        <v>1005.5999999999999</v>
      </c>
      <c r="G33" s="144"/>
      <c r="H33" s="144"/>
      <c r="I33" s="144"/>
      <c r="J33" s="135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</row>
    <row r="34" spans="1:28" ht="13.5" customHeight="1">
      <c r="A34" s="137" t="s">
        <v>159</v>
      </c>
      <c r="B34" s="132">
        <v>2.4</v>
      </c>
      <c r="C34" s="136" t="s">
        <v>171</v>
      </c>
      <c r="D34" s="136">
        <f>+D11</f>
        <v>410</v>
      </c>
      <c r="E34" s="135">
        <f t="shared" si="1"/>
        <v>984</v>
      </c>
      <c r="F34" s="144"/>
      <c r="G34" s="144"/>
      <c r="H34" s="144"/>
      <c r="I34" s="144"/>
      <c r="J34" s="135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</row>
    <row r="35" spans="1:28" ht="13.5" customHeight="1">
      <c r="A35" s="137" t="s">
        <v>160</v>
      </c>
      <c r="B35" s="132">
        <v>1.04</v>
      </c>
      <c r="C35" s="136" t="s">
        <v>171</v>
      </c>
      <c r="D35" s="136">
        <f>+D15</f>
        <v>946</v>
      </c>
      <c r="E35" s="135">
        <f t="shared" si="1"/>
        <v>983.84</v>
      </c>
      <c r="F35" s="144"/>
      <c r="G35" s="144"/>
      <c r="H35" s="144"/>
      <c r="I35" s="144"/>
      <c r="J35" s="135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</row>
    <row r="36" spans="1:28" ht="13.5" customHeight="1">
      <c r="A36" s="137" t="s">
        <v>185</v>
      </c>
      <c r="B36" s="132">
        <v>0.8</v>
      </c>
      <c r="C36" s="136" t="s">
        <v>171</v>
      </c>
      <c r="D36" s="212">
        <v>1492.28</v>
      </c>
      <c r="E36" s="135">
        <f t="shared" si="1"/>
        <v>1193.8240000000001</v>
      </c>
      <c r="G36" s="144"/>
      <c r="H36" s="144"/>
      <c r="I36" s="144"/>
      <c r="J36" s="135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 spans="1:28" ht="13.5" customHeight="1">
      <c r="A37" s="137" t="s">
        <v>162</v>
      </c>
      <c r="B37" s="132">
        <v>0.16</v>
      </c>
      <c r="C37" s="136" t="s">
        <v>171</v>
      </c>
      <c r="D37" s="136">
        <f>+D8</f>
        <v>220.25</v>
      </c>
      <c r="E37" s="135">
        <f t="shared" si="1"/>
        <v>35.24</v>
      </c>
      <c r="F37" s="144"/>
      <c r="G37" s="144"/>
      <c r="H37" s="144"/>
      <c r="I37" s="144"/>
      <c r="J37" s="135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</row>
    <row r="38" spans="1:28" ht="13.5" customHeight="1">
      <c r="A38" s="137" t="s">
        <v>161</v>
      </c>
      <c r="B38" s="132">
        <v>0.16</v>
      </c>
      <c r="C38" s="136" t="s">
        <v>171</v>
      </c>
      <c r="D38" s="212">
        <v>84</v>
      </c>
      <c r="E38" s="135">
        <f t="shared" si="1"/>
        <v>13.44</v>
      </c>
      <c r="G38" s="144"/>
      <c r="H38" s="144"/>
      <c r="I38" s="144"/>
      <c r="J38" s="135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</row>
    <row r="39" spans="1:28" ht="13.5" customHeight="1">
      <c r="A39" s="137" t="s">
        <v>177</v>
      </c>
      <c r="B39" s="132"/>
      <c r="C39" s="136"/>
      <c r="D39" s="136">
        <f>+D16</f>
        <v>0</v>
      </c>
      <c r="E39" s="135">
        <f t="shared" si="1"/>
        <v>0</v>
      </c>
      <c r="F39" s="144"/>
      <c r="G39" s="144"/>
      <c r="H39" s="144"/>
      <c r="I39" s="144"/>
      <c r="J39" s="135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</row>
    <row r="40" spans="1:28" ht="13.5" customHeight="1">
      <c r="A40" s="138" t="s">
        <v>178</v>
      </c>
      <c r="B40" s="138"/>
      <c r="C40" s="139"/>
      <c r="D40" s="139"/>
      <c r="E40" s="140">
        <f>SUM(E23:E39)</f>
        <v>52449.434879999993</v>
      </c>
      <c r="F40" s="144"/>
      <c r="G40" s="144"/>
      <c r="H40" s="144"/>
      <c r="I40" s="144"/>
      <c r="J40" s="140">
        <f>+E40</f>
        <v>52449.434879999993</v>
      </c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</row>
    <row r="41" spans="1:28" ht="13.5" customHeight="1">
      <c r="A41" s="122" t="s">
        <v>179</v>
      </c>
      <c r="B41" s="141">
        <f>+SUM(B23:B38)</f>
        <v>799.99999999999977</v>
      </c>
      <c r="C41" s="142" t="s">
        <v>43</v>
      </c>
      <c r="E41" s="143">
        <f>+E40/$B$41</f>
        <v>65.561793600000016</v>
      </c>
      <c r="G41" s="141">
        <f>+SUM(B23:B38)</f>
        <v>799.99999999999977</v>
      </c>
      <c r="H41" s="142" t="s">
        <v>43</v>
      </c>
      <c r="J41" s="143">
        <f>+J40/$G$41</f>
        <v>65.561793600000016</v>
      </c>
    </row>
    <row r="42" spans="1:28" ht="13.5" customHeight="1">
      <c r="A42" s="122" t="s">
        <v>180</v>
      </c>
      <c r="B42" s="141">
        <f>+B41/0.18</f>
        <v>4444.4444444444434</v>
      </c>
      <c r="C42" s="142" t="s">
        <v>165</v>
      </c>
      <c r="E42" s="143">
        <f>+E40/$B$42</f>
        <v>11.801122848</v>
      </c>
      <c r="G42" s="141">
        <f>+G41/0.315</f>
        <v>2539.6825396825388</v>
      </c>
      <c r="H42" s="142" t="s">
        <v>165</v>
      </c>
      <c r="J42" s="143">
        <f>+J40/$G$42</f>
        <v>20.651964984000003</v>
      </c>
    </row>
    <row r="43" spans="1:28" ht="13.5" customHeight="1">
      <c r="A43" s="168" t="s">
        <v>186</v>
      </c>
      <c r="B43" s="146"/>
      <c r="C43" s="146"/>
      <c r="D43" s="146"/>
      <c r="E43" s="146"/>
      <c r="J43" s="146"/>
    </row>
    <row r="44" spans="1:28" ht="3" customHeight="1">
      <c r="A44" s="137"/>
      <c r="B44" s="137"/>
      <c r="C44" s="145">
        <f>+D43-'[2]P&amp;L'!O51</f>
        <v>-556359.36291666713</v>
      </c>
      <c r="D44" s="146"/>
      <c r="E44" s="146"/>
      <c r="J44" s="146"/>
    </row>
    <row r="45" spans="1:28" ht="13.5" customHeight="1">
      <c r="A45" s="149" t="s">
        <v>187</v>
      </c>
      <c r="B45" s="130" t="s">
        <v>167</v>
      </c>
      <c r="C45" s="130" t="s">
        <v>168</v>
      </c>
      <c r="D45" s="130" t="s">
        <v>169</v>
      </c>
      <c r="E45" s="128"/>
      <c r="J45" s="137"/>
    </row>
    <row r="46" spans="1:28" ht="13.5" customHeight="1">
      <c r="A46" s="137" t="s">
        <v>172</v>
      </c>
      <c r="B46" s="132">
        <v>152</v>
      </c>
      <c r="C46" s="136" t="s">
        <v>171</v>
      </c>
      <c r="D46" s="134">
        <f>+D7</f>
        <v>301.5</v>
      </c>
      <c r="E46" s="135">
        <f t="shared" ref="E46:E64" si="2">+B46*D46</f>
        <v>45828</v>
      </c>
      <c r="I46" s="169"/>
      <c r="J46" s="137"/>
    </row>
    <row r="47" spans="1:28" ht="13.5" customHeight="1">
      <c r="A47" s="137" t="s">
        <v>188</v>
      </c>
      <c r="B47" s="132">
        <v>217.6</v>
      </c>
      <c r="C47" s="136" t="s">
        <v>171</v>
      </c>
      <c r="D47" s="212">
        <v>100</v>
      </c>
      <c r="E47" s="135">
        <f t="shared" si="2"/>
        <v>21760</v>
      </c>
      <c r="I47" s="169"/>
      <c r="J47" s="137"/>
    </row>
    <row r="48" spans="1:28" ht="13.5" customHeight="1">
      <c r="A48" s="137" t="s">
        <v>164</v>
      </c>
      <c r="B48" s="132">
        <v>169.2</v>
      </c>
      <c r="C48" s="136" t="s">
        <v>183</v>
      </c>
      <c r="D48" s="136">
        <f>+D23</f>
        <v>0</v>
      </c>
      <c r="E48" s="135">
        <f t="shared" si="2"/>
        <v>0</v>
      </c>
      <c r="I48" s="169"/>
      <c r="J48" s="137"/>
    </row>
    <row r="49" spans="1:10" ht="13.5" customHeight="1">
      <c r="A49" s="137" t="s">
        <v>150</v>
      </c>
      <c r="B49" s="132">
        <v>88</v>
      </c>
      <c r="C49" s="136" t="s">
        <v>183</v>
      </c>
      <c r="D49" s="136">
        <f>+D6</f>
        <v>21.844000000000001</v>
      </c>
      <c r="E49" s="135">
        <f t="shared" si="2"/>
        <v>1922.2720000000002</v>
      </c>
      <c r="I49" s="169"/>
      <c r="J49" s="137"/>
    </row>
    <row r="50" spans="1:10" ht="13.5" customHeight="1">
      <c r="A50" s="137" t="s">
        <v>189</v>
      </c>
      <c r="B50" s="132">
        <v>8</v>
      </c>
      <c r="C50" s="136" t="s">
        <v>183</v>
      </c>
      <c r="D50" s="212">
        <f>4.7*supuestos!C5</f>
        <v>423</v>
      </c>
      <c r="E50" s="135">
        <f t="shared" si="2"/>
        <v>3384</v>
      </c>
      <c r="I50" s="169"/>
      <c r="J50" s="137"/>
    </row>
    <row r="51" spans="1:10" ht="13.5" customHeight="1">
      <c r="A51" s="137" t="s">
        <v>184</v>
      </c>
      <c r="B51" s="132">
        <v>17.600000000000001</v>
      </c>
      <c r="C51" s="136" t="s">
        <v>171</v>
      </c>
      <c r="D51" s="136">
        <f>+D30</f>
        <v>136</v>
      </c>
      <c r="E51" s="135">
        <f t="shared" si="2"/>
        <v>2393.6000000000004</v>
      </c>
      <c r="I51" s="169"/>
      <c r="J51" s="137"/>
    </row>
    <row r="52" spans="1:10" ht="13.5" customHeight="1">
      <c r="A52" s="137" t="s">
        <v>152</v>
      </c>
      <c r="B52" s="132">
        <v>10</v>
      </c>
      <c r="C52" s="136" t="s">
        <v>171</v>
      </c>
      <c r="D52" s="136">
        <f>+D9</f>
        <v>22.48</v>
      </c>
      <c r="E52" s="135">
        <f t="shared" si="2"/>
        <v>224.8</v>
      </c>
      <c r="I52" s="169"/>
      <c r="J52" s="137"/>
    </row>
    <row r="53" spans="1:10" ht="13.5" customHeight="1">
      <c r="A53" s="137" t="s">
        <v>163</v>
      </c>
      <c r="B53" s="132">
        <v>3.36</v>
      </c>
      <c r="C53" s="136" t="s">
        <v>171</v>
      </c>
      <c r="D53" s="136">
        <f>+D14</f>
        <v>1147.5</v>
      </c>
      <c r="E53" s="135">
        <f t="shared" si="2"/>
        <v>3855.6</v>
      </c>
      <c r="G53" s="144"/>
      <c r="I53" s="169"/>
      <c r="J53" s="137"/>
    </row>
    <row r="54" spans="1:10" ht="13.5" customHeight="1">
      <c r="A54" s="137" t="s">
        <v>176</v>
      </c>
      <c r="B54" s="132">
        <v>3.36</v>
      </c>
      <c r="C54" s="136" t="s">
        <v>171</v>
      </c>
      <c r="D54" s="136">
        <f>+D13</f>
        <v>580</v>
      </c>
      <c r="E54" s="135">
        <f t="shared" si="2"/>
        <v>1948.8</v>
      </c>
      <c r="I54" s="169"/>
      <c r="J54" s="137"/>
    </row>
    <row r="55" spans="1:10" ht="13.5" customHeight="1">
      <c r="A55" s="137" t="s">
        <v>159</v>
      </c>
      <c r="B55" s="132">
        <v>2.64</v>
      </c>
      <c r="C55" s="136" t="s">
        <v>171</v>
      </c>
      <c r="D55" s="136">
        <f>+D34</f>
        <v>410</v>
      </c>
      <c r="E55" s="135">
        <f t="shared" si="2"/>
        <v>1082.4000000000001</v>
      </c>
      <c r="I55" s="169"/>
      <c r="J55" s="137"/>
    </row>
    <row r="56" spans="1:10" ht="13.5" customHeight="1">
      <c r="A56" s="137" t="s">
        <v>162</v>
      </c>
      <c r="B56" s="132">
        <v>2.64</v>
      </c>
      <c r="C56" s="136" t="s">
        <v>171</v>
      </c>
      <c r="D56" s="136">
        <f>+D37</f>
        <v>220.25</v>
      </c>
      <c r="E56" s="135">
        <f t="shared" si="2"/>
        <v>581.46</v>
      </c>
      <c r="I56" s="169"/>
      <c r="J56" s="137"/>
    </row>
    <row r="57" spans="1:10" ht="13.5" customHeight="1">
      <c r="A57" s="137" t="s">
        <v>190</v>
      </c>
      <c r="B57" s="132">
        <v>1.92</v>
      </c>
      <c r="C57" s="136" t="s">
        <v>171</v>
      </c>
      <c r="D57" s="212">
        <v>515.70000000000005</v>
      </c>
      <c r="E57" s="135">
        <f t="shared" si="2"/>
        <v>990.14400000000001</v>
      </c>
      <c r="I57" s="169"/>
      <c r="J57" s="137"/>
    </row>
    <row r="58" spans="1:10" ht="13.5" customHeight="1">
      <c r="A58" s="137" t="s">
        <v>191</v>
      </c>
      <c r="B58" s="132">
        <v>1.92</v>
      </c>
      <c r="C58" s="136" t="s">
        <v>171</v>
      </c>
      <c r="D58" s="212">
        <v>390</v>
      </c>
      <c r="E58" s="135">
        <f t="shared" si="2"/>
        <v>748.8</v>
      </c>
      <c r="I58" s="169"/>
      <c r="J58" s="137"/>
    </row>
    <row r="59" spans="1:10" ht="13.5" customHeight="1">
      <c r="A59" s="137" t="s">
        <v>160</v>
      </c>
      <c r="B59" s="132">
        <v>1.28</v>
      </c>
      <c r="C59" s="136" t="s">
        <v>171</v>
      </c>
      <c r="D59" s="136">
        <f>+D35</f>
        <v>946</v>
      </c>
      <c r="E59" s="135">
        <f t="shared" si="2"/>
        <v>1210.8800000000001</v>
      </c>
      <c r="I59" s="169"/>
      <c r="J59" s="137"/>
    </row>
    <row r="60" spans="1:10" ht="13.5" customHeight="1">
      <c r="A60" s="137" t="s">
        <v>192</v>
      </c>
      <c r="B60" s="132">
        <v>0.32</v>
      </c>
      <c r="C60" s="136" t="s">
        <v>171</v>
      </c>
      <c r="D60" s="212">
        <v>1400</v>
      </c>
      <c r="E60" s="135">
        <f t="shared" si="2"/>
        <v>448</v>
      </c>
      <c r="I60" s="169"/>
      <c r="J60" s="137"/>
    </row>
    <row r="61" spans="1:10" ht="13.5" customHeight="1">
      <c r="A61" s="137" t="s">
        <v>161</v>
      </c>
      <c r="B61" s="132">
        <v>0.16</v>
      </c>
      <c r="C61" s="136" t="s">
        <v>171</v>
      </c>
      <c r="D61" s="136">
        <f>+D38</f>
        <v>84</v>
      </c>
      <c r="E61" s="135">
        <f t="shared" si="2"/>
        <v>13.44</v>
      </c>
      <c r="I61" s="169"/>
      <c r="J61" s="137"/>
    </row>
    <row r="62" spans="1:10" ht="13.5" customHeight="1">
      <c r="A62" s="137" t="s">
        <v>170</v>
      </c>
      <c r="B62" s="132">
        <v>0</v>
      </c>
      <c r="C62" s="136" t="s">
        <v>171</v>
      </c>
      <c r="D62" s="134">
        <f>+E41</f>
        <v>65.561793600000016</v>
      </c>
      <c r="E62" s="135">
        <f t="shared" si="2"/>
        <v>0</v>
      </c>
      <c r="I62" s="169"/>
      <c r="J62" s="137"/>
    </row>
    <row r="63" spans="1:10" ht="13.5" customHeight="1">
      <c r="A63" s="137" t="s">
        <v>193</v>
      </c>
      <c r="B63" s="132">
        <v>120</v>
      </c>
      <c r="C63" s="136" t="s">
        <v>171</v>
      </c>
      <c r="D63" s="212">
        <v>70.62</v>
      </c>
      <c r="E63" s="135">
        <f t="shared" si="2"/>
        <v>8474.4000000000015</v>
      </c>
      <c r="I63" s="169"/>
      <c r="J63" s="135"/>
    </row>
    <row r="64" spans="1:10" ht="13.5" customHeight="1">
      <c r="A64" s="137" t="s">
        <v>177</v>
      </c>
      <c r="B64" s="132"/>
      <c r="C64" s="136"/>
      <c r="D64" s="136">
        <f>+D39</f>
        <v>0</v>
      </c>
      <c r="E64" s="135">
        <f t="shared" si="2"/>
        <v>0</v>
      </c>
      <c r="J64" s="135"/>
    </row>
    <row r="65" spans="1:10" ht="13.5" customHeight="1">
      <c r="A65" s="138" t="s">
        <v>178</v>
      </c>
      <c r="B65" s="138"/>
      <c r="C65" s="139"/>
      <c r="D65" s="139"/>
      <c r="E65" s="140">
        <f>SUM(E46:E63)</f>
        <v>94866.59600000002</v>
      </c>
      <c r="J65" s="140">
        <f>+E65</f>
        <v>94866.59600000002</v>
      </c>
    </row>
    <row r="66" spans="1:10" ht="13.5" customHeight="1">
      <c r="A66" s="122" t="s">
        <v>179</v>
      </c>
      <c r="B66" s="141">
        <f>+SUM(B46:B63)</f>
        <v>799.99999999999989</v>
      </c>
      <c r="C66" s="142" t="s">
        <v>43</v>
      </c>
      <c r="E66" s="143">
        <f>+E65/$B$66</f>
        <v>118.58324500000005</v>
      </c>
      <c r="G66" s="141">
        <f>+SUM(B46:B63)</f>
        <v>799.99999999999989</v>
      </c>
      <c r="H66" s="142" t="s">
        <v>43</v>
      </c>
      <c r="J66" s="143">
        <f>+J65/$G$66</f>
        <v>118.58324500000005</v>
      </c>
    </row>
    <row r="67" spans="1:10" ht="13.5" customHeight="1">
      <c r="A67" s="122" t="s">
        <v>180</v>
      </c>
      <c r="B67" s="141">
        <f>+B66/0.2</f>
        <v>3999.9999999999991</v>
      </c>
      <c r="C67" s="142" t="s">
        <v>165</v>
      </c>
      <c r="E67" s="143">
        <f>+E65/$B$67</f>
        <v>23.716649000000011</v>
      </c>
      <c r="G67" s="141">
        <f>+G66/0.335</f>
        <v>2388.059701492537</v>
      </c>
      <c r="H67" s="142" t="s">
        <v>165</v>
      </c>
      <c r="J67" s="143">
        <f>+J65/$G$67</f>
        <v>39.725387075000015</v>
      </c>
    </row>
    <row r="68" spans="1:10" ht="13.5" customHeight="1">
      <c r="A68" s="168" t="s">
        <v>194</v>
      </c>
      <c r="B68" s="146"/>
      <c r="C68" s="146"/>
      <c r="D68" s="146"/>
      <c r="E68" s="146"/>
      <c r="J68" s="146"/>
    </row>
    <row r="69" spans="1:10" ht="3" customHeight="1">
      <c r="A69" s="137"/>
      <c r="B69" s="137"/>
      <c r="C69" s="145"/>
      <c r="D69" s="146"/>
      <c r="E69" s="146"/>
      <c r="J69" s="146"/>
    </row>
    <row r="70" spans="1:10" ht="13.5" customHeight="1">
      <c r="A70" s="149" t="s">
        <v>233</v>
      </c>
      <c r="B70" s="130" t="s">
        <v>167</v>
      </c>
      <c r="C70" s="130" t="s">
        <v>168</v>
      </c>
      <c r="D70" s="130" t="s">
        <v>169</v>
      </c>
      <c r="E70" s="128"/>
      <c r="J70" s="128"/>
    </row>
    <row r="71" spans="1:10" ht="13.5" customHeight="1">
      <c r="A71" s="137" t="s">
        <v>172</v>
      </c>
      <c r="B71" s="132">
        <v>143.35999999999999</v>
      </c>
      <c r="C71" s="136" t="s">
        <v>171</v>
      </c>
      <c r="D71" s="134">
        <f>+D46</f>
        <v>301.5</v>
      </c>
      <c r="E71" s="135">
        <f t="shared" ref="E71:E92" si="3">+B71*D71</f>
        <v>43223.039999999994</v>
      </c>
      <c r="J71" s="135"/>
    </row>
    <row r="72" spans="1:10" ht="13.5" customHeight="1">
      <c r="A72" s="137" t="s">
        <v>188</v>
      </c>
      <c r="B72" s="132">
        <v>205.28</v>
      </c>
      <c r="C72" s="136" t="s">
        <v>171</v>
      </c>
      <c r="D72" s="136">
        <f t="shared" ref="D72:D86" si="4">+D47</f>
        <v>100</v>
      </c>
      <c r="E72" s="135">
        <f t="shared" si="3"/>
        <v>20528</v>
      </c>
      <c r="J72" s="135"/>
    </row>
    <row r="73" spans="1:10" ht="13.5" customHeight="1">
      <c r="A73" s="137" t="s">
        <v>164</v>
      </c>
      <c r="B73" s="132">
        <v>159.60000000000002</v>
      </c>
      <c r="C73" s="136" t="s">
        <v>183</v>
      </c>
      <c r="D73" s="136">
        <f t="shared" si="4"/>
        <v>0</v>
      </c>
      <c r="E73" s="135">
        <f t="shared" si="3"/>
        <v>0</v>
      </c>
      <c r="J73" s="135"/>
    </row>
    <row r="74" spans="1:10" ht="13.5" customHeight="1">
      <c r="A74" s="137" t="s">
        <v>150</v>
      </c>
      <c r="B74" s="132">
        <v>83.04</v>
      </c>
      <c r="C74" s="136" t="s">
        <v>183</v>
      </c>
      <c r="D74" s="136">
        <f t="shared" si="4"/>
        <v>21.844000000000001</v>
      </c>
      <c r="E74" s="135">
        <f t="shared" si="3"/>
        <v>1813.9257600000003</v>
      </c>
      <c r="J74" s="135"/>
    </row>
    <row r="75" spans="1:10" ht="13.5" customHeight="1">
      <c r="A75" s="137" t="s">
        <v>189</v>
      </c>
      <c r="B75" s="132">
        <v>7.5200000000000005</v>
      </c>
      <c r="C75" s="136" t="s">
        <v>183</v>
      </c>
      <c r="D75" s="136">
        <f t="shared" si="4"/>
        <v>423</v>
      </c>
      <c r="E75" s="135">
        <f t="shared" si="3"/>
        <v>3180.96</v>
      </c>
      <c r="J75" s="135"/>
    </row>
    <row r="76" spans="1:10" ht="13.5" customHeight="1">
      <c r="A76" s="137" t="s">
        <v>184</v>
      </c>
      <c r="B76" s="132">
        <v>16.64</v>
      </c>
      <c r="C76" s="136" t="s">
        <v>171</v>
      </c>
      <c r="D76" s="136">
        <f t="shared" si="4"/>
        <v>136</v>
      </c>
      <c r="E76" s="135">
        <f t="shared" si="3"/>
        <v>2263.04</v>
      </c>
      <c r="J76" s="135"/>
    </row>
    <row r="77" spans="1:10" ht="13.5" customHeight="1">
      <c r="A77" s="137" t="s">
        <v>152</v>
      </c>
      <c r="B77" s="132">
        <v>9.44</v>
      </c>
      <c r="C77" s="136" t="s">
        <v>171</v>
      </c>
      <c r="D77" s="136">
        <f t="shared" si="4"/>
        <v>22.48</v>
      </c>
      <c r="E77" s="135">
        <f t="shared" si="3"/>
        <v>212.21119999999999</v>
      </c>
      <c r="J77" s="135"/>
    </row>
    <row r="78" spans="1:10" ht="13.5" customHeight="1">
      <c r="A78" s="137" t="s">
        <v>163</v>
      </c>
      <c r="B78" s="132">
        <v>3.2</v>
      </c>
      <c r="C78" s="136" t="s">
        <v>171</v>
      </c>
      <c r="D78" s="136">
        <f t="shared" si="4"/>
        <v>1147.5</v>
      </c>
      <c r="E78" s="135">
        <f t="shared" si="3"/>
        <v>3672</v>
      </c>
      <c r="G78" s="144"/>
      <c r="J78" s="135"/>
    </row>
    <row r="79" spans="1:10" ht="13.5" customHeight="1">
      <c r="A79" s="137" t="s">
        <v>176</v>
      </c>
      <c r="B79" s="132">
        <v>3.2</v>
      </c>
      <c r="C79" s="136" t="s">
        <v>171</v>
      </c>
      <c r="D79" s="136">
        <f t="shared" si="4"/>
        <v>580</v>
      </c>
      <c r="E79" s="135">
        <f t="shared" si="3"/>
        <v>1856</v>
      </c>
      <c r="J79" s="135"/>
    </row>
    <row r="80" spans="1:10" ht="13.5" customHeight="1">
      <c r="A80" s="137" t="s">
        <v>159</v>
      </c>
      <c r="B80" s="132">
        <v>2.48</v>
      </c>
      <c r="C80" s="136" t="s">
        <v>171</v>
      </c>
      <c r="D80" s="136">
        <f t="shared" si="4"/>
        <v>410</v>
      </c>
      <c r="E80" s="135">
        <f t="shared" si="3"/>
        <v>1016.8</v>
      </c>
      <c r="J80" s="135"/>
    </row>
    <row r="81" spans="1:10" ht="13.5" customHeight="1">
      <c r="A81" s="137" t="s">
        <v>162</v>
      </c>
      <c r="B81" s="132">
        <v>2.48</v>
      </c>
      <c r="C81" s="136" t="s">
        <v>171</v>
      </c>
      <c r="D81" s="136">
        <f t="shared" si="4"/>
        <v>220.25</v>
      </c>
      <c r="E81" s="135">
        <f t="shared" si="3"/>
        <v>546.22</v>
      </c>
      <c r="J81" s="135"/>
    </row>
    <row r="82" spans="1:10" ht="13.5" customHeight="1">
      <c r="A82" s="137" t="s">
        <v>190</v>
      </c>
      <c r="B82" s="132">
        <v>1.8399999999999999</v>
      </c>
      <c r="C82" s="136" t="s">
        <v>171</v>
      </c>
      <c r="D82" s="136">
        <f t="shared" si="4"/>
        <v>515.70000000000005</v>
      </c>
      <c r="E82" s="135">
        <f t="shared" si="3"/>
        <v>948.88800000000003</v>
      </c>
      <c r="J82" s="135"/>
    </row>
    <row r="83" spans="1:10" ht="13.5" customHeight="1">
      <c r="A83" s="137" t="s">
        <v>191</v>
      </c>
      <c r="B83" s="132">
        <v>1.8399999999999999</v>
      </c>
      <c r="C83" s="136" t="s">
        <v>171</v>
      </c>
      <c r="D83" s="136">
        <f t="shared" si="4"/>
        <v>390</v>
      </c>
      <c r="E83" s="135">
        <f t="shared" si="3"/>
        <v>717.59999999999991</v>
      </c>
      <c r="J83" s="135"/>
    </row>
    <row r="84" spans="1:10" ht="13.5" customHeight="1">
      <c r="A84" s="137" t="s">
        <v>160</v>
      </c>
      <c r="B84" s="132">
        <v>1.2</v>
      </c>
      <c r="C84" s="136" t="s">
        <v>171</v>
      </c>
      <c r="D84" s="136">
        <f t="shared" si="4"/>
        <v>946</v>
      </c>
      <c r="E84" s="135">
        <f t="shared" si="3"/>
        <v>1135.2</v>
      </c>
      <c r="J84" s="135"/>
    </row>
    <row r="85" spans="1:10" ht="13.5" customHeight="1">
      <c r="A85" s="137" t="s">
        <v>192</v>
      </c>
      <c r="B85" s="132">
        <v>0.32</v>
      </c>
      <c r="C85" s="136" t="s">
        <v>171</v>
      </c>
      <c r="D85" s="136">
        <f t="shared" si="4"/>
        <v>1400</v>
      </c>
      <c r="E85" s="135">
        <f t="shared" si="3"/>
        <v>448</v>
      </c>
      <c r="J85" s="135"/>
    </row>
    <row r="86" spans="1:10" ht="13.5" customHeight="1">
      <c r="A86" s="137" t="s">
        <v>161</v>
      </c>
      <c r="B86" s="132">
        <v>0.16</v>
      </c>
      <c r="C86" s="136" t="s">
        <v>171</v>
      </c>
      <c r="D86" s="136">
        <f t="shared" si="4"/>
        <v>84</v>
      </c>
      <c r="E86" s="135">
        <f t="shared" si="3"/>
        <v>13.44</v>
      </c>
      <c r="J86" s="135"/>
    </row>
    <row r="87" spans="1:10" ht="13.5" customHeight="1">
      <c r="A87" s="137" t="s">
        <v>236</v>
      </c>
      <c r="B87" s="132">
        <v>15.120000000000001</v>
      </c>
      <c r="C87" s="136" t="s">
        <v>171</v>
      </c>
      <c r="D87" s="212">
        <v>448</v>
      </c>
      <c r="E87" s="135">
        <f t="shared" si="3"/>
        <v>6773.76</v>
      </c>
      <c r="J87" s="135"/>
    </row>
    <row r="88" spans="1:10" ht="13.5" customHeight="1">
      <c r="A88" s="137" t="s">
        <v>237</v>
      </c>
      <c r="B88" s="132">
        <v>15.120000000000001</v>
      </c>
      <c r="C88" s="136" t="s">
        <v>171</v>
      </c>
      <c r="D88" s="212">
        <v>420</v>
      </c>
      <c r="E88" s="135">
        <f t="shared" si="3"/>
        <v>6350.4000000000005</v>
      </c>
      <c r="J88" s="135"/>
    </row>
    <row r="89" spans="1:10" ht="13.5" customHeight="1">
      <c r="A89" s="137" t="s">
        <v>238</v>
      </c>
      <c r="B89" s="132">
        <v>15.120000000000001</v>
      </c>
      <c r="C89" s="136" t="s">
        <v>171</v>
      </c>
      <c r="D89" s="136">
        <f>+D10</f>
        <v>490</v>
      </c>
      <c r="E89" s="135">
        <f t="shared" si="3"/>
        <v>7408.8</v>
      </c>
      <c r="J89" s="135"/>
    </row>
    <row r="90" spans="1:10" ht="13.5" customHeight="1">
      <c r="A90" s="137" t="s">
        <v>170</v>
      </c>
      <c r="B90" s="132"/>
      <c r="C90" s="136" t="s">
        <v>171</v>
      </c>
      <c r="D90" s="134">
        <f>+E41</f>
        <v>65.561793600000016</v>
      </c>
      <c r="E90" s="135">
        <f t="shared" si="3"/>
        <v>0</v>
      </c>
      <c r="J90" s="136"/>
    </row>
    <row r="91" spans="1:10" ht="13.5" customHeight="1">
      <c r="A91" s="137" t="s">
        <v>193</v>
      </c>
      <c r="B91" s="132">
        <v>113.19999999999999</v>
      </c>
      <c r="C91" s="136" t="s">
        <v>171</v>
      </c>
      <c r="D91" s="136">
        <f>+D63</f>
        <v>70.62</v>
      </c>
      <c r="E91" s="135">
        <f t="shared" si="3"/>
        <v>7994.1839999999993</v>
      </c>
      <c r="J91" s="135"/>
    </row>
    <row r="92" spans="1:10" ht="13.5" customHeight="1">
      <c r="A92" s="137" t="s">
        <v>177</v>
      </c>
      <c r="B92" s="132"/>
      <c r="C92" s="136"/>
      <c r="D92" s="136">
        <f>+D64</f>
        <v>0</v>
      </c>
      <c r="E92" s="135">
        <f t="shared" si="3"/>
        <v>0</v>
      </c>
      <c r="J92" s="135"/>
    </row>
    <row r="93" spans="1:10" ht="13.5" customHeight="1">
      <c r="A93" s="138" t="s">
        <v>178</v>
      </c>
      <c r="B93" s="138"/>
      <c r="C93" s="139"/>
      <c r="D93" s="139"/>
      <c r="E93" s="140">
        <f>SUM(E71:E91)</f>
        <v>110102.46896</v>
      </c>
      <c r="F93" s="167"/>
      <c r="J93" s="140">
        <f>+E93</f>
        <v>110102.46896</v>
      </c>
    </row>
    <row r="94" spans="1:10" ht="13.5" customHeight="1">
      <c r="A94" s="122" t="s">
        <v>179</v>
      </c>
      <c r="B94" s="141">
        <f>+SUM(B71:B91)</f>
        <v>800.16000000000031</v>
      </c>
      <c r="C94" s="142" t="s">
        <v>43</v>
      </c>
      <c r="E94" s="143">
        <f>+E93/$B$66</f>
        <v>137.62808620000001</v>
      </c>
      <c r="G94" s="141">
        <f>+SUM(B71:B91)</f>
        <v>800.16000000000031</v>
      </c>
      <c r="H94" s="142" t="s">
        <v>43</v>
      </c>
      <c r="J94" s="143">
        <f>+J93/$G$66</f>
        <v>137.62808620000001</v>
      </c>
    </row>
    <row r="95" spans="1:10" ht="13.5" customHeight="1">
      <c r="A95" s="122" t="s">
        <v>180</v>
      </c>
      <c r="B95" s="141">
        <f>+B94/0.2</f>
        <v>4000.8000000000015</v>
      </c>
      <c r="C95" s="142" t="s">
        <v>165</v>
      </c>
      <c r="E95" s="143">
        <f>+E93/$B$67</f>
        <v>27.525617240000006</v>
      </c>
      <c r="G95" s="141">
        <f>+G94/0.335</f>
        <v>2388.5373134328365</v>
      </c>
      <c r="H95" s="142" t="s">
        <v>165</v>
      </c>
      <c r="J95" s="143">
        <f>+J93/$G$67</f>
        <v>46.105408877000002</v>
      </c>
    </row>
    <row r="96" spans="1:10" ht="13.5" customHeight="1">
      <c r="A96" s="168" t="s">
        <v>194</v>
      </c>
      <c r="B96" s="146"/>
      <c r="C96" s="146"/>
      <c r="D96" s="146"/>
      <c r="E96" s="146"/>
      <c r="J96" s="146"/>
    </row>
    <row r="97" spans="1:12" ht="3" customHeight="1">
      <c r="A97" s="137"/>
      <c r="B97" s="137"/>
      <c r="C97" s="145"/>
      <c r="D97" s="146"/>
      <c r="E97" s="146"/>
      <c r="J97" s="146"/>
    </row>
    <row r="98" spans="1:12" ht="13.5" customHeight="1">
      <c r="A98" s="150" t="s">
        <v>195</v>
      </c>
      <c r="B98" s="130" t="s">
        <v>167</v>
      </c>
      <c r="C98" s="130" t="s">
        <v>168</v>
      </c>
      <c r="D98" s="130" t="s">
        <v>169</v>
      </c>
      <c r="E98" s="128"/>
      <c r="J98" s="128"/>
    </row>
    <row r="99" spans="1:12" ht="13.5" customHeight="1">
      <c r="A99" s="137" t="s">
        <v>164</v>
      </c>
      <c r="B99" s="132">
        <v>184</v>
      </c>
      <c r="C99" s="151" t="s">
        <v>183</v>
      </c>
      <c r="D99" s="136">
        <v>0</v>
      </c>
      <c r="E99" s="135">
        <f t="shared" ref="E99:E111" si="5">+B99*D99</f>
        <v>0</v>
      </c>
      <c r="J99" s="135"/>
      <c r="L99" s="169"/>
    </row>
    <row r="100" spans="1:12" ht="13.5" customHeight="1">
      <c r="A100" s="137" t="s">
        <v>188</v>
      </c>
      <c r="B100" s="132">
        <v>219.2</v>
      </c>
      <c r="C100" s="151" t="s">
        <v>171</v>
      </c>
      <c r="D100" s="136">
        <f>+D47</f>
        <v>100</v>
      </c>
      <c r="E100" s="135">
        <f t="shared" si="5"/>
        <v>21920</v>
      </c>
      <c r="J100" s="135"/>
      <c r="L100" s="169"/>
    </row>
    <row r="101" spans="1:12" ht="13.5" customHeight="1">
      <c r="A101" s="137" t="s">
        <v>172</v>
      </c>
      <c r="B101" s="132">
        <v>200</v>
      </c>
      <c r="C101" s="151" t="s">
        <v>171</v>
      </c>
      <c r="D101" s="134">
        <f>+D71</f>
        <v>301.5</v>
      </c>
      <c r="E101" s="135">
        <f t="shared" si="5"/>
        <v>60300</v>
      </c>
      <c r="J101" s="135"/>
      <c r="L101" s="169"/>
    </row>
    <row r="102" spans="1:12" ht="13.5" customHeight="1">
      <c r="A102" s="137" t="s">
        <v>150</v>
      </c>
      <c r="B102" s="132">
        <v>107.2</v>
      </c>
      <c r="C102" s="151" t="s">
        <v>171</v>
      </c>
      <c r="D102" s="136">
        <f>+D6</f>
        <v>21.844000000000001</v>
      </c>
      <c r="E102" s="135">
        <f t="shared" si="5"/>
        <v>2341.6768000000002</v>
      </c>
      <c r="J102" s="135"/>
      <c r="L102" s="169"/>
    </row>
    <row r="103" spans="1:12" ht="13.5" customHeight="1">
      <c r="A103" s="137" t="s">
        <v>184</v>
      </c>
      <c r="B103" s="132">
        <v>12</v>
      </c>
      <c r="C103" s="151" t="s">
        <v>171</v>
      </c>
      <c r="D103" s="136">
        <f>+D30</f>
        <v>136</v>
      </c>
      <c r="E103" s="135">
        <f t="shared" si="5"/>
        <v>1632</v>
      </c>
      <c r="J103" s="135"/>
      <c r="L103" s="169"/>
    </row>
    <row r="104" spans="1:12" ht="13.5" customHeight="1">
      <c r="A104" s="137" t="s">
        <v>196</v>
      </c>
      <c r="B104" s="132">
        <v>12</v>
      </c>
      <c r="C104" s="151" t="s">
        <v>171</v>
      </c>
      <c r="D104" s="136">
        <f>+D9</f>
        <v>22.48</v>
      </c>
      <c r="E104" s="135">
        <f t="shared" si="5"/>
        <v>269.76</v>
      </c>
      <c r="J104" s="135"/>
      <c r="L104" s="169"/>
    </row>
    <row r="105" spans="1:12" ht="13.5" customHeight="1">
      <c r="A105" s="137" t="s">
        <v>174</v>
      </c>
      <c r="B105" s="132">
        <v>4.8</v>
      </c>
      <c r="C105" s="151" t="s">
        <v>171</v>
      </c>
      <c r="D105" s="136">
        <f>+D55</f>
        <v>410</v>
      </c>
      <c r="E105" s="135">
        <f t="shared" si="5"/>
        <v>1968</v>
      </c>
      <c r="J105" s="135"/>
      <c r="L105" s="169"/>
    </row>
    <row r="106" spans="1:12" ht="13.5" customHeight="1">
      <c r="A106" s="137" t="s">
        <v>160</v>
      </c>
      <c r="B106" s="132">
        <v>1.6</v>
      </c>
      <c r="C106" s="151" t="s">
        <v>171</v>
      </c>
      <c r="D106" s="136">
        <f>+D35</f>
        <v>946</v>
      </c>
      <c r="E106" s="135">
        <f t="shared" si="5"/>
        <v>1513.6000000000001</v>
      </c>
      <c r="J106" s="135"/>
      <c r="L106" s="169"/>
    </row>
    <row r="107" spans="1:12" ht="13.5" customHeight="1">
      <c r="A107" s="137" t="s">
        <v>192</v>
      </c>
      <c r="B107" s="132"/>
      <c r="C107" s="151" t="s">
        <v>171</v>
      </c>
      <c r="D107" s="136">
        <f>+D60</f>
        <v>1400</v>
      </c>
      <c r="E107" s="135">
        <f t="shared" si="5"/>
        <v>0</v>
      </c>
      <c r="J107" s="135"/>
      <c r="L107" s="169"/>
    </row>
    <row r="108" spans="1:12" ht="13.5" customHeight="1">
      <c r="A108" s="137" t="s">
        <v>163</v>
      </c>
      <c r="B108" s="132">
        <v>3.2</v>
      </c>
      <c r="C108" s="151" t="s">
        <v>171</v>
      </c>
      <c r="D108" s="136">
        <f>+D14</f>
        <v>1147.5</v>
      </c>
      <c r="E108" s="135">
        <f t="shared" si="5"/>
        <v>3672</v>
      </c>
      <c r="G108" s="144"/>
      <c r="J108" s="136"/>
      <c r="L108" s="169"/>
    </row>
    <row r="109" spans="1:12" ht="13.5" customHeight="1">
      <c r="A109" s="137" t="s">
        <v>190</v>
      </c>
      <c r="B109" s="132">
        <v>8</v>
      </c>
      <c r="C109" s="151" t="s">
        <v>171</v>
      </c>
      <c r="D109" s="136">
        <f>+D79</f>
        <v>580</v>
      </c>
      <c r="E109" s="135">
        <f t="shared" si="5"/>
        <v>4640</v>
      </c>
      <c r="J109" s="135"/>
      <c r="L109" s="169"/>
    </row>
    <row r="110" spans="1:12" ht="13.5" customHeight="1">
      <c r="A110" s="137" t="s">
        <v>197</v>
      </c>
      <c r="B110" s="132">
        <v>48</v>
      </c>
      <c r="C110" s="151" t="s">
        <v>171</v>
      </c>
      <c r="D110" s="136">
        <f>+D37</f>
        <v>220.25</v>
      </c>
      <c r="E110" s="135">
        <f t="shared" si="5"/>
        <v>10572</v>
      </c>
      <c r="J110" s="135"/>
      <c r="L110" s="169"/>
    </row>
    <row r="111" spans="1:12" ht="13.5" customHeight="1">
      <c r="A111" s="137" t="s">
        <v>177</v>
      </c>
      <c r="B111" s="132"/>
      <c r="C111" s="136"/>
      <c r="D111" s="136">
        <f>+D64</f>
        <v>0</v>
      </c>
      <c r="E111" s="135">
        <f t="shared" si="5"/>
        <v>0</v>
      </c>
      <c r="J111" s="135"/>
    </row>
    <row r="112" spans="1:12" ht="13.5" customHeight="1">
      <c r="A112" s="138" t="s">
        <v>178</v>
      </c>
      <c r="B112" s="138"/>
      <c r="C112" s="139"/>
      <c r="D112" s="139"/>
      <c r="E112" s="140">
        <f>SUM(E99:E110)</f>
        <v>108829.0368</v>
      </c>
      <c r="J112" s="140">
        <f>+E112</f>
        <v>108829.0368</v>
      </c>
    </row>
    <row r="113" spans="1:10" ht="13.5" customHeight="1">
      <c r="A113" s="122" t="s">
        <v>179</v>
      </c>
      <c r="B113" s="141">
        <f>+SUM(B99:B110)</f>
        <v>800.00000000000011</v>
      </c>
      <c r="C113" s="142" t="s">
        <v>43</v>
      </c>
      <c r="E113" s="143">
        <f>+E112/$B$113</f>
        <v>136.03629599999999</v>
      </c>
      <c r="G113" s="141">
        <f>+SUM(B99:B110)</f>
        <v>800.00000000000011</v>
      </c>
      <c r="H113" s="142" t="s">
        <v>43</v>
      </c>
      <c r="J113" s="143">
        <f>+J112/$G$113</f>
        <v>136.03629599999999</v>
      </c>
    </row>
    <row r="114" spans="1:10" ht="13.5" customHeight="1">
      <c r="A114" s="122" t="s">
        <v>180</v>
      </c>
      <c r="B114" s="141">
        <f>+B113/0.2</f>
        <v>4000.0000000000005</v>
      </c>
      <c r="C114" s="142" t="s">
        <v>165</v>
      </c>
      <c r="E114" s="143">
        <f>+E112/$B$114</f>
        <v>27.207259199999996</v>
      </c>
      <c r="G114" s="141">
        <f>+G113/0.335</f>
        <v>2388.0597014925374</v>
      </c>
      <c r="H114" s="142" t="s">
        <v>165</v>
      </c>
      <c r="J114" s="143">
        <f>+J112/$G$114</f>
        <v>45.572159159999998</v>
      </c>
    </row>
    <row r="115" spans="1:10" ht="13.5" customHeight="1">
      <c r="A115" s="168" t="s">
        <v>198</v>
      </c>
      <c r="B115" s="146"/>
      <c r="C115" s="146"/>
      <c r="D115" s="146"/>
      <c r="E115" s="146"/>
      <c r="J115" s="146"/>
    </row>
    <row r="116" spans="1:10">
      <c r="A116" s="137"/>
      <c r="B116" s="137"/>
      <c r="C116" s="145"/>
      <c r="D116" s="146"/>
      <c r="E116" s="146"/>
      <c r="J116" s="146"/>
    </row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  <row r="673" ht="30" customHeight="1"/>
    <row r="674" ht="30" customHeight="1"/>
    <row r="675" ht="30" customHeight="1"/>
    <row r="676" ht="30" customHeight="1"/>
    <row r="677" ht="30" customHeight="1"/>
    <row r="678" ht="30" customHeight="1"/>
    <row r="679" ht="30" customHeight="1"/>
    <row r="680" ht="30" customHeight="1"/>
    <row r="681" ht="30" customHeight="1"/>
    <row r="682" ht="30" customHeight="1"/>
    <row r="683" ht="30" customHeight="1"/>
    <row r="684" ht="30" customHeight="1"/>
    <row r="685" ht="30" customHeight="1"/>
    <row r="686" ht="30" customHeight="1"/>
    <row r="687" ht="30" customHeight="1"/>
    <row r="688" ht="30" customHeight="1"/>
    <row r="689" ht="30" customHeight="1"/>
    <row r="690" ht="30" customHeight="1"/>
    <row r="691" ht="30" customHeight="1"/>
    <row r="692" ht="30" customHeight="1"/>
    <row r="693" ht="30" customHeight="1"/>
    <row r="694" ht="30" customHeight="1"/>
    <row r="695" ht="30" customHeight="1"/>
    <row r="696" ht="30" customHeight="1"/>
    <row r="697" ht="30" customHeight="1"/>
    <row r="698" ht="30" customHeight="1"/>
    <row r="699" ht="30" customHeight="1"/>
    <row r="700" ht="30" customHeight="1"/>
    <row r="701" ht="30" customHeight="1"/>
    <row r="702" ht="30" customHeight="1"/>
    <row r="703" ht="30" customHeight="1"/>
    <row r="704" ht="30" customHeight="1"/>
    <row r="705" ht="30" customHeight="1"/>
    <row r="706" ht="30" customHeight="1"/>
    <row r="707" ht="30" customHeight="1"/>
    <row r="708" ht="30" customHeight="1"/>
    <row r="709" ht="30" customHeight="1"/>
    <row r="710" ht="30" customHeight="1"/>
    <row r="711" ht="30" customHeight="1"/>
    <row r="712" ht="30" customHeight="1"/>
    <row r="713" ht="30" customHeight="1"/>
    <row r="714" ht="30" customHeight="1"/>
    <row r="715" ht="30" customHeight="1"/>
    <row r="716" ht="30" customHeight="1"/>
    <row r="717" ht="30" customHeight="1"/>
    <row r="718" ht="30" customHeight="1"/>
    <row r="719" ht="30" customHeight="1"/>
    <row r="720" ht="30" customHeight="1"/>
    <row r="721" ht="30" customHeight="1"/>
    <row r="722" ht="30" customHeight="1"/>
    <row r="723" ht="30" customHeight="1"/>
    <row r="724" ht="30" customHeight="1"/>
    <row r="725" ht="30" customHeight="1"/>
    <row r="726" ht="30" customHeight="1"/>
    <row r="727" ht="30" customHeight="1"/>
    <row r="728" ht="30" customHeight="1"/>
    <row r="729" ht="30" customHeight="1"/>
    <row r="730" ht="30" customHeight="1"/>
    <row r="731" ht="30" customHeight="1"/>
    <row r="732" ht="30" customHeight="1"/>
    <row r="733" ht="30" customHeight="1"/>
    <row r="734" ht="30" customHeight="1"/>
    <row r="735" ht="30" customHeight="1"/>
    <row r="736" ht="30" customHeight="1"/>
    <row r="737" ht="30" customHeight="1"/>
    <row r="738" ht="30" customHeight="1"/>
    <row r="739" ht="30" customHeight="1"/>
    <row r="740" ht="30" customHeight="1"/>
    <row r="741" ht="30" customHeight="1"/>
    <row r="742" ht="30" customHeight="1"/>
    <row r="743" ht="30" customHeight="1"/>
    <row r="744" ht="30" customHeight="1"/>
    <row r="745" ht="30" customHeight="1"/>
    <row r="746" ht="30" customHeight="1"/>
    <row r="747" ht="30" customHeight="1"/>
    <row r="748" ht="30" customHeight="1"/>
    <row r="749" ht="30" customHeight="1"/>
    <row r="750" ht="30" customHeight="1"/>
    <row r="751" ht="30" customHeight="1"/>
    <row r="752" ht="30" customHeight="1"/>
    <row r="753" ht="30" customHeight="1"/>
    <row r="754" ht="30" customHeight="1"/>
    <row r="755" ht="30" customHeight="1"/>
    <row r="756" ht="30" customHeight="1"/>
    <row r="757" ht="30" customHeight="1"/>
    <row r="758" ht="30" customHeight="1"/>
    <row r="759" ht="30" customHeight="1"/>
    <row r="760" ht="30" customHeight="1"/>
    <row r="761" ht="30" customHeight="1"/>
    <row r="762" ht="30" customHeight="1"/>
    <row r="763" ht="30" customHeight="1"/>
    <row r="764" ht="30" customHeight="1"/>
    <row r="765" ht="30" customHeight="1"/>
    <row r="766" ht="30" customHeight="1"/>
    <row r="767" ht="30" customHeight="1"/>
    <row r="768" ht="30" customHeight="1"/>
    <row r="769" ht="30" customHeight="1"/>
    <row r="770" ht="30" customHeight="1"/>
    <row r="771" ht="30" customHeight="1"/>
    <row r="772" ht="30" customHeight="1"/>
    <row r="773" ht="30" customHeight="1"/>
    <row r="774" ht="30" customHeight="1"/>
    <row r="775" ht="30" customHeight="1"/>
    <row r="776" ht="30" customHeight="1"/>
    <row r="777" ht="30" customHeight="1"/>
    <row r="778" ht="30" customHeight="1"/>
    <row r="779" ht="30" customHeight="1"/>
    <row r="780" ht="30" customHeight="1"/>
    <row r="781" ht="30" customHeight="1"/>
    <row r="782" ht="30" customHeight="1"/>
    <row r="783" ht="30" customHeight="1"/>
    <row r="784" ht="30" customHeight="1"/>
    <row r="785" ht="30" customHeight="1"/>
    <row r="786" ht="30" customHeight="1"/>
    <row r="787" ht="30" customHeight="1"/>
    <row r="788" ht="30" customHeight="1"/>
    <row r="789" ht="30" customHeight="1"/>
    <row r="790" ht="30" customHeight="1"/>
    <row r="791" ht="30" customHeight="1"/>
    <row r="792" ht="30" customHeight="1"/>
    <row r="793" ht="30" customHeight="1"/>
    <row r="794" ht="30" customHeight="1"/>
    <row r="795" ht="30" customHeight="1"/>
    <row r="796" ht="30" customHeight="1"/>
    <row r="797" ht="30" customHeight="1"/>
    <row r="798" ht="30" customHeight="1"/>
    <row r="799" ht="30" customHeight="1"/>
    <row r="800" ht="30" customHeight="1"/>
    <row r="801" ht="30" customHeight="1"/>
    <row r="802" ht="30" customHeight="1"/>
    <row r="803" ht="30" customHeight="1"/>
    <row r="804" ht="30" customHeight="1"/>
    <row r="805" ht="30" customHeight="1"/>
    <row r="806" ht="30" customHeight="1"/>
    <row r="807" ht="30" customHeight="1"/>
    <row r="808" ht="30" customHeight="1"/>
    <row r="809" ht="30" customHeight="1"/>
    <row r="810" ht="30" customHeight="1"/>
    <row r="811" ht="30" customHeight="1"/>
    <row r="812" ht="30" customHeight="1"/>
    <row r="813" ht="30" customHeight="1"/>
    <row r="814" ht="30" customHeight="1"/>
    <row r="815" ht="30" customHeight="1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5"/>
  <sheetViews>
    <sheetView workbookViewId="0">
      <selection activeCell="D49" sqref="D49"/>
    </sheetView>
  </sheetViews>
  <sheetFormatPr baseColWidth="10" defaultRowHeight="12.75"/>
  <cols>
    <col min="1" max="1" width="14" bestFit="1" customWidth="1"/>
    <col min="7" max="7" width="11.42578125" style="109"/>
    <col min="8" max="8" width="24.7109375" bestFit="1" customWidth="1"/>
    <col min="9" max="9" width="11.140625" customWidth="1"/>
    <col min="10" max="10" width="11.140625" style="190" customWidth="1"/>
    <col min="11" max="14" width="11.140625" customWidth="1"/>
  </cols>
  <sheetData>
    <row r="1" spans="1:15" ht="15">
      <c r="A1" s="7" t="s">
        <v>3</v>
      </c>
      <c r="B1" s="94"/>
      <c r="C1" s="94"/>
      <c r="D1" s="94"/>
      <c r="E1" s="94"/>
      <c r="F1" s="94"/>
      <c r="H1" s="95"/>
      <c r="I1" s="95"/>
    </row>
    <row r="2" spans="1:15" ht="15">
      <c r="A2" s="127" t="s">
        <v>212</v>
      </c>
      <c r="B2" s="152">
        <f>+'comp aderezos'!B2</f>
        <v>44228</v>
      </c>
      <c r="C2" s="94"/>
      <c r="D2" s="94"/>
      <c r="E2" s="94"/>
      <c r="F2" s="94"/>
      <c r="H2" s="95"/>
      <c r="I2" s="95"/>
    </row>
    <row r="3" spans="1:15" ht="15">
      <c r="A3" s="127" t="s">
        <v>224</v>
      </c>
      <c r="B3" s="126"/>
      <c r="C3" s="94"/>
      <c r="D3" s="94"/>
      <c r="E3" s="94"/>
      <c r="F3" s="94"/>
      <c r="H3" s="95"/>
      <c r="I3" s="95"/>
    </row>
    <row r="4" spans="1:15" ht="15">
      <c r="A4" s="96" t="s">
        <v>121</v>
      </c>
      <c r="B4" s="97"/>
      <c r="C4" s="98" t="s">
        <v>122</v>
      </c>
      <c r="D4" s="99" t="s">
        <v>123</v>
      </c>
      <c r="E4" s="100" t="s">
        <v>124</v>
      </c>
      <c r="F4" s="99" t="s">
        <v>125</v>
      </c>
      <c r="H4" s="209" t="s">
        <v>285</v>
      </c>
      <c r="I4" s="101"/>
    </row>
    <row r="5" spans="1:15" ht="15">
      <c r="A5" s="253" t="s">
        <v>141</v>
      </c>
      <c r="B5" s="102" t="s">
        <v>128</v>
      </c>
      <c r="C5" s="218" t="s">
        <v>129</v>
      </c>
      <c r="D5" s="206">
        <v>12.5</v>
      </c>
      <c r="E5" s="214"/>
      <c r="F5" s="104" t="e">
        <f t="shared" ref="F5:F21" si="0">+D5/E5-1</f>
        <v>#DIV/0!</v>
      </c>
      <c r="H5" s="157" t="s">
        <v>124</v>
      </c>
      <c r="I5" s="105"/>
    </row>
    <row r="6" spans="1:15" ht="15">
      <c r="A6" s="254"/>
      <c r="B6" s="106" t="s">
        <v>131</v>
      </c>
      <c r="C6" s="221" t="s">
        <v>129</v>
      </c>
      <c r="D6" s="207">
        <v>2.5</v>
      </c>
      <c r="E6" s="215"/>
      <c r="F6" s="108" t="e">
        <f t="shared" si="0"/>
        <v>#DIV/0!</v>
      </c>
      <c r="H6" s="157" t="s">
        <v>124</v>
      </c>
      <c r="I6" s="105"/>
    </row>
    <row r="7" spans="1:15" ht="15">
      <c r="A7" s="254"/>
      <c r="B7" s="106" t="s">
        <v>133</v>
      </c>
      <c r="C7" s="221" t="s">
        <v>129</v>
      </c>
      <c r="D7" s="207">
        <f>5.04*2</f>
        <v>10.08</v>
      </c>
      <c r="E7" s="215"/>
      <c r="F7" s="108" t="e">
        <f t="shared" si="0"/>
        <v>#DIV/0!</v>
      </c>
      <c r="H7" s="157" t="s">
        <v>124</v>
      </c>
      <c r="I7" s="222" t="s">
        <v>282</v>
      </c>
    </row>
    <row r="8" spans="1:15" ht="15">
      <c r="A8" s="255"/>
      <c r="B8" s="112" t="s">
        <v>135</v>
      </c>
      <c r="C8" s="220" t="s">
        <v>129</v>
      </c>
      <c r="D8" s="210">
        <f>+D16/4</f>
        <v>0.68916666666666659</v>
      </c>
      <c r="E8" s="216"/>
      <c r="F8" s="114" t="e">
        <f t="shared" si="0"/>
        <v>#DIV/0!</v>
      </c>
      <c r="H8" s="157" t="s">
        <v>124</v>
      </c>
      <c r="I8" s="208" t="s">
        <v>283</v>
      </c>
      <c r="J8" s="195"/>
      <c r="K8" s="196"/>
    </row>
    <row r="9" spans="1:15" ht="15">
      <c r="A9" s="253" t="s">
        <v>137</v>
      </c>
      <c r="B9" s="102" t="s">
        <v>128</v>
      </c>
      <c r="C9" s="219" t="s">
        <v>138</v>
      </c>
      <c r="D9" s="206">
        <v>0.13</v>
      </c>
      <c r="E9" s="214"/>
      <c r="F9" s="104" t="e">
        <f t="shared" si="0"/>
        <v>#DIV/0!</v>
      </c>
      <c r="G9" s="109">
        <f>+D9*supuestos!$C$5</f>
        <v>11.700000000000001</v>
      </c>
      <c r="H9" s="157" t="s">
        <v>124</v>
      </c>
      <c r="I9" s="105"/>
      <c r="J9" s="195"/>
      <c r="K9" s="197"/>
    </row>
    <row r="10" spans="1:15" ht="15">
      <c r="A10" s="254"/>
      <c r="B10" s="106" t="s">
        <v>131</v>
      </c>
      <c r="C10" s="221" t="s">
        <v>129</v>
      </c>
      <c r="D10" s="207">
        <v>3.2852000000000001</v>
      </c>
      <c r="E10" s="215"/>
      <c r="F10" s="108" t="e">
        <f t="shared" si="0"/>
        <v>#DIV/0!</v>
      </c>
      <c r="G10" s="109">
        <f>+D10</f>
        <v>3.2852000000000001</v>
      </c>
      <c r="H10" s="157" t="s">
        <v>124</v>
      </c>
      <c r="I10" s="105"/>
    </row>
    <row r="11" spans="1:15" ht="15">
      <c r="A11" s="254"/>
      <c r="B11" s="106" t="s">
        <v>133</v>
      </c>
      <c r="C11" s="221" t="s">
        <v>129</v>
      </c>
      <c r="D11" s="207">
        <v>4.75</v>
      </c>
      <c r="E11" s="215"/>
      <c r="F11" s="108" t="e">
        <f t="shared" si="0"/>
        <v>#DIV/0!</v>
      </c>
      <c r="G11" s="109">
        <f t="shared" ref="G11:G20" si="1">+D11</f>
        <v>4.75</v>
      </c>
      <c r="H11" s="157" t="s">
        <v>124</v>
      </c>
      <c r="I11" s="105"/>
    </row>
    <row r="12" spans="1:15" ht="15">
      <c r="A12" s="255"/>
      <c r="B12" s="112" t="s">
        <v>135</v>
      </c>
      <c r="C12" s="220" t="s">
        <v>129</v>
      </c>
      <c r="D12" s="210">
        <f>16.92/12</f>
        <v>1.4100000000000001</v>
      </c>
      <c r="E12" s="215"/>
      <c r="F12" s="114" t="e">
        <f t="shared" si="0"/>
        <v>#DIV/0!</v>
      </c>
      <c r="G12" s="109">
        <f t="shared" si="1"/>
        <v>1.4100000000000001</v>
      </c>
      <c r="H12" s="157" t="s">
        <v>124</v>
      </c>
      <c r="I12" s="105"/>
      <c r="K12" s="172"/>
    </row>
    <row r="13" spans="1:15" ht="15">
      <c r="A13" s="253" t="s">
        <v>140</v>
      </c>
      <c r="B13" s="102" t="s">
        <v>128</v>
      </c>
      <c r="C13" s="219" t="s">
        <v>138</v>
      </c>
      <c r="D13" s="206">
        <f>+D9</f>
        <v>0.13</v>
      </c>
      <c r="E13" s="214"/>
      <c r="F13" s="104" t="e">
        <f t="shared" si="0"/>
        <v>#DIV/0!</v>
      </c>
      <c r="G13" s="109">
        <f>+D13*supuestos!$C$5</f>
        <v>11.700000000000001</v>
      </c>
      <c r="H13" s="157" t="s">
        <v>124</v>
      </c>
      <c r="I13" s="105"/>
    </row>
    <row r="14" spans="1:15" ht="15">
      <c r="A14" s="254"/>
      <c r="B14" s="106" t="s">
        <v>131</v>
      </c>
      <c r="C14" s="221" t="s">
        <v>129</v>
      </c>
      <c r="D14" s="207">
        <v>8.85</v>
      </c>
      <c r="E14" s="215"/>
      <c r="F14" s="108" t="e">
        <f t="shared" si="0"/>
        <v>#DIV/0!</v>
      </c>
      <c r="G14" s="109">
        <f t="shared" si="1"/>
        <v>8.85</v>
      </c>
      <c r="H14" s="157" t="s">
        <v>124</v>
      </c>
      <c r="I14" s="105"/>
    </row>
    <row r="15" spans="1:15" ht="15">
      <c r="A15" s="254"/>
      <c r="B15" s="106" t="s">
        <v>133</v>
      </c>
      <c r="C15" s="221" t="s">
        <v>129</v>
      </c>
      <c r="D15" s="207">
        <v>4.9400000000000004</v>
      </c>
      <c r="E15" s="215"/>
      <c r="F15" s="108" t="e">
        <f t="shared" si="0"/>
        <v>#DIV/0!</v>
      </c>
      <c r="G15" s="109">
        <f t="shared" si="1"/>
        <v>4.9400000000000004</v>
      </c>
      <c r="H15" s="157" t="s">
        <v>124</v>
      </c>
      <c r="I15" s="105"/>
    </row>
    <row r="16" spans="1:15" ht="15">
      <c r="A16" s="255"/>
      <c r="B16" s="112" t="s">
        <v>135</v>
      </c>
      <c r="C16" s="220" t="s">
        <v>129</v>
      </c>
      <c r="D16" s="210">
        <f>+(26.79+6.29)/12</f>
        <v>2.7566666666666664</v>
      </c>
      <c r="E16" s="216"/>
      <c r="F16" s="114" t="e">
        <f t="shared" si="0"/>
        <v>#DIV/0!</v>
      </c>
      <c r="G16" s="109">
        <f t="shared" si="1"/>
        <v>2.7566666666666664</v>
      </c>
      <c r="H16" s="157" t="s">
        <v>124</v>
      </c>
      <c r="I16" s="105"/>
      <c r="K16" s="172"/>
      <c r="O16" s="198"/>
    </row>
    <row r="17" spans="1:15" ht="15">
      <c r="A17" s="253" t="s">
        <v>149</v>
      </c>
      <c r="B17" s="102" t="s">
        <v>128</v>
      </c>
      <c r="C17" s="219" t="s">
        <v>138</v>
      </c>
      <c r="D17" s="200">
        <f>+D9</f>
        <v>0.13</v>
      </c>
      <c r="E17" s="103"/>
      <c r="F17" s="104" t="e">
        <f t="shared" si="0"/>
        <v>#DIV/0!</v>
      </c>
      <c r="G17" s="109">
        <f>+D17*supuestos!$C$5</f>
        <v>11.700000000000001</v>
      </c>
      <c r="H17" s="157" t="s">
        <v>124</v>
      </c>
      <c r="I17" s="105"/>
    </row>
    <row r="18" spans="1:15" ht="15">
      <c r="A18" s="254"/>
      <c r="B18" s="106" t="s">
        <v>131</v>
      </c>
      <c r="C18" s="221" t="s">
        <v>129</v>
      </c>
      <c r="D18" s="201">
        <f>+D10</f>
        <v>3.2852000000000001</v>
      </c>
      <c r="E18" s="107"/>
      <c r="F18" s="108" t="e">
        <f t="shared" si="0"/>
        <v>#DIV/0!</v>
      </c>
      <c r="G18" s="109">
        <f t="shared" si="1"/>
        <v>3.2852000000000001</v>
      </c>
      <c r="H18" s="157" t="s">
        <v>124</v>
      </c>
      <c r="I18" s="105"/>
    </row>
    <row r="19" spans="1:15" ht="15">
      <c r="A19" s="254"/>
      <c r="B19" s="106" t="s">
        <v>133</v>
      </c>
      <c r="C19" s="221" t="s">
        <v>129</v>
      </c>
      <c r="D19" s="201">
        <f>+D11</f>
        <v>4.75</v>
      </c>
      <c r="E19" s="107"/>
      <c r="F19" s="108" t="e">
        <f t="shared" si="0"/>
        <v>#DIV/0!</v>
      </c>
      <c r="G19" s="109">
        <f t="shared" si="1"/>
        <v>4.75</v>
      </c>
      <c r="H19" s="157" t="s">
        <v>124</v>
      </c>
      <c r="I19" s="105"/>
      <c r="O19" s="198"/>
    </row>
    <row r="20" spans="1:15" ht="15">
      <c r="A20" s="255"/>
      <c r="B20" s="112" t="s">
        <v>135</v>
      </c>
      <c r="C20" s="220" t="s">
        <v>129</v>
      </c>
      <c r="D20" s="202">
        <f>+D12</f>
        <v>1.4100000000000001</v>
      </c>
      <c r="E20" s="113"/>
      <c r="F20" s="114" t="e">
        <f t="shared" si="0"/>
        <v>#DIV/0!</v>
      </c>
      <c r="G20" s="109">
        <f t="shared" si="1"/>
        <v>1.4100000000000001</v>
      </c>
      <c r="H20" s="157" t="s">
        <v>124</v>
      </c>
      <c r="I20" s="105"/>
    </row>
    <row r="21" spans="1:15" ht="15">
      <c r="A21" s="253" t="s">
        <v>127</v>
      </c>
      <c r="B21" s="102" t="s">
        <v>128</v>
      </c>
      <c r="C21" s="218" t="s">
        <v>129</v>
      </c>
      <c r="D21" s="206">
        <v>21</v>
      </c>
      <c r="E21" s="214"/>
      <c r="F21" s="104" t="e">
        <f t="shared" si="0"/>
        <v>#DIV/0!</v>
      </c>
      <c r="H21" s="157" t="s">
        <v>124</v>
      </c>
      <c r="I21" s="208" t="s">
        <v>284</v>
      </c>
    </row>
    <row r="22" spans="1:15" ht="15">
      <c r="A22" s="254"/>
      <c r="B22" s="106" t="s">
        <v>131</v>
      </c>
      <c r="C22" s="221" t="s">
        <v>129</v>
      </c>
      <c r="D22" s="207">
        <v>4.0999999999999996</v>
      </c>
      <c r="E22" s="215"/>
      <c r="F22" s="108" t="e">
        <f t="shared" ref="F22:F41" si="2">+D22/E22-1</f>
        <v>#DIV/0!</v>
      </c>
      <c r="H22" s="157" t="s">
        <v>124</v>
      </c>
      <c r="I22" s="208" t="s">
        <v>284</v>
      </c>
    </row>
    <row r="23" spans="1:15" ht="15">
      <c r="A23" s="254"/>
      <c r="B23" s="106" t="s">
        <v>133</v>
      </c>
      <c r="C23" s="221" t="s">
        <v>129</v>
      </c>
      <c r="D23" s="207">
        <v>4.57</v>
      </c>
      <c r="E23" s="215"/>
      <c r="F23" s="108" t="e">
        <f t="shared" si="2"/>
        <v>#DIV/0!</v>
      </c>
      <c r="H23" s="157" t="s">
        <v>124</v>
      </c>
      <c r="I23" s="105"/>
    </row>
    <row r="24" spans="1:15" ht="15">
      <c r="A24" s="255"/>
      <c r="B24" s="112" t="s">
        <v>135</v>
      </c>
      <c r="C24" s="220" t="s">
        <v>129</v>
      </c>
      <c r="D24" s="210">
        <f>15.24/12</f>
        <v>1.27</v>
      </c>
      <c r="E24" s="216"/>
      <c r="F24" s="114" t="e">
        <f t="shared" si="2"/>
        <v>#DIV/0!</v>
      </c>
      <c r="H24" s="157" t="s">
        <v>124</v>
      </c>
      <c r="I24" s="105"/>
      <c r="K24" s="172"/>
    </row>
    <row r="25" spans="1:15" ht="15">
      <c r="A25" s="253" t="s">
        <v>211</v>
      </c>
      <c r="B25" s="102" t="s">
        <v>128</v>
      </c>
      <c r="C25" s="218" t="s">
        <v>129</v>
      </c>
      <c r="D25" s="200">
        <v>6.1</v>
      </c>
      <c r="E25" s="103"/>
      <c r="F25" s="104" t="e">
        <f t="shared" ref="F25:F33" si="3">+D25/E25-1</f>
        <v>#DIV/0!</v>
      </c>
      <c r="H25" s="157" t="s">
        <v>124</v>
      </c>
      <c r="I25" s="158"/>
      <c r="J25" s="191"/>
    </row>
    <row r="26" spans="1:15" ht="15">
      <c r="A26" s="254"/>
      <c r="B26" s="106" t="s">
        <v>131</v>
      </c>
      <c r="C26" s="221" t="s">
        <v>129</v>
      </c>
      <c r="D26" s="201">
        <v>0.8</v>
      </c>
      <c r="E26" s="107"/>
      <c r="F26" s="108" t="e">
        <f t="shared" si="3"/>
        <v>#DIV/0!</v>
      </c>
      <c r="H26" s="157" t="s">
        <v>124</v>
      </c>
      <c r="I26" s="158"/>
      <c r="J26" s="191"/>
    </row>
    <row r="27" spans="1:15" ht="15">
      <c r="A27" s="254"/>
      <c r="B27" s="106" t="s">
        <v>226</v>
      </c>
      <c r="C27" s="221" t="s">
        <v>129</v>
      </c>
      <c r="D27" s="201">
        <v>4.117</v>
      </c>
      <c r="E27" s="107"/>
      <c r="F27" s="108" t="e">
        <f t="shared" si="3"/>
        <v>#DIV/0!</v>
      </c>
      <c r="H27" s="157" t="s">
        <v>124</v>
      </c>
      <c r="I27" s="105"/>
    </row>
    <row r="28" spans="1:15" ht="15">
      <c r="A28" s="255"/>
      <c r="B28" s="112" t="s">
        <v>135</v>
      </c>
      <c r="C28" s="220" t="s">
        <v>129</v>
      </c>
      <c r="D28" s="202">
        <v>0.32166666666666666</v>
      </c>
      <c r="E28" s="113"/>
      <c r="F28" s="114" t="e">
        <f t="shared" si="3"/>
        <v>#DIV/0!</v>
      </c>
      <c r="H28" s="157" t="s">
        <v>124</v>
      </c>
      <c r="I28" s="105"/>
    </row>
    <row r="29" spans="1:15" ht="15">
      <c r="A29" s="253" t="s">
        <v>144</v>
      </c>
      <c r="B29" s="102" t="s">
        <v>128</v>
      </c>
      <c r="C29" s="218" t="s">
        <v>129</v>
      </c>
      <c r="D29" s="206">
        <v>4.2569999999999997</v>
      </c>
      <c r="E29" s="214"/>
      <c r="F29" s="104" t="e">
        <f t="shared" si="3"/>
        <v>#DIV/0!</v>
      </c>
      <c r="H29" s="157" t="s">
        <v>124</v>
      </c>
      <c r="I29" s="105"/>
      <c r="J29" s="191"/>
    </row>
    <row r="30" spans="1:15" ht="15">
      <c r="A30" s="254"/>
      <c r="B30" s="106" t="s">
        <v>131</v>
      </c>
      <c r="C30" s="221" t="s">
        <v>129</v>
      </c>
      <c r="D30" s="207">
        <f>1.892+(0.0177*supuestos!$C$5)</f>
        <v>3.4849999999999999</v>
      </c>
      <c r="E30" s="215"/>
      <c r="F30" s="108" t="e">
        <f t="shared" si="3"/>
        <v>#DIV/0!</v>
      </c>
      <c r="H30" s="157" t="s">
        <v>124</v>
      </c>
      <c r="I30" s="105"/>
      <c r="J30" s="191"/>
    </row>
    <row r="31" spans="1:15" ht="15">
      <c r="A31" s="254"/>
      <c r="B31" s="106" t="s">
        <v>133</v>
      </c>
      <c r="C31" s="221" t="s">
        <v>129</v>
      </c>
      <c r="D31" s="207">
        <v>3.3248000000000002</v>
      </c>
      <c r="E31" s="215"/>
      <c r="F31" s="108" t="e">
        <f t="shared" si="3"/>
        <v>#DIV/0!</v>
      </c>
      <c r="H31" s="157" t="s">
        <v>124</v>
      </c>
      <c r="I31" s="105"/>
    </row>
    <row r="32" spans="1:15" ht="15">
      <c r="A32" s="255"/>
      <c r="B32" s="112" t="s">
        <v>135</v>
      </c>
      <c r="C32" s="220" t="s">
        <v>129</v>
      </c>
      <c r="D32" s="210">
        <f>14.1/12</f>
        <v>1.175</v>
      </c>
      <c r="E32" s="216"/>
      <c r="F32" s="114" t="e">
        <f t="shared" si="3"/>
        <v>#DIV/0!</v>
      </c>
      <c r="H32" s="157" t="s">
        <v>124</v>
      </c>
      <c r="I32" s="157"/>
    </row>
    <row r="33" spans="1:16" ht="15">
      <c r="A33" s="253" t="s">
        <v>139</v>
      </c>
      <c r="B33" s="102" t="s">
        <v>128</v>
      </c>
      <c r="C33" s="219" t="s">
        <v>138</v>
      </c>
      <c r="D33" s="217">
        <v>9.9000000000000005E-2</v>
      </c>
      <c r="E33" s="214"/>
      <c r="F33" s="104" t="e">
        <f t="shared" si="3"/>
        <v>#DIV/0!</v>
      </c>
      <c r="G33" s="109">
        <f>+D33*supuestos!$C$5</f>
        <v>8.91</v>
      </c>
      <c r="H33" s="157" t="s">
        <v>124</v>
      </c>
      <c r="I33" s="105"/>
    </row>
    <row r="34" spans="1:16" ht="15">
      <c r="A34" s="254"/>
      <c r="B34" s="106" t="s">
        <v>131</v>
      </c>
      <c r="C34" s="221" t="s">
        <v>129</v>
      </c>
      <c r="D34" s="207">
        <v>10.484999999999999</v>
      </c>
      <c r="E34" s="215"/>
      <c r="F34" s="108" t="e">
        <f t="shared" si="2"/>
        <v>#DIV/0!</v>
      </c>
      <c r="G34" s="109">
        <f t="shared" ref="G34:G36" si="4">+D34</f>
        <v>10.484999999999999</v>
      </c>
      <c r="H34" s="157" t="s">
        <v>124</v>
      </c>
      <c r="I34" s="105"/>
    </row>
    <row r="35" spans="1:16" ht="15">
      <c r="A35" s="254"/>
      <c r="B35" s="106" t="s">
        <v>133</v>
      </c>
      <c r="C35" s="221" t="s">
        <v>129</v>
      </c>
      <c r="D35" s="207">
        <v>3.01</v>
      </c>
      <c r="E35" s="215"/>
      <c r="F35" s="108" t="e">
        <f t="shared" si="2"/>
        <v>#DIV/0!</v>
      </c>
      <c r="G35" s="109">
        <f t="shared" si="4"/>
        <v>3.01</v>
      </c>
      <c r="H35" s="157" t="s">
        <v>124</v>
      </c>
      <c r="I35" s="105"/>
    </row>
    <row r="36" spans="1:16" ht="15">
      <c r="A36" s="255"/>
      <c r="B36" s="112" t="s">
        <v>135</v>
      </c>
      <c r="C36" s="220" t="s">
        <v>129</v>
      </c>
      <c r="D36" s="207">
        <f>12.22/12</f>
        <v>1.0183333333333333</v>
      </c>
      <c r="E36" s="215"/>
      <c r="F36" s="114" t="e">
        <f t="shared" si="2"/>
        <v>#DIV/0!</v>
      </c>
      <c r="G36" s="109">
        <f t="shared" si="4"/>
        <v>1.0183333333333333</v>
      </c>
      <c r="H36" s="157" t="s">
        <v>124</v>
      </c>
      <c r="I36" s="105"/>
    </row>
    <row r="37" spans="1:16" ht="15">
      <c r="A37" s="253" t="s">
        <v>143</v>
      </c>
      <c r="B37" s="102" t="s">
        <v>128</v>
      </c>
      <c r="C37" s="218" t="s">
        <v>129</v>
      </c>
      <c r="D37" s="206">
        <v>5.1079999999999997</v>
      </c>
      <c r="E37" s="214"/>
      <c r="F37" s="104" t="e">
        <f>+D37/E37-1</f>
        <v>#DIV/0!</v>
      </c>
      <c r="H37" s="157" t="s">
        <v>124</v>
      </c>
      <c r="I37" s="222" t="s">
        <v>281</v>
      </c>
    </row>
    <row r="38" spans="1:16" ht="15">
      <c r="A38" s="254"/>
      <c r="B38" s="106" t="s">
        <v>131</v>
      </c>
      <c r="C38" s="221" t="s">
        <v>129</v>
      </c>
      <c r="D38" s="207">
        <v>2.46</v>
      </c>
      <c r="E38" s="215"/>
      <c r="F38" s="108" t="e">
        <f t="shared" si="2"/>
        <v>#DIV/0!</v>
      </c>
      <c r="H38" s="157" t="s">
        <v>124</v>
      </c>
      <c r="I38" s="105"/>
    </row>
    <row r="39" spans="1:16" ht="15">
      <c r="A39" s="254"/>
      <c r="B39" s="106" t="s">
        <v>133</v>
      </c>
      <c r="C39" s="221" t="s">
        <v>129</v>
      </c>
      <c r="D39" s="211">
        <v>0</v>
      </c>
      <c r="E39" s="215"/>
      <c r="F39" s="108" t="e">
        <f t="shared" si="2"/>
        <v>#DIV/0!</v>
      </c>
      <c r="H39" s="157" t="s">
        <v>124</v>
      </c>
      <c r="I39" s="105"/>
      <c r="M39" s="203" t="s">
        <v>274</v>
      </c>
      <c r="N39" s="203" t="s">
        <v>273</v>
      </c>
      <c r="P39" s="119"/>
    </row>
    <row r="40" spans="1:16" ht="15">
      <c r="A40" s="255"/>
      <c r="B40" s="112" t="s">
        <v>135</v>
      </c>
      <c r="C40" s="220" t="s">
        <v>129</v>
      </c>
      <c r="D40" s="210">
        <f>18.71/12</f>
        <v>1.5591666666666668</v>
      </c>
      <c r="E40" s="216"/>
      <c r="F40" s="114" t="e">
        <f t="shared" si="2"/>
        <v>#DIV/0!</v>
      </c>
      <c r="H40" s="157" t="s">
        <v>124</v>
      </c>
      <c r="I40" s="208" t="s">
        <v>280</v>
      </c>
      <c r="M40">
        <f>26.73+5.08</f>
        <v>31.810000000000002</v>
      </c>
      <c r="N40">
        <f>+M40/24</f>
        <v>1.3254166666666667</v>
      </c>
    </row>
    <row r="41" spans="1:16" ht="15">
      <c r="A41" s="253" t="s">
        <v>210</v>
      </c>
      <c r="B41" s="102" t="s">
        <v>128</v>
      </c>
      <c r="C41" s="218" t="s">
        <v>129</v>
      </c>
      <c r="D41" s="206">
        <v>15</v>
      </c>
      <c r="E41" s="214"/>
      <c r="F41" s="104" t="e">
        <f t="shared" si="2"/>
        <v>#DIV/0!</v>
      </c>
      <c r="H41" s="157" t="s">
        <v>124</v>
      </c>
      <c r="I41" s="105"/>
    </row>
    <row r="42" spans="1:16" ht="15">
      <c r="A42" s="254"/>
      <c r="B42" s="106" t="s">
        <v>131</v>
      </c>
      <c r="C42" s="221" t="s">
        <v>129</v>
      </c>
      <c r="D42" s="207">
        <v>4.8719999999999999</v>
      </c>
      <c r="E42" s="215"/>
      <c r="F42" s="108" t="e">
        <f t="shared" ref="F42:F48" si="5">+D42/E42-1</f>
        <v>#DIV/0!</v>
      </c>
      <c r="H42" s="157" t="s">
        <v>124</v>
      </c>
      <c r="I42" s="105"/>
      <c r="J42"/>
    </row>
    <row r="43" spans="1:16" ht="15">
      <c r="A43" s="254"/>
      <c r="B43" s="106" t="s">
        <v>133</v>
      </c>
      <c r="C43" s="221" t="s">
        <v>129</v>
      </c>
      <c r="D43" s="207">
        <f>3.46473*2+1.375</f>
        <v>8.3044599999999988</v>
      </c>
      <c r="E43" s="215"/>
      <c r="F43" s="108" t="e">
        <f t="shared" si="5"/>
        <v>#DIV/0!</v>
      </c>
      <c r="H43" s="157" t="s">
        <v>124</v>
      </c>
      <c r="I43" s="105"/>
      <c r="J43"/>
    </row>
    <row r="44" spans="1:16" ht="15">
      <c r="A44" s="255"/>
      <c r="B44" s="112" t="s">
        <v>135</v>
      </c>
      <c r="C44" s="220" t="s">
        <v>129</v>
      </c>
      <c r="D44" s="210">
        <f>14.1/12</f>
        <v>1.175</v>
      </c>
      <c r="E44" s="216"/>
      <c r="F44" s="114" t="e">
        <f t="shared" si="5"/>
        <v>#DIV/0!</v>
      </c>
      <c r="H44" s="157" t="s">
        <v>124</v>
      </c>
      <c r="I44" s="157"/>
      <c r="J44"/>
    </row>
    <row r="45" spans="1:16" ht="15">
      <c r="A45" s="253" t="s">
        <v>145</v>
      </c>
      <c r="B45" s="102" t="s">
        <v>128</v>
      </c>
      <c r="C45" s="218" t="s">
        <v>129</v>
      </c>
      <c r="D45" s="206">
        <v>9.6</v>
      </c>
      <c r="E45" s="214"/>
      <c r="F45" s="104" t="e">
        <f t="shared" si="5"/>
        <v>#DIV/0!</v>
      </c>
      <c r="H45" s="157" t="s">
        <v>124</v>
      </c>
      <c r="I45" s="223"/>
      <c r="J45"/>
    </row>
    <row r="46" spans="1:16" ht="15">
      <c r="A46" s="254"/>
      <c r="B46" s="106" t="s">
        <v>131</v>
      </c>
      <c r="C46" s="221" t="s">
        <v>129</v>
      </c>
      <c r="D46" s="207">
        <f>+D42</f>
        <v>4.8719999999999999</v>
      </c>
      <c r="E46" s="215"/>
      <c r="F46" s="108" t="e">
        <f t="shared" si="5"/>
        <v>#DIV/0!</v>
      </c>
      <c r="H46" s="157" t="s">
        <v>124</v>
      </c>
      <c r="I46" s="105"/>
      <c r="J46"/>
    </row>
    <row r="47" spans="1:16" ht="15">
      <c r="A47" s="254"/>
      <c r="B47" s="106" t="s">
        <v>133</v>
      </c>
      <c r="C47" s="221" t="s">
        <v>129</v>
      </c>
      <c r="D47" s="207">
        <f>2.6364*2+1.375</f>
        <v>6.6478000000000002</v>
      </c>
      <c r="E47" s="215"/>
      <c r="F47" s="108" t="e">
        <f t="shared" si="5"/>
        <v>#DIV/0!</v>
      </c>
      <c r="H47" s="157" t="s">
        <v>124</v>
      </c>
      <c r="I47" s="105"/>
      <c r="J47"/>
    </row>
    <row r="48" spans="1:16" ht="15">
      <c r="A48" s="255"/>
      <c r="B48" s="112" t="s">
        <v>135</v>
      </c>
      <c r="C48" s="220" t="s">
        <v>129</v>
      </c>
      <c r="D48" s="210">
        <f>15.51/16</f>
        <v>0.96937499999999999</v>
      </c>
      <c r="E48" s="216"/>
      <c r="F48" s="114" t="e">
        <f t="shared" si="5"/>
        <v>#DIV/0!</v>
      </c>
      <c r="H48" s="157" t="s">
        <v>124</v>
      </c>
      <c r="I48" s="105"/>
    </row>
    <row r="49" spans="1:9" ht="15">
      <c r="A49" s="253" t="s">
        <v>293</v>
      </c>
      <c r="B49" s="102" t="s">
        <v>128</v>
      </c>
      <c r="C49" s="218" t="s">
        <v>129</v>
      </c>
      <c r="D49" s="206"/>
      <c r="E49" s="214"/>
      <c r="F49" s="104" t="e">
        <f t="shared" ref="F49:F52" si="6">+D49/E49-1</f>
        <v>#DIV/0!</v>
      </c>
      <c r="I49" s="105"/>
    </row>
    <row r="50" spans="1:9" ht="15">
      <c r="A50" s="254"/>
      <c r="B50" s="106" t="s">
        <v>131</v>
      </c>
      <c r="C50" s="221" t="s">
        <v>129</v>
      </c>
      <c r="D50" s="207"/>
      <c r="E50" s="215"/>
      <c r="F50" s="108" t="e">
        <f t="shared" si="6"/>
        <v>#DIV/0!</v>
      </c>
      <c r="I50" s="105"/>
    </row>
    <row r="51" spans="1:9" ht="15">
      <c r="A51" s="254"/>
      <c r="B51" s="106" t="s">
        <v>133</v>
      </c>
      <c r="C51" s="221" t="s">
        <v>129</v>
      </c>
      <c r="D51" s="207"/>
      <c r="E51" s="215"/>
      <c r="F51" s="108" t="e">
        <f t="shared" si="6"/>
        <v>#DIV/0!</v>
      </c>
      <c r="I51" s="105"/>
    </row>
    <row r="52" spans="1:9" ht="15">
      <c r="A52" s="255"/>
      <c r="B52" s="112" t="s">
        <v>135</v>
      </c>
      <c r="C52" s="220" t="s">
        <v>129</v>
      </c>
      <c r="D52" s="210"/>
      <c r="E52" s="216"/>
      <c r="F52" s="114" t="e">
        <f t="shared" si="6"/>
        <v>#DIV/0!</v>
      </c>
      <c r="I52" s="105"/>
    </row>
    <row r="53" spans="1:9">
      <c r="I53" s="105"/>
    </row>
    <row r="54" spans="1:9">
      <c r="I54" s="105"/>
    </row>
    <row r="55" spans="1:9">
      <c r="I55" s="105"/>
    </row>
  </sheetData>
  <mergeCells count="12">
    <mergeCell ref="A49:A52"/>
    <mergeCell ref="A13:A16"/>
    <mergeCell ref="A45:A48"/>
    <mergeCell ref="A37:A40"/>
    <mergeCell ref="A29:A32"/>
    <mergeCell ref="A5:A8"/>
    <mergeCell ref="A17:A20"/>
    <mergeCell ref="A41:A44"/>
    <mergeCell ref="A25:A28"/>
    <mergeCell ref="A21:A24"/>
    <mergeCell ref="A9:A12"/>
    <mergeCell ref="A33:A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E5" sqref="E5:E32"/>
    </sheetView>
  </sheetViews>
  <sheetFormatPr baseColWidth="10" defaultRowHeight="12.75"/>
  <cols>
    <col min="1" max="1" width="17.42578125" customWidth="1"/>
    <col min="2" max="2" width="32.7109375" bestFit="1" customWidth="1"/>
    <col min="3" max="3" width="14.42578125" style="43" bestFit="1" customWidth="1"/>
    <col min="4" max="4" width="11.42578125" style="43"/>
    <col min="5" max="5" width="11.5703125" style="43" bestFit="1" customWidth="1"/>
    <col min="6" max="6" width="14.42578125" style="43" bestFit="1" customWidth="1"/>
  </cols>
  <sheetData>
    <row r="1" spans="1:6">
      <c r="A1" s="7" t="s">
        <v>3</v>
      </c>
      <c r="B1" s="122"/>
    </row>
    <row r="2" spans="1:6">
      <c r="A2" s="127" t="s">
        <v>212</v>
      </c>
      <c r="B2" s="152">
        <f>+directos!B2</f>
        <v>44228</v>
      </c>
    </row>
    <row r="3" spans="1:6">
      <c r="A3" s="127" t="s">
        <v>84</v>
      </c>
      <c r="C3" s="173" t="s">
        <v>23</v>
      </c>
      <c r="E3" s="173" t="s">
        <v>268</v>
      </c>
      <c r="F3" s="173" t="s">
        <v>269</v>
      </c>
    </row>
    <row r="4" spans="1:6">
      <c r="B4" s="172"/>
      <c r="C4" s="60">
        <f>+SUM(C5:C32)</f>
        <v>2028522.1869899998</v>
      </c>
      <c r="D4" s="173"/>
      <c r="E4" s="176">
        <f>+C4/F4-1</f>
        <v>0.12500000000000022</v>
      </c>
      <c r="F4" s="60">
        <f>+SUM(F5:F32)</f>
        <v>1803130.8328799994</v>
      </c>
    </row>
    <row r="5" spans="1:6">
      <c r="B5" s="170" t="s">
        <v>240</v>
      </c>
      <c r="C5" s="174">
        <f>+F5*(1+E5)</f>
        <v>1014757.8304499999</v>
      </c>
      <c r="E5" s="175">
        <v>0.125</v>
      </c>
      <c r="F5" s="67">
        <v>902006.96039999987</v>
      </c>
    </row>
    <row r="6" spans="1:6">
      <c r="B6" s="170" t="s">
        <v>241</v>
      </c>
      <c r="C6" s="174">
        <f t="shared" ref="C6:C32" si="0">+F6*(1+E6)</f>
        <v>231458.28732</v>
      </c>
      <c r="E6" s="175">
        <v>0.125</v>
      </c>
      <c r="F6" s="67">
        <v>205740.69984000002</v>
      </c>
    </row>
    <row r="7" spans="1:6">
      <c r="B7" s="170" t="s">
        <v>242</v>
      </c>
      <c r="C7" s="174">
        <f t="shared" si="0"/>
        <v>173566.48491</v>
      </c>
      <c r="E7" s="175">
        <v>0.125</v>
      </c>
      <c r="F7" s="67">
        <v>154281.31992000001</v>
      </c>
    </row>
    <row r="8" spans="1:6">
      <c r="B8" s="170" t="s">
        <v>243</v>
      </c>
      <c r="C8" s="174">
        <f t="shared" si="0"/>
        <v>85628.375235</v>
      </c>
      <c r="E8" s="175">
        <v>0.125</v>
      </c>
      <c r="F8" s="67">
        <v>76114.111319999996</v>
      </c>
    </row>
    <row r="9" spans="1:6">
      <c r="B9" s="170" t="s">
        <v>244</v>
      </c>
      <c r="C9" s="174">
        <f t="shared" si="0"/>
        <v>0</v>
      </c>
      <c r="E9" s="175">
        <v>0.125</v>
      </c>
      <c r="F9" s="67">
        <v>0</v>
      </c>
    </row>
    <row r="10" spans="1:6">
      <c r="B10" s="170" t="s">
        <v>245</v>
      </c>
      <c r="C10" s="174">
        <f t="shared" si="0"/>
        <v>4847.0274449999997</v>
      </c>
      <c r="E10" s="175">
        <v>0.125</v>
      </c>
      <c r="F10" s="67">
        <v>4308.4688399999995</v>
      </c>
    </row>
    <row r="11" spans="1:6">
      <c r="B11" s="170" t="s">
        <v>246</v>
      </c>
      <c r="C11" s="174">
        <f t="shared" si="0"/>
        <v>0</v>
      </c>
      <c r="E11" s="175">
        <v>0.125</v>
      </c>
      <c r="F11" s="67">
        <v>0</v>
      </c>
    </row>
    <row r="12" spans="1:6">
      <c r="B12" s="170" t="s">
        <v>247</v>
      </c>
      <c r="C12" s="174">
        <f t="shared" si="0"/>
        <v>19805.697989999997</v>
      </c>
      <c r="E12" s="175">
        <v>0.125</v>
      </c>
      <c r="F12" s="67">
        <v>17605.064879999998</v>
      </c>
    </row>
    <row r="13" spans="1:6">
      <c r="B13" s="170" t="s">
        <v>248</v>
      </c>
      <c r="C13" s="174">
        <f t="shared" si="0"/>
        <v>0</v>
      </c>
      <c r="E13" s="175">
        <v>0.125</v>
      </c>
      <c r="F13" s="67">
        <v>0</v>
      </c>
    </row>
    <row r="14" spans="1:6">
      <c r="B14" s="170" t="s">
        <v>249</v>
      </c>
      <c r="C14" s="174">
        <f t="shared" si="0"/>
        <v>18751.334354999999</v>
      </c>
      <c r="E14" s="175">
        <v>0.125</v>
      </c>
      <c r="F14" s="67">
        <v>16667.852759999998</v>
      </c>
    </row>
    <row r="15" spans="1:6">
      <c r="B15" s="170" t="s">
        <v>250</v>
      </c>
      <c r="C15" s="174">
        <f t="shared" si="0"/>
        <v>0</v>
      </c>
      <c r="E15" s="175">
        <v>0.125</v>
      </c>
      <c r="F15" s="67">
        <v>0</v>
      </c>
    </row>
    <row r="16" spans="1:6">
      <c r="B16" s="170" t="s">
        <v>251</v>
      </c>
      <c r="C16" s="174">
        <f t="shared" si="0"/>
        <v>9634.5077399999991</v>
      </c>
      <c r="E16" s="175">
        <v>0.125</v>
      </c>
      <c r="F16" s="67">
        <v>8564.006879999999</v>
      </c>
    </row>
    <row r="17" spans="2:6">
      <c r="B17" s="170" t="s">
        <v>252</v>
      </c>
      <c r="C17" s="174">
        <f t="shared" si="0"/>
        <v>9951.6397499999985</v>
      </c>
      <c r="E17" s="175">
        <v>0.125</v>
      </c>
      <c r="F17" s="67">
        <v>8845.9019999999982</v>
      </c>
    </row>
    <row r="18" spans="2:6">
      <c r="B18" s="171" t="s">
        <v>253</v>
      </c>
      <c r="C18" s="174">
        <f t="shared" si="0"/>
        <v>0</v>
      </c>
      <c r="E18" s="175">
        <v>0.125</v>
      </c>
      <c r="F18" s="67">
        <v>0</v>
      </c>
    </row>
    <row r="19" spans="2:6">
      <c r="B19" s="170" t="s">
        <v>254</v>
      </c>
      <c r="C19" s="174">
        <f t="shared" si="0"/>
        <v>43250.090129999997</v>
      </c>
      <c r="E19" s="175">
        <v>0.125</v>
      </c>
      <c r="F19" s="67">
        <v>38444.524559999998</v>
      </c>
    </row>
    <row r="20" spans="2:6">
      <c r="B20" s="170" t="s">
        <v>255</v>
      </c>
      <c r="C20" s="174">
        <f t="shared" si="0"/>
        <v>45233.736795000004</v>
      </c>
      <c r="E20" s="175">
        <v>0.125</v>
      </c>
      <c r="F20" s="67">
        <v>40207.766040000002</v>
      </c>
    </row>
    <row r="21" spans="2:6">
      <c r="B21" s="170" t="s">
        <v>256</v>
      </c>
      <c r="C21" s="174">
        <f t="shared" si="0"/>
        <v>41808.354119999996</v>
      </c>
      <c r="E21" s="175">
        <v>0.125</v>
      </c>
      <c r="F21" s="67">
        <v>37162.981439999996</v>
      </c>
    </row>
    <row r="22" spans="2:6">
      <c r="B22" s="170" t="s">
        <v>257</v>
      </c>
      <c r="C22" s="174">
        <f t="shared" si="0"/>
        <v>9696.2030099999974</v>
      </c>
      <c r="E22" s="175">
        <v>0.125</v>
      </c>
      <c r="F22" s="67">
        <v>8618.8471199999985</v>
      </c>
    </row>
    <row r="23" spans="2:6">
      <c r="B23" s="170" t="s">
        <v>258</v>
      </c>
      <c r="C23" s="174">
        <f t="shared" si="0"/>
        <v>2125.94382</v>
      </c>
      <c r="E23" s="175">
        <v>0.125</v>
      </c>
      <c r="F23" s="67">
        <v>1889.7278399999998</v>
      </c>
    </row>
    <row r="24" spans="2:6">
      <c r="B24" s="170" t="s">
        <v>259</v>
      </c>
      <c r="C24" s="174">
        <f t="shared" si="0"/>
        <v>38492.414999999994</v>
      </c>
      <c r="E24" s="175">
        <v>0.125</v>
      </c>
      <c r="F24" s="67">
        <v>34215.479999999996</v>
      </c>
    </row>
    <row r="25" spans="2:6">
      <c r="B25" s="170" t="s">
        <v>260</v>
      </c>
      <c r="C25" s="174">
        <f t="shared" si="0"/>
        <v>8971.56</v>
      </c>
      <c r="E25" s="175">
        <v>0.125</v>
      </c>
      <c r="F25" s="67">
        <v>7974.7199999999993</v>
      </c>
    </row>
    <row r="26" spans="2:6">
      <c r="B26" s="170" t="s">
        <v>261</v>
      </c>
      <c r="C26" s="174">
        <f t="shared" si="0"/>
        <v>0</v>
      </c>
      <c r="E26" s="175">
        <v>0.125</v>
      </c>
      <c r="F26" s="67">
        <v>0</v>
      </c>
    </row>
    <row r="27" spans="2:6">
      <c r="B27" s="170" t="s">
        <v>262</v>
      </c>
      <c r="C27" s="174">
        <f t="shared" si="0"/>
        <v>126872.54774999998</v>
      </c>
      <c r="E27" s="175">
        <v>0.125</v>
      </c>
      <c r="F27" s="67">
        <v>112775.59799999998</v>
      </c>
    </row>
    <row r="28" spans="2:6">
      <c r="B28" s="170" t="s">
        <v>263</v>
      </c>
      <c r="C28" s="174">
        <f t="shared" si="0"/>
        <v>1716.2846999999999</v>
      </c>
      <c r="E28" s="175">
        <v>0.125</v>
      </c>
      <c r="F28" s="67">
        <v>1525.5863999999999</v>
      </c>
    </row>
    <row r="29" spans="2:6">
      <c r="B29" s="170" t="s">
        <v>264</v>
      </c>
      <c r="C29" s="174">
        <f t="shared" si="0"/>
        <v>11353.856669999999</v>
      </c>
      <c r="E29" s="175">
        <v>0.125</v>
      </c>
      <c r="F29" s="67">
        <v>10092.31704</v>
      </c>
    </row>
    <row r="30" spans="2:6">
      <c r="B30" s="170" t="s">
        <v>265</v>
      </c>
      <c r="C30" s="174">
        <f t="shared" si="0"/>
        <v>0</v>
      </c>
      <c r="E30" s="175">
        <v>0.125</v>
      </c>
      <c r="F30" s="67">
        <v>0</v>
      </c>
    </row>
    <row r="31" spans="2:6">
      <c r="B31" s="170" t="s">
        <v>266</v>
      </c>
      <c r="C31" s="174">
        <f t="shared" si="0"/>
        <v>57730.803975000003</v>
      </c>
      <c r="E31" s="175">
        <v>0.125</v>
      </c>
      <c r="F31" s="67">
        <v>51316.270199999999</v>
      </c>
    </row>
    <row r="32" spans="2:6">
      <c r="B32" s="170" t="s">
        <v>267</v>
      </c>
      <c r="C32" s="174">
        <f t="shared" si="0"/>
        <v>72869.205824999983</v>
      </c>
      <c r="E32" s="175">
        <v>0.125</v>
      </c>
      <c r="F32" s="67">
        <v>64772.62739999999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54"/>
  <sheetViews>
    <sheetView workbookViewId="0">
      <pane xSplit="4" ySplit="5" topLeftCell="AC340" activePane="bottomRight" state="frozen"/>
      <selection pane="topRight" activeCell="E1" sqref="E1"/>
      <selection pane="bottomLeft" activeCell="A6" sqref="A6"/>
      <selection pane="bottomRight" activeCell="AI357" sqref="AI357"/>
    </sheetView>
  </sheetViews>
  <sheetFormatPr baseColWidth="10" defaultRowHeight="12"/>
  <cols>
    <col min="1" max="1" width="10.7109375" style="47" customWidth="1"/>
    <col min="2" max="2" width="8.7109375" style="47" bestFit="1" customWidth="1"/>
    <col min="3" max="3" width="14.85546875" style="47" bestFit="1" customWidth="1"/>
    <col min="4" max="4" width="35.42578125" style="47" bestFit="1" customWidth="1"/>
    <col min="5" max="5" width="6.42578125" style="47" bestFit="1" customWidth="1"/>
    <col min="6" max="6" width="6" style="47" bestFit="1" customWidth="1"/>
    <col min="7" max="7" width="9" style="47" bestFit="1" customWidth="1"/>
    <col min="8" max="8" width="11.5703125" style="47" bestFit="1" customWidth="1"/>
    <col min="9" max="9" width="8.85546875" style="47" bestFit="1" customWidth="1"/>
    <col min="10" max="10" width="8.7109375" style="47" bestFit="1" customWidth="1"/>
    <col min="11" max="11" width="7.42578125" style="47" bestFit="1" customWidth="1"/>
    <col min="12" max="12" width="8" style="47" bestFit="1" customWidth="1"/>
    <col min="13" max="13" width="9.85546875" style="47" bestFit="1" customWidth="1"/>
    <col min="14" max="14" width="8.85546875" style="75" bestFit="1" customWidth="1"/>
    <col min="15" max="15" width="8.85546875" style="47" bestFit="1" customWidth="1"/>
    <col min="16" max="16" width="1" style="47" customWidth="1"/>
    <col min="17" max="17" width="8.42578125" style="47" bestFit="1" customWidth="1"/>
    <col min="18" max="18" width="10.140625" style="47" bestFit="1" customWidth="1"/>
    <col min="19" max="19" width="8.42578125" style="47" bestFit="1" customWidth="1"/>
    <col min="20" max="20" width="1" style="47" customWidth="1"/>
    <col min="21" max="21" width="9.42578125" style="47" bestFit="1" customWidth="1"/>
    <col min="22" max="22" width="9.5703125" style="47" customWidth="1"/>
    <col min="23" max="24" width="9.42578125" style="47" bestFit="1" customWidth="1"/>
    <col min="25" max="25" width="1" style="47" customWidth="1"/>
    <col min="26" max="26" width="8.42578125" style="47" bestFit="1" customWidth="1"/>
    <col min="27" max="27" width="8.7109375" style="47" bestFit="1" customWidth="1"/>
    <col min="28" max="28" width="7.28515625" style="47" bestFit="1" customWidth="1"/>
    <col min="29" max="29" width="1" style="47" customWidth="1"/>
    <col min="30" max="30" width="7.28515625" style="47" bestFit="1" customWidth="1"/>
    <col min="31" max="31" width="8.42578125" style="47" bestFit="1" customWidth="1"/>
    <col min="32" max="32" width="7.28515625" style="47" bestFit="1" customWidth="1"/>
    <col min="33" max="33" width="1" style="47" customWidth="1"/>
    <col min="34" max="35" width="8.42578125" style="47" bestFit="1" customWidth="1"/>
    <col min="36" max="36" width="7.28515625" style="47" bestFit="1" customWidth="1"/>
    <col min="37" max="37" width="11.28515625" style="47" hidden="1" customWidth="1"/>
    <col min="38" max="39" width="10.140625" style="47" hidden="1" customWidth="1"/>
    <col min="40" max="40" width="1.7109375" style="47" hidden="1" customWidth="1"/>
    <col min="41" max="41" width="0" style="47" hidden="1" customWidth="1"/>
    <col min="42" max="42" width="11.42578125" style="63"/>
    <col min="43" max="16384" width="11.42578125" style="47"/>
  </cols>
  <sheetData>
    <row r="1" spans="1:64">
      <c r="A1" s="7" t="s">
        <v>3</v>
      </c>
      <c r="B1" s="8"/>
    </row>
    <row r="2" spans="1:64">
      <c r="A2" s="6" t="s">
        <v>66</v>
      </c>
      <c r="B2" s="14">
        <f ca="1">+TODAY()</f>
        <v>44320</v>
      </c>
      <c r="C2" s="225" t="s">
        <v>59</v>
      </c>
      <c r="D2" s="226" t="s">
        <v>67</v>
      </c>
      <c r="AK2" s="256" t="s">
        <v>106</v>
      </c>
      <c r="AL2" s="256"/>
      <c r="AM2" s="256"/>
    </row>
    <row r="4" spans="1:64" ht="12.75">
      <c r="C4" s="227"/>
      <c r="D4" s="228"/>
      <c r="E4" s="229" t="s">
        <v>17</v>
      </c>
      <c r="F4" s="228"/>
      <c r="G4" s="228"/>
      <c r="H4" s="228"/>
      <c r="I4" s="228"/>
      <c r="J4" s="228"/>
      <c r="K4" s="228"/>
      <c r="L4" s="228"/>
      <c r="M4" s="228"/>
      <c r="N4" s="228"/>
      <c r="O4" s="230"/>
      <c r="P4" s="77"/>
      <c r="Q4" s="257" t="s">
        <v>79</v>
      </c>
      <c r="R4" s="257"/>
      <c r="S4" s="257"/>
      <c r="T4" s="78"/>
      <c r="U4" s="79" t="s">
        <v>55</v>
      </c>
      <c r="V4" s="79" t="s">
        <v>228</v>
      </c>
      <c r="W4" s="79" t="s">
        <v>81</v>
      </c>
      <c r="X4" s="79" t="s">
        <v>72</v>
      </c>
      <c r="Y4" s="78"/>
      <c r="Z4" s="258" t="s">
        <v>82</v>
      </c>
      <c r="AA4" s="258"/>
      <c r="AB4" s="258"/>
      <c r="AC4" s="78"/>
      <c r="AD4" s="259" t="s">
        <v>83</v>
      </c>
      <c r="AE4" s="259"/>
      <c r="AF4" s="259"/>
      <c r="AG4" s="78"/>
      <c r="AH4" s="260" t="s">
        <v>22</v>
      </c>
      <c r="AI4" s="260"/>
      <c r="AJ4" s="260"/>
      <c r="AK4" s="80" t="s">
        <v>108</v>
      </c>
      <c r="AL4" s="80" t="s">
        <v>107</v>
      </c>
      <c r="AM4" s="80" t="s">
        <v>109</v>
      </c>
      <c r="AN4" s="77"/>
      <c r="AO4" s="77"/>
      <c r="AP4" s="121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</row>
    <row r="5" spans="1:64" ht="12.75">
      <c r="C5" s="229" t="s">
        <v>38</v>
      </c>
      <c r="D5" s="229" t="s">
        <v>37</v>
      </c>
      <c r="E5" s="231" t="s">
        <v>85</v>
      </c>
      <c r="F5" s="232" t="s">
        <v>75</v>
      </c>
      <c r="G5" s="232" t="s">
        <v>86</v>
      </c>
      <c r="H5" s="232" t="s">
        <v>69</v>
      </c>
      <c r="I5" s="232" t="s">
        <v>70</v>
      </c>
      <c r="J5" s="232" t="s">
        <v>230</v>
      </c>
      <c r="K5" s="232" t="s">
        <v>71</v>
      </c>
      <c r="L5" s="232" t="s">
        <v>72</v>
      </c>
      <c r="M5" s="232" t="s">
        <v>73</v>
      </c>
      <c r="N5" s="232" t="s">
        <v>74</v>
      </c>
      <c r="O5" s="233" t="s">
        <v>87</v>
      </c>
      <c r="P5" s="77"/>
      <c r="Q5" s="76" t="s">
        <v>76</v>
      </c>
      <c r="R5" s="76" t="s">
        <v>78</v>
      </c>
      <c r="S5" s="76" t="s">
        <v>77</v>
      </c>
      <c r="U5" s="76" t="s">
        <v>80</v>
      </c>
      <c r="V5" s="76" t="s">
        <v>80</v>
      </c>
      <c r="W5" s="76" t="s">
        <v>80</v>
      </c>
      <c r="X5" s="76" t="s">
        <v>80</v>
      </c>
      <c r="Z5" s="76" t="s">
        <v>76</v>
      </c>
      <c r="AA5" s="76" t="s">
        <v>78</v>
      </c>
      <c r="AB5" s="76" t="s">
        <v>77</v>
      </c>
      <c r="AD5" s="76" t="s">
        <v>76</v>
      </c>
      <c r="AE5" s="76" t="s">
        <v>78</v>
      </c>
      <c r="AF5" s="76" t="s">
        <v>77</v>
      </c>
      <c r="AH5" s="76" t="s">
        <v>76</v>
      </c>
      <c r="AI5" s="76" t="s">
        <v>78</v>
      </c>
      <c r="AJ5" s="76" t="s">
        <v>77</v>
      </c>
      <c r="AK5" s="77"/>
      <c r="AL5" s="90">
        <f>30%</f>
        <v>0.3</v>
      </c>
      <c r="AM5" s="77"/>
      <c r="AN5" s="77"/>
      <c r="AO5" s="77"/>
      <c r="AP5" s="50" t="s">
        <v>22</v>
      </c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</row>
    <row r="6" spans="1:64" ht="12.75">
      <c r="C6" s="227" t="s">
        <v>50</v>
      </c>
      <c r="D6" s="227" t="s">
        <v>102</v>
      </c>
      <c r="E6" s="234">
        <v>90.8</v>
      </c>
      <c r="F6" s="235">
        <v>10</v>
      </c>
      <c r="G6" s="235">
        <v>40</v>
      </c>
      <c r="H6" s="235">
        <v>42805.098506389906</v>
      </c>
      <c r="I6" s="235">
        <v>0</v>
      </c>
      <c r="J6" s="235">
        <v>1498.178447723647</v>
      </c>
      <c r="K6" s="235">
        <v>524.36245670327639</v>
      </c>
      <c r="L6" s="235">
        <v>2525.5008118770043</v>
      </c>
      <c r="M6" s="235">
        <v>28817.05263157895</v>
      </c>
      <c r="N6" s="235">
        <v>1030.7666666666664</v>
      </c>
      <c r="O6" s="236">
        <v>8409.2374918403584</v>
      </c>
      <c r="P6" s="77"/>
      <c r="Q6" s="75">
        <f>+IF(E6&gt;0,H6/E6," ")</f>
        <v>471.4217897179505</v>
      </c>
      <c r="R6" s="75">
        <f>+IF(F6&gt;0,H6/F6," ")</f>
        <v>4280.5098506389904</v>
      </c>
      <c r="S6" s="75">
        <f>+IF(G6&gt;0,H6/G6," ")</f>
        <v>1070.1274626597476</v>
      </c>
      <c r="U6" s="81">
        <f>+IF(H6&gt;0,I6/H6," ")</f>
        <v>0</v>
      </c>
      <c r="V6" s="81">
        <f t="shared" ref="V6" si="0">+IF(H6&gt;0,J6/H6," ")</f>
        <v>3.5000000000000003E-2</v>
      </c>
      <c r="W6" s="82">
        <f>+IF(H6&gt;0,K6/H6," ")</f>
        <v>1.225E-2</v>
      </c>
      <c r="X6" s="82">
        <f>+IF(H6&gt;0,L6/H6," ")</f>
        <v>5.8999999999999997E-2</v>
      </c>
      <c r="Z6" s="75">
        <f>+IF(E6&gt;0,M6/E6," ")</f>
        <v>317.36842105263162</v>
      </c>
      <c r="AA6" s="75">
        <f>+IF(F6,M6/F6," ")</f>
        <v>2881.7052631578949</v>
      </c>
      <c r="AB6" s="75">
        <f>+IF(G6,M6/G6," ")</f>
        <v>720.42631578947373</v>
      </c>
      <c r="AD6" s="75">
        <f>+IF(E6&gt;0,N6/E6," ")</f>
        <v>11.352055800293684</v>
      </c>
      <c r="AE6" s="75">
        <f>+IF(F6&gt;0,N6/F6," ")</f>
        <v>103.07666666666664</v>
      </c>
      <c r="AF6" s="75">
        <f>+IF(G6&gt;0,N6/G6," ")</f>
        <v>25.76916666666666</v>
      </c>
      <c r="AH6" s="75">
        <f>+IF(E6&gt;0,O6/E6," ")</f>
        <v>92.612747707492943</v>
      </c>
      <c r="AI6" s="75">
        <f>+IF(F6&gt;0,O6/F6," ")</f>
        <v>840.92374918403584</v>
      </c>
      <c r="AJ6" s="75">
        <f>+IF(G6,O6/G6," ")</f>
        <v>210.23093729600896</v>
      </c>
      <c r="AK6" s="91">
        <f>30/360</f>
        <v>8.3333333333333329E-2</v>
      </c>
      <c r="AL6" s="83"/>
      <c r="AM6" s="89">
        <f>1-1/(1+AK6*$AL$5)</f>
        <v>2.4390243902438935E-2</v>
      </c>
      <c r="AN6" s="77"/>
      <c r="AO6" s="75">
        <f>+IF(AH6&gt;0,AH6*(1-AM6)," ")</f>
        <v>90.353900202432143</v>
      </c>
      <c r="AP6" s="121">
        <f t="shared" ref="AP6" si="1">+IF(H6&gt;0,O6/H6," ")</f>
        <v>0.19645410909602357</v>
      </c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</row>
    <row r="7" spans="1:64" ht="12.75">
      <c r="C7" s="237"/>
      <c r="D7" s="238" t="s">
        <v>27</v>
      </c>
      <c r="E7" s="239">
        <v>300</v>
      </c>
      <c r="F7" s="240">
        <v>50</v>
      </c>
      <c r="G7" s="240">
        <v>600</v>
      </c>
      <c r="H7" s="240">
        <v>168545.97115469526</v>
      </c>
      <c r="I7" s="240">
        <v>0</v>
      </c>
      <c r="J7" s="240">
        <v>5899.1089904143346</v>
      </c>
      <c r="K7" s="240">
        <v>2064.6881466450168</v>
      </c>
      <c r="L7" s="240">
        <v>9944.2122981270186</v>
      </c>
      <c r="M7" s="240">
        <v>95210.526315789481</v>
      </c>
      <c r="N7" s="240">
        <v>16948</v>
      </c>
      <c r="O7" s="241">
        <v>38479.43540371937</v>
      </c>
      <c r="P7" s="77"/>
      <c r="Q7" s="75">
        <f t="shared" ref="Q7:Q31" si="2">+IF(E7&gt;0,H7/E7," ")</f>
        <v>561.81990384898415</v>
      </c>
      <c r="R7" s="75">
        <f t="shared" ref="R7:R31" si="3">+IF(F7&gt;0,H7/F7," ")</f>
        <v>3370.9194230939052</v>
      </c>
      <c r="S7" s="75">
        <f t="shared" ref="S7:S31" si="4">+IF(G7&gt;0,H7/G7," ")</f>
        <v>280.90995192449208</v>
      </c>
      <c r="U7" s="81">
        <f t="shared" ref="U7:U31" si="5">+IF(H7&gt;0,I7/H7," ")</f>
        <v>0</v>
      </c>
      <c r="V7" s="81">
        <f t="shared" ref="V7:V31" si="6">+IF(H7&gt;0,J7/H7," ")</f>
        <v>3.5000000000000003E-2</v>
      </c>
      <c r="W7" s="82">
        <f t="shared" ref="W7:W31" si="7">+IF(H7&gt;0,K7/H7," ")</f>
        <v>1.2249999999999999E-2</v>
      </c>
      <c r="X7" s="82">
        <f t="shared" ref="X7:X31" si="8">+IF(H7&gt;0,L7/H7," ")</f>
        <v>5.899999999999999E-2</v>
      </c>
      <c r="Z7" s="75">
        <f t="shared" ref="Z7:Z31" si="9">+IF(E7&gt;0,M7/E7," ")</f>
        <v>317.36842105263162</v>
      </c>
      <c r="AA7" s="75">
        <f t="shared" ref="AA7:AA31" si="10">+IF(F7,M7/F7," ")</f>
        <v>1904.2105263157896</v>
      </c>
      <c r="AB7" s="75">
        <f t="shared" ref="AB7:AB31" si="11">+IF(G7,M7/G7," ")</f>
        <v>158.68421052631581</v>
      </c>
      <c r="AD7" s="75">
        <f t="shared" ref="AD7:AD31" si="12">+IF(E7&gt;0,N7/E7," ")</f>
        <v>56.493333333333332</v>
      </c>
      <c r="AE7" s="75">
        <f t="shared" ref="AE7:AE31" si="13">+IF(F7&gt;0,N7/F7," ")</f>
        <v>338.96</v>
      </c>
      <c r="AF7" s="75">
        <f t="shared" ref="AF7:AF31" si="14">+IF(G7&gt;0,N7/G7," ")</f>
        <v>28.246666666666666</v>
      </c>
      <c r="AH7" s="75">
        <f t="shared" ref="AH7:AH31" si="15">+IF(E7&gt;0,O7/E7," ")</f>
        <v>128.26478467906458</v>
      </c>
      <c r="AI7" s="75">
        <f t="shared" ref="AI7:AI31" si="16">+IF(F7&gt;0,O7/F7," ")</f>
        <v>769.58870807438734</v>
      </c>
      <c r="AJ7" s="75">
        <f t="shared" ref="AJ7:AJ31" si="17">+IF(G7,O7/G7," ")</f>
        <v>64.132392339532288</v>
      </c>
      <c r="AK7" s="91">
        <f t="shared" ref="AK7:AK70" si="18">30/360</f>
        <v>8.3333333333333329E-2</v>
      </c>
      <c r="AL7" s="83"/>
      <c r="AM7" s="89">
        <f t="shared" ref="AM7:AM31" si="19">1-1/(1+AK7*$AL$5)</f>
        <v>2.4390243902438935E-2</v>
      </c>
      <c r="AN7" s="77"/>
      <c r="AO7" s="75">
        <f t="shared" ref="AO7:AO31" si="20">+IF(AH7&gt;0,AH7*(1-AM7)," ")</f>
        <v>125.13637529664838</v>
      </c>
      <c r="AP7" s="121">
        <f t="shared" ref="AP7:AP31" si="21">+IF(H7&gt;0,O7/H7," ")</f>
        <v>0.22830231503072881</v>
      </c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</row>
    <row r="8" spans="1:64" ht="12.75">
      <c r="C8" s="237"/>
      <c r="D8" s="238" t="s">
        <v>29</v>
      </c>
      <c r="E8" s="239">
        <v>300</v>
      </c>
      <c r="F8" s="240">
        <v>50</v>
      </c>
      <c r="G8" s="240">
        <v>600</v>
      </c>
      <c r="H8" s="240">
        <v>148478.54254250755</v>
      </c>
      <c r="I8" s="240">
        <v>0</v>
      </c>
      <c r="J8" s="240">
        <v>5196.7489889877652</v>
      </c>
      <c r="K8" s="240">
        <v>1818.8621461457176</v>
      </c>
      <c r="L8" s="240">
        <v>8760.2340100079455</v>
      </c>
      <c r="M8" s="240">
        <v>95210.526315789481</v>
      </c>
      <c r="N8" s="240">
        <v>12687.119999999999</v>
      </c>
      <c r="O8" s="241">
        <v>24805.051081576654</v>
      </c>
      <c r="P8" s="77"/>
      <c r="Q8" s="75">
        <f t="shared" si="2"/>
        <v>494.92847514169182</v>
      </c>
      <c r="R8" s="75">
        <f t="shared" si="3"/>
        <v>2969.5708508501511</v>
      </c>
      <c r="S8" s="75">
        <f t="shared" si="4"/>
        <v>247.46423757084591</v>
      </c>
      <c r="U8" s="81">
        <f t="shared" si="5"/>
        <v>0</v>
      </c>
      <c r="V8" s="81">
        <f t="shared" si="6"/>
        <v>3.5000000000000003E-2</v>
      </c>
      <c r="W8" s="82">
        <f t="shared" si="7"/>
        <v>1.225E-2</v>
      </c>
      <c r="X8" s="82">
        <f t="shared" si="8"/>
        <v>5.8999999999999997E-2</v>
      </c>
      <c r="Z8" s="75">
        <f t="shared" si="9"/>
        <v>317.36842105263162</v>
      </c>
      <c r="AA8" s="75">
        <f t="shared" si="10"/>
        <v>1904.2105263157896</v>
      </c>
      <c r="AB8" s="75">
        <f t="shared" si="11"/>
        <v>158.68421052631581</v>
      </c>
      <c r="AD8" s="75">
        <f t="shared" si="12"/>
        <v>42.290399999999998</v>
      </c>
      <c r="AE8" s="75">
        <f t="shared" si="13"/>
        <v>253.74239999999998</v>
      </c>
      <c r="AF8" s="75">
        <f t="shared" si="14"/>
        <v>21.145199999999999</v>
      </c>
      <c r="AH8" s="75">
        <f t="shared" si="15"/>
        <v>82.68350360525551</v>
      </c>
      <c r="AI8" s="75">
        <f t="shared" si="16"/>
        <v>496.10102163153306</v>
      </c>
      <c r="AJ8" s="75">
        <f t="shared" si="17"/>
        <v>41.341751802627755</v>
      </c>
      <c r="AK8" s="91">
        <f t="shared" si="18"/>
        <v>8.3333333333333329E-2</v>
      </c>
      <c r="AL8" s="83"/>
      <c r="AM8" s="89">
        <f t="shared" si="19"/>
        <v>2.4390243902438935E-2</v>
      </c>
      <c r="AN8" s="77"/>
      <c r="AO8" s="75">
        <f t="shared" si="20"/>
        <v>80.666832785615142</v>
      </c>
      <c r="AP8" s="121">
        <f t="shared" si="21"/>
        <v>0.16706152051886741</v>
      </c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</row>
    <row r="9" spans="1:64" ht="12.75">
      <c r="C9" s="237"/>
      <c r="D9" s="238" t="s">
        <v>31</v>
      </c>
      <c r="E9" s="239">
        <v>312</v>
      </c>
      <c r="F9" s="240">
        <v>52</v>
      </c>
      <c r="G9" s="240">
        <v>624</v>
      </c>
      <c r="H9" s="240">
        <v>164295.34575949915</v>
      </c>
      <c r="I9" s="240">
        <v>0</v>
      </c>
      <c r="J9" s="240">
        <v>5750.3371015824705</v>
      </c>
      <c r="K9" s="240">
        <v>2012.6179855538646</v>
      </c>
      <c r="L9" s="240">
        <v>9693.4253998104487</v>
      </c>
      <c r="M9" s="240">
        <v>99018.947368421068</v>
      </c>
      <c r="N9" s="240">
        <v>13194.604799999999</v>
      </c>
      <c r="O9" s="241">
        <v>34625.413104131287</v>
      </c>
      <c r="P9" s="77"/>
      <c r="Q9" s="75">
        <f t="shared" si="2"/>
        <v>526.58764666506136</v>
      </c>
      <c r="R9" s="75">
        <f t="shared" si="3"/>
        <v>3159.5258799903681</v>
      </c>
      <c r="S9" s="75">
        <f t="shared" si="4"/>
        <v>263.29382333253068</v>
      </c>
      <c r="U9" s="81">
        <f t="shared" si="5"/>
        <v>0</v>
      </c>
      <c r="V9" s="81">
        <f t="shared" si="6"/>
        <v>3.5000000000000003E-2</v>
      </c>
      <c r="W9" s="82">
        <f t="shared" si="7"/>
        <v>1.225E-2</v>
      </c>
      <c r="X9" s="82">
        <f t="shared" si="8"/>
        <v>5.899999999999999E-2</v>
      </c>
      <c r="Z9" s="75">
        <f t="shared" si="9"/>
        <v>317.36842105263162</v>
      </c>
      <c r="AA9" s="75">
        <f t="shared" si="10"/>
        <v>1904.2105263157898</v>
      </c>
      <c r="AB9" s="75">
        <f t="shared" si="11"/>
        <v>158.68421052631581</v>
      </c>
      <c r="AD9" s="75">
        <f t="shared" si="12"/>
        <v>42.290399999999998</v>
      </c>
      <c r="AE9" s="75">
        <f t="shared" si="13"/>
        <v>253.74239999999998</v>
      </c>
      <c r="AF9" s="75">
        <f t="shared" si="14"/>
        <v>21.145199999999999</v>
      </c>
      <c r="AH9" s="75">
        <f t="shared" si="15"/>
        <v>110.97888815426694</v>
      </c>
      <c r="AI9" s="75">
        <f t="shared" si="16"/>
        <v>665.87332892560164</v>
      </c>
      <c r="AJ9" s="75">
        <f t="shared" si="17"/>
        <v>55.48944407713347</v>
      </c>
      <c r="AK9" s="91">
        <f t="shared" si="18"/>
        <v>8.3333333333333329E-2</v>
      </c>
      <c r="AL9" s="83"/>
      <c r="AM9" s="89">
        <f t="shared" si="19"/>
        <v>2.4390243902438935E-2</v>
      </c>
      <c r="AN9" s="77"/>
      <c r="AO9" s="75">
        <f t="shared" si="20"/>
        <v>108.27208600416287</v>
      </c>
      <c r="AP9" s="121">
        <f t="shared" si="21"/>
        <v>0.21075102854597652</v>
      </c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</row>
    <row r="10" spans="1:64" ht="12.75">
      <c r="C10" s="237"/>
      <c r="D10" s="238" t="s">
        <v>199</v>
      </c>
      <c r="E10" s="239">
        <v>0</v>
      </c>
      <c r="F10" s="240"/>
      <c r="G10" s="240">
        <v>0</v>
      </c>
      <c r="H10" s="240">
        <v>0</v>
      </c>
      <c r="I10" s="240">
        <v>0</v>
      </c>
      <c r="J10" s="240">
        <v>0</v>
      </c>
      <c r="K10" s="240">
        <v>0</v>
      </c>
      <c r="L10" s="240">
        <v>0</v>
      </c>
      <c r="M10" s="240">
        <v>0</v>
      </c>
      <c r="N10" s="240">
        <v>0</v>
      </c>
      <c r="O10" s="241">
        <v>0</v>
      </c>
      <c r="P10" s="77"/>
      <c r="Q10" s="75" t="str">
        <f t="shared" si="2"/>
        <v xml:space="preserve"> </v>
      </c>
      <c r="R10" s="75" t="str">
        <f t="shared" si="3"/>
        <v xml:space="preserve"> </v>
      </c>
      <c r="S10" s="75" t="str">
        <f t="shared" si="4"/>
        <v xml:space="preserve"> </v>
      </c>
      <c r="U10" s="81" t="str">
        <f t="shared" si="5"/>
        <v xml:space="preserve"> </v>
      </c>
      <c r="V10" s="81" t="str">
        <f t="shared" si="6"/>
        <v xml:space="preserve"> </v>
      </c>
      <c r="W10" s="82" t="str">
        <f t="shared" si="7"/>
        <v xml:space="preserve"> </v>
      </c>
      <c r="X10" s="82" t="str">
        <f t="shared" si="8"/>
        <v xml:space="preserve"> </v>
      </c>
      <c r="Z10" s="75" t="str">
        <f t="shared" si="9"/>
        <v xml:space="preserve"> </v>
      </c>
      <c r="AA10" s="75" t="str">
        <f t="shared" si="10"/>
        <v xml:space="preserve"> </v>
      </c>
      <c r="AB10" s="75" t="str">
        <f t="shared" si="11"/>
        <v xml:space="preserve"> </v>
      </c>
      <c r="AD10" s="75" t="str">
        <f t="shared" si="12"/>
        <v xml:space="preserve"> </v>
      </c>
      <c r="AE10" s="75" t="str">
        <f t="shared" si="13"/>
        <v xml:space="preserve"> </v>
      </c>
      <c r="AF10" s="75" t="str">
        <f t="shared" si="14"/>
        <v xml:space="preserve"> </v>
      </c>
      <c r="AH10" s="75" t="str">
        <f t="shared" si="15"/>
        <v xml:space="preserve"> </v>
      </c>
      <c r="AI10" s="75" t="str">
        <f t="shared" si="16"/>
        <v xml:space="preserve"> </v>
      </c>
      <c r="AJ10" s="75" t="str">
        <f t="shared" si="17"/>
        <v xml:space="preserve"> </v>
      </c>
      <c r="AK10" s="91">
        <f t="shared" si="18"/>
        <v>8.3333333333333329E-2</v>
      </c>
      <c r="AL10" s="83"/>
      <c r="AM10" s="89">
        <f t="shared" si="19"/>
        <v>2.4390243902438935E-2</v>
      </c>
      <c r="AN10" s="77"/>
      <c r="AO10" s="75" t="e">
        <f t="shared" si="20"/>
        <v>#VALUE!</v>
      </c>
      <c r="AP10" s="121" t="str">
        <f t="shared" si="21"/>
        <v xml:space="preserve"> </v>
      </c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</row>
    <row r="11" spans="1:64" ht="12.75">
      <c r="C11" s="237"/>
      <c r="D11" s="238" t="s">
        <v>26</v>
      </c>
      <c r="E11" s="239">
        <v>282</v>
      </c>
      <c r="F11" s="240">
        <v>50</v>
      </c>
      <c r="G11" s="240">
        <v>600</v>
      </c>
      <c r="H11" s="240">
        <v>153107.3080131282</v>
      </c>
      <c r="I11" s="240">
        <v>0</v>
      </c>
      <c r="J11" s="240">
        <v>5358.7557804594881</v>
      </c>
      <c r="K11" s="240">
        <v>1875.5645231608205</v>
      </c>
      <c r="L11" s="240">
        <v>9033.331172774564</v>
      </c>
      <c r="M11" s="240">
        <v>89497.894736842092</v>
      </c>
      <c r="N11" s="240">
        <v>18564</v>
      </c>
      <c r="O11" s="241">
        <v>28777.761799891225</v>
      </c>
      <c r="P11" s="77"/>
      <c r="Q11" s="75">
        <f t="shared" si="2"/>
        <v>542.9337163586107</v>
      </c>
      <c r="R11" s="75">
        <f t="shared" si="3"/>
        <v>3062.1461602625641</v>
      </c>
      <c r="S11" s="75">
        <f t="shared" si="4"/>
        <v>255.178846688547</v>
      </c>
      <c r="U11" s="81">
        <f t="shared" si="5"/>
        <v>0</v>
      </c>
      <c r="V11" s="81">
        <f t="shared" si="6"/>
        <v>3.5000000000000003E-2</v>
      </c>
      <c r="W11" s="82">
        <f t="shared" si="7"/>
        <v>1.225E-2</v>
      </c>
      <c r="X11" s="82">
        <f t="shared" si="8"/>
        <v>5.8999999999999997E-2</v>
      </c>
      <c r="Z11" s="75">
        <f t="shared" si="9"/>
        <v>317.36842105263156</v>
      </c>
      <c r="AA11" s="75">
        <f t="shared" si="10"/>
        <v>1789.9578947368418</v>
      </c>
      <c r="AB11" s="75">
        <f t="shared" si="11"/>
        <v>149.16315789473683</v>
      </c>
      <c r="AD11" s="75">
        <f t="shared" si="12"/>
        <v>65.829787234042556</v>
      </c>
      <c r="AE11" s="75">
        <f t="shared" si="13"/>
        <v>371.28</v>
      </c>
      <c r="AF11" s="75">
        <f t="shared" si="14"/>
        <v>30.94</v>
      </c>
      <c r="AH11" s="75">
        <f t="shared" si="15"/>
        <v>102.04880070883414</v>
      </c>
      <c r="AI11" s="75">
        <f t="shared" si="16"/>
        <v>575.55523599782452</v>
      </c>
      <c r="AJ11" s="75">
        <f t="shared" si="17"/>
        <v>47.962936333152044</v>
      </c>
      <c r="AK11" s="91">
        <f t="shared" si="18"/>
        <v>8.3333333333333329E-2</v>
      </c>
      <c r="AL11" s="83"/>
      <c r="AM11" s="89">
        <f t="shared" si="19"/>
        <v>2.4390243902438935E-2</v>
      </c>
      <c r="AN11" s="77"/>
      <c r="AO11" s="75">
        <f t="shared" si="20"/>
        <v>99.559805569594289</v>
      </c>
      <c r="AP11" s="121">
        <f t="shared" si="21"/>
        <v>0.18795812017949967</v>
      </c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</row>
    <row r="12" spans="1:64" ht="12.75">
      <c r="C12" s="237"/>
      <c r="D12" s="238" t="s">
        <v>200</v>
      </c>
      <c r="E12" s="239">
        <v>0</v>
      </c>
      <c r="F12" s="240"/>
      <c r="G12" s="240">
        <v>0</v>
      </c>
      <c r="H12" s="240">
        <v>0</v>
      </c>
      <c r="I12" s="240">
        <v>0</v>
      </c>
      <c r="J12" s="240">
        <v>0</v>
      </c>
      <c r="K12" s="240">
        <v>0</v>
      </c>
      <c r="L12" s="240">
        <v>0</v>
      </c>
      <c r="M12" s="240">
        <v>0</v>
      </c>
      <c r="N12" s="240">
        <v>0</v>
      </c>
      <c r="O12" s="241">
        <v>0</v>
      </c>
      <c r="P12" s="77"/>
      <c r="Q12" s="75" t="str">
        <f t="shared" si="2"/>
        <v xml:space="preserve"> </v>
      </c>
      <c r="R12" s="75" t="str">
        <f t="shared" si="3"/>
        <v xml:space="preserve"> </v>
      </c>
      <c r="S12" s="75" t="str">
        <f t="shared" si="4"/>
        <v xml:space="preserve"> </v>
      </c>
      <c r="U12" s="81" t="str">
        <f t="shared" si="5"/>
        <v xml:space="preserve"> </v>
      </c>
      <c r="V12" s="81" t="str">
        <f t="shared" si="6"/>
        <v xml:space="preserve"> </v>
      </c>
      <c r="W12" s="82" t="str">
        <f t="shared" si="7"/>
        <v xml:space="preserve"> </v>
      </c>
      <c r="X12" s="82" t="str">
        <f t="shared" si="8"/>
        <v xml:space="preserve"> </v>
      </c>
      <c r="Z12" s="75" t="str">
        <f t="shared" si="9"/>
        <v xml:space="preserve"> </v>
      </c>
      <c r="AA12" s="75" t="str">
        <f t="shared" si="10"/>
        <v xml:space="preserve"> </v>
      </c>
      <c r="AB12" s="75" t="str">
        <f t="shared" si="11"/>
        <v xml:space="preserve"> </v>
      </c>
      <c r="AD12" s="75" t="str">
        <f t="shared" si="12"/>
        <v xml:space="preserve"> </v>
      </c>
      <c r="AE12" s="75" t="str">
        <f t="shared" si="13"/>
        <v xml:space="preserve"> </v>
      </c>
      <c r="AF12" s="75" t="str">
        <f t="shared" si="14"/>
        <v xml:space="preserve"> </v>
      </c>
      <c r="AH12" s="75" t="str">
        <f t="shared" si="15"/>
        <v xml:space="preserve"> </v>
      </c>
      <c r="AI12" s="75" t="str">
        <f t="shared" si="16"/>
        <v xml:space="preserve"> </v>
      </c>
      <c r="AJ12" s="75" t="str">
        <f t="shared" si="17"/>
        <v xml:space="preserve"> </v>
      </c>
      <c r="AK12" s="91">
        <f t="shared" si="18"/>
        <v>8.3333333333333329E-2</v>
      </c>
      <c r="AL12" s="83"/>
      <c r="AM12" s="89">
        <f t="shared" si="19"/>
        <v>2.4390243902438935E-2</v>
      </c>
      <c r="AN12" s="77"/>
      <c r="AO12" s="75" t="e">
        <f t="shared" si="20"/>
        <v>#VALUE!</v>
      </c>
      <c r="AP12" s="121" t="str">
        <f t="shared" si="21"/>
        <v xml:space="preserve"> </v>
      </c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</row>
    <row r="13" spans="1:64" ht="12.75">
      <c r="C13" s="237"/>
      <c r="D13" s="238" t="s">
        <v>271</v>
      </c>
      <c r="E13" s="239">
        <v>180</v>
      </c>
      <c r="F13" s="240">
        <v>50</v>
      </c>
      <c r="G13" s="240">
        <v>600</v>
      </c>
      <c r="H13" s="240">
        <v>97522.113380245428</v>
      </c>
      <c r="I13" s="240">
        <v>0</v>
      </c>
      <c r="J13" s="240">
        <v>3413.2739683085902</v>
      </c>
      <c r="K13" s="240">
        <v>1194.6458889080066</v>
      </c>
      <c r="L13" s="240">
        <v>5753.8046894344798</v>
      </c>
      <c r="M13" s="240">
        <v>57126.315789473687</v>
      </c>
      <c r="N13" s="240">
        <v>7345.08</v>
      </c>
      <c r="O13" s="241">
        <v>22688.993044120671</v>
      </c>
      <c r="P13" s="77"/>
      <c r="Q13" s="75">
        <f t="shared" si="2"/>
        <v>541.7895187791413</v>
      </c>
      <c r="R13" s="75">
        <f t="shared" si="3"/>
        <v>1950.4422676049085</v>
      </c>
      <c r="S13" s="75">
        <f t="shared" si="4"/>
        <v>162.53685563374239</v>
      </c>
      <c r="U13" s="81">
        <f t="shared" si="5"/>
        <v>0</v>
      </c>
      <c r="V13" s="81">
        <f t="shared" si="6"/>
        <v>3.5000000000000003E-2</v>
      </c>
      <c r="W13" s="82">
        <f t="shared" si="7"/>
        <v>1.225E-2</v>
      </c>
      <c r="X13" s="82">
        <f t="shared" si="8"/>
        <v>5.8999999999999997E-2</v>
      </c>
      <c r="Z13" s="75">
        <f t="shared" si="9"/>
        <v>317.36842105263162</v>
      </c>
      <c r="AA13" s="75">
        <f t="shared" si="10"/>
        <v>1142.5263157894738</v>
      </c>
      <c r="AB13" s="75">
        <f t="shared" si="11"/>
        <v>95.21052631578948</v>
      </c>
      <c r="AD13" s="75">
        <f t="shared" si="12"/>
        <v>40.805999999999997</v>
      </c>
      <c r="AE13" s="75">
        <f t="shared" si="13"/>
        <v>146.9016</v>
      </c>
      <c r="AF13" s="75">
        <f t="shared" si="14"/>
        <v>12.2418</v>
      </c>
      <c r="AH13" s="75">
        <f t="shared" si="15"/>
        <v>126.04996135622595</v>
      </c>
      <c r="AI13" s="75">
        <f t="shared" si="16"/>
        <v>453.7798608824134</v>
      </c>
      <c r="AJ13" s="75">
        <f t="shared" si="17"/>
        <v>37.814988406867784</v>
      </c>
      <c r="AK13" s="91">
        <f t="shared" si="18"/>
        <v>8.3333333333333329E-2</v>
      </c>
      <c r="AL13" s="83"/>
      <c r="AM13" s="89">
        <f t="shared" si="19"/>
        <v>2.4390243902438935E-2</v>
      </c>
      <c r="AN13" s="77"/>
      <c r="AO13" s="75">
        <f t="shared" si="20"/>
        <v>122.9755720548546</v>
      </c>
      <c r="AP13" s="121">
        <f t="shared" si="21"/>
        <v>0.23265485393712426</v>
      </c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</row>
    <row r="14" spans="1:64" ht="12.75">
      <c r="C14" s="237"/>
      <c r="D14" s="238" t="s">
        <v>142</v>
      </c>
      <c r="E14" s="239">
        <v>180</v>
      </c>
      <c r="F14" s="240">
        <v>50</v>
      </c>
      <c r="G14" s="240">
        <v>600</v>
      </c>
      <c r="H14" s="240">
        <v>104862.48750564025</v>
      </c>
      <c r="I14" s="240">
        <v>0</v>
      </c>
      <c r="J14" s="240">
        <v>3670.1870626974091</v>
      </c>
      <c r="K14" s="240">
        <v>1284.5654719440934</v>
      </c>
      <c r="L14" s="240">
        <v>6186.8867628327744</v>
      </c>
      <c r="M14" s="240">
        <v>57126.315789473687</v>
      </c>
      <c r="N14" s="240">
        <v>7345.08</v>
      </c>
      <c r="O14" s="241">
        <v>29249.452418692283</v>
      </c>
      <c r="P14" s="77"/>
      <c r="Q14" s="75">
        <f t="shared" si="2"/>
        <v>582.56937503133474</v>
      </c>
      <c r="R14" s="75">
        <f t="shared" si="3"/>
        <v>2097.249750112805</v>
      </c>
      <c r="S14" s="75">
        <f t="shared" si="4"/>
        <v>174.77081250940043</v>
      </c>
      <c r="U14" s="81">
        <f t="shared" si="5"/>
        <v>0</v>
      </c>
      <c r="V14" s="81">
        <f t="shared" si="6"/>
        <v>3.5000000000000003E-2</v>
      </c>
      <c r="W14" s="82">
        <f t="shared" si="7"/>
        <v>1.2250000000000002E-2</v>
      </c>
      <c r="X14" s="82">
        <f t="shared" si="8"/>
        <v>5.8999999999999997E-2</v>
      </c>
      <c r="Z14" s="75">
        <f t="shared" si="9"/>
        <v>317.36842105263162</v>
      </c>
      <c r="AA14" s="75">
        <f t="shared" si="10"/>
        <v>1142.5263157894738</v>
      </c>
      <c r="AB14" s="75">
        <f t="shared" si="11"/>
        <v>95.21052631578948</v>
      </c>
      <c r="AD14" s="75">
        <f t="shared" si="12"/>
        <v>40.805999999999997</v>
      </c>
      <c r="AE14" s="75">
        <f t="shared" si="13"/>
        <v>146.9016</v>
      </c>
      <c r="AF14" s="75">
        <f t="shared" si="14"/>
        <v>12.2418</v>
      </c>
      <c r="AH14" s="75">
        <f t="shared" si="15"/>
        <v>162.49695788162379</v>
      </c>
      <c r="AI14" s="75">
        <f t="shared" si="16"/>
        <v>584.98904837384566</v>
      </c>
      <c r="AJ14" s="75">
        <f t="shared" si="17"/>
        <v>48.749087364487139</v>
      </c>
      <c r="AK14" s="91">
        <f t="shared" si="18"/>
        <v>8.3333333333333329E-2</v>
      </c>
      <c r="AL14" s="83"/>
      <c r="AM14" s="89">
        <f t="shared" si="19"/>
        <v>2.4390243902438935E-2</v>
      </c>
      <c r="AN14" s="77"/>
      <c r="AO14" s="75">
        <f t="shared" si="20"/>
        <v>158.53361744548664</v>
      </c>
      <c r="AP14" s="121">
        <f t="shared" si="21"/>
        <v>0.27893151416152545</v>
      </c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</row>
    <row r="15" spans="1:64" ht="12.75">
      <c r="C15" s="237"/>
      <c r="D15" s="238" t="s">
        <v>28</v>
      </c>
      <c r="E15" s="239">
        <v>150</v>
      </c>
      <c r="F15" s="240">
        <v>50</v>
      </c>
      <c r="G15" s="240">
        <v>600</v>
      </c>
      <c r="H15" s="240">
        <v>99464.716512092855</v>
      </c>
      <c r="I15" s="240">
        <v>0</v>
      </c>
      <c r="J15" s="240">
        <v>3481.2650779232504</v>
      </c>
      <c r="K15" s="240">
        <v>1218.4427772731374</v>
      </c>
      <c r="L15" s="240">
        <v>5868.4182742134781</v>
      </c>
      <c r="M15" s="240">
        <v>47605.26315789474</v>
      </c>
      <c r="N15" s="240">
        <v>14054.000000000002</v>
      </c>
      <c r="O15" s="241">
        <v>27237.327224788234</v>
      </c>
      <c r="P15" s="77"/>
      <c r="Q15" s="75">
        <f t="shared" si="2"/>
        <v>663.09811008061899</v>
      </c>
      <c r="R15" s="75">
        <f t="shared" si="3"/>
        <v>1989.2943302418571</v>
      </c>
      <c r="S15" s="75">
        <f t="shared" si="4"/>
        <v>165.77452752015475</v>
      </c>
      <c r="U15" s="81">
        <f t="shared" si="5"/>
        <v>0</v>
      </c>
      <c r="V15" s="81">
        <f t="shared" si="6"/>
        <v>3.5000000000000003E-2</v>
      </c>
      <c r="W15" s="82">
        <f t="shared" si="7"/>
        <v>1.2249999999999999E-2</v>
      </c>
      <c r="X15" s="82">
        <f t="shared" si="8"/>
        <v>5.8999999999999997E-2</v>
      </c>
      <c r="Z15" s="75">
        <f t="shared" si="9"/>
        <v>317.36842105263162</v>
      </c>
      <c r="AA15" s="75">
        <f t="shared" si="10"/>
        <v>952.1052631578948</v>
      </c>
      <c r="AB15" s="75">
        <f t="shared" si="11"/>
        <v>79.342105263157904</v>
      </c>
      <c r="AD15" s="75">
        <f t="shared" si="12"/>
        <v>93.693333333333342</v>
      </c>
      <c r="AE15" s="75">
        <f t="shared" si="13"/>
        <v>281.08000000000004</v>
      </c>
      <c r="AF15" s="75">
        <f t="shared" si="14"/>
        <v>23.423333333333336</v>
      </c>
      <c r="AH15" s="75">
        <f t="shared" si="15"/>
        <v>181.58218149858823</v>
      </c>
      <c r="AI15" s="75">
        <f t="shared" si="16"/>
        <v>544.74654449576474</v>
      </c>
      <c r="AJ15" s="75">
        <f t="shared" si="17"/>
        <v>45.395545374647057</v>
      </c>
      <c r="AK15" s="91">
        <f t="shared" si="18"/>
        <v>8.3333333333333329E-2</v>
      </c>
      <c r="AL15" s="83"/>
      <c r="AM15" s="89">
        <f t="shared" si="19"/>
        <v>2.4390243902438935E-2</v>
      </c>
      <c r="AN15" s="77"/>
      <c r="AO15" s="75">
        <f t="shared" si="20"/>
        <v>177.15334780350074</v>
      </c>
      <c r="AP15" s="121">
        <f t="shared" si="21"/>
        <v>0.27383908766760257</v>
      </c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</row>
    <row r="16" spans="1:64" ht="12.75">
      <c r="C16" s="237"/>
      <c r="D16" s="238" t="s">
        <v>25</v>
      </c>
      <c r="E16" s="239">
        <v>150</v>
      </c>
      <c r="F16" s="240">
        <v>50</v>
      </c>
      <c r="G16" s="240">
        <v>600</v>
      </c>
      <c r="H16" s="240">
        <v>106921.35095592012</v>
      </c>
      <c r="I16" s="240">
        <v>0</v>
      </c>
      <c r="J16" s="240">
        <v>3742.2472834572045</v>
      </c>
      <c r="K16" s="240">
        <v>1309.7865492100216</v>
      </c>
      <c r="L16" s="240">
        <v>6308.3597063992866</v>
      </c>
      <c r="M16" s="240">
        <v>48629.032258064515</v>
      </c>
      <c r="N16" s="240">
        <v>14054.000000000002</v>
      </c>
      <c r="O16" s="241">
        <v>32877.925158789083</v>
      </c>
      <c r="P16" s="77"/>
      <c r="Q16" s="75">
        <f t="shared" si="2"/>
        <v>712.80900637280081</v>
      </c>
      <c r="R16" s="75">
        <f t="shared" si="3"/>
        <v>2138.4270191184023</v>
      </c>
      <c r="S16" s="75">
        <f t="shared" si="4"/>
        <v>178.2022515932002</v>
      </c>
      <c r="U16" s="81">
        <f t="shared" si="5"/>
        <v>0</v>
      </c>
      <c r="V16" s="81">
        <f t="shared" si="6"/>
        <v>3.5000000000000003E-2</v>
      </c>
      <c r="W16" s="82">
        <f t="shared" si="7"/>
        <v>1.225E-2</v>
      </c>
      <c r="X16" s="82">
        <f t="shared" si="8"/>
        <v>5.8999999999999997E-2</v>
      </c>
      <c r="Z16" s="75">
        <f t="shared" si="9"/>
        <v>324.19354838709677</v>
      </c>
      <c r="AA16" s="75">
        <f t="shared" si="10"/>
        <v>972.58064516129025</v>
      </c>
      <c r="AB16" s="75">
        <f t="shared" si="11"/>
        <v>81.048387096774192</v>
      </c>
      <c r="AD16" s="75">
        <f t="shared" si="12"/>
        <v>93.693333333333342</v>
      </c>
      <c r="AE16" s="75">
        <f t="shared" si="13"/>
        <v>281.08000000000004</v>
      </c>
      <c r="AF16" s="75">
        <f t="shared" si="14"/>
        <v>23.423333333333336</v>
      </c>
      <c r="AH16" s="75">
        <f t="shared" si="15"/>
        <v>219.18616772526056</v>
      </c>
      <c r="AI16" s="75">
        <f t="shared" si="16"/>
        <v>657.55850317578165</v>
      </c>
      <c r="AJ16" s="75">
        <f t="shared" si="17"/>
        <v>54.79654193131514</v>
      </c>
      <c r="AK16" s="91">
        <f t="shared" si="18"/>
        <v>8.3333333333333329E-2</v>
      </c>
      <c r="AL16" s="83"/>
      <c r="AM16" s="89">
        <f t="shared" si="19"/>
        <v>2.4390243902438935E-2</v>
      </c>
      <c r="AN16" s="77"/>
      <c r="AO16" s="75">
        <f t="shared" si="20"/>
        <v>213.84016363440057</v>
      </c>
      <c r="AP16" s="121">
        <f t="shared" si="21"/>
        <v>0.30749635002595027</v>
      </c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</row>
    <row r="17" spans="3:64" ht="12.75">
      <c r="C17" s="237"/>
      <c r="D17" s="238" t="s">
        <v>209</v>
      </c>
      <c r="E17" s="239">
        <v>150</v>
      </c>
      <c r="F17" s="240">
        <v>50</v>
      </c>
      <c r="G17" s="240">
        <v>600</v>
      </c>
      <c r="H17" s="240">
        <v>106921.35095592012</v>
      </c>
      <c r="I17" s="240">
        <v>0</v>
      </c>
      <c r="J17" s="240">
        <v>3742.2472834572045</v>
      </c>
      <c r="K17" s="240">
        <v>1309.7865492100216</v>
      </c>
      <c r="L17" s="240">
        <v>6308.3597063992866</v>
      </c>
      <c r="M17" s="240">
        <v>48629.032258064515</v>
      </c>
      <c r="N17" s="240">
        <v>14054.000000000002</v>
      </c>
      <c r="O17" s="241">
        <v>32877.925158789083</v>
      </c>
      <c r="P17" s="77"/>
      <c r="Q17" s="75">
        <f t="shared" si="2"/>
        <v>712.80900637280081</v>
      </c>
      <c r="R17" s="75">
        <f t="shared" si="3"/>
        <v>2138.4270191184023</v>
      </c>
      <c r="S17" s="75">
        <f t="shared" si="4"/>
        <v>178.2022515932002</v>
      </c>
      <c r="U17" s="81">
        <f t="shared" si="5"/>
        <v>0</v>
      </c>
      <c r="V17" s="81">
        <f t="shared" si="6"/>
        <v>3.5000000000000003E-2</v>
      </c>
      <c r="W17" s="82">
        <f t="shared" si="7"/>
        <v>1.225E-2</v>
      </c>
      <c r="X17" s="82">
        <f t="shared" si="8"/>
        <v>5.8999999999999997E-2</v>
      </c>
      <c r="Z17" s="75">
        <f t="shared" si="9"/>
        <v>324.19354838709677</v>
      </c>
      <c r="AA17" s="75">
        <f t="shared" si="10"/>
        <v>972.58064516129025</v>
      </c>
      <c r="AB17" s="75">
        <f t="shared" si="11"/>
        <v>81.048387096774192</v>
      </c>
      <c r="AD17" s="75">
        <f t="shared" si="12"/>
        <v>93.693333333333342</v>
      </c>
      <c r="AE17" s="75">
        <f t="shared" si="13"/>
        <v>281.08000000000004</v>
      </c>
      <c r="AF17" s="75">
        <f t="shared" si="14"/>
        <v>23.423333333333336</v>
      </c>
      <c r="AH17" s="75">
        <f t="shared" si="15"/>
        <v>219.18616772526056</v>
      </c>
      <c r="AI17" s="75">
        <f t="shared" si="16"/>
        <v>657.55850317578165</v>
      </c>
      <c r="AJ17" s="75">
        <f t="shared" si="17"/>
        <v>54.79654193131514</v>
      </c>
      <c r="AK17" s="91">
        <f t="shared" si="18"/>
        <v>8.3333333333333329E-2</v>
      </c>
      <c r="AL17" s="83"/>
      <c r="AM17" s="89">
        <f t="shared" si="19"/>
        <v>2.4390243902438935E-2</v>
      </c>
      <c r="AN17" s="77"/>
      <c r="AO17" s="75">
        <f t="shared" si="20"/>
        <v>213.84016363440057</v>
      </c>
      <c r="AP17" s="121">
        <f t="shared" si="21"/>
        <v>0.30749635002595027</v>
      </c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</row>
    <row r="18" spans="3:64" ht="12.75">
      <c r="C18" s="237"/>
      <c r="D18" s="238" t="s">
        <v>275</v>
      </c>
      <c r="E18" s="239">
        <v>150</v>
      </c>
      <c r="F18" s="240">
        <v>50</v>
      </c>
      <c r="G18" s="240">
        <v>600</v>
      </c>
      <c r="H18" s="240">
        <v>106921.35095592012</v>
      </c>
      <c r="I18" s="240">
        <v>0</v>
      </c>
      <c r="J18" s="240">
        <v>3742.2472834572045</v>
      </c>
      <c r="K18" s="240">
        <v>1309.7865492100216</v>
      </c>
      <c r="L18" s="240">
        <v>6308.3597063992866</v>
      </c>
      <c r="M18" s="240">
        <v>48629.032258064515</v>
      </c>
      <c r="N18" s="240">
        <v>14054.000000000002</v>
      </c>
      <c r="O18" s="241">
        <v>32877.925158789083</v>
      </c>
      <c r="P18" s="77"/>
      <c r="Q18" s="75">
        <f t="shared" si="2"/>
        <v>712.80900637280081</v>
      </c>
      <c r="R18" s="75">
        <f t="shared" si="3"/>
        <v>2138.4270191184023</v>
      </c>
      <c r="S18" s="75">
        <f t="shared" si="4"/>
        <v>178.2022515932002</v>
      </c>
      <c r="U18" s="81">
        <f t="shared" si="5"/>
        <v>0</v>
      </c>
      <c r="V18" s="81">
        <f t="shared" si="6"/>
        <v>3.5000000000000003E-2</v>
      </c>
      <c r="W18" s="82">
        <f t="shared" si="7"/>
        <v>1.225E-2</v>
      </c>
      <c r="X18" s="82">
        <f t="shared" si="8"/>
        <v>5.8999999999999997E-2</v>
      </c>
      <c r="Z18" s="75">
        <f t="shared" si="9"/>
        <v>324.19354838709677</v>
      </c>
      <c r="AA18" s="75">
        <f t="shared" si="10"/>
        <v>972.58064516129025</v>
      </c>
      <c r="AB18" s="75">
        <f t="shared" si="11"/>
        <v>81.048387096774192</v>
      </c>
      <c r="AD18" s="75">
        <f t="shared" si="12"/>
        <v>93.693333333333342</v>
      </c>
      <c r="AE18" s="75">
        <f t="shared" si="13"/>
        <v>281.08000000000004</v>
      </c>
      <c r="AF18" s="75">
        <f t="shared" si="14"/>
        <v>23.423333333333336</v>
      </c>
      <c r="AH18" s="75">
        <f t="shared" si="15"/>
        <v>219.18616772526056</v>
      </c>
      <c r="AI18" s="75">
        <f t="shared" si="16"/>
        <v>657.55850317578165</v>
      </c>
      <c r="AJ18" s="75">
        <f t="shared" si="17"/>
        <v>54.79654193131514</v>
      </c>
      <c r="AK18" s="91">
        <f t="shared" si="18"/>
        <v>8.3333333333333329E-2</v>
      </c>
      <c r="AL18" s="83"/>
      <c r="AM18" s="89">
        <f t="shared" si="19"/>
        <v>2.4390243902438935E-2</v>
      </c>
      <c r="AN18" s="77"/>
      <c r="AO18" s="75">
        <f t="shared" si="20"/>
        <v>213.84016363440057</v>
      </c>
      <c r="AP18" s="121">
        <f t="shared" si="21"/>
        <v>0.30749635002595027</v>
      </c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</row>
    <row r="19" spans="3:64" ht="12.75">
      <c r="C19" s="237"/>
      <c r="D19" s="238" t="s">
        <v>276</v>
      </c>
      <c r="E19" s="239">
        <v>150</v>
      </c>
      <c r="F19" s="240">
        <v>50</v>
      </c>
      <c r="G19" s="240">
        <v>600</v>
      </c>
      <c r="H19" s="240">
        <v>106921.35095592012</v>
      </c>
      <c r="I19" s="240">
        <v>0</v>
      </c>
      <c r="J19" s="240">
        <v>3742.2472834572045</v>
      </c>
      <c r="K19" s="240">
        <v>1309.7865492100216</v>
      </c>
      <c r="L19" s="240">
        <v>6308.3597063992866</v>
      </c>
      <c r="M19" s="240">
        <v>48629.032258064515</v>
      </c>
      <c r="N19" s="240">
        <v>14054.000000000002</v>
      </c>
      <c r="O19" s="241">
        <v>32877.925158789083</v>
      </c>
      <c r="Q19" s="75">
        <f t="shared" si="2"/>
        <v>712.80900637280081</v>
      </c>
      <c r="R19" s="75">
        <f t="shared" si="3"/>
        <v>2138.4270191184023</v>
      </c>
      <c r="S19" s="75">
        <f t="shared" si="4"/>
        <v>178.2022515932002</v>
      </c>
      <c r="U19" s="81">
        <f t="shared" si="5"/>
        <v>0</v>
      </c>
      <c r="V19" s="81">
        <f t="shared" si="6"/>
        <v>3.5000000000000003E-2</v>
      </c>
      <c r="W19" s="82">
        <f t="shared" si="7"/>
        <v>1.225E-2</v>
      </c>
      <c r="X19" s="82">
        <f t="shared" si="8"/>
        <v>5.8999999999999997E-2</v>
      </c>
      <c r="Z19" s="75">
        <f t="shared" si="9"/>
        <v>324.19354838709677</v>
      </c>
      <c r="AA19" s="75">
        <f t="shared" si="10"/>
        <v>972.58064516129025</v>
      </c>
      <c r="AB19" s="75">
        <f t="shared" si="11"/>
        <v>81.048387096774192</v>
      </c>
      <c r="AD19" s="75">
        <f t="shared" si="12"/>
        <v>93.693333333333342</v>
      </c>
      <c r="AE19" s="75">
        <f t="shared" si="13"/>
        <v>281.08000000000004</v>
      </c>
      <c r="AF19" s="75">
        <f t="shared" si="14"/>
        <v>23.423333333333336</v>
      </c>
      <c r="AH19" s="75">
        <f t="shared" si="15"/>
        <v>219.18616772526056</v>
      </c>
      <c r="AI19" s="75">
        <f t="shared" si="16"/>
        <v>657.55850317578165</v>
      </c>
      <c r="AJ19" s="75">
        <f t="shared" si="17"/>
        <v>54.79654193131514</v>
      </c>
      <c r="AK19" s="91">
        <f t="shared" si="18"/>
        <v>8.3333333333333329E-2</v>
      </c>
      <c r="AL19" s="83"/>
      <c r="AM19" s="89">
        <f t="shared" si="19"/>
        <v>2.4390243902438935E-2</v>
      </c>
      <c r="AN19" s="77"/>
      <c r="AO19" s="75">
        <f t="shared" si="20"/>
        <v>213.84016363440057</v>
      </c>
      <c r="AP19" s="121">
        <f t="shared" si="21"/>
        <v>0.30749635002595027</v>
      </c>
    </row>
    <row r="20" spans="3:64" ht="12.75">
      <c r="C20" s="237"/>
      <c r="D20" s="238" t="s">
        <v>30</v>
      </c>
      <c r="E20" s="239">
        <v>228</v>
      </c>
      <c r="F20" s="240">
        <v>50</v>
      </c>
      <c r="G20" s="240">
        <v>1200</v>
      </c>
      <c r="H20" s="240">
        <v>155100.529559327</v>
      </c>
      <c r="I20" s="240">
        <v>0</v>
      </c>
      <c r="J20" s="240">
        <v>5428.5185345764457</v>
      </c>
      <c r="K20" s="240">
        <v>1899.9814871017556</v>
      </c>
      <c r="L20" s="240">
        <v>9150.9312440002923</v>
      </c>
      <c r="M20" s="240">
        <v>72360</v>
      </c>
      <c r="N20" s="240">
        <v>10952.599999999999</v>
      </c>
      <c r="O20" s="241">
        <v>55308.498293648488</v>
      </c>
      <c r="Q20" s="75">
        <f t="shared" si="2"/>
        <v>680.26548052336398</v>
      </c>
      <c r="R20" s="75">
        <f t="shared" si="3"/>
        <v>3102.0105911865398</v>
      </c>
      <c r="S20" s="75">
        <f t="shared" si="4"/>
        <v>129.25044129943916</v>
      </c>
      <c r="U20" s="81">
        <f t="shared" si="5"/>
        <v>0</v>
      </c>
      <c r="V20" s="81">
        <f t="shared" si="6"/>
        <v>3.5000000000000003E-2</v>
      </c>
      <c r="W20" s="82">
        <f t="shared" si="7"/>
        <v>1.2249999999999999E-2</v>
      </c>
      <c r="X20" s="82">
        <f t="shared" si="8"/>
        <v>5.8999999999999997E-2</v>
      </c>
      <c r="Z20" s="75">
        <f t="shared" si="9"/>
        <v>317.36842105263156</v>
      </c>
      <c r="AA20" s="75">
        <f t="shared" si="10"/>
        <v>1447.2</v>
      </c>
      <c r="AB20" s="75">
        <f t="shared" si="11"/>
        <v>60.3</v>
      </c>
      <c r="AD20" s="75">
        <f t="shared" si="12"/>
        <v>48.037719298245605</v>
      </c>
      <c r="AE20" s="75">
        <f t="shared" si="13"/>
        <v>219.05199999999996</v>
      </c>
      <c r="AF20" s="75">
        <f t="shared" si="14"/>
        <v>9.1271666666666658</v>
      </c>
      <c r="AH20" s="75">
        <f t="shared" si="15"/>
        <v>242.58113286687933</v>
      </c>
      <c r="AI20" s="75">
        <f t="shared" si="16"/>
        <v>1106.1699658729697</v>
      </c>
      <c r="AJ20" s="75">
        <f t="shared" si="17"/>
        <v>46.090415244707074</v>
      </c>
      <c r="AK20" s="91">
        <f t="shared" si="18"/>
        <v>8.3333333333333329E-2</v>
      </c>
      <c r="AL20" s="83"/>
      <c r="AM20" s="89">
        <f t="shared" si="19"/>
        <v>2.4390243902438935E-2</v>
      </c>
      <c r="AN20" s="77"/>
      <c r="AO20" s="75">
        <f t="shared" si="20"/>
        <v>236.66451987012618</v>
      </c>
      <c r="AP20" s="121">
        <f t="shared" si="21"/>
        <v>0.35659773987098231</v>
      </c>
    </row>
    <row r="21" spans="3:64" ht="12.75">
      <c r="C21" s="237"/>
      <c r="D21" s="238" t="s">
        <v>286</v>
      </c>
      <c r="E21" s="239">
        <v>0</v>
      </c>
      <c r="F21" s="240"/>
      <c r="G21" s="240">
        <v>0</v>
      </c>
      <c r="H21" s="240">
        <v>0</v>
      </c>
      <c r="I21" s="240">
        <v>0</v>
      </c>
      <c r="J21" s="240">
        <v>0</v>
      </c>
      <c r="K21" s="240">
        <v>0</v>
      </c>
      <c r="L21" s="240">
        <v>0</v>
      </c>
      <c r="M21" s="240">
        <v>0</v>
      </c>
      <c r="N21" s="240">
        <v>0</v>
      </c>
      <c r="O21" s="241">
        <v>0</v>
      </c>
      <c r="Q21" s="75" t="str">
        <f t="shared" ref="Q21:Q33" si="22">+IF(E21&gt;0,H21/E21," ")</f>
        <v xml:space="preserve"> </v>
      </c>
      <c r="R21" s="75" t="str">
        <f t="shared" ref="R21:R33" si="23">+IF(F21&gt;0,H21/F21," ")</f>
        <v xml:space="preserve"> </v>
      </c>
      <c r="S21" s="75" t="str">
        <f t="shared" ref="S21:S33" si="24">+IF(G21&gt;0,H21/G21," ")</f>
        <v xml:space="preserve"> </v>
      </c>
      <c r="U21" s="81" t="str">
        <f t="shared" ref="U21:U33" si="25">+IF(H21&gt;0,I21/H21," ")</f>
        <v xml:space="preserve"> </v>
      </c>
      <c r="V21" s="81" t="str">
        <f t="shared" ref="V21:V33" si="26">+IF(H21&gt;0,J21/H21," ")</f>
        <v xml:space="preserve"> </v>
      </c>
      <c r="W21" s="82" t="str">
        <f t="shared" ref="W21:W33" si="27">+IF(H21&gt;0,K21/H21," ")</f>
        <v xml:space="preserve"> </v>
      </c>
      <c r="X21" s="82" t="str">
        <f t="shared" ref="X21:X33" si="28">+IF(H21&gt;0,L21/H21," ")</f>
        <v xml:space="preserve"> </v>
      </c>
      <c r="Z21" s="75" t="str">
        <f t="shared" ref="Z21:Z33" si="29">+IF(E21&gt;0,M21/E21," ")</f>
        <v xml:space="preserve"> </v>
      </c>
      <c r="AA21" s="75" t="str">
        <f t="shared" ref="AA21:AA33" si="30">+IF(F21,M21/F21," ")</f>
        <v xml:space="preserve"> </v>
      </c>
      <c r="AB21" s="75" t="str">
        <f t="shared" ref="AB21:AB33" si="31">+IF(G21,M21/G21," ")</f>
        <v xml:space="preserve"> </v>
      </c>
      <c r="AD21" s="75" t="str">
        <f t="shared" ref="AD21:AD33" si="32">+IF(E21&gt;0,N21/E21," ")</f>
        <v xml:space="preserve"> </v>
      </c>
      <c r="AE21" s="75" t="str">
        <f t="shared" ref="AE21:AE33" si="33">+IF(F21&gt;0,N21/F21," ")</f>
        <v xml:space="preserve"> </v>
      </c>
      <c r="AF21" s="75" t="str">
        <f t="shared" ref="AF21:AF33" si="34">+IF(G21&gt;0,N21/G21," ")</f>
        <v xml:space="preserve"> </v>
      </c>
      <c r="AH21" s="75" t="str">
        <f t="shared" ref="AH21:AH33" si="35">+IF(E21&gt;0,O21/E21," ")</f>
        <v xml:space="preserve"> </v>
      </c>
      <c r="AI21" s="75" t="str">
        <f t="shared" ref="AI21:AI33" si="36">+IF(F21&gt;0,O21/F21," ")</f>
        <v xml:space="preserve"> </v>
      </c>
      <c r="AJ21" s="75" t="str">
        <f t="shared" ref="AJ21:AJ33" si="37">+IF(G21,O21/G21," ")</f>
        <v xml:space="preserve"> </v>
      </c>
      <c r="AK21" s="91">
        <f t="shared" si="18"/>
        <v>8.3333333333333329E-2</v>
      </c>
      <c r="AL21" s="83"/>
      <c r="AM21" s="89">
        <f t="shared" ref="AM21:AM33" si="38">1-1/(1+AK21*$AL$5)</f>
        <v>2.4390243902438935E-2</v>
      </c>
      <c r="AN21" s="77"/>
      <c r="AO21" s="75" t="e">
        <f t="shared" ref="AO21:AO33" si="39">+IF(AH21&gt;0,AH21*(1-AM21)," ")</f>
        <v>#VALUE!</v>
      </c>
      <c r="AP21" s="121" t="str">
        <f t="shared" ref="AP21:AP33" si="40">+IF(H21&gt;0,O21/H21," ")</f>
        <v xml:space="preserve"> </v>
      </c>
    </row>
    <row r="22" spans="3:64" ht="12.75">
      <c r="C22" s="237"/>
      <c r="D22" s="238" t="s">
        <v>287</v>
      </c>
      <c r="E22" s="239">
        <v>0</v>
      </c>
      <c r="F22" s="240"/>
      <c r="G22" s="240">
        <v>0</v>
      </c>
      <c r="H22" s="240">
        <v>0</v>
      </c>
      <c r="I22" s="240">
        <v>0</v>
      </c>
      <c r="J22" s="240">
        <v>0</v>
      </c>
      <c r="K22" s="240">
        <v>0</v>
      </c>
      <c r="L22" s="240">
        <v>0</v>
      </c>
      <c r="M22" s="240">
        <v>0</v>
      </c>
      <c r="N22" s="240">
        <v>0</v>
      </c>
      <c r="O22" s="241">
        <v>0</v>
      </c>
      <c r="Q22" s="75" t="str">
        <f t="shared" si="22"/>
        <v xml:space="preserve"> </v>
      </c>
      <c r="R22" s="75" t="str">
        <f t="shared" si="23"/>
        <v xml:space="preserve"> </v>
      </c>
      <c r="S22" s="75" t="str">
        <f t="shared" si="24"/>
        <v xml:space="preserve"> </v>
      </c>
      <c r="U22" s="81" t="str">
        <f t="shared" si="25"/>
        <v xml:space="preserve"> </v>
      </c>
      <c r="V22" s="81" t="str">
        <f t="shared" si="26"/>
        <v xml:space="preserve"> </v>
      </c>
      <c r="W22" s="82" t="str">
        <f t="shared" si="27"/>
        <v xml:space="preserve"> </v>
      </c>
      <c r="X22" s="82" t="str">
        <f t="shared" si="28"/>
        <v xml:space="preserve"> </v>
      </c>
      <c r="Z22" s="75" t="str">
        <f t="shared" si="29"/>
        <v xml:space="preserve"> </v>
      </c>
      <c r="AA22" s="75" t="str">
        <f t="shared" si="30"/>
        <v xml:space="preserve"> </v>
      </c>
      <c r="AB22" s="75" t="str">
        <f t="shared" si="31"/>
        <v xml:space="preserve"> </v>
      </c>
      <c r="AD22" s="75" t="str">
        <f t="shared" si="32"/>
        <v xml:space="preserve"> </v>
      </c>
      <c r="AE22" s="75" t="str">
        <f t="shared" si="33"/>
        <v xml:space="preserve"> </v>
      </c>
      <c r="AF22" s="75" t="str">
        <f t="shared" si="34"/>
        <v xml:space="preserve"> </v>
      </c>
      <c r="AH22" s="75" t="str">
        <f t="shared" si="35"/>
        <v xml:space="preserve"> </v>
      </c>
      <c r="AI22" s="75" t="str">
        <f t="shared" si="36"/>
        <v xml:space="preserve"> </v>
      </c>
      <c r="AJ22" s="75" t="str">
        <f t="shared" si="37"/>
        <v xml:space="preserve"> </v>
      </c>
      <c r="AK22" s="91">
        <f t="shared" si="18"/>
        <v>8.3333333333333329E-2</v>
      </c>
      <c r="AL22" s="83"/>
      <c r="AM22" s="89">
        <f t="shared" si="38"/>
        <v>2.4390243902438935E-2</v>
      </c>
      <c r="AN22" s="77"/>
      <c r="AO22" s="75" t="e">
        <f t="shared" si="39"/>
        <v>#VALUE!</v>
      </c>
      <c r="AP22" s="121" t="str">
        <f t="shared" si="40"/>
        <v xml:space="preserve"> </v>
      </c>
    </row>
    <row r="23" spans="3:64" ht="12.75">
      <c r="C23" s="237"/>
      <c r="D23" s="238" t="s">
        <v>35</v>
      </c>
      <c r="E23" s="239">
        <v>64</v>
      </c>
      <c r="F23" s="240">
        <v>20</v>
      </c>
      <c r="G23" s="240">
        <v>320</v>
      </c>
      <c r="H23" s="240">
        <v>37012.343630408512</v>
      </c>
      <c r="I23" s="240">
        <v>0</v>
      </c>
      <c r="J23" s="240">
        <v>1295.4320270642979</v>
      </c>
      <c r="K23" s="240">
        <v>453.40120947250432</v>
      </c>
      <c r="L23" s="240">
        <v>2183.7282741941021</v>
      </c>
      <c r="M23" s="240">
        <v>11185.662278144006</v>
      </c>
      <c r="N23" s="240">
        <v>7068.5359999999991</v>
      </c>
      <c r="O23" s="241">
        <v>14825.583841533607</v>
      </c>
      <c r="Q23" s="75">
        <f t="shared" si="22"/>
        <v>578.31786922513299</v>
      </c>
      <c r="R23" s="75">
        <f t="shared" si="23"/>
        <v>1850.6171815204257</v>
      </c>
      <c r="S23" s="75">
        <f t="shared" si="24"/>
        <v>115.6635738450266</v>
      </c>
      <c r="U23" s="81">
        <f t="shared" si="25"/>
        <v>0</v>
      </c>
      <c r="V23" s="81">
        <f t="shared" si="26"/>
        <v>3.5000000000000003E-2</v>
      </c>
      <c r="W23" s="82">
        <f t="shared" si="27"/>
        <v>1.2250000000000002E-2</v>
      </c>
      <c r="X23" s="82">
        <f t="shared" si="28"/>
        <v>5.8999999999999997E-2</v>
      </c>
      <c r="Z23" s="75">
        <f t="shared" si="29"/>
        <v>174.77597309600009</v>
      </c>
      <c r="AA23" s="75">
        <f t="shared" si="30"/>
        <v>559.28311390720023</v>
      </c>
      <c r="AB23" s="75">
        <f t="shared" si="31"/>
        <v>34.955194619200014</v>
      </c>
      <c r="AD23" s="75">
        <f t="shared" si="32"/>
        <v>110.44587499999999</v>
      </c>
      <c r="AE23" s="75">
        <f t="shared" si="33"/>
        <v>353.42679999999996</v>
      </c>
      <c r="AF23" s="75">
        <f t="shared" si="34"/>
        <v>22.089174999999997</v>
      </c>
      <c r="AH23" s="75">
        <f t="shared" si="35"/>
        <v>231.64974752396262</v>
      </c>
      <c r="AI23" s="75">
        <f t="shared" si="36"/>
        <v>741.27919207668037</v>
      </c>
      <c r="AJ23" s="75">
        <f t="shared" si="37"/>
        <v>46.329949504792523</v>
      </c>
      <c r="AK23" s="91">
        <f t="shared" si="18"/>
        <v>8.3333333333333329E-2</v>
      </c>
      <c r="AL23" s="83"/>
      <c r="AM23" s="89">
        <f t="shared" si="38"/>
        <v>2.4390243902438935E-2</v>
      </c>
      <c r="AN23" s="77"/>
      <c r="AO23" s="75">
        <f t="shared" si="39"/>
        <v>225.99975368191477</v>
      </c>
      <c r="AP23" s="121">
        <f t="shared" si="40"/>
        <v>0.40055782442680121</v>
      </c>
    </row>
    <row r="24" spans="3:64" ht="12.75">
      <c r="C24" s="237"/>
      <c r="D24" s="238" t="s">
        <v>202</v>
      </c>
      <c r="E24" s="239">
        <v>40.200000000000003</v>
      </c>
      <c r="F24" s="240">
        <v>10</v>
      </c>
      <c r="G24" s="240">
        <v>120</v>
      </c>
      <c r="H24" s="240">
        <v>22825.680554798524</v>
      </c>
      <c r="I24" s="240">
        <v>0</v>
      </c>
      <c r="J24" s="240">
        <v>798.8988194179484</v>
      </c>
      <c r="K24" s="240">
        <v>279.61458679628197</v>
      </c>
      <c r="L24" s="240">
        <v>1346.715152733113</v>
      </c>
      <c r="M24" s="240">
        <v>7025.9941184592026</v>
      </c>
      <c r="N24" s="240">
        <v>3522.1752000000001</v>
      </c>
      <c r="O24" s="241">
        <v>9852.2826773919787</v>
      </c>
      <c r="Q24" s="75">
        <f t="shared" si="22"/>
        <v>567.8029988755851</v>
      </c>
      <c r="R24" s="75">
        <f t="shared" si="23"/>
        <v>2282.5680554798523</v>
      </c>
      <c r="S24" s="75">
        <f t="shared" si="24"/>
        <v>190.21400462332105</v>
      </c>
      <c r="U24" s="81">
        <f t="shared" si="25"/>
        <v>0</v>
      </c>
      <c r="V24" s="81">
        <f t="shared" si="26"/>
        <v>3.5000000000000003E-2</v>
      </c>
      <c r="W24" s="82">
        <f t="shared" si="27"/>
        <v>1.2250000000000002E-2</v>
      </c>
      <c r="X24" s="82">
        <f t="shared" si="28"/>
        <v>5.9000000000000004E-2</v>
      </c>
      <c r="Z24" s="75">
        <f t="shared" si="29"/>
        <v>174.77597309600006</v>
      </c>
      <c r="AA24" s="75">
        <f t="shared" si="30"/>
        <v>702.59941184592026</v>
      </c>
      <c r="AB24" s="75">
        <f t="shared" si="31"/>
        <v>58.549950987160024</v>
      </c>
      <c r="AD24" s="75">
        <f t="shared" si="32"/>
        <v>87.616298507462687</v>
      </c>
      <c r="AE24" s="75">
        <f t="shared" si="33"/>
        <v>352.21752000000004</v>
      </c>
      <c r="AF24" s="75">
        <f t="shared" si="34"/>
        <v>29.351459999999999</v>
      </c>
      <c r="AH24" s="75">
        <f t="shared" si="35"/>
        <v>245.0816586415915</v>
      </c>
      <c r="AI24" s="75">
        <f t="shared" si="36"/>
        <v>985.22826773919792</v>
      </c>
      <c r="AJ24" s="75">
        <f t="shared" si="37"/>
        <v>82.102355644933155</v>
      </c>
      <c r="AK24" s="91">
        <f t="shared" si="18"/>
        <v>8.3333333333333329E-2</v>
      </c>
      <c r="AL24" s="83"/>
      <c r="AM24" s="89">
        <f t="shared" si="38"/>
        <v>2.4390243902438935E-2</v>
      </c>
      <c r="AN24" s="77"/>
      <c r="AO24" s="75">
        <f t="shared" si="39"/>
        <v>239.1040572113088</v>
      </c>
      <c r="AP24" s="121">
        <f t="shared" si="40"/>
        <v>0.43163149741534362</v>
      </c>
    </row>
    <row r="25" spans="3:64" ht="12.75">
      <c r="C25" s="237"/>
      <c r="D25" s="238" t="s">
        <v>201</v>
      </c>
      <c r="E25" s="239">
        <v>32.799999999999997</v>
      </c>
      <c r="F25" s="240">
        <v>10</v>
      </c>
      <c r="G25" s="240">
        <v>160</v>
      </c>
      <c r="H25" s="240">
        <v>19894.134701344574</v>
      </c>
      <c r="I25" s="240">
        <v>0</v>
      </c>
      <c r="J25" s="240">
        <v>696.29471454706015</v>
      </c>
      <c r="K25" s="240">
        <v>243.70315009147103</v>
      </c>
      <c r="L25" s="240">
        <v>1173.7539473793297</v>
      </c>
      <c r="M25" s="240">
        <v>3794.663840000002</v>
      </c>
      <c r="N25" s="240">
        <v>3534.2679999999996</v>
      </c>
      <c r="O25" s="241">
        <v>10451.451049326712</v>
      </c>
      <c r="Q25" s="75">
        <f t="shared" si="22"/>
        <v>606.52849699221269</v>
      </c>
      <c r="R25" s="75">
        <f t="shared" si="23"/>
        <v>1989.4134701344574</v>
      </c>
      <c r="S25" s="75">
        <f t="shared" si="24"/>
        <v>124.33834188340359</v>
      </c>
      <c r="U25" s="81">
        <f t="shared" si="25"/>
        <v>0</v>
      </c>
      <c r="V25" s="81">
        <f t="shared" si="26"/>
        <v>3.5000000000000003E-2</v>
      </c>
      <c r="W25" s="82">
        <f t="shared" si="27"/>
        <v>1.225E-2</v>
      </c>
      <c r="X25" s="82">
        <f t="shared" si="28"/>
        <v>5.899999999999999E-2</v>
      </c>
      <c r="Z25" s="75">
        <f t="shared" si="29"/>
        <v>115.69097073170738</v>
      </c>
      <c r="AA25" s="75">
        <f t="shared" si="30"/>
        <v>379.46638400000018</v>
      </c>
      <c r="AB25" s="75">
        <f t="shared" si="31"/>
        <v>23.716649000000011</v>
      </c>
      <c r="AD25" s="75">
        <f t="shared" si="32"/>
        <v>107.75207317073171</v>
      </c>
      <c r="AE25" s="75">
        <f t="shared" si="33"/>
        <v>353.42679999999996</v>
      </c>
      <c r="AF25" s="75">
        <f t="shared" si="34"/>
        <v>22.089174999999997</v>
      </c>
      <c r="AH25" s="75">
        <f t="shared" si="35"/>
        <v>318.64180028435101</v>
      </c>
      <c r="AI25" s="75">
        <f t="shared" si="36"/>
        <v>1045.1451049326711</v>
      </c>
      <c r="AJ25" s="75">
        <f t="shared" si="37"/>
        <v>65.321569058291942</v>
      </c>
      <c r="AK25" s="91">
        <f t="shared" si="18"/>
        <v>8.3333333333333329E-2</v>
      </c>
      <c r="AL25" s="83"/>
      <c r="AM25" s="89">
        <f t="shared" si="38"/>
        <v>2.4390243902438935E-2</v>
      </c>
      <c r="AN25" s="77"/>
      <c r="AO25" s="75">
        <f t="shared" si="39"/>
        <v>310.87004905790343</v>
      </c>
      <c r="AP25" s="121">
        <f t="shared" si="40"/>
        <v>0.52535338712773139</v>
      </c>
    </row>
    <row r="26" spans="3:64" ht="12.75">
      <c r="C26" s="237"/>
      <c r="D26" s="238" t="s">
        <v>203</v>
      </c>
      <c r="E26" s="239">
        <v>42.599999999999994</v>
      </c>
      <c r="F26" s="240">
        <v>10</v>
      </c>
      <c r="G26" s="240">
        <v>120</v>
      </c>
      <c r="H26" s="240">
        <v>22059.417462148391</v>
      </c>
      <c r="I26" s="240">
        <v>0</v>
      </c>
      <c r="J26" s="240">
        <v>772.0796111751938</v>
      </c>
      <c r="K26" s="240">
        <v>270.2278639113178</v>
      </c>
      <c r="L26" s="240">
        <v>1301.5056302667549</v>
      </c>
      <c r="M26" s="240">
        <v>4767.0464490000013</v>
      </c>
      <c r="N26" s="240">
        <v>3522.1752000000001</v>
      </c>
      <c r="O26" s="241">
        <v>11426.382707795123</v>
      </c>
      <c r="Q26" s="75">
        <f t="shared" si="22"/>
        <v>517.82670098939889</v>
      </c>
      <c r="R26" s="75">
        <f t="shared" si="23"/>
        <v>2205.941746214839</v>
      </c>
      <c r="S26" s="75">
        <f t="shared" si="24"/>
        <v>183.82847885123658</v>
      </c>
      <c r="U26" s="81">
        <f t="shared" si="25"/>
        <v>0</v>
      </c>
      <c r="V26" s="81">
        <f t="shared" si="26"/>
        <v>3.5000000000000003E-2</v>
      </c>
      <c r="W26" s="82">
        <f t="shared" si="27"/>
        <v>1.225E-2</v>
      </c>
      <c r="X26" s="82">
        <f t="shared" si="28"/>
        <v>5.899999999999999E-2</v>
      </c>
      <c r="Z26" s="75">
        <f t="shared" si="29"/>
        <v>111.90249880281695</v>
      </c>
      <c r="AA26" s="75">
        <f t="shared" si="30"/>
        <v>476.70464490000012</v>
      </c>
      <c r="AB26" s="75">
        <f t="shared" si="31"/>
        <v>39.725387075000008</v>
      </c>
      <c r="AD26" s="75">
        <f t="shared" si="32"/>
        <v>82.680169014084527</v>
      </c>
      <c r="AE26" s="75">
        <f t="shared" si="33"/>
        <v>352.21752000000004</v>
      </c>
      <c r="AF26" s="75">
        <f t="shared" si="34"/>
        <v>29.351459999999999</v>
      </c>
      <c r="AH26" s="75">
        <f t="shared" si="35"/>
        <v>268.22494619237381</v>
      </c>
      <c r="AI26" s="75">
        <f t="shared" si="36"/>
        <v>1142.6382707795124</v>
      </c>
      <c r="AJ26" s="75">
        <f t="shared" si="37"/>
        <v>95.219855898292693</v>
      </c>
      <c r="AK26" s="91">
        <f t="shared" si="18"/>
        <v>8.3333333333333329E-2</v>
      </c>
      <c r="AL26" s="83"/>
      <c r="AM26" s="89">
        <f t="shared" si="38"/>
        <v>2.4390243902438935E-2</v>
      </c>
      <c r="AN26" s="77"/>
      <c r="AO26" s="75">
        <f t="shared" si="39"/>
        <v>261.68287433402327</v>
      </c>
      <c r="AP26" s="121">
        <f t="shared" si="40"/>
        <v>0.5179820694450149</v>
      </c>
    </row>
    <row r="27" spans="3:64" ht="12.75">
      <c r="C27" s="237"/>
      <c r="D27" s="238" t="s">
        <v>231</v>
      </c>
      <c r="E27" s="239">
        <v>32.799999999999997</v>
      </c>
      <c r="F27" s="240">
        <v>10</v>
      </c>
      <c r="G27" s="240">
        <v>160</v>
      </c>
      <c r="H27" s="240">
        <v>19894.134701344574</v>
      </c>
      <c r="I27" s="240">
        <v>0</v>
      </c>
      <c r="J27" s="240">
        <v>696.29471454706015</v>
      </c>
      <c r="K27" s="240">
        <v>243.70315009147103</v>
      </c>
      <c r="L27" s="240">
        <v>1173.7539473793297</v>
      </c>
      <c r="M27" s="240">
        <v>4404.0987584000013</v>
      </c>
      <c r="N27" s="240">
        <v>3534.2679999999996</v>
      </c>
      <c r="O27" s="241">
        <v>9842.0161309267114</v>
      </c>
      <c r="Q27" s="75">
        <f t="shared" si="22"/>
        <v>606.52849699221269</v>
      </c>
      <c r="R27" s="75">
        <f t="shared" si="23"/>
        <v>1989.4134701344574</v>
      </c>
      <c r="S27" s="75">
        <f t="shared" si="24"/>
        <v>124.33834188340359</v>
      </c>
      <c r="U27" s="81">
        <f t="shared" si="25"/>
        <v>0</v>
      </c>
      <c r="V27" s="81">
        <f t="shared" si="26"/>
        <v>3.5000000000000003E-2</v>
      </c>
      <c r="W27" s="82">
        <f t="shared" si="27"/>
        <v>1.225E-2</v>
      </c>
      <c r="X27" s="82">
        <f t="shared" si="28"/>
        <v>5.899999999999999E-2</v>
      </c>
      <c r="Z27" s="75">
        <f t="shared" si="29"/>
        <v>134.27130360975616</v>
      </c>
      <c r="AA27" s="75">
        <f t="shared" si="30"/>
        <v>440.40987584000015</v>
      </c>
      <c r="AB27" s="75">
        <f t="shared" si="31"/>
        <v>27.52561724000001</v>
      </c>
      <c r="AD27" s="75">
        <f t="shared" si="32"/>
        <v>107.75207317073171</v>
      </c>
      <c r="AE27" s="75">
        <f t="shared" si="33"/>
        <v>353.42679999999996</v>
      </c>
      <c r="AF27" s="75">
        <f t="shared" si="34"/>
        <v>22.089174999999997</v>
      </c>
      <c r="AH27" s="75">
        <f t="shared" si="35"/>
        <v>300.0614674063022</v>
      </c>
      <c r="AI27" s="75">
        <f t="shared" si="36"/>
        <v>984.2016130926711</v>
      </c>
      <c r="AJ27" s="75">
        <f t="shared" si="37"/>
        <v>61.512600818291943</v>
      </c>
      <c r="AK27" s="91">
        <f t="shared" si="18"/>
        <v>8.3333333333333329E-2</v>
      </c>
      <c r="AL27" s="83"/>
      <c r="AM27" s="89">
        <f t="shared" si="38"/>
        <v>2.4390243902438935E-2</v>
      </c>
      <c r="AN27" s="77"/>
      <c r="AO27" s="75">
        <f t="shared" si="39"/>
        <v>292.74289503053876</v>
      </c>
      <c r="AP27" s="121">
        <f t="shared" si="40"/>
        <v>0.49471948786299935</v>
      </c>
    </row>
    <row r="28" spans="3:64" ht="12.75">
      <c r="C28" s="237"/>
      <c r="D28" s="238" t="s">
        <v>232</v>
      </c>
      <c r="E28" s="239">
        <v>42.599999999999994</v>
      </c>
      <c r="F28" s="240">
        <v>10</v>
      </c>
      <c r="G28" s="240">
        <v>120</v>
      </c>
      <c r="H28" s="240">
        <v>22059.417462148391</v>
      </c>
      <c r="I28" s="240">
        <v>0</v>
      </c>
      <c r="J28" s="240">
        <v>772.0796111751938</v>
      </c>
      <c r="K28" s="240">
        <v>270.2278639113178</v>
      </c>
      <c r="L28" s="240">
        <v>1301.5056302667549</v>
      </c>
      <c r="M28" s="240">
        <v>5532.6490652400007</v>
      </c>
      <c r="N28" s="240">
        <v>3522.1752000000001</v>
      </c>
      <c r="O28" s="241">
        <v>10660.780091555125</v>
      </c>
      <c r="Q28" s="75">
        <f t="shared" si="22"/>
        <v>517.82670098939889</v>
      </c>
      <c r="R28" s="75">
        <f t="shared" si="23"/>
        <v>2205.941746214839</v>
      </c>
      <c r="S28" s="75">
        <f t="shared" si="24"/>
        <v>183.82847885123658</v>
      </c>
      <c r="U28" s="81">
        <f t="shared" si="25"/>
        <v>0</v>
      </c>
      <c r="V28" s="81">
        <f t="shared" si="26"/>
        <v>3.5000000000000003E-2</v>
      </c>
      <c r="W28" s="82">
        <f t="shared" si="27"/>
        <v>1.225E-2</v>
      </c>
      <c r="X28" s="82">
        <f t="shared" si="28"/>
        <v>5.899999999999999E-2</v>
      </c>
      <c r="Z28" s="75">
        <f t="shared" si="29"/>
        <v>129.87439120281692</v>
      </c>
      <c r="AA28" s="75">
        <f t="shared" si="30"/>
        <v>553.26490652400003</v>
      </c>
      <c r="AB28" s="75">
        <f t="shared" si="31"/>
        <v>46.105408877000009</v>
      </c>
      <c r="AD28" s="75">
        <f t="shared" si="32"/>
        <v>82.680169014084527</v>
      </c>
      <c r="AE28" s="75">
        <f t="shared" si="33"/>
        <v>352.21752000000004</v>
      </c>
      <c r="AF28" s="75">
        <f t="shared" si="34"/>
        <v>29.351459999999999</v>
      </c>
      <c r="AH28" s="75">
        <f t="shared" si="35"/>
        <v>250.25305379237386</v>
      </c>
      <c r="AI28" s="75">
        <f t="shared" si="36"/>
        <v>1066.0780091555125</v>
      </c>
      <c r="AJ28" s="75">
        <f t="shared" si="37"/>
        <v>88.839834096292705</v>
      </c>
      <c r="AK28" s="91">
        <f t="shared" si="18"/>
        <v>8.3333333333333329E-2</v>
      </c>
      <c r="AL28" s="83"/>
      <c r="AM28" s="89">
        <f t="shared" si="38"/>
        <v>2.4390243902438935E-2</v>
      </c>
      <c r="AN28" s="77"/>
      <c r="AO28" s="75">
        <f t="shared" si="39"/>
        <v>244.14932077304769</v>
      </c>
      <c r="AP28" s="121">
        <f t="shared" si="40"/>
        <v>0.48327568530981779</v>
      </c>
    </row>
    <row r="29" spans="3:64" ht="12.75">
      <c r="C29" s="237"/>
      <c r="D29" s="238" t="s">
        <v>205</v>
      </c>
      <c r="E29" s="239">
        <v>32</v>
      </c>
      <c r="F29" s="240">
        <v>10</v>
      </c>
      <c r="G29" s="240">
        <v>160</v>
      </c>
      <c r="H29" s="240">
        <v>19098.369313290794</v>
      </c>
      <c r="I29" s="240">
        <v>0</v>
      </c>
      <c r="J29" s="240">
        <v>668.44292596517789</v>
      </c>
      <c r="K29" s="240">
        <v>233.95502408781223</v>
      </c>
      <c r="L29" s="240">
        <v>1126.8037894841568</v>
      </c>
      <c r="M29" s="240">
        <v>4353.1614719999998</v>
      </c>
      <c r="N29" s="240">
        <v>3534.2679999999996</v>
      </c>
      <c r="O29" s="241">
        <v>9181.7381017536482</v>
      </c>
      <c r="Q29" s="75">
        <f t="shared" si="22"/>
        <v>596.82404104033731</v>
      </c>
      <c r="R29" s="75">
        <f t="shared" si="23"/>
        <v>1909.8369313290793</v>
      </c>
      <c r="S29" s="75">
        <f t="shared" si="24"/>
        <v>119.36480820806746</v>
      </c>
      <c r="U29" s="81">
        <f t="shared" si="25"/>
        <v>0</v>
      </c>
      <c r="V29" s="81">
        <f t="shared" si="26"/>
        <v>3.5000000000000003E-2</v>
      </c>
      <c r="W29" s="82">
        <f t="shared" si="27"/>
        <v>1.225E-2</v>
      </c>
      <c r="X29" s="82">
        <f t="shared" si="28"/>
        <v>5.8999999999999997E-2</v>
      </c>
      <c r="Z29" s="75">
        <f t="shared" si="29"/>
        <v>136.03629599999999</v>
      </c>
      <c r="AA29" s="75">
        <f t="shared" si="30"/>
        <v>435.31614719999999</v>
      </c>
      <c r="AB29" s="75">
        <f t="shared" si="31"/>
        <v>27.207259199999999</v>
      </c>
      <c r="AD29" s="75">
        <f t="shared" si="32"/>
        <v>110.44587499999999</v>
      </c>
      <c r="AE29" s="75">
        <f t="shared" si="33"/>
        <v>353.42679999999996</v>
      </c>
      <c r="AF29" s="75">
        <f t="shared" si="34"/>
        <v>22.089174999999997</v>
      </c>
      <c r="AH29" s="75">
        <f t="shared" si="35"/>
        <v>286.9293156798015</v>
      </c>
      <c r="AI29" s="75">
        <f t="shared" si="36"/>
        <v>918.17381017536479</v>
      </c>
      <c r="AJ29" s="75">
        <f t="shared" si="37"/>
        <v>57.3858631359603</v>
      </c>
      <c r="AK29" s="91">
        <f t="shared" si="18"/>
        <v>8.3333333333333329E-2</v>
      </c>
      <c r="AL29" s="83"/>
      <c r="AM29" s="89">
        <f t="shared" si="38"/>
        <v>2.4390243902438935E-2</v>
      </c>
      <c r="AN29" s="77"/>
      <c r="AO29" s="75">
        <f t="shared" si="39"/>
        <v>279.93103968761125</v>
      </c>
      <c r="AP29" s="121">
        <f t="shared" si="40"/>
        <v>0.48076031786462325</v>
      </c>
    </row>
    <row r="30" spans="3:64" ht="12.75">
      <c r="C30" s="237"/>
      <c r="D30" s="238" t="s">
        <v>206</v>
      </c>
      <c r="E30" s="239">
        <v>42</v>
      </c>
      <c r="F30" s="240">
        <v>10</v>
      </c>
      <c r="G30" s="240">
        <v>120</v>
      </c>
      <c r="H30" s="240">
        <v>21177.040763662455</v>
      </c>
      <c r="I30" s="240">
        <v>0</v>
      </c>
      <c r="J30" s="240">
        <v>741.196426728186</v>
      </c>
      <c r="K30" s="240">
        <v>259.4187493548651</v>
      </c>
      <c r="L30" s="240">
        <v>1249.4454050560848</v>
      </c>
      <c r="M30" s="240">
        <v>5468.6590992000001</v>
      </c>
      <c r="N30" s="240">
        <v>3522.1752000000001</v>
      </c>
      <c r="O30" s="241">
        <v>9936.145883323321</v>
      </c>
      <c r="Q30" s="75">
        <f t="shared" si="22"/>
        <v>504.2152562776775</v>
      </c>
      <c r="R30" s="75">
        <f t="shared" si="23"/>
        <v>2117.7040763662453</v>
      </c>
      <c r="S30" s="75">
        <f t="shared" si="24"/>
        <v>176.47533969718714</v>
      </c>
      <c r="U30" s="81">
        <f t="shared" si="25"/>
        <v>0</v>
      </c>
      <c r="V30" s="81">
        <f t="shared" si="26"/>
        <v>3.5000000000000003E-2</v>
      </c>
      <c r="W30" s="82">
        <f t="shared" si="27"/>
        <v>1.225E-2</v>
      </c>
      <c r="X30" s="82">
        <f t="shared" si="28"/>
        <v>5.8999999999999997E-2</v>
      </c>
      <c r="Z30" s="75">
        <f t="shared" si="29"/>
        <v>130.20616902857142</v>
      </c>
      <c r="AA30" s="75">
        <f t="shared" si="30"/>
        <v>546.86590992000004</v>
      </c>
      <c r="AB30" s="75">
        <f t="shared" si="31"/>
        <v>45.572159159999998</v>
      </c>
      <c r="AD30" s="75">
        <f t="shared" si="32"/>
        <v>83.861314285714286</v>
      </c>
      <c r="AE30" s="75">
        <f t="shared" si="33"/>
        <v>352.21752000000004</v>
      </c>
      <c r="AF30" s="75">
        <f t="shared" si="34"/>
        <v>29.351459999999999</v>
      </c>
      <c r="AH30" s="75">
        <f t="shared" si="35"/>
        <v>236.57490198388859</v>
      </c>
      <c r="AI30" s="75">
        <f t="shared" si="36"/>
        <v>993.61458833233212</v>
      </c>
      <c r="AJ30" s="75">
        <f t="shared" si="37"/>
        <v>82.801215694361005</v>
      </c>
      <c r="AK30" s="91">
        <f t="shared" si="18"/>
        <v>8.3333333333333329E-2</v>
      </c>
      <c r="AL30" s="83"/>
      <c r="AM30" s="89">
        <f t="shared" si="38"/>
        <v>2.4390243902438935E-2</v>
      </c>
      <c r="AN30" s="77"/>
      <c r="AO30" s="75">
        <f t="shared" si="39"/>
        <v>230.80478242330597</v>
      </c>
      <c r="AP30" s="121">
        <f t="shared" si="40"/>
        <v>0.46919425590249081</v>
      </c>
    </row>
    <row r="31" spans="3:64" ht="12.75">
      <c r="C31" s="237"/>
      <c r="D31" s="238" t="s">
        <v>36</v>
      </c>
      <c r="E31" s="239">
        <v>57.599999999999994</v>
      </c>
      <c r="F31" s="240">
        <v>20</v>
      </c>
      <c r="G31" s="240">
        <v>320</v>
      </c>
      <c r="H31" s="240">
        <v>29134.417509061575</v>
      </c>
      <c r="I31" s="240">
        <v>0</v>
      </c>
      <c r="J31" s="240">
        <v>1019.7046128171552</v>
      </c>
      <c r="K31" s="240">
        <v>356.8966144860043</v>
      </c>
      <c r="L31" s="240">
        <v>1718.930633034633</v>
      </c>
      <c r="M31" s="240">
        <v>3776.35931136</v>
      </c>
      <c r="N31" s="240">
        <v>7068.5359999999991</v>
      </c>
      <c r="O31" s="241">
        <v>15193.990337363786</v>
      </c>
      <c r="Q31" s="75">
        <f t="shared" si="22"/>
        <v>505.80585953231906</v>
      </c>
      <c r="R31" s="75">
        <f t="shared" si="23"/>
        <v>1456.7208754530789</v>
      </c>
      <c r="S31" s="75">
        <f t="shared" si="24"/>
        <v>91.045054715817429</v>
      </c>
      <c r="U31" s="81">
        <f t="shared" si="25"/>
        <v>0</v>
      </c>
      <c r="V31" s="81">
        <f t="shared" si="26"/>
        <v>3.5000000000000003E-2</v>
      </c>
      <c r="W31" s="82">
        <f t="shared" si="27"/>
        <v>1.225E-2</v>
      </c>
      <c r="X31" s="82">
        <f t="shared" si="28"/>
        <v>5.9000000000000004E-2</v>
      </c>
      <c r="Z31" s="75">
        <f t="shared" si="29"/>
        <v>65.561793600000001</v>
      </c>
      <c r="AA31" s="75">
        <f t="shared" si="30"/>
        <v>188.81796556800001</v>
      </c>
      <c r="AB31" s="75">
        <f t="shared" si="31"/>
        <v>11.801122848</v>
      </c>
      <c r="AD31" s="75">
        <f t="shared" si="32"/>
        <v>122.71763888888889</v>
      </c>
      <c r="AE31" s="75">
        <f t="shared" si="33"/>
        <v>353.42679999999996</v>
      </c>
      <c r="AF31" s="75">
        <f t="shared" si="34"/>
        <v>22.089174999999997</v>
      </c>
      <c r="AH31" s="75">
        <f t="shared" si="35"/>
        <v>263.78455446812131</v>
      </c>
      <c r="AI31" s="75">
        <f t="shared" si="36"/>
        <v>759.69951686818933</v>
      </c>
      <c r="AJ31" s="75">
        <f t="shared" si="37"/>
        <v>47.481219804261833</v>
      </c>
      <c r="AK31" s="91">
        <f t="shared" si="18"/>
        <v>8.3333333333333329E-2</v>
      </c>
      <c r="AL31" s="83"/>
      <c r="AM31" s="89">
        <f t="shared" si="38"/>
        <v>2.4390243902438935E-2</v>
      </c>
      <c r="AN31" s="77"/>
      <c r="AO31" s="75">
        <f t="shared" si="39"/>
        <v>257.35078484694765</v>
      </c>
      <c r="AP31" s="121">
        <f t="shared" si="40"/>
        <v>0.52151344136666034</v>
      </c>
    </row>
    <row r="32" spans="3:64" ht="12.75">
      <c r="C32" s="237"/>
      <c r="D32" s="238" t="s">
        <v>204</v>
      </c>
      <c r="E32" s="239">
        <v>0</v>
      </c>
      <c r="F32" s="240"/>
      <c r="G32" s="240">
        <v>0</v>
      </c>
      <c r="H32" s="240">
        <v>0</v>
      </c>
      <c r="I32" s="240">
        <v>0</v>
      </c>
      <c r="J32" s="240">
        <v>0</v>
      </c>
      <c r="K32" s="240">
        <v>0</v>
      </c>
      <c r="L32" s="240">
        <v>0</v>
      </c>
      <c r="M32" s="240">
        <v>0</v>
      </c>
      <c r="N32" s="240">
        <v>0</v>
      </c>
      <c r="O32" s="241">
        <v>0</v>
      </c>
      <c r="Q32" s="75" t="str">
        <f t="shared" si="22"/>
        <v xml:space="preserve"> </v>
      </c>
      <c r="R32" s="75" t="str">
        <f t="shared" si="23"/>
        <v xml:space="preserve"> </v>
      </c>
      <c r="S32" s="75" t="str">
        <f t="shared" si="24"/>
        <v xml:space="preserve"> </v>
      </c>
      <c r="U32" s="81" t="str">
        <f t="shared" si="25"/>
        <v xml:space="preserve"> </v>
      </c>
      <c r="V32" s="81" t="str">
        <f t="shared" si="26"/>
        <v xml:space="preserve"> </v>
      </c>
      <c r="W32" s="82" t="str">
        <f t="shared" si="27"/>
        <v xml:space="preserve"> </v>
      </c>
      <c r="X32" s="82" t="str">
        <f t="shared" si="28"/>
        <v xml:space="preserve"> </v>
      </c>
      <c r="Z32" s="75" t="str">
        <f t="shared" si="29"/>
        <v xml:space="preserve"> </v>
      </c>
      <c r="AA32" s="75" t="str">
        <f t="shared" si="30"/>
        <v xml:space="preserve"> </v>
      </c>
      <c r="AB32" s="75" t="str">
        <f t="shared" si="31"/>
        <v xml:space="preserve"> </v>
      </c>
      <c r="AD32" s="75" t="str">
        <f t="shared" si="32"/>
        <v xml:space="preserve"> </v>
      </c>
      <c r="AE32" s="75" t="str">
        <f t="shared" si="33"/>
        <v xml:space="preserve"> </v>
      </c>
      <c r="AF32" s="75" t="str">
        <f t="shared" si="34"/>
        <v xml:space="preserve"> </v>
      </c>
      <c r="AH32" s="75" t="str">
        <f t="shared" si="35"/>
        <v xml:space="preserve"> </v>
      </c>
      <c r="AI32" s="75" t="str">
        <f t="shared" si="36"/>
        <v xml:space="preserve"> </v>
      </c>
      <c r="AJ32" s="75" t="str">
        <f t="shared" si="37"/>
        <v xml:space="preserve"> </v>
      </c>
      <c r="AK32" s="91">
        <f t="shared" si="18"/>
        <v>8.3333333333333329E-2</v>
      </c>
      <c r="AL32" s="83"/>
      <c r="AM32" s="89">
        <f t="shared" si="38"/>
        <v>2.4390243902438935E-2</v>
      </c>
      <c r="AN32" s="77"/>
      <c r="AO32" s="75" t="e">
        <f t="shared" si="39"/>
        <v>#VALUE!</v>
      </c>
      <c r="AP32" s="121" t="str">
        <f t="shared" si="40"/>
        <v xml:space="preserve"> </v>
      </c>
    </row>
    <row r="33" spans="3:42" ht="12.75">
      <c r="C33" s="227" t="s">
        <v>110</v>
      </c>
      <c r="D33" s="228"/>
      <c r="E33" s="234">
        <v>3009.4</v>
      </c>
      <c r="F33" s="235">
        <v>722</v>
      </c>
      <c r="G33" s="235">
        <v>9464</v>
      </c>
      <c r="H33" s="235">
        <v>1775022.472855414</v>
      </c>
      <c r="I33" s="235">
        <v>0</v>
      </c>
      <c r="J33" s="235">
        <v>62125.78654993949</v>
      </c>
      <c r="K33" s="235">
        <v>21744.025292478818</v>
      </c>
      <c r="L33" s="235">
        <v>104726.32589846941</v>
      </c>
      <c r="M33" s="235">
        <v>886797.26552932453</v>
      </c>
      <c r="N33" s="235">
        <v>197165.82826666668</v>
      </c>
      <c r="O33" s="236">
        <v>502463.24131853494</v>
      </c>
      <c r="Q33" s="84">
        <f t="shared" si="22"/>
        <v>589.82603603888288</v>
      </c>
      <c r="R33" s="84">
        <f t="shared" si="23"/>
        <v>2458.4798793011273</v>
      </c>
      <c r="S33" s="84">
        <f t="shared" si="24"/>
        <v>187.55520634566926</v>
      </c>
      <c r="T33" s="85"/>
      <c r="U33" s="86">
        <f t="shared" si="25"/>
        <v>0</v>
      </c>
      <c r="V33" s="86">
        <f t="shared" si="26"/>
        <v>3.4999999999999996E-2</v>
      </c>
      <c r="W33" s="87">
        <f t="shared" si="27"/>
        <v>1.2249999999999999E-2</v>
      </c>
      <c r="X33" s="87">
        <f t="shared" si="28"/>
        <v>5.899999999999999E-2</v>
      </c>
      <c r="Y33" s="85"/>
      <c r="Z33" s="84">
        <f t="shared" si="29"/>
        <v>294.67577109368131</v>
      </c>
      <c r="AA33" s="84">
        <f t="shared" si="30"/>
        <v>1228.2510602899231</v>
      </c>
      <c r="AB33" s="84">
        <f t="shared" si="31"/>
        <v>93.702162460833108</v>
      </c>
      <c r="AC33" s="85"/>
      <c r="AD33" s="84">
        <f t="shared" si="32"/>
        <v>65.516657229569574</v>
      </c>
      <c r="AE33" s="84">
        <f t="shared" si="33"/>
        <v>273.08286463527241</v>
      </c>
      <c r="AF33" s="84">
        <f t="shared" si="34"/>
        <v>20.833244744998591</v>
      </c>
      <c r="AG33" s="85"/>
      <c r="AH33" s="88">
        <f t="shared" si="35"/>
        <v>166.96459138650062</v>
      </c>
      <c r="AI33" s="84">
        <f t="shared" si="36"/>
        <v>695.93246720018692</v>
      </c>
      <c r="AJ33" s="84">
        <f t="shared" si="37"/>
        <v>53.092058465610201</v>
      </c>
      <c r="AK33" s="91">
        <f t="shared" si="18"/>
        <v>8.3333333333333329E-2</v>
      </c>
      <c r="AL33" s="83"/>
      <c r="AM33" s="89">
        <f t="shared" si="38"/>
        <v>2.4390243902438935E-2</v>
      </c>
      <c r="AN33" s="77"/>
      <c r="AO33" s="75">
        <f t="shared" si="39"/>
        <v>162.89228427951281</v>
      </c>
      <c r="AP33" s="121">
        <f t="shared" si="40"/>
        <v>0.28307429849619908</v>
      </c>
    </row>
    <row r="34" spans="3:42" ht="12.75">
      <c r="C34" s="227"/>
      <c r="D34" s="228"/>
      <c r="E34" s="234"/>
      <c r="F34" s="235"/>
      <c r="G34" s="235"/>
      <c r="H34" s="235"/>
      <c r="I34" s="235"/>
      <c r="J34" s="235"/>
      <c r="K34" s="235"/>
      <c r="L34" s="235"/>
      <c r="M34" s="235"/>
      <c r="N34" s="235"/>
      <c r="O34" s="236"/>
      <c r="Q34" s="75" t="str">
        <f t="shared" ref="Q34" si="41">+IF(E34&gt;0,H34/E34," ")</f>
        <v xml:space="preserve"> </v>
      </c>
      <c r="R34" s="75" t="str">
        <f t="shared" ref="R34" si="42">+IF(F34&gt;0,H34/F34," ")</f>
        <v xml:space="preserve"> </v>
      </c>
      <c r="S34" s="75" t="str">
        <f t="shared" ref="S34" si="43">+IF(G34&gt;0,H34/G34," ")</f>
        <v xml:space="preserve"> </v>
      </c>
      <c r="U34" s="81" t="str">
        <f t="shared" ref="U34" si="44">+IF(H34&gt;0,I34/H34," ")</f>
        <v xml:space="preserve"> </v>
      </c>
      <c r="V34" s="81" t="str">
        <f t="shared" ref="V34" si="45">+IF(H34&gt;0,J34/H34," ")</f>
        <v xml:space="preserve"> </v>
      </c>
      <c r="W34" s="82" t="str">
        <f t="shared" ref="W34" si="46">+IF(H34&gt;0,K34/H34," ")</f>
        <v xml:space="preserve"> </v>
      </c>
      <c r="X34" s="82" t="str">
        <f t="shared" ref="X34" si="47">+IF(H34&gt;0,L34/H34," ")</f>
        <v xml:space="preserve"> </v>
      </c>
      <c r="Z34" s="75" t="str">
        <f t="shared" ref="Z34" si="48">+IF(E34&gt;0,M34/E34," ")</f>
        <v xml:space="preserve"> </v>
      </c>
      <c r="AA34" s="75" t="str">
        <f t="shared" ref="AA34" si="49">+IF(F34,M34/F34," ")</f>
        <v xml:space="preserve"> </v>
      </c>
      <c r="AB34" s="75" t="str">
        <f t="shared" ref="AB34" si="50">+IF(G34,M34/G34," ")</f>
        <v xml:space="preserve"> </v>
      </c>
      <c r="AD34" s="75" t="str">
        <f t="shared" ref="AD34" si="51">+IF(E34&gt;0,N34/E34," ")</f>
        <v xml:space="preserve"> </v>
      </c>
      <c r="AE34" s="75" t="str">
        <f t="shared" ref="AE34" si="52">+IF(F34&gt;0,N34/F34," ")</f>
        <v xml:space="preserve"> </v>
      </c>
      <c r="AF34" s="75" t="str">
        <f t="shared" ref="AF34" si="53">+IF(G34&gt;0,N34/G34," ")</f>
        <v xml:space="preserve"> </v>
      </c>
      <c r="AH34" s="75" t="str">
        <f t="shared" ref="AH34" si="54">+IF(E34&gt;0,O34/E34," ")</f>
        <v xml:space="preserve"> </v>
      </c>
      <c r="AI34" s="75" t="str">
        <f t="shared" ref="AI34" si="55">+IF(F34&gt;0,O34/F34," ")</f>
        <v xml:space="preserve"> </v>
      </c>
      <c r="AJ34" s="75" t="str">
        <f t="shared" ref="AJ34" si="56">+IF(G34,O34/G34," ")</f>
        <v xml:space="preserve"> </v>
      </c>
      <c r="AK34" s="91">
        <f t="shared" si="18"/>
        <v>8.3333333333333329E-2</v>
      </c>
      <c r="AL34" s="83"/>
      <c r="AM34" s="89">
        <f t="shared" ref="AM34" si="57">1-1/(1+AK34*$AL$5)</f>
        <v>2.4390243902438935E-2</v>
      </c>
      <c r="AN34" s="77"/>
      <c r="AO34" s="75" t="e">
        <f t="shared" ref="AO34" si="58">+IF(AH34&gt;0,AH34*(1-AM34)," ")</f>
        <v>#VALUE!</v>
      </c>
      <c r="AP34" s="121" t="str">
        <f t="shared" ref="AP34" si="59">+IF(H34&gt;0,O34/H34," ")</f>
        <v xml:space="preserve"> </v>
      </c>
    </row>
    <row r="35" spans="3:42" ht="12.75">
      <c r="C35" s="227" t="s">
        <v>49</v>
      </c>
      <c r="D35" s="227" t="s">
        <v>102</v>
      </c>
      <c r="E35" s="234">
        <v>90.8</v>
      </c>
      <c r="F35" s="235">
        <v>10</v>
      </c>
      <c r="G35" s="235">
        <v>40</v>
      </c>
      <c r="H35" s="235">
        <v>45400.963405459399</v>
      </c>
      <c r="I35" s="235">
        <v>9080.1926810918794</v>
      </c>
      <c r="J35" s="235">
        <v>0</v>
      </c>
      <c r="K35" s="235">
        <v>556.16180171687768</v>
      </c>
      <c r="L35" s="235">
        <v>2678.656840922104</v>
      </c>
      <c r="M35" s="235">
        <v>28817.05263157895</v>
      </c>
      <c r="N35" s="235">
        <v>1030.7666666666664</v>
      </c>
      <c r="O35" s="236">
        <v>3238.1327834829244</v>
      </c>
      <c r="Q35" s="75">
        <f t="shared" ref="Q35:Q98" si="60">+IF(E35&gt;0,H35/E35," ")</f>
        <v>500.01061019228416</v>
      </c>
      <c r="R35" s="75">
        <f t="shared" ref="R35:R98" si="61">+IF(F35&gt;0,H35/F35," ")</f>
        <v>4540.0963405459397</v>
      </c>
      <c r="S35" s="75">
        <f t="shared" ref="S35:S98" si="62">+IF(G35&gt;0,H35/G35," ")</f>
        <v>1135.0240851364849</v>
      </c>
      <c r="U35" s="81">
        <f t="shared" ref="U35:U98" si="63">+IF(H35&gt;0,I35/H35," ")</f>
        <v>0.19999999999999998</v>
      </c>
      <c r="V35" s="81">
        <f t="shared" ref="V35:V98" si="64">+IF(H35&gt;0,J35/H35," ")</f>
        <v>0</v>
      </c>
      <c r="W35" s="82">
        <f t="shared" ref="W35:W98" si="65">+IF(H35&gt;0,K35/H35," ")</f>
        <v>1.225E-2</v>
      </c>
      <c r="X35" s="82">
        <f t="shared" ref="X35:X98" si="66">+IF(H35&gt;0,L35/H35," ")</f>
        <v>5.899999999999999E-2</v>
      </c>
      <c r="Z35" s="75">
        <f t="shared" ref="Z35:Z98" si="67">+IF(E35&gt;0,M35/E35," ")</f>
        <v>317.36842105263162</v>
      </c>
      <c r="AA35" s="75">
        <f t="shared" ref="AA35:AA98" si="68">+IF(F35,M35/F35," ")</f>
        <v>2881.7052631578949</v>
      </c>
      <c r="AB35" s="75">
        <f t="shared" ref="AB35:AB98" si="69">+IF(G35,M35/G35," ")</f>
        <v>720.42631578947373</v>
      </c>
      <c r="AD35" s="75">
        <f t="shared" ref="AD35:AD98" si="70">+IF(E35&gt;0,N35/E35," ")</f>
        <v>11.352055800293684</v>
      </c>
      <c r="AE35" s="75">
        <f t="shared" ref="AE35:AE98" si="71">+IF(F35&gt;0,N35/F35," ")</f>
        <v>103.07666666666664</v>
      </c>
      <c r="AF35" s="75">
        <f t="shared" ref="AF35:AF98" si="72">+IF(G35&gt;0,N35/G35," ")</f>
        <v>25.76916666666666</v>
      </c>
      <c r="AH35" s="75">
        <f t="shared" ref="AH35:AH98" si="73">+IF(E35&gt;0,O35/E35," ")</f>
        <v>35.66225532470181</v>
      </c>
      <c r="AI35" s="75">
        <f t="shared" ref="AI35:AI98" si="74">+IF(F35&gt;0,O35/F35," ")</f>
        <v>323.81327834829244</v>
      </c>
      <c r="AJ35" s="75">
        <f t="shared" ref="AJ35:AJ98" si="75">+IF(G35,O35/G35," ")</f>
        <v>80.953319587073111</v>
      </c>
      <c r="AK35" s="91">
        <f t="shared" si="18"/>
        <v>8.3333333333333329E-2</v>
      </c>
      <c r="AL35" s="83"/>
      <c r="AM35" s="89">
        <f t="shared" ref="AM35:AM98" si="76">1-1/(1+AK35*$AL$5)</f>
        <v>2.4390243902438935E-2</v>
      </c>
      <c r="AN35" s="77"/>
      <c r="AO35" s="75">
        <f t="shared" ref="AO35:AO98" si="77">+IF(AH35&gt;0,AH35*(1-AM35)," ")</f>
        <v>34.792444219221281</v>
      </c>
      <c r="AP35" s="121">
        <f t="shared" ref="AP35:AP98" si="78">+IF(H35&gt;0,O35/H35," ")</f>
        <v>7.1322997147975575E-2</v>
      </c>
    </row>
    <row r="36" spans="3:42" ht="12.75">
      <c r="C36" s="237"/>
      <c r="D36" s="238" t="s">
        <v>27</v>
      </c>
      <c r="E36" s="239">
        <v>0</v>
      </c>
      <c r="F36" s="240"/>
      <c r="G36" s="240">
        <v>0</v>
      </c>
      <c r="H36" s="240">
        <v>0</v>
      </c>
      <c r="I36" s="240">
        <v>0</v>
      </c>
      <c r="J36" s="240">
        <v>0</v>
      </c>
      <c r="K36" s="240">
        <v>0</v>
      </c>
      <c r="L36" s="240">
        <v>0</v>
      </c>
      <c r="M36" s="240">
        <v>0</v>
      </c>
      <c r="N36" s="240">
        <v>0</v>
      </c>
      <c r="O36" s="241">
        <v>0</v>
      </c>
      <c r="Q36" s="75" t="str">
        <f t="shared" si="60"/>
        <v xml:space="preserve"> </v>
      </c>
      <c r="R36" s="75" t="str">
        <f t="shared" si="61"/>
        <v xml:space="preserve"> </v>
      </c>
      <c r="S36" s="75" t="str">
        <f t="shared" si="62"/>
        <v xml:space="preserve"> </v>
      </c>
      <c r="U36" s="81" t="str">
        <f t="shared" si="63"/>
        <v xml:space="preserve"> </v>
      </c>
      <c r="V36" s="81" t="str">
        <f t="shared" si="64"/>
        <v xml:space="preserve"> </v>
      </c>
      <c r="W36" s="82" t="str">
        <f t="shared" si="65"/>
        <v xml:space="preserve"> </v>
      </c>
      <c r="X36" s="82" t="str">
        <f t="shared" si="66"/>
        <v xml:space="preserve"> </v>
      </c>
      <c r="Z36" s="75" t="str">
        <f t="shared" si="67"/>
        <v xml:space="preserve"> </v>
      </c>
      <c r="AA36" s="75" t="str">
        <f t="shared" si="68"/>
        <v xml:space="preserve"> </v>
      </c>
      <c r="AB36" s="75" t="str">
        <f t="shared" si="69"/>
        <v xml:space="preserve"> </v>
      </c>
      <c r="AD36" s="75" t="str">
        <f t="shared" si="70"/>
        <v xml:space="preserve"> </v>
      </c>
      <c r="AE36" s="75" t="str">
        <f t="shared" si="71"/>
        <v xml:space="preserve"> </v>
      </c>
      <c r="AF36" s="75" t="str">
        <f t="shared" si="72"/>
        <v xml:space="preserve"> </v>
      </c>
      <c r="AH36" s="75" t="str">
        <f t="shared" si="73"/>
        <v xml:space="preserve"> </v>
      </c>
      <c r="AI36" s="75" t="str">
        <f t="shared" si="74"/>
        <v xml:space="preserve"> </v>
      </c>
      <c r="AJ36" s="75" t="str">
        <f t="shared" si="75"/>
        <v xml:space="preserve"> </v>
      </c>
      <c r="AK36" s="91">
        <f t="shared" si="18"/>
        <v>8.3333333333333329E-2</v>
      </c>
      <c r="AL36" s="83"/>
      <c r="AM36" s="89">
        <f t="shared" si="76"/>
        <v>2.4390243902438935E-2</v>
      </c>
      <c r="AN36" s="77"/>
      <c r="AO36" s="75" t="e">
        <f t="shared" si="77"/>
        <v>#VALUE!</v>
      </c>
      <c r="AP36" s="121" t="str">
        <f t="shared" si="78"/>
        <v xml:space="preserve"> </v>
      </c>
    </row>
    <row r="37" spans="3:42" ht="12.75">
      <c r="C37" s="237"/>
      <c r="D37" s="238" t="s">
        <v>29</v>
      </c>
      <c r="E37" s="239">
        <v>600</v>
      </c>
      <c r="F37" s="240">
        <v>100</v>
      </c>
      <c r="G37" s="240">
        <v>1200</v>
      </c>
      <c r="H37" s="240">
        <v>314965.69855864404</v>
      </c>
      <c r="I37" s="240">
        <v>62993.139711728814</v>
      </c>
      <c r="J37" s="240">
        <v>0</v>
      </c>
      <c r="K37" s="240">
        <v>3858.3298073433898</v>
      </c>
      <c r="L37" s="240">
        <v>18582.976214959999</v>
      </c>
      <c r="M37" s="240">
        <v>190421.05263157896</v>
      </c>
      <c r="N37" s="240">
        <v>25374.239999999998</v>
      </c>
      <c r="O37" s="241">
        <v>13735.960193032941</v>
      </c>
      <c r="Q37" s="75">
        <f t="shared" si="60"/>
        <v>524.94283093107344</v>
      </c>
      <c r="R37" s="75">
        <f t="shared" si="61"/>
        <v>3149.6569855864404</v>
      </c>
      <c r="S37" s="75">
        <f t="shared" si="62"/>
        <v>262.47141546553672</v>
      </c>
      <c r="U37" s="81">
        <f t="shared" si="63"/>
        <v>0.2</v>
      </c>
      <c r="V37" s="81">
        <f t="shared" si="64"/>
        <v>0</v>
      </c>
      <c r="W37" s="82">
        <f t="shared" si="65"/>
        <v>1.225E-2</v>
      </c>
      <c r="X37" s="82">
        <f t="shared" si="66"/>
        <v>5.9000000000000004E-2</v>
      </c>
      <c r="Z37" s="75">
        <f t="shared" si="67"/>
        <v>317.36842105263162</v>
      </c>
      <c r="AA37" s="75">
        <f t="shared" si="68"/>
        <v>1904.2105263157896</v>
      </c>
      <c r="AB37" s="75">
        <f t="shared" si="69"/>
        <v>158.68421052631581</v>
      </c>
      <c r="AD37" s="75">
        <f t="shared" si="70"/>
        <v>42.290399999999998</v>
      </c>
      <c r="AE37" s="75">
        <f t="shared" si="71"/>
        <v>253.74239999999998</v>
      </c>
      <c r="AF37" s="75">
        <f t="shared" si="72"/>
        <v>21.145199999999999</v>
      </c>
      <c r="AH37" s="75">
        <f t="shared" si="73"/>
        <v>22.893266988388234</v>
      </c>
      <c r="AI37" s="75">
        <f t="shared" si="74"/>
        <v>137.3596019303294</v>
      </c>
      <c r="AJ37" s="75">
        <f t="shared" si="75"/>
        <v>11.446633494194117</v>
      </c>
      <c r="AK37" s="91">
        <f t="shared" si="18"/>
        <v>8.3333333333333329E-2</v>
      </c>
      <c r="AL37" s="83"/>
      <c r="AM37" s="89">
        <f t="shared" si="76"/>
        <v>2.4390243902438935E-2</v>
      </c>
      <c r="AN37" s="77"/>
      <c r="AO37" s="75">
        <f t="shared" si="77"/>
        <v>22.334894622817792</v>
      </c>
      <c r="AP37" s="121">
        <f t="shared" si="78"/>
        <v>4.3610971784838394E-2</v>
      </c>
    </row>
    <row r="38" spans="3:42" ht="12.75">
      <c r="C38" s="237"/>
      <c r="D38" s="238" t="s">
        <v>31</v>
      </c>
      <c r="E38" s="239">
        <v>312</v>
      </c>
      <c r="F38" s="240">
        <v>52</v>
      </c>
      <c r="G38" s="240">
        <v>624</v>
      </c>
      <c r="H38" s="240">
        <v>160146.76090828096</v>
      </c>
      <c r="I38" s="240">
        <v>32029.352181656195</v>
      </c>
      <c r="J38" s="240">
        <v>0</v>
      </c>
      <c r="K38" s="240">
        <v>1961.7978211264419</v>
      </c>
      <c r="L38" s="240">
        <v>9448.6588935885775</v>
      </c>
      <c r="M38" s="240">
        <v>99018.947368421068</v>
      </c>
      <c r="N38" s="240">
        <v>13194.604799999999</v>
      </c>
      <c r="O38" s="241">
        <v>4493.3998434887162</v>
      </c>
      <c r="Q38" s="75">
        <f t="shared" si="60"/>
        <v>513.29090034705439</v>
      </c>
      <c r="R38" s="75">
        <f t="shared" si="61"/>
        <v>3079.7454020823261</v>
      </c>
      <c r="S38" s="75">
        <f t="shared" si="62"/>
        <v>256.64545017352719</v>
      </c>
      <c r="U38" s="81">
        <f t="shared" si="63"/>
        <v>0.2</v>
      </c>
      <c r="V38" s="81">
        <f t="shared" si="64"/>
        <v>0</v>
      </c>
      <c r="W38" s="82">
        <f t="shared" si="65"/>
        <v>1.225E-2</v>
      </c>
      <c r="X38" s="82">
        <f t="shared" si="66"/>
        <v>5.9000000000000004E-2</v>
      </c>
      <c r="Z38" s="75">
        <f t="shared" si="67"/>
        <v>317.36842105263162</v>
      </c>
      <c r="AA38" s="75">
        <f t="shared" si="68"/>
        <v>1904.2105263157898</v>
      </c>
      <c r="AB38" s="75">
        <f t="shared" si="69"/>
        <v>158.68421052631581</v>
      </c>
      <c r="AD38" s="75">
        <f t="shared" si="70"/>
        <v>42.290399999999998</v>
      </c>
      <c r="AE38" s="75">
        <f t="shared" si="71"/>
        <v>253.74239999999998</v>
      </c>
      <c r="AF38" s="75">
        <f t="shared" si="72"/>
        <v>21.145199999999999</v>
      </c>
      <c r="AH38" s="75">
        <f t="shared" si="73"/>
        <v>14.401922575284347</v>
      </c>
      <c r="AI38" s="75">
        <f t="shared" si="74"/>
        <v>86.411535451706087</v>
      </c>
      <c r="AJ38" s="75">
        <f t="shared" si="75"/>
        <v>7.2009612876421736</v>
      </c>
      <c r="AK38" s="91">
        <f t="shared" si="18"/>
        <v>8.3333333333333329E-2</v>
      </c>
      <c r="AL38" s="83"/>
      <c r="AM38" s="89">
        <f t="shared" si="76"/>
        <v>2.4390243902438935E-2</v>
      </c>
      <c r="AN38" s="77"/>
      <c r="AO38" s="75">
        <f t="shared" si="77"/>
        <v>14.05065617100912</v>
      </c>
      <c r="AP38" s="121">
        <f t="shared" si="78"/>
        <v>2.8058012650422383E-2</v>
      </c>
    </row>
    <row r="39" spans="3:42" ht="12.75">
      <c r="C39" s="237"/>
      <c r="D39" s="238" t="s">
        <v>199</v>
      </c>
      <c r="E39" s="239">
        <v>0</v>
      </c>
      <c r="F39" s="240"/>
      <c r="G39" s="240">
        <v>0</v>
      </c>
      <c r="H39" s="240">
        <v>0</v>
      </c>
      <c r="I39" s="240">
        <v>0</v>
      </c>
      <c r="J39" s="240">
        <v>0</v>
      </c>
      <c r="K39" s="240">
        <v>0</v>
      </c>
      <c r="L39" s="240">
        <v>0</v>
      </c>
      <c r="M39" s="240">
        <v>0</v>
      </c>
      <c r="N39" s="240">
        <v>0</v>
      </c>
      <c r="O39" s="241">
        <v>0</v>
      </c>
      <c r="Q39" s="75" t="str">
        <f t="shared" si="60"/>
        <v xml:space="preserve"> </v>
      </c>
      <c r="R39" s="75" t="str">
        <f t="shared" si="61"/>
        <v xml:space="preserve"> </v>
      </c>
      <c r="S39" s="75" t="str">
        <f t="shared" si="62"/>
        <v xml:space="preserve"> </v>
      </c>
      <c r="U39" s="81" t="str">
        <f t="shared" si="63"/>
        <v xml:space="preserve"> </v>
      </c>
      <c r="V39" s="81" t="str">
        <f t="shared" si="64"/>
        <v xml:space="preserve"> </v>
      </c>
      <c r="W39" s="82" t="str">
        <f t="shared" si="65"/>
        <v xml:space="preserve"> </v>
      </c>
      <c r="X39" s="82" t="str">
        <f t="shared" si="66"/>
        <v xml:space="preserve"> </v>
      </c>
      <c r="Z39" s="75" t="str">
        <f t="shared" si="67"/>
        <v xml:space="preserve"> </v>
      </c>
      <c r="AA39" s="75" t="str">
        <f t="shared" si="68"/>
        <v xml:space="preserve"> </v>
      </c>
      <c r="AB39" s="75" t="str">
        <f t="shared" si="69"/>
        <v xml:space="preserve"> </v>
      </c>
      <c r="AD39" s="75" t="str">
        <f t="shared" si="70"/>
        <v xml:space="preserve"> </v>
      </c>
      <c r="AE39" s="75" t="str">
        <f t="shared" si="71"/>
        <v xml:space="preserve"> </v>
      </c>
      <c r="AF39" s="75" t="str">
        <f t="shared" si="72"/>
        <v xml:space="preserve"> </v>
      </c>
      <c r="AH39" s="75" t="str">
        <f t="shared" si="73"/>
        <v xml:space="preserve"> </v>
      </c>
      <c r="AI39" s="75" t="str">
        <f t="shared" si="74"/>
        <v xml:space="preserve"> </v>
      </c>
      <c r="AJ39" s="75" t="str">
        <f t="shared" si="75"/>
        <v xml:space="preserve"> </v>
      </c>
      <c r="AK39" s="91">
        <f t="shared" si="18"/>
        <v>8.3333333333333329E-2</v>
      </c>
      <c r="AL39" s="83"/>
      <c r="AM39" s="89">
        <f t="shared" si="76"/>
        <v>2.4390243902438935E-2</v>
      </c>
      <c r="AN39" s="77"/>
      <c r="AO39" s="75" t="e">
        <f t="shared" si="77"/>
        <v>#VALUE!</v>
      </c>
      <c r="AP39" s="121" t="str">
        <f t="shared" si="78"/>
        <v xml:space="preserve"> </v>
      </c>
    </row>
    <row r="40" spans="3:42" ht="12.75">
      <c r="C40" s="237"/>
      <c r="D40" s="238" t="s">
        <v>26</v>
      </c>
      <c r="E40" s="239">
        <v>564</v>
      </c>
      <c r="F40" s="240">
        <v>100</v>
      </c>
      <c r="G40" s="240">
        <v>1200</v>
      </c>
      <c r="H40" s="240">
        <v>304009.91253230959</v>
      </c>
      <c r="I40" s="240">
        <v>60801.982506461922</v>
      </c>
      <c r="J40" s="240">
        <v>0</v>
      </c>
      <c r="K40" s="240">
        <v>3724.1214285207921</v>
      </c>
      <c r="L40" s="240">
        <v>17936.584839406263</v>
      </c>
      <c r="M40" s="240">
        <v>178995.78947368418</v>
      </c>
      <c r="N40" s="240">
        <v>37128</v>
      </c>
      <c r="O40" s="241">
        <v>5423.4342842364294</v>
      </c>
      <c r="Q40" s="75">
        <f t="shared" si="60"/>
        <v>539.02466761047799</v>
      </c>
      <c r="R40" s="75">
        <f t="shared" si="61"/>
        <v>3040.0991253230959</v>
      </c>
      <c r="S40" s="75">
        <f t="shared" si="62"/>
        <v>253.34159377692467</v>
      </c>
      <c r="U40" s="81">
        <f t="shared" si="63"/>
        <v>0.2</v>
      </c>
      <c r="V40" s="81">
        <f t="shared" si="64"/>
        <v>0</v>
      </c>
      <c r="W40" s="82">
        <f t="shared" si="65"/>
        <v>1.2249999999999999E-2</v>
      </c>
      <c r="X40" s="82">
        <f t="shared" si="66"/>
        <v>5.899999999999999E-2</v>
      </c>
      <c r="Z40" s="75">
        <f t="shared" si="67"/>
        <v>317.36842105263156</v>
      </c>
      <c r="AA40" s="75">
        <f t="shared" si="68"/>
        <v>1789.9578947368418</v>
      </c>
      <c r="AB40" s="75">
        <f t="shared" si="69"/>
        <v>149.16315789473683</v>
      </c>
      <c r="AD40" s="75">
        <f t="shared" si="70"/>
        <v>65.829787234042556</v>
      </c>
      <c r="AE40" s="75">
        <f t="shared" si="71"/>
        <v>371.28</v>
      </c>
      <c r="AF40" s="75">
        <f t="shared" si="72"/>
        <v>30.94</v>
      </c>
      <c r="AH40" s="75">
        <f t="shared" si="73"/>
        <v>9.6160182344617535</v>
      </c>
      <c r="AI40" s="75">
        <f t="shared" si="74"/>
        <v>54.234342842364292</v>
      </c>
      <c r="AJ40" s="75">
        <f t="shared" si="75"/>
        <v>4.5195285701970249</v>
      </c>
      <c r="AK40" s="91">
        <f t="shared" si="18"/>
        <v>8.3333333333333329E-2</v>
      </c>
      <c r="AL40" s="83"/>
      <c r="AM40" s="89">
        <f t="shared" si="76"/>
        <v>2.4390243902438935E-2</v>
      </c>
      <c r="AN40" s="77"/>
      <c r="AO40" s="75">
        <f t="shared" si="77"/>
        <v>9.3814812043529319</v>
      </c>
      <c r="AP40" s="121">
        <f t="shared" si="78"/>
        <v>1.78396626579077E-2</v>
      </c>
    </row>
    <row r="41" spans="3:42" ht="12.75">
      <c r="C41" s="237"/>
      <c r="D41" s="238" t="s">
        <v>200</v>
      </c>
      <c r="E41" s="239">
        <v>0</v>
      </c>
      <c r="F41" s="240"/>
      <c r="G41" s="240">
        <v>0</v>
      </c>
      <c r="H41" s="240">
        <v>0</v>
      </c>
      <c r="I41" s="240">
        <v>0</v>
      </c>
      <c r="J41" s="240">
        <v>0</v>
      </c>
      <c r="K41" s="240">
        <v>0</v>
      </c>
      <c r="L41" s="240">
        <v>0</v>
      </c>
      <c r="M41" s="240">
        <v>0</v>
      </c>
      <c r="N41" s="240">
        <v>0</v>
      </c>
      <c r="O41" s="241">
        <v>0</v>
      </c>
      <c r="Q41" s="75" t="str">
        <f t="shared" si="60"/>
        <v xml:space="preserve"> </v>
      </c>
      <c r="R41" s="75" t="str">
        <f t="shared" si="61"/>
        <v xml:space="preserve"> </v>
      </c>
      <c r="S41" s="75" t="str">
        <f t="shared" si="62"/>
        <v xml:space="preserve"> </v>
      </c>
      <c r="U41" s="81" t="str">
        <f t="shared" si="63"/>
        <v xml:space="preserve"> </v>
      </c>
      <c r="V41" s="81" t="str">
        <f t="shared" si="64"/>
        <v xml:space="preserve"> </v>
      </c>
      <c r="W41" s="82" t="str">
        <f t="shared" si="65"/>
        <v xml:space="preserve"> </v>
      </c>
      <c r="X41" s="82" t="str">
        <f t="shared" si="66"/>
        <v xml:space="preserve"> </v>
      </c>
      <c r="Z41" s="75" t="str">
        <f t="shared" si="67"/>
        <v xml:space="preserve"> </v>
      </c>
      <c r="AA41" s="75" t="str">
        <f t="shared" si="68"/>
        <v xml:space="preserve"> </v>
      </c>
      <c r="AB41" s="75" t="str">
        <f t="shared" si="69"/>
        <v xml:space="preserve"> </v>
      </c>
      <c r="AD41" s="75" t="str">
        <f t="shared" si="70"/>
        <v xml:space="preserve"> </v>
      </c>
      <c r="AE41" s="75" t="str">
        <f t="shared" si="71"/>
        <v xml:space="preserve"> </v>
      </c>
      <c r="AF41" s="75" t="str">
        <f t="shared" si="72"/>
        <v xml:space="preserve"> </v>
      </c>
      <c r="AH41" s="75" t="str">
        <f t="shared" si="73"/>
        <v xml:space="preserve"> </v>
      </c>
      <c r="AI41" s="75" t="str">
        <f t="shared" si="74"/>
        <v xml:space="preserve"> </v>
      </c>
      <c r="AJ41" s="75" t="str">
        <f t="shared" si="75"/>
        <v xml:space="preserve"> </v>
      </c>
      <c r="AK41" s="91">
        <f t="shared" si="18"/>
        <v>8.3333333333333329E-2</v>
      </c>
      <c r="AL41" s="83"/>
      <c r="AM41" s="89">
        <f t="shared" si="76"/>
        <v>2.4390243902438935E-2</v>
      </c>
      <c r="AN41" s="77"/>
      <c r="AO41" s="75" t="e">
        <f t="shared" si="77"/>
        <v>#VALUE!</v>
      </c>
      <c r="AP41" s="121" t="str">
        <f t="shared" si="78"/>
        <v xml:space="preserve"> </v>
      </c>
    </row>
    <row r="42" spans="3:42" ht="12.75">
      <c r="C42" s="237"/>
      <c r="D42" s="238" t="s">
        <v>271</v>
      </c>
      <c r="E42" s="239">
        <v>72</v>
      </c>
      <c r="F42" s="240">
        <v>40</v>
      </c>
      <c r="G42" s="240">
        <v>240</v>
      </c>
      <c r="H42" s="240">
        <v>41760.345453245594</v>
      </c>
      <c r="I42" s="240">
        <v>8352.06909064912</v>
      </c>
      <c r="J42" s="240">
        <v>0</v>
      </c>
      <c r="K42" s="240">
        <v>511.56423180225846</v>
      </c>
      <c r="L42" s="240">
        <v>2463.8603817414896</v>
      </c>
      <c r="M42" s="240">
        <v>22850.526315789473</v>
      </c>
      <c r="N42" s="240">
        <v>2938.0319999999997</v>
      </c>
      <c r="O42" s="241">
        <v>4644.2934332632512</v>
      </c>
      <c r="Q42" s="75">
        <f t="shared" si="60"/>
        <v>580.00479796174432</v>
      </c>
      <c r="R42" s="75">
        <f t="shared" si="61"/>
        <v>1044.0086363311398</v>
      </c>
      <c r="S42" s="75">
        <f t="shared" si="62"/>
        <v>174.00143938852332</v>
      </c>
      <c r="U42" s="81">
        <f t="shared" si="63"/>
        <v>0.20000000000000004</v>
      </c>
      <c r="V42" s="81">
        <f t="shared" si="64"/>
        <v>0</v>
      </c>
      <c r="W42" s="82">
        <f t="shared" si="65"/>
        <v>1.2249999999999999E-2</v>
      </c>
      <c r="X42" s="82">
        <f t="shared" si="66"/>
        <v>5.899999999999999E-2</v>
      </c>
      <c r="Z42" s="75">
        <f t="shared" si="67"/>
        <v>317.36842105263156</v>
      </c>
      <c r="AA42" s="75">
        <f t="shared" si="68"/>
        <v>571.26315789473688</v>
      </c>
      <c r="AB42" s="75">
        <f t="shared" si="69"/>
        <v>95.210526315789465</v>
      </c>
      <c r="AD42" s="75">
        <f t="shared" si="70"/>
        <v>40.805999999999997</v>
      </c>
      <c r="AE42" s="75">
        <f t="shared" si="71"/>
        <v>73.450799999999987</v>
      </c>
      <c r="AF42" s="75">
        <f t="shared" si="72"/>
        <v>12.2418</v>
      </c>
      <c r="AH42" s="75">
        <f t="shared" si="73"/>
        <v>64.504075461989601</v>
      </c>
      <c r="AI42" s="75">
        <f t="shared" si="74"/>
        <v>116.10733583158128</v>
      </c>
      <c r="AJ42" s="75">
        <f t="shared" si="75"/>
        <v>19.35122263859688</v>
      </c>
      <c r="AK42" s="91">
        <f t="shared" si="18"/>
        <v>8.3333333333333329E-2</v>
      </c>
      <c r="AL42" s="83"/>
      <c r="AM42" s="89">
        <f t="shared" si="76"/>
        <v>2.4390243902438935E-2</v>
      </c>
      <c r="AN42" s="77"/>
      <c r="AO42" s="75">
        <f t="shared" si="77"/>
        <v>62.930805328770347</v>
      </c>
      <c r="AP42" s="121">
        <f t="shared" si="78"/>
        <v>0.11121300321768049</v>
      </c>
    </row>
    <row r="43" spans="3:42" ht="12.75">
      <c r="C43" s="237"/>
      <c r="D43" s="238" t="s">
        <v>142</v>
      </c>
      <c r="E43" s="239">
        <v>72</v>
      </c>
      <c r="F43" s="240">
        <v>40</v>
      </c>
      <c r="G43" s="240">
        <v>240</v>
      </c>
      <c r="H43" s="240">
        <v>44903.59726155438</v>
      </c>
      <c r="I43" s="240">
        <v>8980.7194523108756</v>
      </c>
      <c r="J43" s="240">
        <v>0</v>
      </c>
      <c r="K43" s="240">
        <v>550.06906645404126</v>
      </c>
      <c r="L43" s="240">
        <v>2649.3122384317085</v>
      </c>
      <c r="M43" s="240">
        <v>22850.526315789473</v>
      </c>
      <c r="N43" s="240">
        <v>2938.0319999999997</v>
      </c>
      <c r="O43" s="241">
        <v>6934.9381885682842</v>
      </c>
      <c r="Q43" s="75">
        <f t="shared" si="60"/>
        <v>623.66107307714412</v>
      </c>
      <c r="R43" s="75">
        <f t="shared" si="61"/>
        <v>1122.5899315388594</v>
      </c>
      <c r="S43" s="75">
        <f t="shared" si="62"/>
        <v>187.09832192314326</v>
      </c>
      <c r="U43" s="81">
        <f t="shared" si="63"/>
        <v>0.19999999999999998</v>
      </c>
      <c r="V43" s="81">
        <f t="shared" si="64"/>
        <v>0</v>
      </c>
      <c r="W43" s="82">
        <f t="shared" si="65"/>
        <v>1.2250000000000002E-2</v>
      </c>
      <c r="X43" s="82">
        <f t="shared" si="66"/>
        <v>5.9000000000000004E-2</v>
      </c>
      <c r="Z43" s="75">
        <f t="shared" si="67"/>
        <v>317.36842105263156</v>
      </c>
      <c r="AA43" s="75">
        <f t="shared" si="68"/>
        <v>571.26315789473688</v>
      </c>
      <c r="AB43" s="75">
        <f t="shared" si="69"/>
        <v>95.210526315789465</v>
      </c>
      <c r="AD43" s="75">
        <f t="shared" si="70"/>
        <v>40.805999999999997</v>
      </c>
      <c r="AE43" s="75">
        <f t="shared" si="71"/>
        <v>73.450799999999987</v>
      </c>
      <c r="AF43" s="75">
        <f t="shared" si="72"/>
        <v>12.2418</v>
      </c>
      <c r="AH43" s="75">
        <f t="shared" si="73"/>
        <v>96.318585952337287</v>
      </c>
      <c r="AI43" s="75">
        <f t="shared" si="74"/>
        <v>173.3734547142071</v>
      </c>
      <c r="AJ43" s="75">
        <f t="shared" si="75"/>
        <v>28.895575785701183</v>
      </c>
      <c r="AK43" s="91">
        <f t="shared" si="18"/>
        <v>8.3333333333333329E-2</v>
      </c>
      <c r="AL43" s="83"/>
      <c r="AM43" s="89">
        <f t="shared" si="76"/>
        <v>2.4390243902438935E-2</v>
      </c>
      <c r="AN43" s="77"/>
      <c r="AO43" s="75">
        <f t="shared" si="77"/>
        <v>93.969352148621752</v>
      </c>
      <c r="AP43" s="121">
        <f t="shared" si="78"/>
        <v>0.1544405929924427</v>
      </c>
    </row>
    <row r="44" spans="3:42" ht="12.75">
      <c r="C44" s="237"/>
      <c r="D44" s="238" t="s">
        <v>28</v>
      </c>
      <c r="E44" s="239">
        <v>300</v>
      </c>
      <c r="F44" s="240">
        <v>100</v>
      </c>
      <c r="G44" s="240">
        <v>1200</v>
      </c>
      <c r="H44" s="240">
        <v>196945.60202436132</v>
      </c>
      <c r="I44" s="240">
        <v>39389.120404872265</v>
      </c>
      <c r="J44" s="240">
        <v>0</v>
      </c>
      <c r="K44" s="240">
        <v>2412.5836247984266</v>
      </c>
      <c r="L44" s="240">
        <v>11619.790519437318</v>
      </c>
      <c r="M44" s="240">
        <v>95210.526315789481</v>
      </c>
      <c r="N44" s="240">
        <v>28108.000000000004</v>
      </c>
      <c r="O44" s="241">
        <v>20205.581159463854</v>
      </c>
      <c r="Q44" s="75">
        <f t="shared" si="60"/>
        <v>656.48534008120441</v>
      </c>
      <c r="R44" s="75">
        <f t="shared" si="61"/>
        <v>1969.4560202436132</v>
      </c>
      <c r="S44" s="75">
        <f t="shared" si="62"/>
        <v>164.1213350203011</v>
      </c>
      <c r="U44" s="81">
        <f t="shared" si="63"/>
        <v>0.2</v>
      </c>
      <c r="V44" s="81">
        <f t="shared" si="64"/>
        <v>0</v>
      </c>
      <c r="W44" s="82">
        <f t="shared" si="65"/>
        <v>1.2250000000000002E-2</v>
      </c>
      <c r="X44" s="82">
        <f t="shared" si="66"/>
        <v>5.9000000000000004E-2</v>
      </c>
      <c r="Z44" s="75">
        <f t="shared" si="67"/>
        <v>317.36842105263162</v>
      </c>
      <c r="AA44" s="75">
        <f t="shared" si="68"/>
        <v>952.1052631578948</v>
      </c>
      <c r="AB44" s="75">
        <f t="shared" si="69"/>
        <v>79.342105263157904</v>
      </c>
      <c r="AD44" s="75">
        <f t="shared" si="70"/>
        <v>93.693333333333342</v>
      </c>
      <c r="AE44" s="75">
        <f t="shared" si="71"/>
        <v>281.08000000000004</v>
      </c>
      <c r="AF44" s="75">
        <f t="shared" si="72"/>
        <v>23.423333333333336</v>
      </c>
      <c r="AH44" s="75">
        <f t="shared" si="73"/>
        <v>67.351937198212852</v>
      </c>
      <c r="AI44" s="75">
        <f t="shared" si="74"/>
        <v>202.05581159463856</v>
      </c>
      <c r="AJ44" s="75">
        <f t="shared" si="75"/>
        <v>16.837984299553213</v>
      </c>
      <c r="AK44" s="91">
        <f t="shared" si="18"/>
        <v>8.3333333333333329E-2</v>
      </c>
      <c r="AL44" s="83"/>
      <c r="AM44" s="89">
        <f t="shared" si="76"/>
        <v>2.4390243902438935E-2</v>
      </c>
      <c r="AN44" s="77"/>
      <c r="AO44" s="75">
        <f t="shared" si="77"/>
        <v>65.709207022646694</v>
      </c>
      <c r="AP44" s="121">
        <f t="shared" si="78"/>
        <v>0.10259473149831755</v>
      </c>
    </row>
    <row r="45" spans="3:42" ht="12.75">
      <c r="C45" s="237"/>
      <c r="D45" s="238" t="s">
        <v>25</v>
      </c>
      <c r="E45" s="239">
        <v>120</v>
      </c>
      <c r="F45" s="240">
        <v>40</v>
      </c>
      <c r="G45" s="240">
        <v>480</v>
      </c>
      <c r="H45" s="240">
        <v>82044.177134820173</v>
      </c>
      <c r="I45" s="240">
        <v>16408.835426964037</v>
      </c>
      <c r="J45" s="240">
        <v>0</v>
      </c>
      <c r="K45" s="240">
        <v>1005.0411699015472</v>
      </c>
      <c r="L45" s="240">
        <v>4840.6064509543903</v>
      </c>
      <c r="M45" s="240">
        <v>38903.225806451614</v>
      </c>
      <c r="N45" s="240">
        <v>11243.2</v>
      </c>
      <c r="O45" s="241">
        <v>9643.2682805485965</v>
      </c>
      <c r="Q45" s="75">
        <f t="shared" si="60"/>
        <v>683.70147612350149</v>
      </c>
      <c r="R45" s="75">
        <f t="shared" si="61"/>
        <v>2051.1044283705041</v>
      </c>
      <c r="S45" s="75">
        <f t="shared" si="62"/>
        <v>170.92536903087537</v>
      </c>
      <c r="U45" s="81">
        <f t="shared" si="63"/>
        <v>0.20000000000000004</v>
      </c>
      <c r="V45" s="81">
        <f t="shared" si="64"/>
        <v>0</v>
      </c>
      <c r="W45" s="82">
        <f t="shared" si="65"/>
        <v>1.225E-2</v>
      </c>
      <c r="X45" s="82">
        <f t="shared" si="66"/>
        <v>5.9000000000000004E-2</v>
      </c>
      <c r="Z45" s="75">
        <f t="shared" si="67"/>
        <v>324.19354838709677</v>
      </c>
      <c r="AA45" s="75">
        <f t="shared" si="68"/>
        <v>972.58064516129036</v>
      </c>
      <c r="AB45" s="75">
        <f t="shared" si="69"/>
        <v>81.048387096774192</v>
      </c>
      <c r="AD45" s="75">
        <f t="shared" si="70"/>
        <v>93.693333333333342</v>
      </c>
      <c r="AE45" s="75">
        <f t="shared" si="71"/>
        <v>281.08000000000004</v>
      </c>
      <c r="AF45" s="75">
        <f t="shared" si="72"/>
        <v>23.423333333333336</v>
      </c>
      <c r="AH45" s="75">
        <f t="shared" si="73"/>
        <v>80.360569004571644</v>
      </c>
      <c r="AI45" s="75">
        <f t="shared" si="74"/>
        <v>241.08170701371492</v>
      </c>
      <c r="AJ45" s="75">
        <f t="shared" si="75"/>
        <v>20.090142251142911</v>
      </c>
      <c r="AK45" s="91">
        <f t="shared" si="18"/>
        <v>8.3333333333333329E-2</v>
      </c>
      <c r="AL45" s="83"/>
      <c r="AM45" s="89">
        <f t="shared" si="76"/>
        <v>2.4390243902438935E-2</v>
      </c>
      <c r="AN45" s="77"/>
      <c r="AO45" s="75">
        <f t="shared" si="77"/>
        <v>78.400555126411362</v>
      </c>
      <c r="AP45" s="121">
        <f t="shared" si="78"/>
        <v>0.11753750987961241</v>
      </c>
    </row>
    <row r="46" spans="3:42" ht="12.75">
      <c r="C46" s="237"/>
      <c r="D46" s="238" t="s">
        <v>209</v>
      </c>
      <c r="E46" s="239">
        <v>120</v>
      </c>
      <c r="F46" s="240">
        <v>40</v>
      </c>
      <c r="G46" s="240">
        <v>480</v>
      </c>
      <c r="H46" s="240">
        <v>82044.177134820173</v>
      </c>
      <c r="I46" s="240">
        <v>16408.835426964037</v>
      </c>
      <c r="J46" s="240">
        <v>0</v>
      </c>
      <c r="K46" s="240">
        <v>1005.0411699015472</v>
      </c>
      <c r="L46" s="240">
        <v>4840.6064509543903</v>
      </c>
      <c r="M46" s="240">
        <v>38903.225806451614</v>
      </c>
      <c r="N46" s="240">
        <v>11243.2</v>
      </c>
      <c r="O46" s="241">
        <v>9643.2682805485965</v>
      </c>
      <c r="Q46" s="75">
        <f t="shared" si="60"/>
        <v>683.70147612350149</v>
      </c>
      <c r="R46" s="75">
        <f t="shared" si="61"/>
        <v>2051.1044283705041</v>
      </c>
      <c r="S46" s="75">
        <f t="shared" si="62"/>
        <v>170.92536903087537</v>
      </c>
      <c r="U46" s="81">
        <f t="shared" si="63"/>
        <v>0.20000000000000004</v>
      </c>
      <c r="V46" s="81">
        <f t="shared" si="64"/>
        <v>0</v>
      </c>
      <c r="W46" s="82">
        <f t="shared" si="65"/>
        <v>1.225E-2</v>
      </c>
      <c r="X46" s="82">
        <f t="shared" si="66"/>
        <v>5.9000000000000004E-2</v>
      </c>
      <c r="Z46" s="75">
        <f t="shared" si="67"/>
        <v>324.19354838709677</v>
      </c>
      <c r="AA46" s="75">
        <f t="shared" si="68"/>
        <v>972.58064516129036</v>
      </c>
      <c r="AB46" s="75">
        <f t="shared" si="69"/>
        <v>81.048387096774192</v>
      </c>
      <c r="AD46" s="75">
        <f t="shared" si="70"/>
        <v>93.693333333333342</v>
      </c>
      <c r="AE46" s="75">
        <f t="shared" si="71"/>
        <v>281.08000000000004</v>
      </c>
      <c r="AF46" s="75">
        <f t="shared" si="72"/>
        <v>23.423333333333336</v>
      </c>
      <c r="AH46" s="75">
        <f t="shared" si="73"/>
        <v>80.360569004571644</v>
      </c>
      <c r="AI46" s="75">
        <f t="shared" si="74"/>
        <v>241.08170701371492</v>
      </c>
      <c r="AJ46" s="75">
        <f t="shared" si="75"/>
        <v>20.090142251142911</v>
      </c>
      <c r="AK46" s="91">
        <f t="shared" si="18"/>
        <v>8.3333333333333329E-2</v>
      </c>
      <c r="AL46" s="83"/>
      <c r="AM46" s="89">
        <f t="shared" si="76"/>
        <v>2.4390243902438935E-2</v>
      </c>
      <c r="AN46" s="77"/>
      <c r="AO46" s="75">
        <f t="shared" si="77"/>
        <v>78.400555126411362</v>
      </c>
      <c r="AP46" s="121">
        <f t="shared" si="78"/>
        <v>0.11753750987961241</v>
      </c>
    </row>
    <row r="47" spans="3:42" ht="12.75">
      <c r="C47" s="237"/>
      <c r="D47" s="238" t="s">
        <v>275</v>
      </c>
      <c r="E47" s="239">
        <v>120</v>
      </c>
      <c r="F47" s="240">
        <v>40</v>
      </c>
      <c r="G47" s="240">
        <v>480</v>
      </c>
      <c r="H47" s="240">
        <v>82044.177134820173</v>
      </c>
      <c r="I47" s="240">
        <v>16408.835426964037</v>
      </c>
      <c r="J47" s="240">
        <v>0</v>
      </c>
      <c r="K47" s="240">
        <v>1005.0411699015472</v>
      </c>
      <c r="L47" s="240">
        <v>4840.6064509543903</v>
      </c>
      <c r="M47" s="240">
        <v>38903.225806451614</v>
      </c>
      <c r="N47" s="240">
        <v>11243.2</v>
      </c>
      <c r="O47" s="241">
        <v>9643.2682805485965</v>
      </c>
      <c r="Q47" s="75">
        <f t="shared" si="60"/>
        <v>683.70147612350149</v>
      </c>
      <c r="R47" s="75">
        <f t="shared" si="61"/>
        <v>2051.1044283705041</v>
      </c>
      <c r="S47" s="75">
        <f t="shared" si="62"/>
        <v>170.92536903087537</v>
      </c>
      <c r="U47" s="81">
        <f t="shared" si="63"/>
        <v>0.20000000000000004</v>
      </c>
      <c r="V47" s="81">
        <f t="shared" si="64"/>
        <v>0</v>
      </c>
      <c r="W47" s="82">
        <f t="shared" si="65"/>
        <v>1.225E-2</v>
      </c>
      <c r="X47" s="82">
        <f t="shared" si="66"/>
        <v>5.9000000000000004E-2</v>
      </c>
      <c r="Z47" s="75">
        <f t="shared" si="67"/>
        <v>324.19354838709677</v>
      </c>
      <c r="AA47" s="75">
        <f t="shared" si="68"/>
        <v>972.58064516129036</v>
      </c>
      <c r="AB47" s="75">
        <f t="shared" si="69"/>
        <v>81.048387096774192</v>
      </c>
      <c r="AD47" s="75">
        <f t="shared" si="70"/>
        <v>93.693333333333342</v>
      </c>
      <c r="AE47" s="75">
        <f t="shared" si="71"/>
        <v>281.08000000000004</v>
      </c>
      <c r="AF47" s="75">
        <f t="shared" si="72"/>
        <v>23.423333333333336</v>
      </c>
      <c r="AH47" s="75">
        <f t="shared" si="73"/>
        <v>80.360569004571644</v>
      </c>
      <c r="AI47" s="75">
        <f t="shared" si="74"/>
        <v>241.08170701371492</v>
      </c>
      <c r="AJ47" s="75">
        <f t="shared" si="75"/>
        <v>20.090142251142911</v>
      </c>
      <c r="AK47" s="91">
        <f t="shared" si="18"/>
        <v>8.3333333333333329E-2</v>
      </c>
      <c r="AL47" s="83"/>
      <c r="AM47" s="89">
        <f t="shared" si="76"/>
        <v>2.4390243902438935E-2</v>
      </c>
      <c r="AN47" s="77"/>
      <c r="AO47" s="75">
        <f t="shared" si="77"/>
        <v>78.400555126411362</v>
      </c>
      <c r="AP47" s="121">
        <f t="shared" si="78"/>
        <v>0.11753750987961241</v>
      </c>
    </row>
    <row r="48" spans="3:42" ht="12.75">
      <c r="C48" s="237"/>
      <c r="D48" s="238" t="s">
        <v>276</v>
      </c>
      <c r="E48" s="239">
        <v>120</v>
      </c>
      <c r="F48" s="240">
        <v>40</v>
      </c>
      <c r="G48" s="240">
        <v>480</v>
      </c>
      <c r="H48" s="240">
        <v>82044.177134820173</v>
      </c>
      <c r="I48" s="240">
        <v>16408.835426964037</v>
      </c>
      <c r="J48" s="240">
        <v>0</v>
      </c>
      <c r="K48" s="240">
        <v>1005.0411699015472</v>
      </c>
      <c r="L48" s="240">
        <v>4840.6064509543903</v>
      </c>
      <c r="M48" s="240">
        <v>38903.225806451614</v>
      </c>
      <c r="N48" s="240">
        <v>11243.2</v>
      </c>
      <c r="O48" s="241">
        <v>9643.2682805485965</v>
      </c>
      <c r="Q48" s="75">
        <f t="shared" si="60"/>
        <v>683.70147612350149</v>
      </c>
      <c r="R48" s="75">
        <f t="shared" si="61"/>
        <v>2051.1044283705041</v>
      </c>
      <c r="S48" s="75">
        <f t="shared" si="62"/>
        <v>170.92536903087537</v>
      </c>
      <c r="U48" s="81">
        <f t="shared" si="63"/>
        <v>0.20000000000000004</v>
      </c>
      <c r="V48" s="81">
        <f t="shared" si="64"/>
        <v>0</v>
      </c>
      <c r="W48" s="82">
        <f t="shared" si="65"/>
        <v>1.225E-2</v>
      </c>
      <c r="X48" s="82">
        <f t="shared" si="66"/>
        <v>5.9000000000000004E-2</v>
      </c>
      <c r="Z48" s="75">
        <f t="shared" si="67"/>
        <v>324.19354838709677</v>
      </c>
      <c r="AA48" s="75">
        <f t="shared" si="68"/>
        <v>972.58064516129036</v>
      </c>
      <c r="AB48" s="75">
        <f t="shared" si="69"/>
        <v>81.048387096774192</v>
      </c>
      <c r="AD48" s="75">
        <f t="shared" si="70"/>
        <v>93.693333333333342</v>
      </c>
      <c r="AE48" s="75">
        <f t="shared" si="71"/>
        <v>281.08000000000004</v>
      </c>
      <c r="AF48" s="75">
        <f t="shared" si="72"/>
        <v>23.423333333333336</v>
      </c>
      <c r="AH48" s="75">
        <f t="shared" si="73"/>
        <v>80.360569004571644</v>
      </c>
      <c r="AI48" s="75">
        <f t="shared" si="74"/>
        <v>241.08170701371492</v>
      </c>
      <c r="AJ48" s="75">
        <f t="shared" si="75"/>
        <v>20.090142251142911</v>
      </c>
      <c r="AK48" s="91">
        <f t="shared" si="18"/>
        <v>8.3333333333333329E-2</v>
      </c>
      <c r="AL48" s="83"/>
      <c r="AM48" s="89">
        <f t="shared" si="76"/>
        <v>2.4390243902438935E-2</v>
      </c>
      <c r="AN48" s="77"/>
      <c r="AO48" s="75">
        <f t="shared" si="77"/>
        <v>78.400555126411362</v>
      </c>
      <c r="AP48" s="121">
        <f t="shared" si="78"/>
        <v>0.11753750987961241</v>
      </c>
    </row>
    <row r="49" spans="3:42" ht="12.75">
      <c r="C49" s="237"/>
      <c r="D49" s="238" t="s">
        <v>30</v>
      </c>
      <c r="E49" s="239">
        <v>456</v>
      </c>
      <c r="F49" s="240">
        <v>100</v>
      </c>
      <c r="G49" s="240">
        <v>2400</v>
      </c>
      <c r="H49" s="240">
        <v>297803.19673608517</v>
      </c>
      <c r="I49" s="240">
        <v>59560.639347217038</v>
      </c>
      <c r="J49" s="240">
        <v>0</v>
      </c>
      <c r="K49" s="240">
        <v>3648.0891600170435</v>
      </c>
      <c r="L49" s="240">
        <v>17570.388607429024</v>
      </c>
      <c r="M49" s="240">
        <v>144720</v>
      </c>
      <c r="N49" s="240">
        <v>21905.199999999997</v>
      </c>
      <c r="O49" s="241">
        <v>50398.879621422078</v>
      </c>
      <c r="Q49" s="75">
        <f t="shared" si="60"/>
        <v>653.0771858247482</v>
      </c>
      <c r="R49" s="75">
        <f t="shared" si="61"/>
        <v>2978.0319673608519</v>
      </c>
      <c r="S49" s="75">
        <f t="shared" si="62"/>
        <v>124.08466530670215</v>
      </c>
      <c r="U49" s="81">
        <f t="shared" si="63"/>
        <v>0.2</v>
      </c>
      <c r="V49" s="81">
        <f t="shared" si="64"/>
        <v>0</v>
      </c>
      <c r="W49" s="82">
        <f t="shared" si="65"/>
        <v>1.225E-2</v>
      </c>
      <c r="X49" s="82">
        <f t="shared" si="66"/>
        <v>5.8999999999999997E-2</v>
      </c>
      <c r="Z49" s="75">
        <f t="shared" si="67"/>
        <v>317.36842105263156</v>
      </c>
      <c r="AA49" s="75">
        <f t="shared" si="68"/>
        <v>1447.2</v>
      </c>
      <c r="AB49" s="75">
        <f t="shared" si="69"/>
        <v>60.3</v>
      </c>
      <c r="AD49" s="75">
        <f t="shared" si="70"/>
        <v>48.037719298245605</v>
      </c>
      <c r="AE49" s="75">
        <f t="shared" si="71"/>
        <v>219.05199999999996</v>
      </c>
      <c r="AF49" s="75">
        <f t="shared" si="72"/>
        <v>9.1271666666666658</v>
      </c>
      <c r="AH49" s="75">
        <f t="shared" si="73"/>
        <v>110.52385881890807</v>
      </c>
      <c r="AI49" s="75">
        <f t="shared" si="74"/>
        <v>503.98879621422077</v>
      </c>
      <c r="AJ49" s="75">
        <f t="shared" si="75"/>
        <v>20.999533175592532</v>
      </c>
      <c r="AK49" s="91">
        <f t="shared" si="18"/>
        <v>8.3333333333333329E-2</v>
      </c>
      <c r="AL49" s="83"/>
      <c r="AM49" s="89">
        <f t="shared" si="76"/>
        <v>2.4390243902438935E-2</v>
      </c>
      <c r="AN49" s="77"/>
      <c r="AO49" s="75">
        <f t="shared" si="77"/>
        <v>107.82815494527617</v>
      </c>
      <c r="AP49" s="121">
        <f t="shared" si="78"/>
        <v>0.16923552256588381</v>
      </c>
    </row>
    <row r="50" spans="3:42" ht="12.75">
      <c r="C50" s="237"/>
      <c r="D50" s="238" t="s">
        <v>286</v>
      </c>
      <c r="E50" s="239">
        <v>0</v>
      </c>
      <c r="F50" s="240"/>
      <c r="G50" s="240">
        <v>0</v>
      </c>
      <c r="H50" s="240">
        <v>0</v>
      </c>
      <c r="I50" s="240">
        <v>0</v>
      </c>
      <c r="J50" s="240">
        <v>0</v>
      </c>
      <c r="K50" s="240">
        <v>0</v>
      </c>
      <c r="L50" s="240">
        <v>0</v>
      </c>
      <c r="M50" s="240">
        <v>0</v>
      </c>
      <c r="N50" s="240">
        <v>0</v>
      </c>
      <c r="O50" s="241">
        <v>0</v>
      </c>
      <c r="Q50" s="75" t="str">
        <f t="shared" si="60"/>
        <v xml:space="preserve"> </v>
      </c>
      <c r="R50" s="75" t="str">
        <f t="shared" si="61"/>
        <v xml:space="preserve"> </v>
      </c>
      <c r="S50" s="75" t="str">
        <f t="shared" si="62"/>
        <v xml:space="preserve"> </v>
      </c>
      <c r="U50" s="81" t="str">
        <f t="shared" si="63"/>
        <v xml:space="preserve"> </v>
      </c>
      <c r="V50" s="81" t="str">
        <f t="shared" si="64"/>
        <v xml:space="preserve"> </v>
      </c>
      <c r="W50" s="82" t="str">
        <f t="shared" si="65"/>
        <v xml:space="preserve"> </v>
      </c>
      <c r="X50" s="82" t="str">
        <f t="shared" si="66"/>
        <v xml:space="preserve"> </v>
      </c>
      <c r="Z50" s="75" t="str">
        <f t="shared" si="67"/>
        <v xml:space="preserve"> </v>
      </c>
      <c r="AA50" s="75" t="str">
        <f t="shared" si="68"/>
        <v xml:space="preserve"> </v>
      </c>
      <c r="AB50" s="75" t="str">
        <f t="shared" si="69"/>
        <v xml:space="preserve"> </v>
      </c>
      <c r="AD50" s="75" t="str">
        <f t="shared" si="70"/>
        <v xml:space="preserve"> </v>
      </c>
      <c r="AE50" s="75" t="str">
        <f t="shared" si="71"/>
        <v xml:space="preserve"> </v>
      </c>
      <c r="AF50" s="75" t="str">
        <f t="shared" si="72"/>
        <v xml:space="preserve"> </v>
      </c>
      <c r="AH50" s="75" t="str">
        <f t="shared" si="73"/>
        <v xml:space="preserve"> </v>
      </c>
      <c r="AI50" s="75" t="str">
        <f t="shared" si="74"/>
        <v xml:space="preserve"> </v>
      </c>
      <c r="AJ50" s="75" t="str">
        <f t="shared" si="75"/>
        <v xml:space="preserve"> </v>
      </c>
      <c r="AK50" s="91">
        <f t="shared" si="18"/>
        <v>8.3333333333333329E-2</v>
      </c>
      <c r="AL50" s="83"/>
      <c r="AM50" s="89">
        <f t="shared" si="76"/>
        <v>2.4390243902438935E-2</v>
      </c>
      <c r="AN50" s="77"/>
      <c r="AO50" s="75" t="e">
        <f t="shared" si="77"/>
        <v>#VALUE!</v>
      </c>
      <c r="AP50" s="121" t="str">
        <f t="shared" si="78"/>
        <v xml:space="preserve"> </v>
      </c>
    </row>
    <row r="51" spans="3:42" ht="12.75">
      <c r="C51" s="237"/>
      <c r="D51" s="238" t="s">
        <v>287</v>
      </c>
      <c r="E51" s="239">
        <v>0</v>
      </c>
      <c r="F51" s="240"/>
      <c r="G51" s="240">
        <v>0</v>
      </c>
      <c r="H51" s="240">
        <v>0</v>
      </c>
      <c r="I51" s="240">
        <v>0</v>
      </c>
      <c r="J51" s="240">
        <v>0</v>
      </c>
      <c r="K51" s="240">
        <v>0</v>
      </c>
      <c r="L51" s="240">
        <v>0</v>
      </c>
      <c r="M51" s="240">
        <v>0</v>
      </c>
      <c r="N51" s="240">
        <v>0</v>
      </c>
      <c r="O51" s="241">
        <v>0</v>
      </c>
      <c r="Q51" s="75" t="str">
        <f t="shared" si="60"/>
        <v xml:space="preserve"> </v>
      </c>
      <c r="R51" s="75" t="str">
        <f t="shared" si="61"/>
        <v xml:space="preserve"> </v>
      </c>
      <c r="S51" s="75" t="str">
        <f t="shared" si="62"/>
        <v xml:space="preserve"> </v>
      </c>
      <c r="U51" s="81" t="str">
        <f t="shared" si="63"/>
        <v xml:space="preserve"> </v>
      </c>
      <c r="V51" s="81" t="str">
        <f t="shared" si="64"/>
        <v xml:space="preserve"> </v>
      </c>
      <c r="W51" s="82" t="str">
        <f t="shared" si="65"/>
        <v xml:space="preserve"> </v>
      </c>
      <c r="X51" s="82" t="str">
        <f t="shared" si="66"/>
        <v xml:space="preserve"> </v>
      </c>
      <c r="Z51" s="75" t="str">
        <f t="shared" si="67"/>
        <v xml:space="preserve"> </v>
      </c>
      <c r="AA51" s="75" t="str">
        <f t="shared" si="68"/>
        <v xml:space="preserve"> </v>
      </c>
      <c r="AB51" s="75" t="str">
        <f t="shared" si="69"/>
        <v xml:space="preserve"> </v>
      </c>
      <c r="AD51" s="75" t="str">
        <f t="shared" si="70"/>
        <v xml:space="preserve"> </v>
      </c>
      <c r="AE51" s="75" t="str">
        <f t="shared" si="71"/>
        <v xml:space="preserve"> </v>
      </c>
      <c r="AF51" s="75" t="str">
        <f t="shared" si="72"/>
        <v xml:space="preserve"> </v>
      </c>
      <c r="AH51" s="75" t="str">
        <f t="shared" si="73"/>
        <v xml:space="preserve"> </v>
      </c>
      <c r="AI51" s="75" t="str">
        <f t="shared" si="74"/>
        <v xml:space="preserve"> </v>
      </c>
      <c r="AJ51" s="75" t="str">
        <f t="shared" si="75"/>
        <v xml:space="preserve"> </v>
      </c>
      <c r="AK51" s="91">
        <f t="shared" si="18"/>
        <v>8.3333333333333329E-2</v>
      </c>
      <c r="AL51" s="83"/>
      <c r="AM51" s="89">
        <f t="shared" si="76"/>
        <v>2.4390243902438935E-2</v>
      </c>
      <c r="AN51" s="77"/>
      <c r="AO51" s="75" t="e">
        <f t="shared" si="77"/>
        <v>#VALUE!</v>
      </c>
      <c r="AP51" s="121" t="str">
        <f t="shared" si="78"/>
        <v xml:space="preserve"> </v>
      </c>
    </row>
    <row r="52" spans="3:42" ht="12.75">
      <c r="C52" s="237"/>
      <c r="D52" s="238" t="s">
        <v>35</v>
      </c>
      <c r="E52" s="239">
        <v>32</v>
      </c>
      <c r="F52" s="240">
        <v>10</v>
      </c>
      <c r="G52" s="240">
        <v>160</v>
      </c>
      <c r="H52" s="240">
        <v>16883.842222771473</v>
      </c>
      <c r="I52" s="240">
        <v>3376.7684445542945</v>
      </c>
      <c r="J52" s="240">
        <v>0</v>
      </c>
      <c r="K52" s="240">
        <v>206.82706722895057</v>
      </c>
      <c r="L52" s="240">
        <v>996.14669114351682</v>
      </c>
      <c r="M52" s="240">
        <v>5592.8311390720028</v>
      </c>
      <c r="N52" s="240">
        <v>3534.2679999999996</v>
      </c>
      <c r="O52" s="241">
        <v>3177.0008807727095</v>
      </c>
      <c r="Q52" s="75">
        <f t="shared" si="60"/>
        <v>527.62006946160852</v>
      </c>
      <c r="R52" s="75">
        <f t="shared" si="61"/>
        <v>1688.3842222771473</v>
      </c>
      <c r="S52" s="75">
        <f t="shared" si="62"/>
        <v>105.5240138923217</v>
      </c>
      <c r="U52" s="81">
        <f t="shared" si="63"/>
        <v>0.2</v>
      </c>
      <c r="V52" s="81">
        <f t="shared" si="64"/>
        <v>0</v>
      </c>
      <c r="W52" s="82">
        <f t="shared" si="65"/>
        <v>1.2250000000000002E-2</v>
      </c>
      <c r="X52" s="82">
        <f t="shared" si="66"/>
        <v>5.8999999999999997E-2</v>
      </c>
      <c r="Z52" s="75">
        <f t="shared" si="67"/>
        <v>174.77597309600009</v>
      </c>
      <c r="AA52" s="75">
        <f t="shared" si="68"/>
        <v>559.28311390720023</v>
      </c>
      <c r="AB52" s="75">
        <f t="shared" si="69"/>
        <v>34.955194619200014</v>
      </c>
      <c r="AD52" s="75">
        <f t="shared" si="70"/>
        <v>110.44587499999999</v>
      </c>
      <c r="AE52" s="75">
        <f t="shared" si="71"/>
        <v>353.42679999999996</v>
      </c>
      <c r="AF52" s="75">
        <f t="shared" si="72"/>
        <v>22.089174999999997</v>
      </c>
      <c r="AH52" s="75">
        <f t="shared" si="73"/>
        <v>99.281277524147171</v>
      </c>
      <c r="AI52" s="75">
        <f t="shared" si="74"/>
        <v>317.70008807727095</v>
      </c>
      <c r="AJ52" s="75">
        <f t="shared" si="75"/>
        <v>19.856255504829434</v>
      </c>
      <c r="AK52" s="91">
        <f t="shared" si="18"/>
        <v>8.3333333333333329E-2</v>
      </c>
      <c r="AL52" s="83"/>
      <c r="AM52" s="89">
        <f t="shared" si="76"/>
        <v>2.4390243902438935E-2</v>
      </c>
      <c r="AN52" s="77"/>
      <c r="AO52" s="75">
        <f t="shared" si="77"/>
        <v>96.859782950387498</v>
      </c>
      <c r="AP52" s="121">
        <f t="shared" si="78"/>
        <v>0.18816812185604556</v>
      </c>
    </row>
    <row r="53" spans="3:42" ht="12.75">
      <c r="C53" s="237"/>
      <c r="D53" s="238" t="s">
        <v>202</v>
      </c>
      <c r="E53" s="239">
        <v>40.200000000000003</v>
      </c>
      <c r="F53" s="240">
        <v>10</v>
      </c>
      <c r="G53" s="240">
        <v>120</v>
      </c>
      <c r="H53" s="240">
        <v>20824.68448704109</v>
      </c>
      <c r="I53" s="240">
        <v>4164.9368974082181</v>
      </c>
      <c r="J53" s="240">
        <v>0</v>
      </c>
      <c r="K53" s="240">
        <v>255.10238496625337</v>
      </c>
      <c r="L53" s="240">
        <v>1228.6563847354244</v>
      </c>
      <c r="M53" s="240">
        <v>7025.9941184592026</v>
      </c>
      <c r="N53" s="240">
        <v>3522.1752000000001</v>
      </c>
      <c r="O53" s="241">
        <v>4627.8195014719913</v>
      </c>
      <c r="Q53" s="75">
        <f t="shared" si="60"/>
        <v>518.02697728957935</v>
      </c>
      <c r="R53" s="75">
        <f t="shared" si="61"/>
        <v>2082.4684487041091</v>
      </c>
      <c r="S53" s="75">
        <f t="shared" si="62"/>
        <v>173.53903739200908</v>
      </c>
      <c r="U53" s="81">
        <f t="shared" si="63"/>
        <v>0.2</v>
      </c>
      <c r="V53" s="81">
        <f t="shared" si="64"/>
        <v>0</v>
      </c>
      <c r="W53" s="82">
        <f t="shared" si="65"/>
        <v>1.225E-2</v>
      </c>
      <c r="X53" s="82">
        <f t="shared" si="66"/>
        <v>5.9000000000000004E-2</v>
      </c>
      <c r="Z53" s="75">
        <f t="shared" si="67"/>
        <v>174.77597309600006</v>
      </c>
      <c r="AA53" s="75">
        <f t="shared" si="68"/>
        <v>702.59941184592026</v>
      </c>
      <c r="AB53" s="75">
        <f t="shared" si="69"/>
        <v>58.549950987160024</v>
      </c>
      <c r="AD53" s="75">
        <f t="shared" si="70"/>
        <v>87.616298507462687</v>
      </c>
      <c r="AE53" s="75">
        <f t="shared" si="71"/>
        <v>352.21752000000004</v>
      </c>
      <c r="AF53" s="75">
        <f t="shared" si="72"/>
        <v>29.351459999999999</v>
      </c>
      <c r="AH53" s="75">
        <f t="shared" si="73"/>
        <v>115.11988809631818</v>
      </c>
      <c r="AI53" s="75">
        <f t="shared" si="74"/>
        <v>462.78195014719915</v>
      </c>
      <c r="AJ53" s="75">
        <f t="shared" si="75"/>
        <v>38.565162512266596</v>
      </c>
      <c r="AK53" s="91">
        <f t="shared" si="18"/>
        <v>8.3333333333333329E-2</v>
      </c>
      <c r="AL53" s="83"/>
      <c r="AM53" s="89">
        <f t="shared" si="76"/>
        <v>2.4390243902438935E-2</v>
      </c>
      <c r="AN53" s="77"/>
      <c r="AO53" s="75">
        <f t="shared" si="77"/>
        <v>112.31208594762749</v>
      </c>
      <c r="AP53" s="121">
        <f t="shared" si="78"/>
        <v>0.22222759266061479</v>
      </c>
    </row>
    <row r="54" spans="3:42" ht="12.75">
      <c r="C54" s="237"/>
      <c r="D54" s="238" t="s">
        <v>201</v>
      </c>
      <c r="E54" s="239">
        <v>39.36</v>
      </c>
      <c r="F54" s="240">
        <v>12</v>
      </c>
      <c r="G54" s="240">
        <v>192</v>
      </c>
      <c r="H54" s="240">
        <v>21780.156467375193</v>
      </c>
      <c r="I54" s="240">
        <v>4356.0312934750391</v>
      </c>
      <c r="J54" s="240">
        <v>0</v>
      </c>
      <c r="K54" s="240">
        <v>266.80691672534613</v>
      </c>
      <c r="L54" s="240">
        <v>1285.0292315751362</v>
      </c>
      <c r="M54" s="240">
        <v>4553.5966080000017</v>
      </c>
      <c r="N54" s="240">
        <v>4241.1215999999995</v>
      </c>
      <c r="O54" s="241">
        <v>7077.5708175996715</v>
      </c>
      <c r="Q54" s="75">
        <f t="shared" si="60"/>
        <v>553.35763382558923</v>
      </c>
      <c r="R54" s="75">
        <f t="shared" si="61"/>
        <v>1815.0130389479327</v>
      </c>
      <c r="S54" s="75">
        <f t="shared" si="62"/>
        <v>113.4383149342458</v>
      </c>
      <c r="U54" s="81">
        <f t="shared" si="63"/>
        <v>0.20000000000000004</v>
      </c>
      <c r="V54" s="81">
        <f t="shared" si="64"/>
        <v>0</v>
      </c>
      <c r="W54" s="82">
        <f t="shared" si="65"/>
        <v>1.225E-2</v>
      </c>
      <c r="X54" s="82">
        <f t="shared" si="66"/>
        <v>5.8999999999999997E-2</v>
      </c>
      <c r="Z54" s="75">
        <f t="shared" si="67"/>
        <v>115.69097073170737</v>
      </c>
      <c r="AA54" s="75">
        <f t="shared" si="68"/>
        <v>379.46638400000012</v>
      </c>
      <c r="AB54" s="75">
        <f t="shared" si="69"/>
        <v>23.716649000000007</v>
      </c>
      <c r="AD54" s="75">
        <f t="shared" si="70"/>
        <v>107.75207317073169</v>
      </c>
      <c r="AE54" s="75">
        <f t="shared" si="71"/>
        <v>353.42679999999996</v>
      </c>
      <c r="AF54" s="75">
        <f t="shared" si="72"/>
        <v>22.089174999999997</v>
      </c>
      <c r="AH54" s="75">
        <f t="shared" si="73"/>
        <v>179.81633174795914</v>
      </c>
      <c r="AI54" s="75">
        <f t="shared" si="74"/>
        <v>589.79756813330596</v>
      </c>
      <c r="AJ54" s="75">
        <f t="shared" si="75"/>
        <v>36.862348008331622</v>
      </c>
      <c r="AK54" s="91">
        <f t="shared" si="18"/>
        <v>8.3333333333333329E-2</v>
      </c>
      <c r="AL54" s="83"/>
      <c r="AM54" s="89">
        <f t="shared" si="76"/>
        <v>2.4390243902438935E-2</v>
      </c>
      <c r="AN54" s="77"/>
      <c r="AO54" s="75">
        <f t="shared" si="77"/>
        <v>175.43056755898454</v>
      </c>
      <c r="AP54" s="121">
        <f t="shared" si="78"/>
        <v>0.32495500333991018</v>
      </c>
    </row>
    <row r="55" spans="3:42" ht="12.75">
      <c r="C55" s="237"/>
      <c r="D55" s="238" t="s">
        <v>203</v>
      </c>
      <c r="E55" s="239">
        <v>42.599999999999994</v>
      </c>
      <c r="F55" s="240">
        <v>10</v>
      </c>
      <c r="G55" s="240">
        <v>120</v>
      </c>
      <c r="H55" s="240">
        <v>20125.595270393453</v>
      </c>
      <c r="I55" s="240">
        <v>4025.1190540786906</v>
      </c>
      <c r="J55" s="240">
        <v>0</v>
      </c>
      <c r="K55" s="240">
        <v>246.53854206231981</v>
      </c>
      <c r="L55" s="240">
        <v>1187.4101209532137</v>
      </c>
      <c r="M55" s="240">
        <v>4767.0464490000013</v>
      </c>
      <c r="N55" s="240">
        <v>3522.1752000000001</v>
      </c>
      <c r="O55" s="241">
        <v>6377.3059042992281</v>
      </c>
      <c r="Q55" s="75">
        <f t="shared" si="60"/>
        <v>472.43181385900129</v>
      </c>
      <c r="R55" s="75">
        <f t="shared" si="61"/>
        <v>2012.5595270393453</v>
      </c>
      <c r="S55" s="75">
        <f t="shared" si="62"/>
        <v>167.71329391994544</v>
      </c>
      <c r="U55" s="81">
        <f t="shared" si="63"/>
        <v>0.2</v>
      </c>
      <c r="V55" s="81">
        <f t="shared" si="64"/>
        <v>0</v>
      </c>
      <c r="W55" s="82">
        <f t="shared" si="65"/>
        <v>1.225E-2</v>
      </c>
      <c r="X55" s="82">
        <f t="shared" si="66"/>
        <v>5.8999999999999997E-2</v>
      </c>
      <c r="Z55" s="75">
        <f t="shared" si="67"/>
        <v>111.90249880281695</v>
      </c>
      <c r="AA55" s="75">
        <f t="shared" si="68"/>
        <v>476.70464490000012</v>
      </c>
      <c r="AB55" s="75">
        <f t="shared" si="69"/>
        <v>39.725387075000008</v>
      </c>
      <c r="AD55" s="75">
        <f t="shared" si="70"/>
        <v>82.680169014084527</v>
      </c>
      <c r="AE55" s="75">
        <f t="shared" si="71"/>
        <v>352.21752000000004</v>
      </c>
      <c r="AF55" s="75">
        <f t="shared" si="72"/>
        <v>29.351459999999999</v>
      </c>
      <c r="AH55" s="75">
        <f t="shared" si="73"/>
        <v>149.70201653284576</v>
      </c>
      <c r="AI55" s="75">
        <f t="shared" si="74"/>
        <v>637.73059042992281</v>
      </c>
      <c r="AJ55" s="75">
        <f t="shared" si="75"/>
        <v>53.144215869160234</v>
      </c>
      <c r="AK55" s="91">
        <f t="shared" si="18"/>
        <v>8.3333333333333329E-2</v>
      </c>
      <c r="AL55" s="83"/>
      <c r="AM55" s="89">
        <f t="shared" si="76"/>
        <v>2.4390243902438935E-2</v>
      </c>
      <c r="AN55" s="77"/>
      <c r="AO55" s="75">
        <f t="shared" si="77"/>
        <v>146.05074783692271</v>
      </c>
      <c r="AP55" s="121">
        <f t="shared" si="78"/>
        <v>0.31687539268370435</v>
      </c>
    </row>
    <row r="56" spans="3:42" ht="12.75">
      <c r="C56" s="237"/>
      <c r="D56" s="238" t="s">
        <v>231</v>
      </c>
      <c r="E56" s="239">
        <v>39.36</v>
      </c>
      <c r="F56" s="240">
        <v>12</v>
      </c>
      <c r="G56" s="240">
        <v>192</v>
      </c>
      <c r="H56" s="240">
        <v>21780.156467375193</v>
      </c>
      <c r="I56" s="240">
        <v>4356.0312934750391</v>
      </c>
      <c r="J56" s="240">
        <v>0</v>
      </c>
      <c r="K56" s="240">
        <v>266.80691672534613</v>
      </c>
      <c r="L56" s="240">
        <v>1285.0292315751362</v>
      </c>
      <c r="M56" s="240">
        <v>5284.9185100800014</v>
      </c>
      <c r="N56" s="240">
        <v>4241.1215999999995</v>
      </c>
      <c r="O56" s="241">
        <v>6346.2489155196727</v>
      </c>
      <c r="Q56" s="75">
        <f t="shared" si="60"/>
        <v>553.35763382558923</v>
      </c>
      <c r="R56" s="75">
        <f t="shared" si="61"/>
        <v>1815.0130389479327</v>
      </c>
      <c r="S56" s="75">
        <f t="shared" si="62"/>
        <v>113.4383149342458</v>
      </c>
      <c r="U56" s="81">
        <f t="shared" si="63"/>
        <v>0.20000000000000004</v>
      </c>
      <c r="V56" s="81">
        <f t="shared" si="64"/>
        <v>0</v>
      </c>
      <c r="W56" s="82">
        <f t="shared" si="65"/>
        <v>1.225E-2</v>
      </c>
      <c r="X56" s="82">
        <f t="shared" si="66"/>
        <v>5.8999999999999997E-2</v>
      </c>
      <c r="Z56" s="75">
        <f t="shared" si="67"/>
        <v>134.27130360975613</v>
      </c>
      <c r="AA56" s="75">
        <f t="shared" si="68"/>
        <v>440.4098758400001</v>
      </c>
      <c r="AB56" s="75">
        <f t="shared" si="69"/>
        <v>27.525617240000006</v>
      </c>
      <c r="AD56" s="75">
        <f t="shared" si="70"/>
        <v>107.75207317073169</v>
      </c>
      <c r="AE56" s="75">
        <f t="shared" si="71"/>
        <v>353.42679999999996</v>
      </c>
      <c r="AF56" s="75">
        <f t="shared" si="72"/>
        <v>22.089174999999997</v>
      </c>
      <c r="AH56" s="75">
        <f t="shared" si="73"/>
        <v>161.23599886991039</v>
      </c>
      <c r="AI56" s="75">
        <f t="shared" si="74"/>
        <v>528.85407629330609</v>
      </c>
      <c r="AJ56" s="75">
        <f t="shared" si="75"/>
        <v>33.053379768331631</v>
      </c>
      <c r="AK56" s="91">
        <f t="shared" si="18"/>
        <v>8.3333333333333329E-2</v>
      </c>
      <c r="AL56" s="83"/>
      <c r="AM56" s="89">
        <f t="shared" si="76"/>
        <v>2.4390243902438935E-2</v>
      </c>
      <c r="AN56" s="77"/>
      <c r="AO56" s="75">
        <f t="shared" si="77"/>
        <v>157.3034135316199</v>
      </c>
      <c r="AP56" s="121">
        <f t="shared" si="78"/>
        <v>0.29137756310547214</v>
      </c>
    </row>
    <row r="57" spans="3:42" ht="12.75">
      <c r="C57" s="237"/>
      <c r="D57" s="238" t="s">
        <v>232</v>
      </c>
      <c r="E57" s="239">
        <v>42.599999999999994</v>
      </c>
      <c r="F57" s="240">
        <v>10</v>
      </c>
      <c r="G57" s="240">
        <v>120</v>
      </c>
      <c r="H57" s="240">
        <v>20125.595270393453</v>
      </c>
      <c r="I57" s="240">
        <v>4025.1190540786906</v>
      </c>
      <c r="J57" s="240">
        <v>0</v>
      </c>
      <c r="K57" s="240">
        <v>246.53854206231981</v>
      </c>
      <c r="L57" s="240">
        <v>1187.4101209532137</v>
      </c>
      <c r="M57" s="240">
        <v>5532.6490652400007</v>
      </c>
      <c r="N57" s="240">
        <v>3522.1752000000001</v>
      </c>
      <c r="O57" s="241">
        <v>5611.7032880592296</v>
      </c>
      <c r="Q57" s="75">
        <f t="shared" si="60"/>
        <v>472.43181385900129</v>
      </c>
      <c r="R57" s="75">
        <f t="shared" si="61"/>
        <v>2012.5595270393453</v>
      </c>
      <c r="S57" s="75">
        <f t="shared" si="62"/>
        <v>167.71329391994544</v>
      </c>
      <c r="U57" s="81">
        <f t="shared" si="63"/>
        <v>0.2</v>
      </c>
      <c r="V57" s="81">
        <f t="shared" si="64"/>
        <v>0</v>
      </c>
      <c r="W57" s="82">
        <f t="shared" si="65"/>
        <v>1.225E-2</v>
      </c>
      <c r="X57" s="82">
        <f t="shared" si="66"/>
        <v>5.8999999999999997E-2</v>
      </c>
      <c r="Z57" s="75">
        <f t="shared" si="67"/>
        <v>129.87439120281692</v>
      </c>
      <c r="AA57" s="75">
        <f t="shared" si="68"/>
        <v>553.26490652400003</v>
      </c>
      <c r="AB57" s="75">
        <f t="shared" si="69"/>
        <v>46.105408877000009</v>
      </c>
      <c r="AD57" s="75">
        <f t="shared" si="70"/>
        <v>82.680169014084527</v>
      </c>
      <c r="AE57" s="75">
        <f t="shared" si="71"/>
        <v>352.21752000000004</v>
      </c>
      <c r="AF57" s="75">
        <f t="shared" si="72"/>
        <v>29.351459999999999</v>
      </c>
      <c r="AH57" s="75">
        <f t="shared" si="73"/>
        <v>131.73012413284579</v>
      </c>
      <c r="AI57" s="75">
        <f t="shared" si="74"/>
        <v>561.17032880592296</v>
      </c>
      <c r="AJ57" s="75">
        <f t="shared" si="75"/>
        <v>46.764194067160247</v>
      </c>
      <c r="AK57" s="91">
        <f t="shared" si="18"/>
        <v>8.3333333333333329E-2</v>
      </c>
      <c r="AL57" s="83"/>
      <c r="AM57" s="89">
        <f t="shared" si="76"/>
        <v>2.4390243902438935E-2</v>
      </c>
      <c r="AN57" s="77"/>
      <c r="AO57" s="75">
        <f t="shared" si="77"/>
        <v>128.51719427594713</v>
      </c>
      <c r="AP57" s="121">
        <f t="shared" si="78"/>
        <v>0.2788341518680218</v>
      </c>
    </row>
    <row r="58" spans="3:42" ht="12.75">
      <c r="C58" s="237"/>
      <c r="D58" s="238" t="s">
        <v>205</v>
      </c>
      <c r="E58" s="239">
        <v>38.400000000000006</v>
      </c>
      <c r="F58" s="240">
        <v>12</v>
      </c>
      <c r="G58" s="240">
        <v>192</v>
      </c>
      <c r="H58" s="240">
        <v>20908.950208680191</v>
      </c>
      <c r="I58" s="240">
        <v>4181.7900417360388</v>
      </c>
      <c r="J58" s="240">
        <v>0</v>
      </c>
      <c r="K58" s="240">
        <v>256.13464005633233</v>
      </c>
      <c r="L58" s="240">
        <v>1233.6280623121311</v>
      </c>
      <c r="M58" s="240">
        <v>5223.7937663999992</v>
      </c>
      <c r="N58" s="240">
        <v>4241.1215999999995</v>
      </c>
      <c r="O58" s="241">
        <v>5772.4820981756911</v>
      </c>
      <c r="Q58" s="75">
        <f t="shared" si="60"/>
        <v>544.50391168437989</v>
      </c>
      <c r="R58" s="75">
        <f t="shared" si="61"/>
        <v>1742.4125173900159</v>
      </c>
      <c r="S58" s="75">
        <f t="shared" si="62"/>
        <v>108.90078233687599</v>
      </c>
      <c r="U58" s="81">
        <f t="shared" si="63"/>
        <v>0.20000000000000004</v>
      </c>
      <c r="V58" s="81">
        <f t="shared" si="64"/>
        <v>0</v>
      </c>
      <c r="W58" s="82">
        <f t="shared" si="65"/>
        <v>1.2249999999999999E-2</v>
      </c>
      <c r="X58" s="82">
        <f t="shared" si="66"/>
        <v>5.899999999999999E-2</v>
      </c>
      <c r="Z58" s="75">
        <f t="shared" si="67"/>
        <v>136.03629599999996</v>
      </c>
      <c r="AA58" s="75">
        <f t="shared" si="68"/>
        <v>435.31614719999993</v>
      </c>
      <c r="AB58" s="75">
        <f t="shared" si="69"/>
        <v>27.207259199999996</v>
      </c>
      <c r="AD58" s="75">
        <f t="shared" si="70"/>
        <v>110.44587499999997</v>
      </c>
      <c r="AE58" s="75">
        <f t="shared" si="71"/>
        <v>353.42679999999996</v>
      </c>
      <c r="AF58" s="75">
        <f t="shared" si="72"/>
        <v>22.089174999999997</v>
      </c>
      <c r="AH58" s="75">
        <f t="shared" si="73"/>
        <v>150.32505463999195</v>
      </c>
      <c r="AI58" s="75">
        <f t="shared" si="74"/>
        <v>481.04017484797424</v>
      </c>
      <c r="AJ58" s="75">
        <f t="shared" si="75"/>
        <v>30.06501092799839</v>
      </c>
      <c r="AK58" s="91">
        <f t="shared" si="18"/>
        <v>8.3333333333333329E-2</v>
      </c>
      <c r="AL58" s="83"/>
      <c r="AM58" s="89">
        <f t="shared" si="76"/>
        <v>2.4390243902438935E-2</v>
      </c>
      <c r="AN58" s="77"/>
      <c r="AO58" s="75">
        <f t="shared" si="77"/>
        <v>146.65858989267508</v>
      </c>
      <c r="AP58" s="121">
        <f t="shared" si="78"/>
        <v>0.27607708854647756</v>
      </c>
    </row>
    <row r="59" spans="3:42" ht="12.75">
      <c r="C59" s="237"/>
      <c r="D59" s="238" t="s">
        <v>206</v>
      </c>
      <c r="E59" s="239">
        <v>0</v>
      </c>
      <c r="F59" s="240"/>
      <c r="G59" s="240">
        <v>0</v>
      </c>
      <c r="H59" s="240">
        <v>0</v>
      </c>
      <c r="I59" s="240">
        <v>0</v>
      </c>
      <c r="J59" s="240">
        <v>0</v>
      </c>
      <c r="K59" s="240">
        <v>0</v>
      </c>
      <c r="L59" s="240">
        <v>0</v>
      </c>
      <c r="M59" s="240">
        <v>0</v>
      </c>
      <c r="N59" s="240">
        <v>0</v>
      </c>
      <c r="O59" s="241">
        <v>0</v>
      </c>
      <c r="Q59" s="75" t="str">
        <f t="shared" si="60"/>
        <v xml:space="preserve"> </v>
      </c>
      <c r="R59" s="75" t="str">
        <f t="shared" si="61"/>
        <v xml:space="preserve"> </v>
      </c>
      <c r="S59" s="75" t="str">
        <f t="shared" si="62"/>
        <v xml:space="preserve"> </v>
      </c>
      <c r="U59" s="81" t="str">
        <f t="shared" si="63"/>
        <v xml:space="preserve"> </v>
      </c>
      <c r="V59" s="81" t="str">
        <f t="shared" si="64"/>
        <v xml:space="preserve"> </v>
      </c>
      <c r="W59" s="82" t="str">
        <f t="shared" si="65"/>
        <v xml:space="preserve"> </v>
      </c>
      <c r="X59" s="82" t="str">
        <f t="shared" si="66"/>
        <v xml:space="preserve"> </v>
      </c>
      <c r="Z59" s="75" t="str">
        <f t="shared" si="67"/>
        <v xml:space="preserve"> </v>
      </c>
      <c r="AA59" s="75" t="str">
        <f t="shared" si="68"/>
        <v xml:space="preserve"> </v>
      </c>
      <c r="AB59" s="75" t="str">
        <f t="shared" si="69"/>
        <v xml:space="preserve"> </v>
      </c>
      <c r="AD59" s="75" t="str">
        <f t="shared" si="70"/>
        <v xml:space="preserve"> </v>
      </c>
      <c r="AE59" s="75" t="str">
        <f t="shared" si="71"/>
        <v xml:space="preserve"> </v>
      </c>
      <c r="AF59" s="75" t="str">
        <f t="shared" si="72"/>
        <v xml:space="preserve"> </v>
      </c>
      <c r="AH59" s="75" t="str">
        <f t="shared" si="73"/>
        <v xml:space="preserve"> </v>
      </c>
      <c r="AI59" s="75" t="str">
        <f t="shared" si="74"/>
        <v xml:space="preserve"> </v>
      </c>
      <c r="AJ59" s="75" t="str">
        <f t="shared" si="75"/>
        <v xml:space="preserve"> </v>
      </c>
      <c r="AK59" s="91">
        <f t="shared" si="18"/>
        <v>8.3333333333333329E-2</v>
      </c>
      <c r="AL59" s="83"/>
      <c r="AM59" s="89">
        <f t="shared" si="76"/>
        <v>2.4390243902438935E-2</v>
      </c>
      <c r="AN59" s="77"/>
      <c r="AO59" s="75" t="e">
        <f t="shared" si="77"/>
        <v>#VALUE!</v>
      </c>
      <c r="AP59" s="121" t="str">
        <f t="shared" si="78"/>
        <v xml:space="preserve"> </v>
      </c>
    </row>
    <row r="60" spans="3:42" ht="12.75">
      <c r="C60" s="237"/>
      <c r="D60" s="238" t="s">
        <v>36</v>
      </c>
      <c r="E60" s="239">
        <v>28.799999999999997</v>
      </c>
      <c r="F60" s="240">
        <v>10</v>
      </c>
      <c r="G60" s="240">
        <v>160</v>
      </c>
      <c r="H60" s="240">
        <v>15166.808787165839</v>
      </c>
      <c r="I60" s="240">
        <v>3033.3617574331679</v>
      </c>
      <c r="J60" s="240">
        <v>0</v>
      </c>
      <c r="K60" s="240">
        <v>185.79340764278155</v>
      </c>
      <c r="L60" s="240">
        <v>894.84171844278444</v>
      </c>
      <c r="M60" s="240">
        <v>1888.17965568</v>
      </c>
      <c r="N60" s="240">
        <v>3534.2679999999996</v>
      </c>
      <c r="O60" s="241">
        <v>5630.3642479671071</v>
      </c>
      <c r="Q60" s="75">
        <f t="shared" si="60"/>
        <v>526.62530510992497</v>
      </c>
      <c r="R60" s="75">
        <f t="shared" si="61"/>
        <v>1516.6808787165839</v>
      </c>
      <c r="S60" s="75">
        <f t="shared" si="62"/>
        <v>94.792554919786497</v>
      </c>
      <c r="U60" s="81">
        <f t="shared" si="63"/>
        <v>0.2</v>
      </c>
      <c r="V60" s="81">
        <f t="shared" si="64"/>
        <v>0</v>
      </c>
      <c r="W60" s="82">
        <f t="shared" si="65"/>
        <v>1.225E-2</v>
      </c>
      <c r="X60" s="82">
        <f t="shared" si="66"/>
        <v>5.8999999999999997E-2</v>
      </c>
      <c r="Z60" s="75">
        <f t="shared" si="67"/>
        <v>65.561793600000001</v>
      </c>
      <c r="AA60" s="75">
        <f t="shared" si="68"/>
        <v>188.81796556800001</v>
      </c>
      <c r="AB60" s="75">
        <f t="shared" si="69"/>
        <v>11.801122848</v>
      </c>
      <c r="AD60" s="75">
        <f t="shared" si="70"/>
        <v>122.71763888888889</v>
      </c>
      <c r="AE60" s="75">
        <f t="shared" si="71"/>
        <v>353.42679999999996</v>
      </c>
      <c r="AF60" s="75">
        <f t="shared" si="72"/>
        <v>22.089174999999997</v>
      </c>
      <c r="AH60" s="75">
        <f t="shared" si="73"/>
        <v>195.498758609969</v>
      </c>
      <c r="AI60" s="75">
        <f t="shared" si="74"/>
        <v>563.03642479671066</v>
      </c>
      <c r="AJ60" s="75">
        <f t="shared" si="75"/>
        <v>35.189776549794416</v>
      </c>
      <c r="AK60" s="91">
        <f t="shared" si="18"/>
        <v>8.3333333333333329E-2</v>
      </c>
      <c r="AL60" s="83"/>
      <c r="AM60" s="89">
        <f t="shared" si="76"/>
        <v>2.4390243902438935E-2</v>
      </c>
      <c r="AN60" s="77"/>
      <c r="AO60" s="75">
        <f t="shared" si="77"/>
        <v>190.73049620484781</v>
      </c>
      <c r="AP60" s="121">
        <f t="shared" si="78"/>
        <v>0.37122932892326854</v>
      </c>
    </row>
    <row r="61" spans="3:42" ht="12.75">
      <c r="C61" s="237"/>
      <c r="D61" s="238" t="s">
        <v>204</v>
      </c>
      <c r="E61" s="239">
        <v>0</v>
      </c>
      <c r="F61" s="240"/>
      <c r="G61" s="240">
        <v>0</v>
      </c>
      <c r="H61" s="240">
        <v>0</v>
      </c>
      <c r="I61" s="240">
        <v>0</v>
      </c>
      <c r="J61" s="240">
        <v>0</v>
      </c>
      <c r="K61" s="240">
        <v>0</v>
      </c>
      <c r="L61" s="240">
        <v>0</v>
      </c>
      <c r="M61" s="240">
        <v>0</v>
      </c>
      <c r="N61" s="240">
        <v>0</v>
      </c>
      <c r="O61" s="241">
        <v>0</v>
      </c>
      <c r="Q61" s="75" t="str">
        <f t="shared" si="60"/>
        <v xml:space="preserve"> </v>
      </c>
      <c r="R61" s="75" t="str">
        <f t="shared" si="61"/>
        <v xml:space="preserve"> </v>
      </c>
      <c r="S61" s="75" t="str">
        <f t="shared" si="62"/>
        <v xml:space="preserve"> </v>
      </c>
      <c r="U61" s="81" t="str">
        <f t="shared" si="63"/>
        <v xml:space="preserve"> </v>
      </c>
      <c r="V61" s="81" t="str">
        <f t="shared" si="64"/>
        <v xml:space="preserve"> </v>
      </c>
      <c r="W61" s="82" t="str">
        <f t="shared" si="65"/>
        <v xml:space="preserve"> </v>
      </c>
      <c r="X61" s="82" t="str">
        <f t="shared" si="66"/>
        <v xml:space="preserve"> </v>
      </c>
      <c r="Z61" s="75" t="str">
        <f t="shared" si="67"/>
        <v xml:space="preserve"> </v>
      </c>
      <c r="AA61" s="75" t="str">
        <f t="shared" si="68"/>
        <v xml:space="preserve"> </v>
      </c>
      <c r="AB61" s="75" t="str">
        <f t="shared" si="69"/>
        <v xml:space="preserve"> </v>
      </c>
      <c r="AD61" s="75" t="str">
        <f t="shared" si="70"/>
        <v xml:space="preserve"> </v>
      </c>
      <c r="AE61" s="75" t="str">
        <f t="shared" si="71"/>
        <v xml:space="preserve"> </v>
      </c>
      <c r="AF61" s="75" t="str">
        <f t="shared" si="72"/>
        <v xml:space="preserve"> </v>
      </c>
      <c r="AH61" s="75" t="str">
        <f t="shared" si="73"/>
        <v xml:space="preserve"> </v>
      </c>
      <c r="AI61" s="75" t="str">
        <f t="shared" si="74"/>
        <v xml:space="preserve"> </v>
      </c>
      <c r="AJ61" s="75" t="str">
        <f t="shared" si="75"/>
        <v xml:space="preserve"> </v>
      </c>
      <c r="AK61" s="91">
        <f t="shared" si="18"/>
        <v>8.3333333333333329E-2</v>
      </c>
      <c r="AL61" s="83"/>
      <c r="AM61" s="89">
        <f t="shared" si="76"/>
        <v>2.4390243902438935E-2</v>
      </c>
      <c r="AN61" s="77"/>
      <c r="AO61" s="75" t="e">
        <f t="shared" si="77"/>
        <v>#VALUE!</v>
      </c>
      <c r="AP61" s="121" t="str">
        <f t="shared" si="78"/>
        <v xml:space="preserve"> </v>
      </c>
    </row>
    <row r="62" spans="3:42" ht="12.75">
      <c r="C62" s="227" t="s">
        <v>111</v>
      </c>
      <c r="D62" s="228"/>
      <c r="E62" s="234">
        <v>3250.1200000000003</v>
      </c>
      <c r="F62" s="235">
        <v>788</v>
      </c>
      <c r="G62" s="235">
        <v>10320</v>
      </c>
      <c r="H62" s="235">
        <v>1891708.5746004172</v>
      </c>
      <c r="I62" s="235">
        <v>378341.71492008341</v>
      </c>
      <c r="J62" s="235">
        <v>0</v>
      </c>
      <c r="K62" s="235">
        <v>23173.430038855106</v>
      </c>
      <c r="L62" s="235">
        <v>111610.80590142461</v>
      </c>
      <c r="M62" s="235">
        <v>978366.33359036921</v>
      </c>
      <c r="N62" s="235">
        <v>207948.10186666675</v>
      </c>
      <c r="O62" s="236">
        <v>192268.18828301816</v>
      </c>
      <c r="Q62" s="84">
        <f t="shared" si="60"/>
        <v>582.04268599326087</v>
      </c>
      <c r="R62" s="84">
        <f t="shared" si="61"/>
        <v>2400.645399239108</v>
      </c>
      <c r="S62" s="84">
        <f t="shared" si="62"/>
        <v>183.30509443802492</v>
      </c>
      <c r="T62" s="85"/>
      <c r="U62" s="86">
        <f t="shared" si="63"/>
        <v>0.19999999999999998</v>
      </c>
      <c r="V62" s="86">
        <f t="shared" si="64"/>
        <v>0</v>
      </c>
      <c r="W62" s="87">
        <f t="shared" si="65"/>
        <v>1.2249999999999997E-2</v>
      </c>
      <c r="X62" s="87">
        <f t="shared" si="66"/>
        <v>5.8999999999999997E-2</v>
      </c>
      <c r="Y62" s="85"/>
      <c r="Z62" s="84">
        <f t="shared" si="67"/>
        <v>301.02468019346026</v>
      </c>
      <c r="AA62" s="84">
        <f t="shared" si="68"/>
        <v>1241.5816416121436</v>
      </c>
      <c r="AB62" s="84">
        <f t="shared" si="69"/>
        <v>94.802939301392371</v>
      </c>
      <c r="AC62" s="85"/>
      <c r="AD62" s="84">
        <f t="shared" si="70"/>
        <v>63.981668943505696</v>
      </c>
      <c r="AE62" s="84">
        <f t="shared" si="71"/>
        <v>263.89353028764816</v>
      </c>
      <c r="AF62" s="84">
        <f t="shared" si="72"/>
        <v>20.150009870801043</v>
      </c>
      <c r="AG62" s="85"/>
      <c r="AH62" s="88">
        <f t="shared" si="73"/>
        <v>59.157258280622912</v>
      </c>
      <c r="AI62" s="84">
        <f t="shared" si="74"/>
        <v>243.99516279570832</v>
      </c>
      <c r="AJ62" s="84">
        <f t="shared" si="75"/>
        <v>18.630638399517263</v>
      </c>
      <c r="AK62" s="91">
        <f t="shared" si="18"/>
        <v>8.3333333333333329E-2</v>
      </c>
      <c r="AL62" s="83"/>
      <c r="AM62" s="89">
        <f t="shared" si="76"/>
        <v>2.4390243902438935E-2</v>
      </c>
      <c r="AN62" s="77"/>
      <c r="AO62" s="75">
        <f t="shared" si="77"/>
        <v>57.714398322558942</v>
      </c>
      <c r="AP62" s="121">
        <f t="shared" si="78"/>
        <v>0.10163731922800566</v>
      </c>
    </row>
    <row r="63" spans="3:42" ht="12.75">
      <c r="C63" s="227"/>
      <c r="D63" s="228"/>
      <c r="E63" s="234"/>
      <c r="F63" s="235"/>
      <c r="G63" s="235"/>
      <c r="H63" s="235"/>
      <c r="I63" s="235"/>
      <c r="J63" s="235"/>
      <c r="K63" s="235"/>
      <c r="L63" s="235"/>
      <c r="M63" s="235"/>
      <c r="N63" s="235"/>
      <c r="O63" s="236"/>
      <c r="Q63" s="75" t="str">
        <f t="shared" si="60"/>
        <v xml:space="preserve"> </v>
      </c>
      <c r="R63" s="75" t="str">
        <f t="shared" si="61"/>
        <v xml:space="preserve"> </v>
      </c>
      <c r="S63" s="75" t="str">
        <f t="shared" si="62"/>
        <v xml:space="preserve"> </v>
      </c>
      <c r="U63" s="81" t="str">
        <f t="shared" si="63"/>
        <v xml:space="preserve"> </v>
      </c>
      <c r="V63" s="81" t="str">
        <f t="shared" si="64"/>
        <v xml:space="preserve"> </v>
      </c>
      <c r="W63" s="82" t="str">
        <f t="shared" si="65"/>
        <v xml:space="preserve"> </v>
      </c>
      <c r="X63" s="82" t="str">
        <f t="shared" si="66"/>
        <v xml:space="preserve"> </v>
      </c>
      <c r="Z63" s="75" t="str">
        <f t="shared" si="67"/>
        <v xml:space="preserve"> </v>
      </c>
      <c r="AA63" s="75" t="str">
        <f t="shared" si="68"/>
        <v xml:space="preserve"> </v>
      </c>
      <c r="AB63" s="75" t="str">
        <f t="shared" si="69"/>
        <v xml:space="preserve"> </v>
      </c>
      <c r="AD63" s="75" t="str">
        <f t="shared" si="70"/>
        <v xml:space="preserve"> </v>
      </c>
      <c r="AE63" s="75" t="str">
        <f t="shared" si="71"/>
        <v xml:space="preserve"> </v>
      </c>
      <c r="AF63" s="75" t="str">
        <f t="shared" si="72"/>
        <v xml:space="preserve"> </v>
      </c>
      <c r="AH63" s="75" t="str">
        <f t="shared" si="73"/>
        <v xml:space="preserve"> </v>
      </c>
      <c r="AI63" s="75" t="str">
        <f t="shared" si="74"/>
        <v xml:space="preserve"> </v>
      </c>
      <c r="AJ63" s="75" t="str">
        <f t="shared" si="75"/>
        <v xml:space="preserve"> </v>
      </c>
      <c r="AK63" s="91">
        <f t="shared" si="18"/>
        <v>8.3333333333333329E-2</v>
      </c>
      <c r="AL63" s="83"/>
      <c r="AM63" s="89">
        <f t="shared" si="76"/>
        <v>2.4390243902438935E-2</v>
      </c>
      <c r="AN63" s="77"/>
      <c r="AO63" s="75" t="e">
        <f t="shared" si="77"/>
        <v>#VALUE!</v>
      </c>
      <c r="AP63" s="121" t="str">
        <f t="shared" si="78"/>
        <v xml:space="preserve"> </v>
      </c>
    </row>
    <row r="64" spans="3:42" ht="12.75">
      <c r="C64" s="227" t="s">
        <v>51</v>
      </c>
      <c r="D64" s="227" t="s">
        <v>102</v>
      </c>
      <c r="E64" s="234">
        <v>0</v>
      </c>
      <c r="F64" s="235"/>
      <c r="G64" s="235">
        <v>0</v>
      </c>
      <c r="H64" s="235">
        <v>0</v>
      </c>
      <c r="I64" s="235">
        <v>0</v>
      </c>
      <c r="J64" s="235">
        <v>0</v>
      </c>
      <c r="K64" s="235">
        <v>0</v>
      </c>
      <c r="L64" s="235">
        <v>0</v>
      </c>
      <c r="M64" s="235">
        <v>0</v>
      </c>
      <c r="N64" s="235">
        <v>0</v>
      </c>
      <c r="O64" s="236">
        <v>0</v>
      </c>
      <c r="Q64" s="75" t="str">
        <f t="shared" si="60"/>
        <v xml:space="preserve"> </v>
      </c>
      <c r="R64" s="75" t="str">
        <f t="shared" si="61"/>
        <v xml:space="preserve"> </v>
      </c>
      <c r="S64" s="75" t="str">
        <f t="shared" si="62"/>
        <v xml:space="preserve"> </v>
      </c>
      <c r="U64" s="81" t="str">
        <f t="shared" si="63"/>
        <v xml:space="preserve"> </v>
      </c>
      <c r="V64" s="81" t="str">
        <f t="shared" si="64"/>
        <v xml:space="preserve"> </v>
      </c>
      <c r="W64" s="82" t="str">
        <f t="shared" si="65"/>
        <v xml:space="preserve"> </v>
      </c>
      <c r="X64" s="82" t="str">
        <f t="shared" si="66"/>
        <v xml:space="preserve"> </v>
      </c>
      <c r="Z64" s="75" t="str">
        <f t="shared" si="67"/>
        <v xml:space="preserve"> </v>
      </c>
      <c r="AA64" s="75" t="str">
        <f t="shared" si="68"/>
        <v xml:space="preserve"> </v>
      </c>
      <c r="AB64" s="75" t="str">
        <f t="shared" si="69"/>
        <v xml:space="preserve"> </v>
      </c>
      <c r="AD64" s="75" t="str">
        <f t="shared" si="70"/>
        <v xml:space="preserve"> </v>
      </c>
      <c r="AE64" s="75" t="str">
        <f t="shared" si="71"/>
        <v xml:space="preserve"> </v>
      </c>
      <c r="AF64" s="75" t="str">
        <f t="shared" si="72"/>
        <v xml:space="preserve"> </v>
      </c>
      <c r="AH64" s="75" t="str">
        <f t="shared" si="73"/>
        <v xml:space="preserve"> </v>
      </c>
      <c r="AI64" s="75" t="str">
        <f t="shared" si="74"/>
        <v xml:space="preserve"> </v>
      </c>
      <c r="AJ64" s="75" t="str">
        <f t="shared" si="75"/>
        <v xml:space="preserve"> </v>
      </c>
      <c r="AK64" s="91">
        <f t="shared" si="18"/>
        <v>8.3333333333333329E-2</v>
      </c>
      <c r="AL64" s="83"/>
      <c r="AM64" s="89">
        <f t="shared" si="76"/>
        <v>2.4390243902438935E-2</v>
      </c>
      <c r="AN64" s="77"/>
      <c r="AO64" s="75" t="e">
        <f t="shared" si="77"/>
        <v>#VALUE!</v>
      </c>
      <c r="AP64" s="121" t="str">
        <f t="shared" si="78"/>
        <v xml:space="preserve"> </v>
      </c>
    </row>
    <row r="65" spans="3:42" ht="12.75">
      <c r="C65" s="237"/>
      <c r="D65" s="238" t="s">
        <v>27</v>
      </c>
      <c r="E65" s="239">
        <v>0</v>
      </c>
      <c r="F65" s="240"/>
      <c r="G65" s="240">
        <v>0</v>
      </c>
      <c r="H65" s="240">
        <v>0</v>
      </c>
      <c r="I65" s="240">
        <v>0</v>
      </c>
      <c r="J65" s="240">
        <v>0</v>
      </c>
      <c r="K65" s="240">
        <v>0</v>
      </c>
      <c r="L65" s="240">
        <v>0</v>
      </c>
      <c r="M65" s="240">
        <v>0</v>
      </c>
      <c r="N65" s="240">
        <v>0</v>
      </c>
      <c r="O65" s="241">
        <v>0</v>
      </c>
      <c r="Q65" s="75" t="str">
        <f t="shared" si="60"/>
        <v xml:space="preserve"> </v>
      </c>
      <c r="R65" s="75" t="str">
        <f t="shared" si="61"/>
        <v xml:space="preserve"> </v>
      </c>
      <c r="S65" s="75" t="str">
        <f t="shared" si="62"/>
        <v xml:space="preserve"> </v>
      </c>
      <c r="U65" s="81" t="str">
        <f t="shared" si="63"/>
        <v xml:space="preserve"> </v>
      </c>
      <c r="V65" s="81" t="str">
        <f t="shared" si="64"/>
        <v xml:space="preserve"> </v>
      </c>
      <c r="W65" s="82" t="str">
        <f t="shared" si="65"/>
        <v xml:space="preserve"> </v>
      </c>
      <c r="X65" s="82" t="str">
        <f t="shared" si="66"/>
        <v xml:space="preserve"> </v>
      </c>
      <c r="Z65" s="75" t="str">
        <f t="shared" si="67"/>
        <v xml:space="preserve"> </v>
      </c>
      <c r="AA65" s="75" t="str">
        <f t="shared" si="68"/>
        <v xml:space="preserve"> </v>
      </c>
      <c r="AB65" s="75" t="str">
        <f t="shared" si="69"/>
        <v xml:space="preserve"> </v>
      </c>
      <c r="AD65" s="75" t="str">
        <f t="shared" si="70"/>
        <v xml:space="preserve"> </v>
      </c>
      <c r="AE65" s="75" t="str">
        <f t="shared" si="71"/>
        <v xml:space="preserve"> </v>
      </c>
      <c r="AF65" s="75" t="str">
        <f t="shared" si="72"/>
        <v xml:space="preserve"> </v>
      </c>
      <c r="AH65" s="75" t="str">
        <f t="shared" si="73"/>
        <v xml:space="preserve"> </v>
      </c>
      <c r="AI65" s="75" t="str">
        <f t="shared" si="74"/>
        <v xml:space="preserve"> </v>
      </c>
      <c r="AJ65" s="75" t="str">
        <f t="shared" si="75"/>
        <v xml:space="preserve"> </v>
      </c>
      <c r="AK65" s="91">
        <f t="shared" si="18"/>
        <v>8.3333333333333329E-2</v>
      </c>
      <c r="AL65" s="83"/>
      <c r="AM65" s="89">
        <f t="shared" si="76"/>
        <v>2.4390243902438935E-2</v>
      </c>
      <c r="AN65" s="77"/>
      <c r="AO65" s="75" t="e">
        <f t="shared" si="77"/>
        <v>#VALUE!</v>
      </c>
      <c r="AP65" s="121" t="str">
        <f t="shared" si="78"/>
        <v xml:space="preserve"> </v>
      </c>
    </row>
    <row r="66" spans="3:42" ht="12.75">
      <c r="C66" s="237"/>
      <c r="D66" s="238" t="s">
        <v>29</v>
      </c>
      <c r="E66" s="239">
        <v>120</v>
      </c>
      <c r="F66" s="240">
        <v>20</v>
      </c>
      <c r="G66" s="240">
        <v>240</v>
      </c>
      <c r="H66" s="240">
        <v>58656.338690708952</v>
      </c>
      <c r="I66" s="240">
        <v>6452.1972559779852</v>
      </c>
      <c r="J66" s="240">
        <v>1827.144950215584</v>
      </c>
      <c r="K66" s="240">
        <v>718.54014896118463</v>
      </c>
      <c r="L66" s="240">
        <v>3460.7239827518279</v>
      </c>
      <c r="M66" s="240">
        <v>38084.210526315794</v>
      </c>
      <c r="N66" s="240">
        <v>5074.848</v>
      </c>
      <c r="O66" s="241">
        <v>3038.6738264865789</v>
      </c>
      <c r="Q66" s="75">
        <f t="shared" si="60"/>
        <v>488.80282242257459</v>
      </c>
      <c r="R66" s="75">
        <f t="shared" si="61"/>
        <v>2932.8169345354477</v>
      </c>
      <c r="S66" s="75">
        <f t="shared" si="62"/>
        <v>244.4014112112873</v>
      </c>
      <c r="U66" s="81">
        <f t="shared" si="63"/>
        <v>0.11000000000000001</v>
      </c>
      <c r="V66" s="81">
        <f t="shared" si="64"/>
        <v>3.1150000000000004E-2</v>
      </c>
      <c r="W66" s="82">
        <f t="shared" si="65"/>
        <v>1.2249999999999999E-2</v>
      </c>
      <c r="X66" s="82">
        <f t="shared" si="66"/>
        <v>5.8999999999999997E-2</v>
      </c>
      <c r="Z66" s="75">
        <f t="shared" si="67"/>
        <v>317.36842105263162</v>
      </c>
      <c r="AA66" s="75">
        <f t="shared" si="68"/>
        <v>1904.2105263157896</v>
      </c>
      <c r="AB66" s="75">
        <f t="shared" si="69"/>
        <v>158.68421052631581</v>
      </c>
      <c r="AD66" s="75">
        <f t="shared" si="70"/>
        <v>42.290399999999998</v>
      </c>
      <c r="AE66" s="75">
        <f t="shared" si="71"/>
        <v>253.7424</v>
      </c>
      <c r="AF66" s="75">
        <f t="shared" si="72"/>
        <v>21.145199999999999</v>
      </c>
      <c r="AH66" s="75">
        <f t="shared" si="73"/>
        <v>25.322281887388158</v>
      </c>
      <c r="AI66" s="75">
        <f t="shared" si="74"/>
        <v>151.93369132432895</v>
      </c>
      <c r="AJ66" s="75">
        <f t="shared" si="75"/>
        <v>12.661140943694079</v>
      </c>
      <c r="AK66" s="91">
        <f t="shared" si="18"/>
        <v>8.3333333333333329E-2</v>
      </c>
      <c r="AL66" s="83"/>
      <c r="AM66" s="89">
        <f t="shared" si="76"/>
        <v>2.4390243902438935E-2</v>
      </c>
      <c r="AN66" s="77"/>
      <c r="AO66" s="75">
        <f t="shared" si="77"/>
        <v>24.704665255988449</v>
      </c>
      <c r="AP66" s="121">
        <f t="shared" si="78"/>
        <v>5.1804696547960619E-2</v>
      </c>
    </row>
    <row r="67" spans="3:42" ht="12.75">
      <c r="C67" s="237"/>
      <c r="D67" s="238" t="s">
        <v>31</v>
      </c>
      <c r="E67" s="239">
        <v>60</v>
      </c>
      <c r="F67" s="240">
        <v>10</v>
      </c>
      <c r="G67" s="240">
        <v>120</v>
      </c>
      <c r="H67" s="240">
        <v>30665.020914459037</v>
      </c>
      <c r="I67" s="240">
        <v>3373.1523005904942</v>
      </c>
      <c r="J67" s="240">
        <v>955.21540148539918</v>
      </c>
      <c r="K67" s="240">
        <v>375.64650620212325</v>
      </c>
      <c r="L67" s="240">
        <v>1809.2362339530832</v>
      </c>
      <c r="M67" s="240">
        <v>19042.105263157897</v>
      </c>
      <c r="N67" s="240">
        <v>2537.424</v>
      </c>
      <c r="O67" s="241">
        <v>2572.2412090700391</v>
      </c>
      <c r="Q67" s="75">
        <f t="shared" si="60"/>
        <v>511.0836819076506</v>
      </c>
      <c r="R67" s="75">
        <f t="shared" si="61"/>
        <v>3066.5020914459037</v>
      </c>
      <c r="S67" s="75">
        <f t="shared" si="62"/>
        <v>255.5418409538253</v>
      </c>
      <c r="U67" s="81">
        <f t="shared" si="63"/>
        <v>0.11</v>
      </c>
      <c r="V67" s="81">
        <f t="shared" si="64"/>
        <v>3.1150000000000004E-2</v>
      </c>
      <c r="W67" s="82">
        <f t="shared" si="65"/>
        <v>1.2250000000000002E-2</v>
      </c>
      <c r="X67" s="82">
        <f t="shared" si="66"/>
        <v>5.9000000000000004E-2</v>
      </c>
      <c r="Z67" s="75">
        <f t="shared" si="67"/>
        <v>317.36842105263162</v>
      </c>
      <c r="AA67" s="75">
        <f t="shared" si="68"/>
        <v>1904.2105263157896</v>
      </c>
      <c r="AB67" s="75">
        <f t="shared" si="69"/>
        <v>158.68421052631581</v>
      </c>
      <c r="AD67" s="75">
        <f t="shared" si="70"/>
        <v>42.290399999999998</v>
      </c>
      <c r="AE67" s="75">
        <f t="shared" si="71"/>
        <v>253.7424</v>
      </c>
      <c r="AF67" s="75">
        <f t="shared" si="72"/>
        <v>21.145199999999999</v>
      </c>
      <c r="AH67" s="75">
        <f t="shared" si="73"/>
        <v>42.870686817833985</v>
      </c>
      <c r="AI67" s="75">
        <f t="shared" si="74"/>
        <v>257.22412090700391</v>
      </c>
      <c r="AJ67" s="75">
        <f t="shared" si="75"/>
        <v>21.435343408916992</v>
      </c>
      <c r="AK67" s="91">
        <f t="shared" si="18"/>
        <v>8.3333333333333329E-2</v>
      </c>
      <c r="AL67" s="83"/>
      <c r="AM67" s="89">
        <f t="shared" si="76"/>
        <v>2.4390243902438935E-2</v>
      </c>
      <c r="AN67" s="77"/>
      <c r="AO67" s="75">
        <f t="shared" si="77"/>
        <v>41.825060310081938</v>
      </c>
      <c r="AP67" s="121">
        <f t="shared" si="78"/>
        <v>8.3881932324304631E-2</v>
      </c>
    </row>
    <row r="68" spans="3:42" ht="12.75">
      <c r="C68" s="237"/>
      <c r="D68" s="238" t="s">
        <v>199</v>
      </c>
      <c r="E68" s="239">
        <v>0</v>
      </c>
      <c r="F68" s="240"/>
      <c r="G68" s="240">
        <v>0</v>
      </c>
      <c r="H68" s="240">
        <v>0</v>
      </c>
      <c r="I68" s="240">
        <v>0</v>
      </c>
      <c r="J68" s="240">
        <v>0</v>
      </c>
      <c r="K68" s="240">
        <v>0</v>
      </c>
      <c r="L68" s="240">
        <v>0</v>
      </c>
      <c r="M68" s="240">
        <v>0</v>
      </c>
      <c r="N68" s="240">
        <v>0</v>
      </c>
      <c r="O68" s="241">
        <v>0</v>
      </c>
      <c r="Q68" s="75" t="str">
        <f t="shared" si="60"/>
        <v xml:space="preserve"> </v>
      </c>
      <c r="R68" s="75" t="str">
        <f t="shared" si="61"/>
        <v xml:space="preserve"> </v>
      </c>
      <c r="S68" s="75" t="str">
        <f t="shared" si="62"/>
        <v xml:space="preserve"> </v>
      </c>
      <c r="U68" s="81" t="str">
        <f t="shared" si="63"/>
        <v xml:space="preserve"> </v>
      </c>
      <c r="V68" s="81" t="str">
        <f t="shared" si="64"/>
        <v xml:space="preserve"> </v>
      </c>
      <c r="W68" s="82" t="str">
        <f t="shared" si="65"/>
        <v xml:space="preserve"> </v>
      </c>
      <c r="X68" s="82" t="str">
        <f t="shared" si="66"/>
        <v xml:space="preserve"> </v>
      </c>
      <c r="Z68" s="75" t="str">
        <f t="shared" si="67"/>
        <v xml:space="preserve"> </v>
      </c>
      <c r="AA68" s="75" t="str">
        <f t="shared" si="68"/>
        <v xml:space="preserve"> </v>
      </c>
      <c r="AB68" s="75" t="str">
        <f t="shared" si="69"/>
        <v xml:space="preserve"> </v>
      </c>
      <c r="AD68" s="75" t="str">
        <f t="shared" si="70"/>
        <v xml:space="preserve"> </v>
      </c>
      <c r="AE68" s="75" t="str">
        <f t="shared" si="71"/>
        <v xml:space="preserve"> </v>
      </c>
      <c r="AF68" s="75" t="str">
        <f t="shared" si="72"/>
        <v xml:space="preserve"> </v>
      </c>
      <c r="AH68" s="75" t="str">
        <f t="shared" si="73"/>
        <v xml:space="preserve"> </v>
      </c>
      <c r="AI68" s="75" t="str">
        <f t="shared" si="74"/>
        <v xml:space="preserve"> </v>
      </c>
      <c r="AJ68" s="75" t="str">
        <f t="shared" si="75"/>
        <v xml:space="preserve"> </v>
      </c>
      <c r="AK68" s="91">
        <f t="shared" si="18"/>
        <v>8.3333333333333329E-2</v>
      </c>
      <c r="AL68" s="83"/>
      <c r="AM68" s="89">
        <f t="shared" si="76"/>
        <v>2.4390243902438935E-2</v>
      </c>
      <c r="AN68" s="77"/>
      <c r="AO68" s="75" t="e">
        <f t="shared" si="77"/>
        <v>#VALUE!</v>
      </c>
      <c r="AP68" s="121" t="str">
        <f t="shared" si="78"/>
        <v xml:space="preserve"> </v>
      </c>
    </row>
    <row r="69" spans="3:42" ht="12.75">
      <c r="C69" s="237"/>
      <c r="D69" s="238" t="s">
        <v>26</v>
      </c>
      <c r="E69" s="239">
        <v>112.8</v>
      </c>
      <c r="F69" s="240">
        <v>20</v>
      </c>
      <c r="G69" s="240">
        <v>240</v>
      </c>
      <c r="H69" s="240">
        <v>61376.09981028505</v>
      </c>
      <c r="I69" s="240">
        <v>6751.3709791313559</v>
      </c>
      <c r="J69" s="240">
        <v>1911.8655090903796</v>
      </c>
      <c r="K69" s="240">
        <v>751.85722267599192</v>
      </c>
      <c r="L69" s="240">
        <v>3621.1898888068181</v>
      </c>
      <c r="M69" s="240">
        <v>35799.15789473684</v>
      </c>
      <c r="N69" s="240">
        <v>7425.6</v>
      </c>
      <c r="O69" s="241">
        <v>5115.0583158436693</v>
      </c>
      <c r="Q69" s="75">
        <f t="shared" si="60"/>
        <v>544.11436002025755</v>
      </c>
      <c r="R69" s="75">
        <f t="shared" si="61"/>
        <v>3068.8049905142525</v>
      </c>
      <c r="S69" s="75">
        <f t="shared" si="62"/>
        <v>255.73374920952105</v>
      </c>
      <c r="U69" s="81">
        <f t="shared" si="63"/>
        <v>0.11</v>
      </c>
      <c r="V69" s="81">
        <f t="shared" si="64"/>
        <v>3.1150000000000004E-2</v>
      </c>
      <c r="W69" s="82">
        <f t="shared" si="65"/>
        <v>1.225E-2</v>
      </c>
      <c r="X69" s="82">
        <f t="shared" si="66"/>
        <v>5.9000000000000004E-2</v>
      </c>
      <c r="Z69" s="75">
        <f t="shared" si="67"/>
        <v>317.36842105263156</v>
      </c>
      <c r="AA69" s="75">
        <f t="shared" si="68"/>
        <v>1789.957894736842</v>
      </c>
      <c r="AB69" s="75">
        <f t="shared" si="69"/>
        <v>149.16315789473683</v>
      </c>
      <c r="AD69" s="75">
        <f t="shared" si="70"/>
        <v>65.829787234042556</v>
      </c>
      <c r="AE69" s="75">
        <f t="shared" si="71"/>
        <v>371.28000000000003</v>
      </c>
      <c r="AF69" s="75">
        <f t="shared" si="72"/>
        <v>30.94</v>
      </c>
      <c r="AH69" s="75">
        <f t="shared" si="73"/>
        <v>45.346261665280757</v>
      </c>
      <c r="AI69" s="75">
        <f t="shared" si="74"/>
        <v>255.75291579218347</v>
      </c>
      <c r="AJ69" s="75">
        <f t="shared" si="75"/>
        <v>21.312742982681957</v>
      </c>
      <c r="AK69" s="91">
        <f t="shared" si="18"/>
        <v>8.3333333333333329E-2</v>
      </c>
      <c r="AL69" s="83"/>
      <c r="AM69" s="89">
        <f t="shared" si="76"/>
        <v>2.4390243902438935E-2</v>
      </c>
      <c r="AN69" s="77"/>
      <c r="AO69" s="75">
        <f t="shared" si="77"/>
        <v>44.240255283200746</v>
      </c>
      <c r="AP69" s="121">
        <f t="shared" si="78"/>
        <v>8.3339578950999388E-2</v>
      </c>
    </row>
    <row r="70" spans="3:42" ht="12.75">
      <c r="C70" s="237"/>
      <c r="D70" s="238" t="s">
        <v>200</v>
      </c>
      <c r="E70" s="239">
        <v>0</v>
      </c>
      <c r="F70" s="240"/>
      <c r="G70" s="240">
        <v>0</v>
      </c>
      <c r="H70" s="240">
        <v>0</v>
      </c>
      <c r="I70" s="240">
        <v>0</v>
      </c>
      <c r="J70" s="240">
        <v>0</v>
      </c>
      <c r="K70" s="240">
        <v>0</v>
      </c>
      <c r="L70" s="240">
        <v>0</v>
      </c>
      <c r="M70" s="240">
        <v>0</v>
      </c>
      <c r="N70" s="240">
        <v>0</v>
      </c>
      <c r="O70" s="241">
        <v>0</v>
      </c>
      <c r="Q70" s="75" t="str">
        <f t="shared" si="60"/>
        <v xml:space="preserve"> </v>
      </c>
      <c r="R70" s="75" t="str">
        <f t="shared" si="61"/>
        <v xml:space="preserve"> </v>
      </c>
      <c r="S70" s="75" t="str">
        <f t="shared" si="62"/>
        <v xml:space="preserve"> </v>
      </c>
      <c r="U70" s="81" t="str">
        <f t="shared" si="63"/>
        <v xml:space="preserve"> </v>
      </c>
      <c r="V70" s="81" t="str">
        <f t="shared" si="64"/>
        <v xml:space="preserve"> </v>
      </c>
      <c r="W70" s="82" t="str">
        <f t="shared" si="65"/>
        <v xml:space="preserve"> </v>
      </c>
      <c r="X70" s="82" t="str">
        <f t="shared" si="66"/>
        <v xml:space="preserve"> </v>
      </c>
      <c r="Z70" s="75" t="str">
        <f t="shared" si="67"/>
        <v xml:space="preserve"> </v>
      </c>
      <c r="AA70" s="75" t="str">
        <f t="shared" si="68"/>
        <v xml:space="preserve"> </v>
      </c>
      <c r="AB70" s="75" t="str">
        <f t="shared" si="69"/>
        <v xml:space="preserve"> </v>
      </c>
      <c r="AD70" s="75" t="str">
        <f t="shared" si="70"/>
        <v xml:space="preserve"> </v>
      </c>
      <c r="AE70" s="75" t="str">
        <f t="shared" si="71"/>
        <v xml:space="preserve"> </v>
      </c>
      <c r="AF70" s="75" t="str">
        <f t="shared" si="72"/>
        <v xml:space="preserve"> </v>
      </c>
      <c r="AH70" s="75" t="str">
        <f t="shared" si="73"/>
        <v xml:space="preserve"> </v>
      </c>
      <c r="AI70" s="75" t="str">
        <f t="shared" si="74"/>
        <v xml:space="preserve"> </v>
      </c>
      <c r="AJ70" s="75" t="str">
        <f t="shared" si="75"/>
        <v xml:space="preserve"> </v>
      </c>
      <c r="AK70" s="91">
        <f t="shared" si="18"/>
        <v>8.3333333333333329E-2</v>
      </c>
      <c r="AL70" s="83"/>
      <c r="AM70" s="89">
        <f t="shared" si="76"/>
        <v>2.4390243902438935E-2</v>
      </c>
      <c r="AN70" s="77"/>
      <c r="AO70" s="75" t="e">
        <f t="shared" si="77"/>
        <v>#VALUE!</v>
      </c>
      <c r="AP70" s="121" t="str">
        <f t="shared" si="78"/>
        <v xml:space="preserve"> </v>
      </c>
    </row>
    <row r="71" spans="3:42" ht="12.75">
      <c r="C71" s="237"/>
      <c r="D71" s="238" t="s">
        <v>271</v>
      </c>
      <c r="E71" s="239">
        <v>18</v>
      </c>
      <c r="F71" s="240">
        <v>10</v>
      </c>
      <c r="G71" s="240">
        <v>60</v>
      </c>
      <c r="H71" s="240">
        <v>10078.53004339258</v>
      </c>
      <c r="I71" s="240">
        <v>1108.6383047731838</v>
      </c>
      <c r="J71" s="240">
        <v>313.94621085167893</v>
      </c>
      <c r="K71" s="240">
        <v>123.46199303155912</v>
      </c>
      <c r="L71" s="240">
        <v>594.63327256016225</v>
      </c>
      <c r="M71" s="240">
        <v>5712.6315789473683</v>
      </c>
      <c r="N71" s="240">
        <v>734.50799999999992</v>
      </c>
      <c r="O71" s="241">
        <v>1490.7106832286265</v>
      </c>
      <c r="Q71" s="75">
        <f t="shared" si="60"/>
        <v>559.91833574403222</v>
      </c>
      <c r="R71" s="75">
        <f t="shared" si="61"/>
        <v>1007.8530043392581</v>
      </c>
      <c r="S71" s="75">
        <f t="shared" si="62"/>
        <v>167.97550072320968</v>
      </c>
      <c r="U71" s="81">
        <f t="shared" si="63"/>
        <v>0.11</v>
      </c>
      <c r="V71" s="81">
        <f t="shared" si="64"/>
        <v>3.1150000000000004E-2</v>
      </c>
      <c r="W71" s="82">
        <f t="shared" si="65"/>
        <v>1.225E-2</v>
      </c>
      <c r="X71" s="82">
        <f t="shared" si="66"/>
        <v>5.9000000000000004E-2</v>
      </c>
      <c r="Z71" s="75">
        <f t="shared" si="67"/>
        <v>317.36842105263156</v>
      </c>
      <c r="AA71" s="75">
        <f t="shared" si="68"/>
        <v>571.26315789473688</v>
      </c>
      <c r="AB71" s="75">
        <f t="shared" si="69"/>
        <v>95.210526315789465</v>
      </c>
      <c r="AD71" s="75">
        <f t="shared" si="70"/>
        <v>40.805999999999997</v>
      </c>
      <c r="AE71" s="75">
        <f t="shared" si="71"/>
        <v>73.450799999999987</v>
      </c>
      <c r="AF71" s="75">
        <f t="shared" si="72"/>
        <v>12.2418</v>
      </c>
      <c r="AH71" s="75">
        <f t="shared" si="73"/>
        <v>82.817260179368134</v>
      </c>
      <c r="AI71" s="75">
        <f t="shared" si="74"/>
        <v>149.07106832286266</v>
      </c>
      <c r="AJ71" s="75">
        <f t="shared" si="75"/>
        <v>24.845178053810443</v>
      </c>
      <c r="AK71" s="91">
        <f t="shared" ref="AK71:AK134" si="79">30/360</f>
        <v>8.3333333333333329E-2</v>
      </c>
      <c r="AL71" s="83"/>
      <c r="AM71" s="89">
        <f t="shared" si="76"/>
        <v>2.4390243902438935E-2</v>
      </c>
      <c r="AN71" s="77"/>
      <c r="AO71" s="75">
        <f t="shared" si="77"/>
        <v>80.797327004261604</v>
      </c>
      <c r="AP71" s="121">
        <f t="shared" si="78"/>
        <v>0.14790953410968169</v>
      </c>
    </row>
    <row r="72" spans="3:42" ht="12.75">
      <c r="C72" s="237"/>
      <c r="D72" s="238" t="s">
        <v>142</v>
      </c>
      <c r="E72" s="239">
        <v>18</v>
      </c>
      <c r="F72" s="240">
        <v>10</v>
      </c>
      <c r="G72" s="240">
        <v>60</v>
      </c>
      <c r="H72" s="240">
        <v>10837.129078916751</v>
      </c>
      <c r="I72" s="240">
        <v>1192.0841986808425</v>
      </c>
      <c r="J72" s="240">
        <v>337.5765708082568</v>
      </c>
      <c r="K72" s="240">
        <v>132.75483121673022</v>
      </c>
      <c r="L72" s="240">
        <v>639.39061565608836</v>
      </c>
      <c r="M72" s="240">
        <v>5712.6315789473683</v>
      </c>
      <c r="N72" s="240">
        <v>734.50799999999992</v>
      </c>
      <c r="O72" s="241">
        <v>2088.1832836074655</v>
      </c>
      <c r="Q72" s="75">
        <f t="shared" si="60"/>
        <v>602.06272660648619</v>
      </c>
      <c r="R72" s="75">
        <f t="shared" si="61"/>
        <v>1083.7129078916751</v>
      </c>
      <c r="S72" s="75">
        <f t="shared" si="62"/>
        <v>180.61881798194585</v>
      </c>
      <c r="U72" s="81">
        <f t="shared" si="63"/>
        <v>0.11</v>
      </c>
      <c r="V72" s="81">
        <f t="shared" si="64"/>
        <v>3.1150000000000001E-2</v>
      </c>
      <c r="W72" s="82">
        <f t="shared" si="65"/>
        <v>1.2250000000000002E-2</v>
      </c>
      <c r="X72" s="82">
        <f t="shared" si="66"/>
        <v>5.9000000000000004E-2</v>
      </c>
      <c r="Z72" s="75">
        <f t="shared" si="67"/>
        <v>317.36842105263156</v>
      </c>
      <c r="AA72" s="75">
        <f t="shared" si="68"/>
        <v>571.26315789473688</v>
      </c>
      <c r="AB72" s="75">
        <f t="shared" si="69"/>
        <v>95.210526315789465</v>
      </c>
      <c r="AD72" s="75">
        <f t="shared" si="70"/>
        <v>40.805999999999997</v>
      </c>
      <c r="AE72" s="75">
        <f t="shared" si="71"/>
        <v>73.450799999999987</v>
      </c>
      <c r="AF72" s="75">
        <f t="shared" si="72"/>
        <v>12.2418</v>
      </c>
      <c r="AH72" s="75">
        <f t="shared" si="73"/>
        <v>116.01018242263697</v>
      </c>
      <c r="AI72" s="75">
        <f t="shared" si="74"/>
        <v>208.81832836074653</v>
      </c>
      <c r="AJ72" s="75">
        <f t="shared" si="75"/>
        <v>34.803054726791089</v>
      </c>
      <c r="AK72" s="91">
        <f t="shared" si="79"/>
        <v>8.3333333333333329E-2</v>
      </c>
      <c r="AL72" s="83"/>
      <c r="AM72" s="89">
        <f t="shared" si="76"/>
        <v>2.4390243902438935E-2</v>
      </c>
      <c r="AN72" s="77"/>
      <c r="AO72" s="75">
        <f t="shared" si="77"/>
        <v>113.18066577818243</v>
      </c>
      <c r="AP72" s="121">
        <f t="shared" si="78"/>
        <v>0.19268786672200405</v>
      </c>
    </row>
    <row r="73" spans="3:42" ht="12.75">
      <c r="C73" s="237"/>
      <c r="D73" s="238" t="s">
        <v>28</v>
      </c>
      <c r="E73" s="239">
        <v>60</v>
      </c>
      <c r="F73" s="240">
        <v>20</v>
      </c>
      <c r="G73" s="240">
        <v>240</v>
      </c>
      <c r="H73" s="240">
        <v>38025.014311988605</v>
      </c>
      <c r="I73" s="240">
        <v>4182.7515743187469</v>
      </c>
      <c r="J73" s="240">
        <v>1184.4791958184451</v>
      </c>
      <c r="K73" s="240">
        <v>465.80642532186039</v>
      </c>
      <c r="L73" s="240">
        <v>2243.4758444073277</v>
      </c>
      <c r="M73" s="240">
        <v>19042.105263157897</v>
      </c>
      <c r="N73" s="240">
        <v>5621.6</v>
      </c>
      <c r="O73" s="241">
        <v>5284.7960089643275</v>
      </c>
      <c r="Q73" s="75">
        <f t="shared" si="60"/>
        <v>633.75023853314337</v>
      </c>
      <c r="R73" s="75">
        <f t="shared" si="61"/>
        <v>1901.2507155994304</v>
      </c>
      <c r="S73" s="75">
        <f t="shared" si="62"/>
        <v>158.43755963328584</v>
      </c>
      <c r="U73" s="81">
        <f t="shared" si="63"/>
        <v>0.11000000000000001</v>
      </c>
      <c r="V73" s="81">
        <f t="shared" si="64"/>
        <v>3.1150000000000001E-2</v>
      </c>
      <c r="W73" s="82">
        <f t="shared" si="65"/>
        <v>1.2249999999999999E-2</v>
      </c>
      <c r="X73" s="82">
        <f t="shared" si="66"/>
        <v>5.8999999999999997E-2</v>
      </c>
      <c r="Z73" s="75">
        <f t="shared" si="67"/>
        <v>317.36842105263162</v>
      </c>
      <c r="AA73" s="75">
        <f t="shared" si="68"/>
        <v>952.1052631578948</v>
      </c>
      <c r="AB73" s="75">
        <f t="shared" si="69"/>
        <v>79.342105263157904</v>
      </c>
      <c r="AD73" s="75">
        <f t="shared" si="70"/>
        <v>93.693333333333342</v>
      </c>
      <c r="AE73" s="75">
        <f t="shared" si="71"/>
        <v>281.08000000000004</v>
      </c>
      <c r="AF73" s="75">
        <f t="shared" si="72"/>
        <v>23.423333333333336</v>
      </c>
      <c r="AH73" s="75">
        <f t="shared" si="73"/>
        <v>88.079933482738795</v>
      </c>
      <c r="AI73" s="75">
        <f t="shared" si="74"/>
        <v>264.23980044821639</v>
      </c>
      <c r="AJ73" s="75">
        <f t="shared" si="75"/>
        <v>22.019983370684699</v>
      </c>
      <c r="AK73" s="91">
        <f t="shared" si="79"/>
        <v>8.3333333333333329E-2</v>
      </c>
      <c r="AL73" s="83"/>
      <c r="AM73" s="89">
        <f t="shared" si="76"/>
        <v>2.4390243902438935E-2</v>
      </c>
      <c r="AN73" s="77"/>
      <c r="AO73" s="75">
        <f t="shared" si="77"/>
        <v>85.931642422184197</v>
      </c>
      <c r="AP73" s="121">
        <f t="shared" si="78"/>
        <v>0.13898209125191904</v>
      </c>
    </row>
    <row r="74" spans="3:42" ht="12.75">
      <c r="C74" s="237"/>
      <c r="D74" s="238" t="s">
        <v>25</v>
      </c>
      <c r="E74" s="239">
        <v>0</v>
      </c>
      <c r="F74" s="240"/>
      <c r="G74" s="240">
        <v>0</v>
      </c>
      <c r="H74" s="240">
        <v>0</v>
      </c>
      <c r="I74" s="240">
        <v>0</v>
      </c>
      <c r="J74" s="240">
        <v>0</v>
      </c>
      <c r="K74" s="240">
        <v>0</v>
      </c>
      <c r="L74" s="240">
        <v>0</v>
      </c>
      <c r="M74" s="240">
        <v>0</v>
      </c>
      <c r="N74" s="240">
        <v>0</v>
      </c>
      <c r="O74" s="241">
        <v>0</v>
      </c>
      <c r="Q74" s="75" t="str">
        <f t="shared" si="60"/>
        <v xml:space="preserve"> </v>
      </c>
      <c r="R74" s="75" t="str">
        <f t="shared" si="61"/>
        <v xml:space="preserve"> </v>
      </c>
      <c r="S74" s="75" t="str">
        <f t="shared" si="62"/>
        <v xml:space="preserve"> </v>
      </c>
      <c r="U74" s="81" t="str">
        <f t="shared" si="63"/>
        <v xml:space="preserve"> </v>
      </c>
      <c r="V74" s="81" t="str">
        <f t="shared" si="64"/>
        <v xml:space="preserve"> </v>
      </c>
      <c r="W74" s="82" t="str">
        <f t="shared" si="65"/>
        <v xml:space="preserve"> </v>
      </c>
      <c r="X74" s="82" t="str">
        <f t="shared" si="66"/>
        <v xml:space="preserve"> </v>
      </c>
      <c r="Z74" s="75" t="str">
        <f t="shared" si="67"/>
        <v xml:space="preserve"> </v>
      </c>
      <c r="AA74" s="75" t="str">
        <f t="shared" si="68"/>
        <v xml:space="preserve"> </v>
      </c>
      <c r="AB74" s="75" t="str">
        <f t="shared" si="69"/>
        <v xml:space="preserve"> </v>
      </c>
      <c r="AD74" s="75" t="str">
        <f t="shared" si="70"/>
        <v xml:space="preserve"> </v>
      </c>
      <c r="AE74" s="75" t="str">
        <f t="shared" si="71"/>
        <v xml:space="preserve"> </v>
      </c>
      <c r="AF74" s="75" t="str">
        <f t="shared" si="72"/>
        <v xml:space="preserve"> </v>
      </c>
      <c r="AH74" s="75" t="str">
        <f t="shared" si="73"/>
        <v xml:space="preserve"> </v>
      </c>
      <c r="AI74" s="75" t="str">
        <f t="shared" si="74"/>
        <v xml:space="preserve"> </v>
      </c>
      <c r="AJ74" s="75" t="str">
        <f t="shared" si="75"/>
        <v xml:space="preserve"> </v>
      </c>
      <c r="AK74" s="91">
        <f t="shared" si="79"/>
        <v>8.3333333333333329E-2</v>
      </c>
      <c r="AL74" s="83"/>
      <c r="AM74" s="89">
        <f t="shared" si="76"/>
        <v>2.4390243902438935E-2</v>
      </c>
      <c r="AN74" s="77"/>
      <c r="AO74" s="75" t="e">
        <f t="shared" si="77"/>
        <v>#VALUE!</v>
      </c>
      <c r="AP74" s="121" t="str">
        <f t="shared" si="78"/>
        <v xml:space="preserve"> </v>
      </c>
    </row>
    <row r="75" spans="3:42" ht="12.75">
      <c r="C75" s="237"/>
      <c r="D75" s="238" t="s">
        <v>209</v>
      </c>
      <c r="E75" s="239">
        <v>0</v>
      </c>
      <c r="F75" s="240"/>
      <c r="G75" s="240">
        <v>0</v>
      </c>
      <c r="H75" s="240">
        <v>0</v>
      </c>
      <c r="I75" s="240">
        <v>0</v>
      </c>
      <c r="J75" s="240">
        <v>0</v>
      </c>
      <c r="K75" s="240">
        <v>0</v>
      </c>
      <c r="L75" s="240">
        <v>0</v>
      </c>
      <c r="M75" s="240">
        <v>0</v>
      </c>
      <c r="N75" s="240">
        <v>0</v>
      </c>
      <c r="O75" s="241">
        <v>0</v>
      </c>
      <c r="Q75" s="75" t="str">
        <f t="shared" si="60"/>
        <v xml:space="preserve"> </v>
      </c>
      <c r="R75" s="75" t="str">
        <f t="shared" si="61"/>
        <v xml:space="preserve"> </v>
      </c>
      <c r="S75" s="75" t="str">
        <f t="shared" si="62"/>
        <v xml:space="preserve"> </v>
      </c>
      <c r="U75" s="81" t="str">
        <f t="shared" si="63"/>
        <v xml:space="preserve"> </v>
      </c>
      <c r="V75" s="81" t="str">
        <f t="shared" si="64"/>
        <v xml:space="preserve"> </v>
      </c>
      <c r="W75" s="82" t="str">
        <f t="shared" si="65"/>
        <v xml:space="preserve"> </v>
      </c>
      <c r="X75" s="82" t="str">
        <f t="shared" si="66"/>
        <v xml:space="preserve"> </v>
      </c>
      <c r="Z75" s="75" t="str">
        <f t="shared" si="67"/>
        <v xml:space="preserve"> </v>
      </c>
      <c r="AA75" s="75" t="str">
        <f t="shared" si="68"/>
        <v xml:space="preserve"> </v>
      </c>
      <c r="AB75" s="75" t="str">
        <f t="shared" si="69"/>
        <v xml:space="preserve"> </v>
      </c>
      <c r="AD75" s="75" t="str">
        <f t="shared" si="70"/>
        <v xml:space="preserve"> </v>
      </c>
      <c r="AE75" s="75" t="str">
        <f t="shared" si="71"/>
        <v xml:space="preserve"> </v>
      </c>
      <c r="AF75" s="75" t="str">
        <f t="shared" si="72"/>
        <v xml:space="preserve"> </v>
      </c>
      <c r="AH75" s="75" t="str">
        <f t="shared" si="73"/>
        <v xml:space="preserve"> </v>
      </c>
      <c r="AI75" s="75" t="str">
        <f t="shared" si="74"/>
        <v xml:space="preserve"> </v>
      </c>
      <c r="AJ75" s="75" t="str">
        <f t="shared" si="75"/>
        <v xml:space="preserve"> </v>
      </c>
      <c r="AK75" s="91">
        <f t="shared" si="79"/>
        <v>8.3333333333333329E-2</v>
      </c>
      <c r="AL75" s="83"/>
      <c r="AM75" s="89">
        <f t="shared" si="76"/>
        <v>2.4390243902438935E-2</v>
      </c>
      <c r="AN75" s="77"/>
      <c r="AO75" s="75" t="e">
        <f t="shared" si="77"/>
        <v>#VALUE!</v>
      </c>
      <c r="AP75" s="121" t="str">
        <f t="shared" si="78"/>
        <v xml:space="preserve"> </v>
      </c>
    </row>
    <row r="76" spans="3:42" ht="12.75">
      <c r="C76" s="237"/>
      <c r="D76" s="238" t="s">
        <v>275</v>
      </c>
      <c r="E76" s="239">
        <v>0</v>
      </c>
      <c r="F76" s="240"/>
      <c r="G76" s="240">
        <v>0</v>
      </c>
      <c r="H76" s="240">
        <v>0</v>
      </c>
      <c r="I76" s="240">
        <v>0</v>
      </c>
      <c r="J76" s="240">
        <v>0</v>
      </c>
      <c r="K76" s="240">
        <v>0</v>
      </c>
      <c r="L76" s="240">
        <v>0</v>
      </c>
      <c r="M76" s="240">
        <v>0</v>
      </c>
      <c r="N76" s="240">
        <v>0</v>
      </c>
      <c r="O76" s="241">
        <v>0</v>
      </c>
      <c r="Q76" s="75" t="str">
        <f t="shared" si="60"/>
        <v xml:space="preserve"> </v>
      </c>
      <c r="R76" s="75" t="str">
        <f t="shared" si="61"/>
        <v xml:space="preserve"> </v>
      </c>
      <c r="S76" s="75" t="str">
        <f t="shared" si="62"/>
        <v xml:space="preserve"> </v>
      </c>
      <c r="U76" s="81" t="str">
        <f t="shared" si="63"/>
        <v xml:space="preserve"> </v>
      </c>
      <c r="V76" s="81" t="str">
        <f t="shared" si="64"/>
        <v xml:space="preserve"> </v>
      </c>
      <c r="W76" s="82" t="str">
        <f t="shared" si="65"/>
        <v xml:space="preserve"> </v>
      </c>
      <c r="X76" s="82" t="str">
        <f t="shared" si="66"/>
        <v xml:space="preserve"> </v>
      </c>
      <c r="Z76" s="75" t="str">
        <f t="shared" si="67"/>
        <v xml:space="preserve"> </v>
      </c>
      <c r="AA76" s="75" t="str">
        <f t="shared" si="68"/>
        <v xml:space="preserve"> </v>
      </c>
      <c r="AB76" s="75" t="str">
        <f t="shared" si="69"/>
        <v xml:space="preserve"> </v>
      </c>
      <c r="AD76" s="75" t="str">
        <f t="shared" si="70"/>
        <v xml:space="preserve"> </v>
      </c>
      <c r="AE76" s="75" t="str">
        <f t="shared" si="71"/>
        <v xml:space="preserve"> </v>
      </c>
      <c r="AF76" s="75" t="str">
        <f t="shared" si="72"/>
        <v xml:space="preserve"> </v>
      </c>
      <c r="AH76" s="75" t="str">
        <f t="shared" si="73"/>
        <v xml:space="preserve"> </v>
      </c>
      <c r="AI76" s="75" t="str">
        <f t="shared" si="74"/>
        <v xml:space="preserve"> </v>
      </c>
      <c r="AJ76" s="75" t="str">
        <f t="shared" si="75"/>
        <v xml:space="preserve"> </v>
      </c>
      <c r="AK76" s="91">
        <f t="shared" si="79"/>
        <v>8.3333333333333329E-2</v>
      </c>
      <c r="AL76" s="83"/>
      <c r="AM76" s="89">
        <f t="shared" si="76"/>
        <v>2.4390243902438935E-2</v>
      </c>
      <c r="AN76" s="77"/>
      <c r="AO76" s="75" t="e">
        <f t="shared" si="77"/>
        <v>#VALUE!</v>
      </c>
      <c r="AP76" s="121" t="str">
        <f t="shared" si="78"/>
        <v xml:space="preserve"> </v>
      </c>
    </row>
    <row r="77" spans="3:42" ht="12.75">
      <c r="C77" s="237"/>
      <c r="D77" s="238" t="s">
        <v>276</v>
      </c>
      <c r="E77" s="239">
        <v>0</v>
      </c>
      <c r="F77" s="240"/>
      <c r="G77" s="240">
        <v>0</v>
      </c>
      <c r="H77" s="240">
        <v>0</v>
      </c>
      <c r="I77" s="240">
        <v>0</v>
      </c>
      <c r="J77" s="240">
        <v>0</v>
      </c>
      <c r="K77" s="240">
        <v>0</v>
      </c>
      <c r="L77" s="240">
        <v>0</v>
      </c>
      <c r="M77" s="240">
        <v>0</v>
      </c>
      <c r="N77" s="240">
        <v>0</v>
      </c>
      <c r="O77" s="241">
        <v>0</v>
      </c>
      <c r="Q77" s="75" t="str">
        <f t="shared" si="60"/>
        <v xml:space="preserve"> </v>
      </c>
      <c r="R77" s="75" t="str">
        <f t="shared" si="61"/>
        <v xml:space="preserve"> </v>
      </c>
      <c r="S77" s="75" t="str">
        <f t="shared" si="62"/>
        <v xml:space="preserve"> </v>
      </c>
      <c r="U77" s="81" t="str">
        <f t="shared" si="63"/>
        <v xml:space="preserve"> </v>
      </c>
      <c r="V77" s="81" t="str">
        <f t="shared" si="64"/>
        <v xml:space="preserve"> </v>
      </c>
      <c r="W77" s="82" t="str">
        <f t="shared" si="65"/>
        <v xml:space="preserve"> </v>
      </c>
      <c r="X77" s="82" t="str">
        <f t="shared" si="66"/>
        <v xml:space="preserve"> </v>
      </c>
      <c r="Z77" s="75" t="str">
        <f t="shared" si="67"/>
        <v xml:space="preserve"> </v>
      </c>
      <c r="AA77" s="75" t="str">
        <f t="shared" si="68"/>
        <v xml:space="preserve"> </v>
      </c>
      <c r="AB77" s="75" t="str">
        <f t="shared" si="69"/>
        <v xml:space="preserve"> </v>
      </c>
      <c r="AD77" s="75" t="str">
        <f t="shared" si="70"/>
        <v xml:space="preserve"> </v>
      </c>
      <c r="AE77" s="75" t="str">
        <f t="shared" si="71"/>
        <v xml:space="preserve"> </v>
      </c>
      <c r="AF77" s="75" t="str">
        <f t="shared" si="72"/>
        <v xml:space="preserve"> </v>
      </c>
      <c r="AH77" s="75" t="str">
        <f t="shared" si="73"/>
        <v xml:space="preserve"> </v>
      </c>
      <c r="AI77" s="75" t="str">
        <f t="shared" si="74"/>
        <v xml:space="preserve"> </v>
      </c>
      <c r="AJ77" s="75" t="str">
        <f t="shared" si="75"/>
        <v xml:space="preserve"> </v>
      </c>
      <c r="AK77" s="91">
        <f t="shared" si="79"/>
        <v>8.3333333333333329E-2</v>
      </c>
      <c r="AL77" s="83"/>
      <c r="AM77" s="89">
        <f t="shared" si="76"/>
        <v>2.4390243902438935E-2</v>
      </c>
      <c r="AN77" s="77"/>
      <c r="AO77" s="75" t="e">
        <f t="shared" si="77"/>
        <v>#VALUE!</v>
      </c>
      <c r="AP77" s="121" t="str">
        <f t="shared" si="78"/>
        <v xml:space="preserve"> </v>
      </c>
    </row>
    <row r="78" spans="3:42" ht="12.75">
      <c r="C78" s="237"/>
      <c r="D78" s="238" t="s">
        <v>30</v>
      </c>
      <c r="E78" s="239">
        <v>22.8</v>
      </c>
      <c r="F78" s="240">
        <v>10</v>
      </c>
      <c r="G78" s="240">
        <v>120</v>
      </c>
      <c r="H78" s="240">
        <v>14550.111752396724</v>
      </c>
      <c r="I78" s="240">
        <v>1600.5122927636396</v>
      </c>
      <c r="J78" s="240">
        <v>453.235981087158</v>
      </c>
      <c r="K78" s="240">
        <v>178.23886896685988</v>
      </c>
      <c r="L78" s="240">
        <v>858.45659339140661</v>
      </c>
      <c r="M78" s="240">
        <v>7236.0000000000009</v>
      </c>
      <c r="N78" s="240">
        <v>1095.26</v>
      </c>
      <c r="O78" s="241">
        <v>3128.4080161876591</v>
      </c>
      <c r="Q78" s="75">
        <f t="shared" si="60"/>
        <v>638.16279615775102</v>
      </c>
      <c r="R78" s="75">
        <f t="shared" si="61"/>
        <v>1455.0111752396724</v>
      </c>
      <c r="S78" s="75">
        <f t="shared" si="62"/>
        <v>121.2509312699727</v>
      </c>
      <c r="U78" s="81">
        <f t="shared" si="63"/>
        <v>0.11</v>
      </c>
      <c r="V78" s="81">
        <f t="shared" si="64"/>
        <v>3.1150000000000004E-2</v>
      </c>
      <c r="W78" s="82">
        <f t="shared" si="65"/>
        <v>1.225E-2</v>
      </c>
      <c r="X78" s="82">
        <f t="shared" si="66"/>
        <v>5.899999999999999E-2</v>
      </c>
      <c r="Z78" s="75">
        <f t="shared" si="67"/>
        <v>317.36842105263162</v>
      </c>
      <c r="AA78" s="75">
        <f t="shared" si="68"/>
        <v>723.60000000000014</v>
      </c>
      <c r="AB78" s="75">
        <f t="shared" si="69"/>
        <v>60.300000000000004</v>
      </c>
      <c r="AD78" s="75">
        <f t="shared" si="70"/>
        <v>48.037719298245612</v>
      </c>
      <c r="AE78" s="75">
        <f t="shared" si="71"/>
        <v>109.526</v>
      </c>
      <c r="AF78" s="75">
        <f t="shared" si="72"/>
        <v>9.1271666666666658</v>
      </c>
      <c r="AH78" s="75">
        <f t="shared" si="73"/>
        <v>137.2108779029675</v>
      </c>
      <c r="AI78" s="75">
        <f t="shared" si="74"/>
        <v>312.84080161876591</v>
      </c>
      <c r="AJ78" s="75">
        <f t="shared" si="75"/>
        <v>26.070066801563826</v>
      </c>
      <c r="AK78" s="91">
        <f t="shared" si="79"/>
        <v>8.3333333333333329E-2</v>
      </c>
      <c r="AL78" s="83"/>
      <c r="AM78" s="89">
        <f t="shared" si="76"/>
        <v>2.4390243902438935E-2</v>
      </c>
      <c r="AN78" s="77"/>
      <c r="AO78" s="75">
        <f t="shared" si="77"/>
        <v>133.86427112484634</v>
      </c>
      <c r="AP78" s="121">
        <f t="shared" si="78"/>
        <v>0.21500920882427871</v>
      </c>
    </row>
    <row r="79" spans="3:42" ht="12.75">
      <c r="C79" s="237"/>
      <c r="D79" s="238" t="s">
        <v>286</v>
      </c>
      <c r="E79" s="239">
        <v>0</v>
      </c>
      <c r="F79" s="240"/>
      <c r="G79" s="240">
        <v>0</v>
      </c>
      <c r="H79" s="240">
        <v>0</v>
      </c>
      <c r="I79" s="240">
        <v>0</v>
      </c>
      <c r="J79" s="240">
        <v>0</v>
      </c>
      <c r="K79" s="240">
        <v>0</v>
      </c>
      <c r="L79" s="240">
        <v>0</v>
      </c>
      <c r="M79" s="240">
        <v>0</v>
      </c>
      <c r="N79" s="240">
        <v>0</v>
      </c>
      <c r="O79" s="241">
        <v>0</v>
      </c>
      <c r="Q79" s="75" t="str">
        <f t="shared" si="60"/>
        <v xml:space="preserve"> </v>
      </c>
      <c r="R79" s="75" t="str">
        <f t="shared" si="61"/>
        <v xml:space="preserve"> </v>
      </c>
      <c r="S79" s="75" t="str">
        <f t="shared" si="62"/>
        <v xml:space="preserve"> </v>
      </c>
      <c r="U79" s="81" t="str">
        <f t="shared" si="63"/>
        <v xml:space="preserve"> </v>
      </c>
      <c r="V79" s="81" t="str">
        <f t="shared" si="64"/>
        <v xml:space="preserve"> </v>
      </c>
      <c r="W79" s="82" t="str">
        <f t="shared" si="65"/>
        <v xml:space="preserve"> </v>
      </c>
      <c r="X79" s="82" t="str">
        <f t="shared" si="66"/>
        <v xml:space="preserve"> </v>
      </c>
      <c r="Z79" s="75" t="str">
        <f t="shared" si="67"/>
        <v xml:space="preserve"> </v>
      </c>
      <c r="AA79" s="75" t="str">
        <f t="shared" si="68"/>
        <v xml:space="preserve"> </v>
      </c>
      <c r="AB79" s="75" t="str">
        <f t="shared" si="69"/>
        <v xml:space="preserve"> </v>
      </c>
      <c r="AD79" s="75" t="str">
        <f t="shared" si="70"/>
        <v xml:space="preserve"> </v>
      </c>
      <c r="AE79" s="75" t="str">
        <f t="shared" si="71"/>
        <v xml:space="preserve"> </v>
      </c>
      <c r="AF79" s="75" t="str">
        <f t="shared" si="72"/>
        <v xml:space="preserve"> </v>
      </c>
      <c r="AH79" s="75" t="str">
        <f t="shared" si="73"/>
        <v xml:space="preserve"> </v>
      </c>
      <c r="AI79" s="75" t="str">
        <f t="shared" si="74"/>
        <v xml:space="preserve"> </v>
      </c>
      <c r="AJ79" s="75" t="str">
        <f t="shared" si="75"/>
        <v xml:space="preserve"> </v>
      </c>
      <c r="AK79" s="91">
        <f t="shared" si="79"/>
        <v>8.3333333333333329E-2</v>
      </c>
      <c r="AL79" s="83"/>
      <c r="AM79" s="89">
        <f t="shared" si="76"/>
        <v>2.4390243902438935E-2</v>
      </c>
      <c r="AN79" s="77"/>
      <c r="AO79" s="75" t="e">
        <f t="shared" si="77"/>
        <v>#VALUE!</v>
      </c>
      <c r="AP79" s="121" t="str">
        <f t="shared" si="78"/>
        <v xml:space="preserve"> </v>
      </c>
    </row>
    <row r="80" spans="3:42" ht="12.75">
      <c r="C80" s="237"/>
      <c r="D80" s="238" t="s">
        <v>287</v>
      </c>
      <c r="E80" s="239">
        <v>0</v>
      </c>
      <c r="F80" s="240"/>
      <c r="G80" s="240">
        <v>0</v>
      </c>
      <c r="H80" s="240">
        <v>0</v>
      </c>
      <c r="I80" s="240">
        <v>0</v>
      </c>
      <c r="J80" s="240">
        <v>0</v>
      </c>
      <c r="K80" s="240">
        <v>0</v>
      </c>
      <c r="L80" s="240">
        <v>0</v>
      </c>
      <c r="M80" s="240">
        <v>0</v>
      </c>
      <c r="N80" s="240">
        <v>0</v>
      </c>
      <c r="O80" s="241">
        <v>0</v>
      </c>
      <c r="Q80" s="75" t="str">
        <f t="shared" si="60"/>
        <v xml:space="preserve"> </v>
      </c>
      <c r="R80" s="75" t="str">
        <f t="shared" si="61"/>
        <v xml:space="preserve"> </v>
      </c>
      <c r="S80" s="75" t="str">
        <f t="shared" si="62"/>
        <v xml:space="preserve"> </v>
      </c>
      <c r="U80" s="81" t="str">
        <f t="shared" si="63"/>
        <v xml:space="preserve"> </v>
      </c>
      <c r="V80" s="81" t="str">
        <f t="shared" si="64"/>
        <v xml:space="preserve"> </v>
      </c>
      <c r="W80" s="82" t="str">
        <f t="shared" si="65"/>
        <v xml:space="preserve"> </v>
      </c>
      <c r="X80" s="82" t="str">
        <f t="shared" si="66"/>
        <v xml:space="preserve"> </v>
      </c>
      <c r="Z80" s="75" t="str">
        <f t="shared" si="67"/>
        <v xml:space="preserve"> </v>
      </c>
      <c r="AA80" s="75" t="str">
        <f t="shared" si="68"/>
        <v xml:space="preserve"> </v>
      </c>
      <c r="AB80" s="75" t="str">
        <f t="shared" si="69"/>
        <v xml:space="preserve"> </v>
      </c>
      <c r="AD80" s="75" t="str">
        <f t="shared" si="70"/>
        <v xml:space="preserve"> </v>
      </c>
      <c r="AE80" s="75" t="str">
        <f t="shared" si="71"/>
        <v xml:space="preserve"> </v>
      </c>
      <c r="AF80" s="75" t="str">
        <f t="shared" si="72"/>
        <v xml:space="preserve"> </v>
      </c>
      <c r="AH80" s="75" t="str">
        <f t="shared" si="73"/>
        <v xml:space="preserve"> </v>
      </c>
      <c r="AI80" s="75" t="str">
        <f t="shared" si="74"/>
        <v xml:space="preserve"> </v>
      </c>
      <c r="AJ80" s="75" t="str">
        <f t="shared" si="75"/>
        <v xml:space="preserve"> </v>
      </c>
      <c r="AK80" s="91">
        <f t="shared" si="79"/>
        <v>8.3333333333333329E-2</v>
      </c>
      <c r="AL80" s="83"/>
      <c r="AM80" s="89">
        <f t="shared" si="76"/>
        <v>2.4390243902438935E-2</v>
      </c>
      <c r="AN80" s="77"/>
      <c r="AO80" s="75" t="e">
        <f t="shared" si="77"/>
        <v>#VALUE!</v>
      </c>
      <c r="AP80" s="121" t="str">
        <f t="shared" si="78"/>
        <v xml:space="preserve"> </v>
      </c>
    </row>
    <row r="81" spans="3:42" ht="12.75">
      <c r="C81" s="237"/>
      <c r="D81" s="238" t="s">
        <v>35</v>
      </c>
      <c r="E81" s="239">
        <v>0</v>
      </c>
      <c r="F81" s="240"/>
      <c r="G81" s="240">
        <v>0</v>
      </c>
      <c r="H81" s="240">
        <v>0</v>
      </c>
      <c r="I81" s="240">
        <v>0</v>
      </c>
      <c r="J81" s="240">
        <v>0</v>
      </c>
      <c r="K81" s="240">
        <v>0</v>
      </c>
      <c r="L81" s="240">
        <v>0</v>
      </c>
      <c r="M81" s="240">
        <v>0</v>
      </c>
      <c r="N81" s="240">
        <v>0</v>
      </c>
      <c r="O81" s="241">
        <v>0</v>
      </c>
      <c r="Q81" s="75" t="str">
        <f t="shared" si="60"/>
        <v xml:space="preserve"> </v>
      </c>
      <c r="R81" s="75" t="str">
        <f t="shared" si="61"/>
        <v xml:space="preserve"> </v>
      </c>
      <c r="S81" s="75" t="str">
        <f t="shared" si="62"/>
        <v xml:space="preserve"> </v>
      </c>
      <c r="U81" s="81" t="str">
        <f t="shared" si="63"/>
        <v xml:space="preserve"> </v>
      </c>
      <c r="V81" s="81" t="str">
        <f t="shared" si="64"/>
        <v xml:space="preserve"> </v>
      </c>
      <c r="W81" s="82" t="str">
        <f t="shared" si="65"/>
        <v xml:space="preserve"> </v>
      </c>
      <c r="X81" s="82" t="str">
        <f t="shared" si="66"/>
        <v xml:space="preserve"> </v>
      </c>
      <c r="Z81" s="75" t="str">
        <f t="shared" si="67"/>
        <v xml:space="preserve"> </v>
      </c>
      <c r="AA81" s="75" t="str">
        <f t="shared" si="68"/>
        <v xml:space="preserve"> </v>
      </c>
      <c r="AB81" s="75" t="str">
        <f t="shared" si="69"/>
        <v xml:space="preserve"> </v>
      </c>
      <c r="AD81" s="75" t="str">
        <f t="shared" si="70"/>
        <v xml:space="preserve"> </v>
      </c>
      <c r="AE81" s="75" t="str">
        <f t="shared" si="71"/>
        <v xml:space="preserve"> </v>
      </c>
      <c r="AF81" s="75" t="str">
        <f t="shared" si="72"/>
        <v xml:space="preserve"> </v>
      </c>
      <c r="AH81" s="75" t="str">
        <f t="shared" si="73"/>
        <v xml:space="preserve"> </v>
      </c>
      <c r="AI81" s="75" t="str">
        <f t="shared" si="74"/>
        <v xml:space="preserve"> </v>
      </c>
      <c r="AJ81" s="75" t="str">
        <f t="shared" si="75"/>
        <v xml:space="preserve"> </v>
      </c>
      <c r="AK81" s="91">
        <f t="shared" si="79"/>
        <v>8.3333333333333329E-2</v>
      </c>
      <c r="AL81" s="83"/>
      <c r="AM81" s="89">
        <f t="shared" si="76"/>
        <v>2.4390243902438935E-2</v>
      </c>
      <c r="AN81" s="77"/>
      <c r="AO81" s="75" t="e">
        <f t="shared" si="77"/>
        <v>#VALUE!</v>
      </c>
      <c r="AP81" s="121" t="str">
        <f t="shared" si="78"/>
        <v xml:space="preserve"> </v>
      </c>
    </row>
    <row r="82" spans="3:42" ht="12.75">
      <c r="C82" s="237"/>
      <c r="D82" s="238" t="s">
        <v>202</v>
      </c>
      <c r="E82" s="239">
        <v>0</v>
      </c>
      <c r="F82" s="240"/>
      <c r="G82" s="240">
        <v>0</v>
      </c>
      <c r="H82" s="240">
        <v>0</v>
      </c>
      <c r="I82" s="240">
        <v>0</v>
      </c>
      <c r="J82" s="240">
        <v>0</v>
      </c>
      <c r="K82" s="240">
        <v>0</v>
      </c>
      <c r="L82" s="240">
        <v>0</v>
      </c>
      <c r="M82" s="240">
        <v>0</v>
      </c>
      <c r="N82" s="240">
        <v>0</v>
      </c>
      <c r="O82" s="241">
        <v>0</v>
      </c>
      <c r="Q82" s="75" t="str">
        <f t="shared" si="60"/>
        <v xml:space="preserve"> </v>
      </c>
      <c r="R82" s="75" t="str">
        <f t="shared" si="61"/>
        <v xml:space="preserve"> </v>
      </c>
      <c r="S82" s="75" t="str">
        <f t="shared" si="62"/>
        <v xml:space="preserve"> </v>
      </c>
      <c r="U82" s="81" t="str">
        <f t="shared" si="63"/>
        <v xml:space="preserve"> </v>
      </c>
      <c r="V82" s="81" t="str">
        <f t="shared" si="64"/>
        <v xml:space="preserve"> </v>
      </c>
      <c r="W82" s="82" t="str">
        <f t="shared" si="65"/>
        <v xml:space="preserve"> </v>
      </c>
      <c r="X82" s="82" t="str">
        <f t="shared" si="66"/>
        <v xml:space="preserve"> </v>
      </c>
      <c r="Z82" s="75" t="str">
        <f t="shared" si="67"/>
        <v xml:space="preserve"> </v>
      </c>
      <c r="AA82" s="75" t="str">
        <f t="shared" si="68"/>
        <v xml:space="preserve"> </v>
      </c>
      <c r="AB82" s="75" t="str">
        <f t="shared" si="69"/>
        <v xml:space="preserve"> </v>
      </c>
      <c r="AD82" s="75" t="str">
        <f t="shared" si="70"/>
        <v xml:space="preserve"> </v>
      </c>
      <c r="AE82" s="75" t="str">
        <f t="shared" si="71"/>
        <v xml:space="preserve"> </v>
      </c>
      <c r="AF82" s="75" t="str">
        <f t="shared" si="72"/>
        <v xml:space="preserve"> </v>
      </c>
      <c r="AH82" s="75" t="str">
        <f t="shared" si="73"/>
        <v xml:space="preserve"> </v>
      </c>
      <c r="AI82" s="75" t="str">
        <f t="shared" si="74"/>
        <v xml:space="preserve"> </v>
      </c>
      <c r="AJ82" s="75" t="str">
        <f t="shared" si="75"/>
        <v xml:space="preserve"> </v>
      </c>
      <c r="AK82" s="91">
        <f t="shared" si="79"/>
        <v>8.3333333333333329E-2</v>
      </c>
      <c r="AL82" s="83"/>
      <c r="AM82" s="89">
        <f t="shared" si="76"/>
        <v>2.4390243902438935E-2</v>
      </c>
      <c r="AN82" s="77"/>
      <c r="AO82" s="75" t="e">
        <f t="shared" si="77"/>
        <v>#VALUE!</v>
      </c>
      <c r="AP82" s="121" t="str">
        <f t="shared" si="78"/>
        <v xml:space="preserve"> </v>
      </c>
    </row>
    <row r="83" spans="3:42" ht="12.75">
      <c r="C83" s="237"/>
      <c r="D83" s="238" t="s">
        <v>201</v>
      </c>
      <c r="E83" s="239">
        <v>32.799999999999997</v>
      </c>
      <c r="F83" s="240">
        <v>10</v>
      </c>
      <c r="G83" s="240">
        <v>160</v>
      </c>
      <c r="H83" s="240">
        <v>18234.158770912112</v>
      </c>
      <c r="I83" s="240">
        <v>2005.7574648003324</v>
      </c>
      <c r="J83" s="240">
        <v>567.99404571391233</v>
      </c>
      <c r="K83" s="240">
        <v>223.36844494367338</v>
      </c>
      <c r="L83" s="240">
        <v>1075.8153674838145</v>
      </c>
      <c r="M83" s="240">
        <v>3794.663840000002</v>
      </c>
      <c r="N83" s="240">
        <v>3534.2679999999996</v>
      </c>
      <c r="O83" s="241">
        <v>7032.2916079703782</v>
      </c>
      <c r="Q83" s="75">
        <f t="shared" si="60"/>
        <v>555.91947472293032</v>
      </c>
      <c r="R83" s="75">
        <f t="shared" si="61"/>
        <v>1823.4158770912113</v>
      </c>
      <c r="S83" s="75">
        <f t="shared" si="62"/>
        <v>113.96349231820071</v>
      </c>
      <c r="U83" s="81">
        <f t="shared" si="63"/>
        <v>0.11</v>
      </c>
      <c r="V83" s="81">
        <f t="shared" si="64"/>
        <v>3.1150000000000001E-2</v>
      </c>
      <c r="W83" s="82">
        <f t="shared" si="65"/>
        <v>1.225E-2</v>
      </c>
      <c r="X83" s="82">
        <f t="shared" si="66"/>
        <v>5.899999999999999E-2</v>
      </c>
      <c r="Z83" s="75">
        <f t="shared" si="67"/>
        <v>115.69097073170738</v>
      </c>
      <c r="AA83" s="75">
        <f t="shared" si="68"/>
        <v>379.46638400000018</v>
      </c>
      <c r="AB83" s="75">
        <f t="shared" si="69"/>
        <v>23.716649000000011</v>
      </c>
      <c r="AD83" s="75">
        <f t="shared" si="70"/>
        <v>107.75207317073171</v>
      </c>
      <c r="AE83" s="75">
        <f t="shared" si="71"/>
        <v>353.42679999999996</v>
      </c>
      <c r="AF83" s="75">
        <f t="shared" si="72"/>
        <v>22.089174999999997</v>
      </c>
      <c r="AH83" s="75">
        <f t="shared" si="73"/>
        <v>214.39913438934082</v>
      </c>
      <c r="AI83" s="75">
        <f t="shared" si="74"/>
        <v>703.22916079703782</v>
      </c>
      <c r="AJ83" s="75">
        <f t="shared" si="75"/>
        <v>43.951822549814864</v>
      </c>
      <c r="AK83" s="91">
        <f t="shared" si="79"/>
        <v>8.3333333333333329E-2</v>
      </c>
      <c r="AL83" s="83"/>
      <c r="AM83" s="89">
        <f t="shared" si="76"/>
        <v>2.4390243902438935E-2</v>
      </c>
      <c r="AN83" s="77"/>
      <c r="AO83" s="75">
        <f t="shared" si="77"/>
        <v>209.169887209113</v>
      </c>
      <c r="AP83" s="121">
        <f t="shared" si="78"/>
        <v>0.38566580977613191</v>
      </c>
    </row>
    <row r="84" spans="3:42" ht="12.75">
      <c r="C84" s="237"/>
      <c r="D84" s="238" t="s">
        <v>203</v>
      </c>
      <c r="E84" s="239">
        <v>0</v>
      </c>
      <c r="F84" s="240"/>
      <c r="G84" s="240">
        <v>0</v>
      </c>
      <c r="H84" s="240">
        <v>0</v>
      </c>
      <c r="I84" s="240">
        <v>0</v>
      </c>
      <c r="J84" s="240">
        <v>0</v>
      </c>
      <c r="K84" s="240">
        <v>0</v>
      </c>
      <c r="L84" s="240">
        <v>0</v>
      </c>
      <c r="M84" s="240">
        <v>0</v>
      </c>
      <c r="N84" s="240">
        <v>0</v>
      </c>
      <c r="O84" s="241">
        <v>0</v>
      </c>
      <c r="Q84" s="75" t="str">
        <f t="shared" si="60"/>
        <v xml:space="preserve"> </v>
      </c>
      <c r="R84" s="75" t="str">
        <f t="shared" si="61"/>
        <v xml:space="preserve"> </v>
      </c>
      <c r="S84" s="75" t="str">
        <f t="shared" si="62"/>
        <v xml:space="preserve"> </v>
      </c>
      <c r="U84" s="81" t="str">
        <f t="shared" si="63"/>
        <v xml:space="preserve"> </v>
      </c>
      <c r="V84" s="81" t="str">
        <f t="shared" si="64"/>
        <v xml:space="preserve"> </v>
      </c>
      <c r="W84" s="82" t="str">
        <f t="shared" si="65"/>
        <v xml:space="preserve"> </v>
      </c>
      <c r="X84" s="82" t="str">
        <f t="shared" si="66"/>
        <v xml:space="preserve"> </v>
      </c>
      <c r="Z84" s="75" t="str">
        <f t="shared" si="67"/>
        <v xml:space="preserve"> </v>
      </c>
      <c r="AA84" s="75" t="str">
        <f t="shared" si="68"/>
        <v xml:space="preserve"> </v>
      </c>
      <c r="AB84" s="75" t="str">
        <f t="shared" si="69"/>
        <v xml:space="preserve"> </v>
      </c>
      <c r="AD84" s="75" t="str">
        <f t="shared" si="70"/>
        <v xml:space="preserve"> </v>
      </c>
      <c r="AE84" s="75" t="str">
        <f t="shared" si="71"/>
        <v xml:space="preserve"> </v>
      </c>
      <c r="AF84" s="75" t="str">
        <f t="shared" si="72"/>
        <v xml:space="preserve"> </v>
      </c>
      <c r="AH84" s="75" t="str">
        <f t="shared" si="73"/>
        <v xml:space="preserve"> </v>
      </c>
      <c r="AI84" s="75" t="str">
        <f t="shared" si="74"/>
        <v xml:space="preserve"> </v>
      </c>
      <c r="AJ84" s="75" t="str">
        <f t="shared" si="75"/>
        <v xml:space="preserve"> </v>
      </c>
      <c r="AK84" s="91">
        <f t="shared" si="79"/>
        <v>8.3333333333333329E-2</v>
      </c>
      <c r="AL84" s="83"/>
      <c r="AM84" s="89">
        <f t="shared" si="76"/>
        <v>2.4390243902438935E-2</v>
      </c>
      <c r="AN84" s="77"/>
      <c r="AO84" s="75" t="e">
        <f t="shared" si="77"/>
        <v>#VALUE!</v>
      </c>
      <c r="AP84" s="121" t="str">
        <f t="shared" si="78"/>
        <v xml:space="preserve"> </v>
      </c>
    </row>
    <row r="85" spans="3:42" ht="12.75">
      <c r="C85" s="237"/>
      <c r="D85" s="238" t="s">
        <v>231</v>
      </c>
      <c r="E85" s="239">
        <v>32.799999999999997</v>
      </c>
      <c r="F85" s="240">
        <v>10</v>
      </c>
      <c r="G85" s="240">
        <v>160</v>
      </c>
      <c r="H85" s="240">
        <v>18234.158770912112</v>
      </c>
      <c r="I85" s="240">
        <v>2005.7574648003324</v>
      </c>
      <c r="J85" s="240">
        <v>567.99404571391233</v>
      </c>
      <c r="K85" s="240">
        <v>223.36844494367338</v>
      </c>
      <c r="L85" s="240">
        <v>1075.8153674838145</v>
      </c>
      <c r="M85" s="240">
        <v>4404.0987584000013</v>
      </c>
      <c r="N85" s="240">
        <v>3534.2679999999996</v>
      </c>
      <c r="O85" s="241">
        <v>6422.8566895703789</v>
      </c>
      <c r="Q85" s="75">
        <f t="shared" si="60"/>
        <v>555.91947472293032</v>
      </c>
      <c r="R85" s="75">
        <f t="shared" si="61"/>
        <v>1823.4158770912113</v>
      </c>
      <c r="S85" s="75">
        <f t="shared" si="62"/>
        <v>113.96349231820071</v>
      </c>
      <c r="U85" s="81">
        <f t="shared" si="63"/>
        <v>0.11</v>
      </c>
      <c r="V85" s="81">
        <f t="shared" si="64"/>
        <v>3.1150000000000001E-2</v>
      </c>
      <c r="W85" s="82">
        <f t="shared" si="65"/>
        <v>1.225E-2</v>
      </c>
      <c r="X85" s="82">
        <f t="shared" si="66"/>
        <v>5.899999999999999E-2</v>
      </c>
      <c r="Z85" s="75">
        <f t="shared" si="67"/>
        <v>134.27130360975616</v>
      </c>
      <c r="AA85" s="75">
        <f t="shared" si="68"/>
        <v>440.40987584000015</v>
      </c>
      <c r="AB85" s="75">
        <f t="shared" si="69"/>
        <v>27.52561724000001</v>
      </c>
      <c r="AD85" s="75">
        <f t="shared" si="70"/>
        <v>107.75207317073171</v>
      </c>
      <c r="AE85" s="75">
        <f t="shared" si="71"/>
        <v>353.42679999999996</v>
      </c>
      <c r="AF85" s="75">
        <f t="shared" si="72"/>
        <v>22.089174999999997</v>
      </c>
      <c r="AH85" s="75">
        <f t="shared" si="73"/>
        <v>195.81880151129207</v>
      </c>
      <c r="AI85" s="75">
        <f t="shared" si="74"/>
        <v>642.28566895703784</v>
      </c>
      <c r="AJ85" s="75">
        <f t="shared" si="75"/>
        <v>40.142854309814865</v>
      </c>
      <c r="AK85" s="91">
        <f t="shared" si="79"/>
        <v>8.3333333333333329E-2</v>
      </c>
      <c r="AL85" s="83"/>
      <c r="AM85" s="89">
        <f t="shared" si="76"/>
        <v>2.4390243902438935E-2</v>
      </c>
      <c r="AN85" s="77"/>
      <c r="AO85" s="75">
        <f t="shared" si="77"/>
        <v>191.04273318174836</v>
      </c>
      <c r="AP85" s="121">
        <f t="shared" si="78"/>
        <v>0.35224310428931804</v>
      </c>
    </row>
    <row r="86" spans="3:42" ht="12.75">
      <c r="C86" s="237"/>
      <c r="D86" s="238" t="s">
        <v>232</v>
      </c>
      <c r="E86" s="239">
        <v>0</v>
      </c>
      <c r="F86" s="240"/>
      <c r="G86" s="240">
        <v>0</v>
      </c>
      <c r="H86" s="240">
        <v>0</v>
      </c>
      <c r="I86" s="240">
        <v>0</v>
      </c>
      <c r="J86" s="240">
        <v>0</v>
      </c>
      <c r="K86" s="240">
        <v>0</v>
      </c>
      <c r="L86" s="240">
        <v>0</v>
      </c>
      <c r="M86" s="240">
        <v>0</v>
      </c>
      <c r="N86" s="240">
        <v>0</v>
      </c>
      <c r="O86" s="241">
        <v>0</v>
      </c>
      <c r="Q86" s="75" t="str">
        <f t="shared" si="60"/>
        <v xml:space="preserve"> </v>
      </c>
      <c r="R86" s="75" t="str">
        <f t="shared" si="61"/>
        <v xml:space="preserve"> </v>
      </c>
      <c r="S86" s="75" t="str">
        <f t="shared" si="62"/>
        <v xml:space="preserve"> </v>
      </c>
      <c r="U86" s="81" t="str">
        <f t="shared" si="63"/>
        <v xml:space="preserve"> </v>
      </c>
      <c r="V86" s="81" t="str">
        <f t="shared" si="64"/>
        <v xml:space="preserve"> </v>
      </c>
      <c r="W86" s="82" t="str">
        <f t="shared" si="65"/>
        <v xml:space="preserve"> </v>
      </c>
      <c r="X86" s="82" t="str">
        <f t="shared" si="66"/>
        <v xml:space="preserve"> </v>
      </c>
      <c r="Z86" s="75" t="str">
        <f t="shared" si="67"/>
        <v xml:space="preserve"> </v>
      </c>
      <c r="AA86" s="75" t="str">
        <f t="shared" si="68"/>
        <v xml:space="preserve"> </v>
      </c>
      <c r="AB86" s="75" t="str">
        <f t="shared" si="69"/>
        <v xml:space="preserve"> </v>
      </c>
      <c r="AD86" s="75" t="str">
        <f t="shared" si="70"/>
        <v xml:space="preserve"> </v>
      </c>
      <c r="AE86" s="75" t="str">
        <f t="shared" si="71"/>
        <v xml:space="preserve"> </v>
      </c>
      <c r="AF86" s="75" t="str">
        <f t="shared" si="72"/>
        <v xml:space="preserve"> </v>
      </c>
      <c r="AH86" s="75" t="str">
        <f t="shared" si="73"/>
        <v xml:space="preserve"> </v>
      </c>
      <c r="AI86" s="75" t="str">
        <f t="shared" si="74"/>
        <v xml:space="preserve"> </v>
      </c>
      <c r="AJ86" s="75" t="str">
        <f t="shared" si="75"/>
        <v xml:space="preserve"> </v>
      </c>
      <c r="AK86" s="91">
        <f t="shared" si="79"/>
        <v>8.3333333333333329E-2</v>
      </c>
      <c r="AL86" s="83"/>
      <c r="AM86" s="89">
        <f t="shared" si="76"/>
        <v>2.4390243902438935E-2</v>
      </c>
      <c r="AN86" s="77"/>
      <c r="AO86" s="75" t="e">
        <f t="shared" si="77"/>
        <v>#VALUE!</v>
      </c>
      <c r="AP86" s="121" t="str">
        <f t="shared" si="78"/>
        <v xml:space="preserve"> </v>
      </c>
    </row>
    <row r="87" spans="3:42" ht="12.75">
      <c r="C87" s="237"/>
      <c r="D87" s="238" t="s">
        <v>205</v>
      </c>
      <c r="E87" s="239">
        <v>32</v>
      </c>
      <c r="F87" s="240">
        <v>10</v>
      </c>
      <c r="G87" s="240">
        <v>160</v>
      </c>
      <c r="H87" s="240">
        <v>17504.792420075621</v>
      </c>
      <c r="I87" s="240">
        <v>1925.5271662083182</v>
      </c>
      <c r="J87" s="240">
        <v>545.27428388535566</v>
      </c>
      <c r="K87" s="240">
        <v>214.43370714592635</v>
      </c>
      <c r="L87" s="240">
        <v>1032.7827527844615</v>
      </c>
      <c r="M87" s="240">
        <v>4353.1614719999998</v>
      </c>
      <c r="N87" s="240">
        <v>3534.2679999999996</v>
      </c>
      <c r="O87" s="241">
        <v>5899.3450380515596</v>
      </c>
      <c r="Q87" s="75">
        <f t="shared" si="60"/>
        <v>547.02476312736314</v>
      </c>
      <c r="R87" s="75">
        <f t="shared" si="61"/>
        <v>1750.4792420075621</v>
      </c>
      <c r="S87" s="75">
        <f t="shared" si="62"/>
        <v>109.40495262547263</v>
      </c>
      <c r="U87" s="81">
        <f t="shared" si="63"/>
        <v>0.11</v>
      </c>
      <c r="V87" s="81">
        <f t="shared" si="64"/>
        <v>3.1150000000000004E-2</v>
      </c>
      <c r="W87" s="82">
        <f t="shared" si="65"/>
        <v>1.225E-2</v>
      </c>
      <c r="X87" s="82">
        <f t="shared" si="66"/>
        <v>5.8999999999999997E-2</v>
      </c>
      <c r="Z87" s="75">
        <f t="shared" si="67"/>
        <v>136.03629599999999</v>
      </c>
      <c r="AA87" s="75">
        <f t="shared" si="68"/>
        <v>435.31614719999999</v>
      </c>
      <c r="AB87" s="75">
        <f t="shared" si="69"/>
        <v>27.207259199999999</v>
      </c>
      <c r="AD87" s="75">
        <f t="shared" si="70"/>
        <v>110.44587499999999</v>
      </c>
      <c r="AE87" s="75">
        <f t="shared" si="71"/>
        <v>353.42679999999996</v>
      </c>
      <c r="AF87" s="75">
        <f t="shared" si="72"/>
        <v>22.089174999999997</v>
      </c>
      <c r="AH87" s="75">
        <f t="shared" si="73"/>
        <v>184.35453243911124</v>
      </c>
      <c r="AI87" s="75">
        <f t="shared" si="74"/>
        <v>589.93450380515594</v>
      </c>
      <c r="AJ87" s="75">
        <f t="shared" si="75"/>
        <v>36.870906487822246</v>
      </c>
      <c r="AK87" s="91">
        <f t="shared" si="79"/>
        <v>8.3333333333333329E-2</v>
      </c>
      <c r="AL87" s="83"/>
      <c r="AM87" s="89">
        <f t="shared" si="76"/>
        <v>2.4390243902438935E-2</v>
      </c>
      <c r="AN87" s="77"/>
      <c r="AO87" s="75">
        <f t="shared" si="77"/>
        <v>179.85808042840122</v>
      </c>
      <c r="AP87" s="121">
        <f t="shared" si="78"/>
        <v>0.33701313882967338</v>
      </c>
    </row>
    <row r="88" spans="3:42" ht="12.75">
      <c r="C88" s="237"/>
      <c r="D88" s="238" t="s">
        <v>206</v>
      </c>
      <c r="E88" s="239">
        <v>0</v>
      </c>
      <c r="F88" s="240"/>
      <c r="G88" s="240">
        <v>0</v>
      </c>
      <c r="H88" s="240">
        <v>0</v>
      </c>
      <c r="I88" s="240">
        <v>0</v>
      </c>
      <c r="J88" s="240">
        <v>0</v>
      </c>
      <c r="K88" s="240">
        <v>0</v>
      </c>
      <c r="L88" s="240">
        <v>0</v>
      </c>
      <c r="M88" s="240">
        <v>0</v>
      </c>
      <c r="N88" s="240">
        <v>0</v>
      </c>
      <c r="O88" s="241">
        <v>0</v>
      </c>
      <c r="Q88" s="75" t="str">
        <f t="shared" si="60"/>
        <v xml:space="preserve"> </v>
      </c>
      <c r="R88" s="75" t="str">
        <f t="shared" si="61"/>
        <v xml:space="preserve"> </v>
      </c>
      <c r="S88" s="75" t="str">
        <f t="shared" si="62"/>
        <v xml:space="preserve"> </v>
      </c>
      <c r="U88" s="81" t="str">
        <f t="shared" si="63"/>
        <v xml:space="preserve"> </v>
      </c>
      <c r="V88" s="81" t="str">
        <f t="shared" si="64"/>
        <v xml:space="preserve"> </v>
      </c>
      <c r="W88" s="82" t="str">
        <f t="shared" si="65"/>
        <v xml:space="preserve"> </v>
      </c>
      <c r="X88" s="82" t="str">
        <f t="shared" si="66"/>
        <v xml:space="preserve"> </v>
      </c>
      <c r="Z88" s="75" t="str">
        <f t="shared" si="67"/>
        <v xml:space="preserve"> </v>
      </c>
      <c r="AA88" s="75" t="str">
        <f t="shared" si="68"/>
        <v xml:space="preserve"> </v>
      </c>
      <c r="AB88" s="75" t="str">
        <f t="shared" si="69"/>
        <v xml:space="preserve"> </v>
      </c>
      <c r="AD88" s="75" t="str">
        <f t="shared" si="70"/>
        <v xml:space="preserve"> </v>
      </c>
      <c r="AE88" s="75" t="str">
        <f t="shared" si="71"/>
        <v xml:space="preserve"> </v>
      </c>
      <c r="AF88" s="75" t="str">
        <f t="shared" si="72"/>
        <v xml:space="preserve"> </v>
      </c>
      <c r="AH88" s="75" t="str">
        <f t="shared" si="73"/>
        <v xml:space="preserve"> </v>
      </c>
      <c r="AI88" s="75" t="str">
        <f t="shared" si="74"/>
        <v xml:space="preserve"> </v>
      </c>
      <c r="AJ88" s="75" t="str">
        <f t="shared" si="75"/>
        <v xml:space="preserve"> </v>
      </c>
      <c r="AK88" s="91">
        <f t="shared" si="79"/>
        <v>8.3333333333333329E-2</v>
      </c>
      <c r="AL88" s="83"/>
      <c r="AM88" s="89">
        <f t="shared" si="76"/>
        <v>2.4390243902438935E-2</v>
      </c>
      <c r="AN88" s="77"/>
      <c r="AO88" s="75" t="e">
        <f t="shared" si="77"/>
        <v>#VALUE!</v>
      </c>
      <c r="AP88" s="121" t="str">
        <f t="shared" si="78"/>
        <v xml:space="preserve"> </v>
      </c>
    </row>
    <row r="89" spans="3:42" ht="12.75">
      <c r="C89" s="237"/>
      <c r="D89" s="238" t="s">
        <v>36</v>
      </c>
      <c r="E89" s="239">
        <v>0</v>
      </c>
      <c r="F89" s="240"/>
      <c r="G89" s="240">
        <v>0</v>
      </c>
      <c r="H89" s="240">
        <v>0</v>
      </c>
      <c r="I89" s="240">
        <v>0</v>
      </c>
      <c r="J89" s="240">
        <v>0</v>
      </c>
      <c r="K89" s="240">
        <v>0</v>
      </c>
      <c r="L89" s="240">
        <v>0</v>
      </c>
      <c r="M89" s="240">
        <v>0</v>
      </c>
      <c r="N89" s="240">
        <v>0</v>
      </c>
      <c r="O89" s="241">
        <v>0</v>
      </c>
      <c r="Q89" s="75" t="str">
        <f t="shared" si="60"/>
        <v xml:space="preserve"> </v>
      </c>
      <c r="R89" s="75" t="str">
        <f t="shared" si="61"/>
        <v xml:space="preserve"> </v>
      </c>
      <c r="S89" s="75" t="str">
        <f t="shared" si="62"/>
        <v xml:space="preserve"> </v>
      </c>
      <c r="U89" s="81" t="str">
        <f t="shared" si="63"/>
        <v xml:space="preserve"> </v>
      </c>
      <c r="V89" s="81" t="str">
        <f t="shared" si="64"/>
        <v xml:space="preserve"> </v>
      </c>
      <c r="W89" s="82" t="str">
        <f t="shared" si="65"/>
        <v xml:space="preserve"> </v>
      </c>
      <c r="X89" s="82" t="str">
        <f t="shared" si="66"/>
        <v xml:space="preserve"> </v>
      </c>
      <c r="Z89" s="75" t="str">
        <f t="shared" si="67"/>
        <v xml:space="preserve"> </v>
      </c>
      <c r="AA89" s="75" t="str">
        <f t="shared" si="68"/>
        <v xml:space="preserve"> </v>
      </c>
      <c r="AB89" s="75" t="str">
        <f t="shared" si="69"/>
        <v xml:space="preserve"> </v>
      </c>
      <c r="AD89" s="75" t="str">
        <f t="shared" si="70"/>
        <v xml:space="preserve"> </v>
      </c>
      <c r="AE89" s="75" t="str">
        <f t="shared" si="71"/>
        <v xml:space="preserve"> </v>
      </c>
      <c r="AF89" s="75" t="str">
        <f t="shared" si="72"/>
        <v xml:space="preserve"> </v>
      </c>
      <c r="AH89" s="75" t="str">
        <f t="shared" si="73"/>
        <v xml:space="preserve"> </v>
      </c>
      <c r="AI89" s="75" t="str">
        <f t="shared" si="74"/>
        <v xml:space="preserve"> </v>
      </c>
      <c r="AJ89" s="75" t="str">
        <f t="shared" si="75"/>
        <v xml:space="preserve"> </v>
      </c>
      <c r="AK89" s="91">
        <f t="shared" si="79"/>
        <v>8.3333333333333329E-2</v>
      </c>
      <c r="AL89" s="83"/>
      <c r="AM89" s="89">
        <f t="shared" si="76"/>
        <v>2.4390243902438935E-2</v>
      </c>
      <c r="AN89" s="77"/>
      <c r="AO89" s="75" t="e">
        <f t="shared" si="77"/>
        <v>#VALUE!</v>
      </c>
      <c r="AP89" s="121" t="str">
        <f t="shared" si="78"/>
        <v xml:space="preserve"> </v>
      </c>
    </row>
    <row r="90" spans="3:42" ht="12.75">
      <c r="C90" s="237"/>
      <c r="D90" s="238" t="s">
        <v>204</v>
      </c>
      <c r="E90" s="239">
        <v>0</v>
      </c>
      <c r="F90" s="240"/>
      <c r="G90" s="240">
        <v>0</v>
      </c>
      <c r="H90" s="240">
        <v>0</v>
      </c>
      <c r="I90" s="240">
        <v>0</v>
      </c>
      <c r="J90" s="240">
        <v>0</v>
      </c>
      <c r="K90" s="240">
        <v>0</v>
      </c>
      <c r="L90" s="240">
        <v>0</v>
      </c>
      <c r="M90" s="240">
        <v>0</v>
      </c>
      <c r="N90" s="240">
        <v>0</v>
      </c>
      <c r="O90" s="241">
        <v>0</v>
      </c>
      <c r="Q90" s="75" t="str">
        <f t="shared" si="60"/>
        <v xml:space="preserve"> </v>
      </c>
      <c r="R90" s="75" t="str">
        <f t="shared" si="61"/>
        <v xml:space="preserve"> </v>
      </c>
      <c r="S90" s="75" t="str">
        <f t="shared" si="62"/>
        <v xml:space="preserve"> </v>
      </c>
      <c r="U90" s="81" t="str">
        <f t="shared" si="63"/>
        <v xml:space="preserve"> </v>
      </c>
      <c r="V90" s="81" t="str">
        <f t="shared" si="64"/>
        <v xml:space="preserve"> </v>
      </c>
      <c r="W90" s="82" t="str">
        <f t="shared" si="65"/>
        <v xml:space="preserve"> </v>
      </c>
      <c r="X90" s="82" t="str">
        <f t="shared" si="66"/>
        <v xml:space="preserve"> </v>
      </c>
      <c r="Z90" s="75" t="str">
        <f t="shared" si="67"/>
        <v xml:space="preserve"> </v>
      </c>
      <c r="AA90" s="75" t="str">
        <f t="shared" si="68"/>
        <v xml:space="preserve"> </v>
      </c>
      <c r="AB90" s="75" t="str">
        <f t="shared" si="69"/>
        <v xml:space="preserve"> </v>
      </c>
      <c r="AD90" s="75" t="str">
        <f t="shared" si="70"/>
        <v xml:space="preserve"> </v>
      </c>
      <c r="AE90" s="75" t="str">
        <f t="shared" si="71"/>
        <v xml:space="preserve"> </v>
      </c>
      <c r="AF90" s="75" t="str">
        <f t="shared" si="72"/>
        <v xml:space="preserve"> </v>
      </c>
      <c r="AH90" s="75" t="str">
        <f t="shared" si="73"/>
        <v xml:space="preserve"> </v>
      </c>
      <c r="AI90" s="75" t="str">
        <f t="shared" si="74"/>
        <v xml:space="preserve"> </v>
      </c>
      <c r="AJ90" s="75" t="str">
        <f t="shared" si="75"/>
        <v xml:space="preserve"> </v>
      </c>
      <c r="AK90" s="91">
        <f t="shared" si="79"/>
        <v>8.3333333333333329E-2</v>
      </c>
      <c r="AL90" s="83"/>
      <c r="AM90" s="89">
        <f t="shared" si="76"/>
        <v>2.4390243902438935E-2</v>
      </c>
      <c r="AN90" s="77"/>
      <c r="AO90" s="75" t="e">
        <f t="shared" si="77"/>
        <v>#VALUE!</v>
      </c>
      <c r="AP90" s="121" t="str">
        <f t="shared" si="78"/>
        <v xml:space="preserve"> </v>
      </c>
    </row>
    <row r="91" spans="3:42" ht="12.75">
      <c r="C91" s="227" t="s">
        <v>112</v>
      </c>
      <c r="D91" s="228"/>
      <c r="E91" s="234">
        <v>509.20000000000005</v>
      </c>
      <c r="F91" s="235">
        <v>130</v>
      </c>
      <c r="G91" s="235">
        <v>1560</v>
      </c>
      <c r="H91" s="235">
        <v>278161.35456404753</v>
      </c>
      <c r="I91" s="235">
        <v>30597.749002045228</v>
      </c>
      <c r="J91" s="235">
        <v>8664.7261946700819</v>
      </c>
      <c r="K91" s="235">
        <v>3407.4765934095826</v>
      </c>
      <c r="L91" s="235">
        <v>16411.519919278806</v>
      </c>
      <c r="M91" s="235">
        <v>143180.76617566319</v>
      </c>
      <c r="N91" s="235">
        <v>33826.551999999996</v>
      </c>
      <c r="O91" s="236">
        <v>42072.564678980678</v>
      </c>
      <c r="Q91" s="84">
        <f t="shared" si="60"/>
        <v>546.27131689718681</v>
      </c>
      <c r="R91" s="84">
        <f t="shared" si="61"/>
        <v>2139.7027274157504</v>
      </c>
      <c r="S91" s="84">
        <f t="shared" si="62"/>
        <v>178.3085606179792</v>
      </c>
      <c r="T91" s="85"/>
      <c r="U91" s="86">
        <f t="shared" si="63"/>
        <v>0.11</v>
      </c>
      <c r="V91" s="86">
        <f t="shared" si="64"/>
        <v>3.1150000000000004E-2</v>
      </c>
      <c r="W91" s="87">
        <f t="shared" si="65"/>
        <v>1.225E-2</v>
      </c>
      <c r="X91" s="87">
        <f t="shared" si="66"/>
        <v>5.9000000000000004E-2</v>
      </c>
      <c r="Y91" s="85"/>
      <c r="Z91" s="84">
        <f t="shared" si="67"/>
        <v>281.18767905668335</v>
      </c>
      <c r="AA91" s="84">
        <f t="shared" si="68"/>
        <v>1101.390509043563</v>
      </c>
      <c r="AB91" s="84">
        <f t="shared" si="69"/>
        <v>91.78254242029692</v>
      </c>
      <c r="AC91" s="85"/>
      <c r="AD91" s="84">
        <f t="shared" si="70"/>
        <v>66.430777690494878</v>
      </c>
      <c r="AE91" s="84">
        <f t="shared" si="71"/>
        <v>260.2042461538461</v>
      </c>
      <c r="AF91" s="84">
        <f t="shared" si="72"/>
        <v>21.683687179487176</v>
      </c>
      <c r="AG91" s="85"/>
      <c r="AH91" s="88">
        <f t="shared" si="73"/>
        <v>82.624832441046095</v>
      </c>
      <c r="AI91" s="84">
        <f t="shared" si="74"/>
        <v>323.63511291523599</v>
      </c>
      <c r="AJ91" s="84">
        <f t="shared" si="75"/>
        <v>26.969592742936332</v>
      </c>
      <c r="AK91" s="91">
        <f t="shared" si="79"/>
        <v>8.3333333333333329E-2</v>
      </c>
      <c r="AL91" s="83"/>
      <c r="AM91" s="89">
        <f t="shared" si="76"/>
        <v>2.4390243902438935E-2</v>
      </c>
      <c r="AN91" s="77"/>
      <c r="AO91" s="75">
        <f t="shared" si="77"/>
        <v>80.609592625410826</v>
      </c>
      <c r="AP91" s="121">
        <f t="shared" si="78"/>
        <v>0.15125237200875558</v>
      </c>
    </row>
    <row r="92" spans="3:42" ht="12.75">
      <c r="C92" s="227"/>
      <c r="D92" s="228"/>
      <c r="E92" s="234"/>
      <c r="F92" s="235"/>
      <c r="G92" s="235"/>
      <c r="H92" s="235"/>
      <c r="I92" s="235"/>
      <c r="J92" s="235"/>
      <c r="K92" s="235"/>
      <c r="L92" s="235"/>
      <c r="M92" s="235"/>
      <c r="N92" s="235"/>
      <c r="O92" s="236"/>
      <c r="Q92" s="75" t="str">
        <f t="shared" si="60"/>
        <v xml:space="preserve"> </v>
      </c>
      <c r="R92" s="75" t="str">
        <f t="shared" si="61"/>
        <v xml:space="preserve"> </v>
      </c>
      <c r="S92" s="75" t="str">
        <f t="shared" si="62"/>
        <v xml:space="preserve"> </v>
      </c>
      <c r="U92" s="81" t="str">
        <f t="shared" si="63"/>
        <v xml:space="preserve"> </v>
      </c>
      <c r="V92" s="81" t="str">
        <f t="shared" si="64"/>
        <v xml:space="preserve"> </v>
      </c>
      <c r="W92" s="82" t="str">
        <f t="shared" si="65"/>
        <v xml:space="preserve"> </v>
      </c>
      <c r="X92" s="82" t="str">
        <f t="shared" si="66"/>
        <v xml:space="preserve"> </v>
      </c>
      <c r="Z92" s="75" t="str">
        <f t="shared" si="67"/>
        <v xml:space="preserve"> </v>
      </c>
      <c r="AA92" s="75" t="str">
        <f t="shared" si="68"/>
        <v xml:space="preserve"> </v>
      </c>
      <c r="AB92" s="75" t="str">
        <f t="shared" si="69"/>
        <v xml:space="preserve"> </v>
      </c>
      <c r="AD92" s="75" t="str">
        <f t="shared" si="70"/>
        <v xml:space="preserve"> </v>
      </c>
      <c r="AE92" s="75" t="str">
        <f t="shared" si="71"/>
        <v xml:space="preserve"> </v>
      </c>
      <c r="AF92" s="75" t="str">
        <f t="shared" si="72"/>
        <v xml:space="preserve"> </v>
      </c>
      <c r="AH92" s="75" t="str">
        <f t="shared" si="73"/>
        <v xml:space="preserve"> </v>
      </c>
      <c r="AI92" s="75" t="str">
        <f t="shared" si="74"/>
        <v xml:space="preserve"> </v>
      </c>
      <c r="AJ92" s="75" t="str">
        <f t="shared" si="75"/>
        <v xml:space="preserve"> </v>
      </c>
      <c r="AK92" s="91">
        <f t="shared" si="79"/>
        <v>8.3333333333333329E-2</v>
      </c>
      <c r="AL92" s="83"/>
      <c r="AM92" s="89">
        <f t="shared" si="76"/>
        <v>2.4390243902438935E-2</v>
      </c>
      <c r="AN92" s="77"/>
      <c r="AO92" s="75" t="e">
        <f t="shared" si="77"/>
        <v>#VALUE!</v>
      </c>
      <c r="AP92" s="121" t="str">
        <f t="shared" si="78"/>
        <v xml:space="preserve"> </v>
      </c>
    </row>
    <row r="93" spans="3:42" ht="12.75">
      <c r="C93" s="227" t="s">
        <v>12</v>
      </c>
      <c r="D93" s="227" t="s">
        <v>102</v>
      </c>
      <c r="E93" s="234">
        <v>0</v>
      </c>
      <c r="F93" s="235"/>
      <c r="G93" s="235">
        <v>0</v>
      </c>
      <c r="H93" s="235">
        <v>0</v>
      </c>
      <c r="I93" s="235">
        <v>0</v>
      </c>
      <c r="J93" s="235">
        <v>0</v>
      </c>
      <c r="K93" s="235">
        <v>0</v>
      </c>
      <c r="L93" s="235">
        <v>0</v>
      </c>
      <c r="M93" s="235">
        <v>0</v>
      </c>
      <c r="N93" s="235">
        <v>0</v>
      </c>
      <c r="O93" s="236">
        <v>0</v>
      </c>
      <c r="Q93" s="75" t="str">
        <f t="shared" si="60"/>
        <v xml:space="preserve"> </v>
      </c>
      <c r="R93" s="75" t="str">
        <f t="shared" si="61"/>
        <v xml:space="preserve"> </v>
      </c>
      <c r="S93" s="75" t="str">
        <f t="shared" si="62"/>
        <v xml:space="preserve"> </v>
      </c>
      <c r="U93" s="81" t="str">
        <f t="shared" si="63"/>
        <v xml:space="preserve"> </v>
      </c>
      <c r="V93" s="81" t="str">
        <f t="shared" si="64"/>
        <v xml:space="preserve"> </v>
      </c>
      <c r="W93" s="82" t="str">
        <f t="shared" si="65"/>
        <v xml:space="preserve"> </v>
      </c>
      <c r="X93" s="82" t="str">
        <f t="shared" si="66"/>
        <v xml:space="preserve"> </v>
      </c>
      <c r="Z93" s="75" t="str">
        <f t="shared" si="67"/>
        <v xml:space="preserve"> </v>
      </c>
      <c r="AA93" s="75" t="str">
        <f t="shared" si="68"/>
        <v xml:space="preserve"> </v>
      </c>
      <c r="AB93" s="75" t="str">
        <f t="shared" si="69"/>
        <v xml:space="preserve"> </v>
      </c>
      <c r="AD93" s="75" t="str">
        <f t="shared" si="70"/>
        <v xml:space="preserve"> </v>
      </c>
      <c r="AE93" s="75" t="str">
        <f t="shared" si="71"/>
        <v xml:space="preserve"> </v>
      </c>
      <c r="AF93" s="75" t="str">
        <f t="shared" si="72"/>
        <v xml:space="preserve"> </v>
      </c>
      <c r="AH93" s="75" t="str">
        <f t="shared" si="73"/>
        <v xml:space="preserve"> </v>
      </c>
      <c r="AI93" s="75" t="str">
        <f t="shared" si="74"/>
        <v xml:space="preserve"> </v>
      </c>
      <c r="AJ93" s="75" t="str">
        <f t="shared" si="75"/>
        <v xml:space="preserve"> </v>
      </c>
      <c r="AK93" s="91">
        <f t="shared" si="79"/>
        <v>8.3333333333333329E-2</v>
      </c>
      <c r="AL93" s="83"/>
      <c r="AM93" s="89">
        <f t="shared" si="76"/>
        <v>2.4390243902438935E-2</v>
      </c>
      <c r="AN93" s="77"/>
      <c r="AO93" s="75" t="e">
        <f t="shared" si="77"/>
        <v>#VALUE!</v>
      </c>
      <c r="AP93" s="121" t="str">
        <f t="shared" si="78"/>
        <v xml:space="preserve"> </v>
      </c>
    </row>
    <row r="94" spans="3:42" ht="12.75">
      <c r="C94" s="237"/>
      <c r="D94" s="238" t="s">
        <v>27</v>
      </c>
      <c r="E94" s="239">
        <v>432</v>
      </c>
      <c r="F94" s="240">
        <v>72</v>
      </c>
      <c r="G94" s="240">
        <v>864</v>
      </c>
      <c r="H94" s="240">
        <v>237739.48955318614</v>
      </c>
      <c r="I94" s="240">
        <v>35660.923432977921</v>
      </c>
      <c r="J94" s="240">
        <v>7072.7498142072882</v>
      </c>
      <c r="K94" s="240">
        <v>2912.3087470265305</v>
      </c>
      <c r="L94" s="240">
        <v>11081.037608074006</v>
      </c>
      <c r="M94" s="240">
        <v>137103.15789473685</v>
      </c>
      <c r="N94" s="240">
        <v>24405.120000000003</v>
      </c>
      <c r="O94" s="241">
        <v>19504.192056163531</v>
      </c>
      <c r="Q94" s="75">
        <f t="shared" si="60"/>
        <v>550.32289248422717</v>
      </c>
      <c r="R94" s="75">
        <f t="shared" si="61"/>
        <v>3301.937354905363</v>
      </c>
      <c r="S94" s="75">
        <f t="shared" si="62"/>
        <v>275.16144624211358</v>
      </c>
      <c r="U94" s="81">
        <f t="shared" si="63"/>
        <v>0.15</v>
      </c>
      <c r="V94" s="81">
        <f t="shared" si="64"/>
        <v>2.9750000000000002E-2</v>
      </c>
      <c r="W94" s="82">
        <f t="shared" si="65"/>
        <v>1.225E-2</v>
      </c>
      <c r="X94" s="82">
        <f t="shared" si="66"/>
        <v>4.6609999999999999E-2</v>
      </c>
      <c r="Z94" s="75">
        <f t="shared" si="67"/>
        <v>317.36842105263162</v>
      </c>
      <c r="AA94" s="75">
        <f t="shared" si="68"/>
        <v>1904.2105263157896</v>
      </c>
      <c r="AB94" s="75">
        <f t="shared" si="69"/>
        <v>158.68421052631581</v>
      </c>
      <c r="AD94" s="75">
        <f t="shared" si="70"/>
        <v>56.493333333333339</v>
      </c>
      <c r="AE94" s="75">
        <f t="shared" si="71"/>
        <v>338.96000000000004</v>
      </c>
      <c r="AF94" s="75">
        <f t="shared" si="72"/>
        <v>28.24666666666667</v>
      </c>
      <c r="AH94" s="75">
        <f t="shared" si="73"/>
        <v>45.148592722600768</v>
      </c>
      <c r="AI94" s="75">
        <f t="shared" si="74"/>
        <v>270.89155633560461</v>
      </c>
      <c r="AJ94" s="75">
        <f t="shared" si="75"/>
        <v>22.574296361300384</v>
      </c>
      <c r="AK94" s="91">
        <f t="shared" si="79"/>
        <v>8.3333333333333329E-2</v>
      </c>
      <c r="AL94" s="83"/>
      <c r="AM94" s="89">
        <f t="shared" si="76"/>
        <v>2.4390243902438935E-2</v>
      </c>
      <c r="AN94" s="77"/>
      <c r="AO94" s="75">
        <f t="shared" si="77"/>
        <v>44.047407534244655</v>
      </c>
      <c r="AP94" s="121">
        <f t="shared" si="78"/>
        <v>8.2040186478149771E-2</v>
      </c>
    </row>
    <row r="95" spans="3:42" ht="12.75">
      <c r="C95" s="237"/>
      <c r="D95" s="238" t="s">
        <v>29</v>
      </c>
      <c r="E95" s="239">
        <v>780</v>
      </c>
      <c r="F95" s="240">
        <v>130</v>
      </c>
      <c r="G95" s="240">
        <v>1560</v>
      </c>
      <c r="H95" s="240">
        <v>381203.93755055848</v>
      </c>
      <c r="I95" s="240">
        <v>57180.590632583771</v>
      </c>
      <c r="J95" s="240">
        <v>11340.817142129115</v>
      </c>
      <c r="K95" s="240">
        <v>4669.7482349943411</v>
      </c>
      <c r="L95" s="240">
        <v>17767.91552923153</v>
      </c>
      <c r="M95" s="240">
        <v>247547.36842105267</v>
      </c>
      <c r="N95" s="240">
        <v>32986.511999999995</v>
      </c>
      <c r="O95" s="241">
        <v>9710.9855905670338</v>
      </c>
      <c r="Q95" s="75">
        <f t="shared" si="60"/>
        <v>488.72299685969034</v>
      </c>
      <c r="R95" s="75">
        <f t="shared" si="61"/>
        <v>2932.3379811581422</v>
      </c>
      <c r="S95" s="75">
        <f t="shared" si="62"/>
        <v>244.36149842984517</v>
      </c>
      <c r="U95" s="81">
        <f t="shared" si="63"/>
        <v>0.15</v>
      </c>
      <c r="V95" s="81">
        <f t="shared" si="64"/>
        <v>2.9750000000000002E-2</v>
      </c>
      <c r="W95" s="82">
        <f t="shared" si="65"/>
        <v>1.2249999999999999E-2</v>
      </c>
      <c r="X95" s="82">
        <f t="shared" si="66"/>
        <v>4.6609999999999999E-2</v>
      </c>
      <c r="Z95" s="75">
        <f t="shared" si="67"/>
        <v>317.36842105263162</v>
      </c>
      <c r="AA95" s="75">
        <f t="shared" si="68"/>
        <v>1904.2105263157898</v>
      </c>
      <c r="AB95" s="75">
        <f t="shared" si="69"/>
        <v>158.68421052631581</v>
      </c>
      <c r="AD95" s="75">
        <f t="shared" si="70"/>
        <v>42.290399999999991</v>
      </c>
      <c r="AE95" s="75">
        <f t="shared" si="71"/>
        <v>253.74239999999998</v>
      </c>
      <c r="AF95" s="75">
        <f t="shared" si="72"/>
        <v>21.145199999999996</v>
      </c>
      <c r="AH95" s="75">
        <f t="shared" si="73"/>
        <v>12.449981526367992</v>
      </c>
      <c r="AI95" s="75">
        <f t="shared" si="74"/>
        <v>74.699889158207952</v>
      </c>
      <c r="AJ95" s="75">
        <f t="shared" si="75"/>
        <v>6.224990763183996</v>
      </c>
      <c r="AK95" s="91">
        <f t="shared" si="79"/>
        <v>8.3333333333333329E-2</v>
      </c>
      <c r="AL95" s="83"/>
      <c r="AM95" s="89">
        <f t="shared" si="76"/>
        <v>2.4390243902438935E-2</v>
      </c>
      <c r="AN95" s="77"/>
      <c r="AO95" s="75">
        <f t="shared" si="77"/>
        <v>12.146323440359017</v>
      </c>
      <c r="AP95" s="121">
        <f t="shared" si="78"/>
        <v>2.5474515433826235E-2</v>
      </c>
    </row>
    <row r="96" spans="3:42" ht="12.75">
      <c r="C96" s="237"/>
      <c r="D96" s="238" t="s">
        <v>31</v>
      </c>
      <c r="E96" s="239">
        <v>546</v>
      </c>
      <c r="F96" s="240">
        <v>91</v>
      </c>
      <c r="G96" s="240">
        <v>1092</v>
      </c>
      <c r="H96" s="240">
        <v>284038.02516705455</v>
      </c>
      <c r="I96" s="240">
        <v>42605.70377505818</v>
      </c>
      <c r="J96" s="240">
        <v>8450.1312487198738</v>
      </c>
      <c r="K96" s="240">
        <v>3479.4658082964188</v>
      </c>
      <c r="L96" s="240">
        <v>13239.012353036414</v>
      </c>
      <c r="M96" s="240">
        <v>173283.15789473685</v>
      </c>
      <c r="N96" s="240">
        <v>23090.558399999998</v>
      </c>
      <c r="O96" s="241">
        <v>19889.995687206829</v>
      </c>
      <c r="Q96" s="75">
        <f t="shared" si="60"/>
        <v>520.21616330962377</v>
      </c>
      <c r="R96" s="75">
        <f t="shared" si="61"/>
        <v>3121.2969798577424</v>
      </c>
      <c r="S96" s="75">
        <f t="shared" si="62"/>
        <v>260.10808165481188</v>
      </c>
      <c r="U96" s="81">
        <f t="shared" si="63"/>
        <v>0.15</v>
      </c>
      <c r="V96" s="81">
        <f t="shared" si="64"/>
        <v>2.9750000000000002E-2</v>
      </c>
      <c r="W96" s="82">
        <f t="shared" si="65"/>
        <v>1.2250000000000002E-2</v>
      </c>
      <c r="X96" s="82">
        <f t="shared" si="66"/>
        <v>4.6610000000000006E-2</v>
      </c>
      <c r="Z96" s="75">
        <f t="shared" si="67"/>
        <v>317.36842105263162</v>
      </c>
      <c r="AA96" s="75">
        <f t="shared" si="68"/>
        <v>1904.2105263157896</v>
      </c>
      <c r="AB96" s="75">
        <f t="shared" si="69"/>
        <v>158.68421052631581</v>
      </c>
      <c r="AD96" s="75">
        <f t="shared" si="70"/>
        <v>42.290399999999998</v>
      </c>
      <c r="AE96" s="75">
        <f t="shared" si="71"/>
        <v>253.74239999999998</v>
      </c>
      <c r="AF96" s="75">
        <f t="shared" si="72"/>
        <v>21.145199999999999</v>
      </c>
      <c r="AH96" s="75">
        <f t="shared" si="73"/>
        <v>36.428563529682833</v>
      </c>
      <c r="AI96" s="75">
        <f t="shared" si="74"/>
        <v>218.57138117809703</v>
      </c>
      <c r="AJ96" s="75">
        <f t="shared" si="75"/>
        <v>18.214281764841417</v>
      </c>
      <c r="AK96" s="91">
        <f t="shared" si="79"/>
        <v>8.3333333333333329E-2</v>
      </c>
      <c r="AL96" s="83"/>
      <c r="AM96" s="89">
        <f t="shared" si="76"/>
        <v>2.4390243902438935E-2</v>
      </c>
      <c r="AN96" s="77"/>
      <c r="AO96" s="75">
        <f t="shared" si="77"/>
        <v>35.540061980178379</v>
      </c>
      <c r="AP96" s="121">
        <f t="shared" si="78"/>
        <v>7.0025820224277002E-2</v>
      </c>
    </row>
    <row r="97" spans="3:42" ht="12.75">
      <c r="C97" s="237"/>
      <c r="D97" s="238" t="s">
        <v>199</v>
      </c>
      <c r="E97" s="239">
        <v>0</v>
      </c>
      <c r="F97" s="240"/>
      <c r="G97" s="240">
        <v>0</v>
      </c>
      <c r="H97" s="240">
        <v>0</v>
      </c>
      <c r="I97" s="240">
        <v>0</v>
      </c>
      <c r="J97" s="240">
        <v>0</v>
      </c>
      <c r="K97" s="240">
        <v>0</v>
      </c>
      <c r="L97" s="240">
        <v>0</v>
      </c>
      <c r="M97" s="240">
        <v>0</v>
      </c>
      <c r="N97" s="240">
        <v>0</v>
      </c>
      <c r="O97" s="241">
        <v>0</v>
      </c>
      <c r="Q97" s="75" t="str">
        <f t="shared" si="60"/>
        <v xml:space="preserve"> </v>
      </c>
      <c r="R97" s="75" t="str">
        <f t="shared" si="61"/>
        <v xml:space="preserve"> </v>
      </c>
      <c r="S97" s="75" t="str">
        <f t="shared" si="62"/>
        <v xml:space="preserve"> </v>
      </c>
      <c r="U97" s="81" t="str">
        <f t="shared" si="63"/>
        <v xml:space="preserve"> </v>
      </c>
      <c r="V97" s="81" t="str">
        <f t="shared" si="64"/>
        <v xml:space="preserve"> </v>
      </c>
      <c r="W97" s="82" t="str">
        <f t="shared" si="65"/>
        <v xml:space="preserve"> </v>
      </c>
      <c r="X97" s="82" t="str">
        <f t="shared" si="66"/>
        <v xml:space="preserve"> </v>
      </c>
      <c r="Z97" s="75" t="str">
        <f t="shared" si="67"/>
        <v xml:space="preserve"> </v>
      </c>
      <c r="AA97" s="75" t="str">
        <f t="shared" si="68"/>
        <v xml:space="preserve"> </v>
      </c>
      <c r="AB97" s="75" t="str">
        <f t="shared" si="69"/>
        <v xml:space="preserve"> </v>
      </c>
      <c r="AD97" s="75" t="str">
        <f t="shared" si="70"/>
        <v xml:space="preserve"> </v>
      </c>
      <c r="AE97" s="75" t="str">
        <f t="shared" si="71"/>
        <v xml:space="preserve"> </v>
      </c>
      <c r="AF97" s="75" t="str">
        <f t="shared" si="72"/>
        <v xml:space="preserve"> </v>
      </c>
      <c r="AH97" s="75" t="str">
        <f t="shared" si="73"/>
        <v xml:space="preserve"> </v>
      </c>
      <c r="AI97" s="75" t="str">
        <f t="shared" si="74"/>
        <v xml:space="preserve"> </v>
      </c>
      <c r="AJ97" s="75" t="str">
        <f t="shared" si="75"/>
        <v xml:space="preserve"> </v>
      </c>
      <c r="AK97" s="91">
        <f t="shared" si="79"/>
        <v>8.3333333333333329E-2</v>
      </c>
      <c r="AL97" s="83"/>
      <c r="AM97" s="89">
        <f t="shared" si="76"/>
        <v>2.4390243902438935E-2</v>
      </c>
      <c r="AN97" s="77"/>
      <c r="AO97" s="75" t="e">
        <f t="shared" si="77"/>
        <v>#VALUE!</v>
      </c>
      <c r="AP97" s="121" t="str">
        <f t="shared" si="78"/>
        <v xml:space="preserve"> </v>
      </c>
    </row>
    <row r="98" spans="3:42" ht="12.75">
      <c r="C98" s="237"/>
      <c r="D98" s="238" t="s">
        <v>26</v>
      </c>
      <c r="E98" s="239">
        <v>930.59999999999991</v>
      </c>
      <c r="F98" s="240">
        <v>165</v>
      </c>
      <c r="G98" s="240">
        <v>1980</v>
      </c>
      <c r="H98" s="240">
        <v>501435.6596444514</v>
      </c>
      <c r="I98" s="240">
        <v>75215.348946667713</v>
      </c>
      <c r="J98" s="240">
        <v>14917.710874422432</v>
      </c>
      <c r="K98" s="240">
        <v>6142.58683064453</v>
      </c>
      <c r="L98" s="240">
        <v>23371.916096027879</v>
      </c>
      <c r="M98" s="240">
        <v>295343.05263157893</v>
      </c>
      <c r="N98" s="240">
        <v>61261.200000000004</v>
      </c>
      <c r="O98" s="241">
        <v>25183.844265109914</v>
      </c>
      <c r="Q98" s="75">
        <f t="shared" si="60"/>
        <v>538.83049607183693</v>
      </c>
      <c r="R98" s="75">
        <f t="shared" si="61"/>
        <v>3039.00399784516</v>
      </c>
      <c r="S98" s="75">
        <f t="shared" si="62"/>
        <v>253.25033315376334</v>
      </c>
      <c r="U98" s="81">
        <f t="shared" si="63"/>
        <v>0.15</v>
      </c>
      <c r="V98" s="81">
        <f t="shared" si="64"/>
        <v>2.9750000000000006E-2</v>
      </c>
      <c r="W98" s="82">
        <f t="shared" si="65"/>
        <v>1.225E-2</v>
      </c>
      <c r="X98" s="82">
        <f t="shared" si="66"/>
        <v>4.6609999999999999E-2</v>
      </c>
      <c r="Z98" s="75">
        <f t="shared" si="67"/>
        <v>317.36842105263162</v>
      </c>
      <c r="AA98" s="75">
        <f t="shared" si="68"/>
        <v>1789.957894736842</v>
      </c>
      <c r="AB98" s="75">
        <f t="shared" si="69"/>
        <v>149.16315789473683</v>
      </c>
      <c r="AD98" s="75">
        <f t="shared" si="70"/>
        <v>65.82978723404257</v>
      </c>
      <c r="AE98" s="75">
        <f t="shared" si="71"/>
        <v>371.28000000000003</v>
      </c>
      <c r="AF98" s="75">
        <f t="shared" si="72"/>
        <v>30.94</v>
      </c>
      <c r="AH98" s="75">
        <f t="shared" si="73"/>
        <v>27.061943117461762</v>
      </c>
      <c r="AI98" s="75">
        <f t="shared" si="74"/>
        <v>152.62935918248434</v>
      </c>
      <c r="AJ98" s="75">
        <f t="shared" si="75"/>
        <v>12.719113265207028</v>
      </c>
      <c r="AK98" s="91">
        <f t="shared" si="79"/>
        <v>8.3333333333333329E-2</v>
      </c>
      <c r="AL98" s="83"/>
      <c r="AM98" s="89">
        <f t="shared" si="76"/>
        <v>2.4390243902438935E-2</v>
      </c>
      <c r="AN98" s="77"/>
      <c r="AO98" s="75">
        <f t="shared" si="77"/>
        <v>26.40189572435294</v>
      </c>
      <c r="AP98" s="121">
        <f t="shared" si="78"/>
        <v>5.0223480880810911E-2</v>
      </c>
    </row>
    <row r="99" spans="3:42" ht="12.75">
      <c r="C99" s="237"/>
      <c r="D99" s="238" t="s">
        <v>200</v>
      </c>
      <c r="E99" s="239">
        <v>0</v>
      </c>
      <c r="F99" s="240"/>
      <c r="G99" s="240">
        <v>0</v>
      </c>
      <c r="H99" s="240">
        <v>0</v>
      </c>
      <c r="I99" s="240">
        <v>0</v>
      </c>
      <c r="J99" s="240">
        <v>0</v>
      </c>
      <c r="K99" s="240">
        <v>0</v>
      </c>
      <c r="L99" s="240">
        <v>0</v>
      </c>
      <c r="M99" s="240">
        <v>0</v>
      </c>
      <c r="N99" s="240">
        <v>0</v>
      </c>
      <c r="O99" s="241">
        <v>0</v>
      </c>
      <c r="Q99" s="75" t="str">
        <f t="shared" ref="Q99:Q162" si="80">+IF(E99&gt;0,H99/E99," ")</f>
        <v xml:space="preserve"> </v>
      </c>
      <c r="R99" s="75" t="str">
        <f t="shared" ref="R99:R162" si="81">+IF(F99&gt;0,H99/F99," ")</f>
        <v xml:space="preserve"> </v>
      </c>
      <c r="S99" s="75" t="str">
        <f t="shared" ref="S99:S162" si="82">+IF(G99&gt;0,H99/G99," ")</f>
        <v xml:space="preserve"> </v>
      </c>
      <c r="U99" s="81" t="str">
        <f t="shared" ref="U99:U162" si="83">+IF(H99&gt;0,I99/H99," ")</f>
        <v xml:space="preserve"> </v>
      </c>
      <c r="V99" s="81" t="str">
        <f t="shared" ref="V99:V162" si="84">+IF(H99&gt;0,J99/H99," ")</f>
        <v xml:space="preserve"> </v>
      </c>
      <c r="W99" s="82" t="str">
        <f t="shared" ref="W99:W162" si="85">+IF(H99&gt;0,K99/H99," ")</f>
        <v xml:space="preserve"> </v>
      </c>
      <c r="X99" s="82" t="str">
        <f t="shared" ref="X99:X162" si="86">+IF(H99&gt;0,L99/H99," ")</f>
        <v xml:space="preserve"> </v>
      </c>
      <c r="Z99" s="75" t="str">
        <f t="shared" ref="Z99:Z162" si="87">+IF(E99&gt;0,M99/E99," ")</f>
        <v xml:space="preserve"> </v>
      </c>
      <c r="AA99" s="75" t="str">
        <f t="shared" ref="AA99:AA162" si="88">+IF(F99,M99/F99," ")</f>
        <v xml:space="preserve"> </v>
      </c>
      <c r="AB99" s="75" t="str">
        <f t="shared" ref="AB99:AB162" si="89">+IF(G99,M99/G99," ")</f>
        <v xml:space="preserve"> </v>
      </c>
      <c r="AD99" s="75" t="str">
        <f t="shared" ref="AD99:AD162" si="90">+IF(E99&gt;0,N99/E99," ")</f>
        <v xml:space="preserve"> </v>
      </c>
      <c r="AE99" s="75" t="str">
        <f t="shared" ref="AE99:AE162" si="91">+IF(F99&gt;0,N99/F99," ")</f>
        <v xml:space="preserve"> </v>
      </c>
      <c r="AF99" s="75" t="str">
        <f t="shared" ref="AF99:AF162" si="92">+IF(G99&gt;0,N99/G99," ")</f>
        <v xml:space="preserve"> </v>
      </c>
      <c r="AH99" s="75" t="str">
        <f t="shared" ref="AH99:AH162" si="93">+IF(E99&gt;0,O99/E99," ")</f>
        <v xml:space="preserve"> </v>
      </c>
      <c r="AI99" s="75" t="str">
        <f t="shared" ref="AI99:AI162" si="94">+IF(F99&gt;0,O99/F99," ")</f>
        <v xml:space="preserve"> </v>
      </c>
      <c r="AJ99" s="75" t="str">
        <f t="shared" ref="AJ99:AJ162" si="95">+IF(G99,O99/G99," ")</f>
        <v xml:space="preserve"> </v>
      </c>
      <c r="AK99" s="91">
        <f t="shared" si="79"/>
        <v>8.3333333333333329E-2</v>
      </c>
      <c r="AL99" s="83"/>
      <c r="AM99" s="89">
        <f t="shared" ref="AM99:AM162" si="96">1-1/(1+AK99*$AL$5)</f>
        <v>2.4390243902438935E-2</v>
      </c>
      <c r="AN99" s="77"/>
      <c r="AO99" s="75" t="e">
        <f t="shared" ref="AO99:AO162" si="97">+IF(AH99&gt;0,AH99*(1-AM99)," ")</f>
        <v>#VALUE!</v>
      </c>
      <c r="AP99" s="121" t="str">
        <f t="shared" ref="AP99:AP162" si="98">+IF(H99&gt;0,O99/H99," ")</f>
        <v xml:space="preserve"> </v>
      </c>
    </row>
    <row r="100" spans="3:42" ht="12.75">
      <c r="C100" s="237"/>
      <c r="D100" s="238" t="s">
        <v>271</v>
      </c>
      <c r="E100" s="239">
        <v>144</v>
      </c>
      <c r="F100" s="240">
        <v>40</v>
      </c>
      <c r="G100" s="240">
        <v>480</v>
      </c>
      <c r="H100" s="240">
        <v>76649.893732576849</v>
      </c>
      <c r="I100" s="240">
        <v>11497.484059886527</v>
      </c>
      <c r="J100" s="240">
        <v>2280.3343385441617</v>
      </c>
      <c r="K100" s="240">
        <v>938.96119822406638</v>
      </c>
      <c r="L100" s="240">
        <v>3572.6515468754069</v>
      </c>
      <c r="M100" s="240">
        <v>45701.052631578947</v>
      </c>
      <c r="N100" s="240">
        <v>5876.0639999999994</v>
      </c>
      <c r="O100" s="241">
        <v>6783.3459574677381</v>
      </c>
      <c r="Q100" s="75">
        <f t="shared" si="80"/>
        <v>532.29092869845033</v>
      </c>
      <c r="R100" s="75">
        <f t="shared" si="81"/>
        <v>1916.2473433144212</v>
      </c>
      <c r="S100" s="75">
        <f t="shared" si="82"/>
        <v>159.6872786095351</v>
      </c>
      <c r="U100" s="81">
        <f t="shared" si="83"/>
        <v>0.15</v>
      </c>
      <c r="V100" s="81">
        <f t="shared" si="84"/>
        <v>2.9750000000000006E-2</v>
      </c>
      <c r="W100" s="82">
        <f t="shared" si="85"/>
        <v>1.225E-2</v>
      </c>
      <c r="X100" s="82">
        <f t="shared" si="86"/>
        <v>4.6609999999999999E-2</v>
      </c>
      <c r="Z100" s="75">
        <f t="shared" si="87"/>
        <v>317.36842105263156</v>
      </c>
      <c r="AA100" s="75">
        <f t="shared" si="88"/>
        <v>1142.5263157894738</v>
      </c>
      <c r="AB100" s="75">
        <f t="shared" si="89"/>
        <v>95.210526315789465</v>
      </c>
      <c r="AD100" s="75">
        <f t="shared" si="90"/>
        <v>40.805999999999997</v>
      </c>
      <c r="AE100" s="75">
        <f t="shared" si="91"/>
        <v>146.90159999999997</v>
      </c>
      <c r="AF100" s="75">
        <f t="shared" si="92"/>
        <v>12.2418</v>
      </c>
      <c r="AH100" s="75">
        <f t="shared" si="93"/>
        <v>47.106569149081515</v>
      </c>
      <c r="AI100" s="75">
        <f t="shared" si="94"/>
        <v>169.58364893669346</v>
      </c>
      <c r="AJ100" s="75">
        <f t="shared" si="95"/>
        <v>14.131970744724454</v>
      </c>
      <c r="AK100" s="91">
        <f t="shared" si="79"/>
        <v>8.3333333333333329E-2</v>
      </c>
      <c r="AL100" s="83"/>
      <c r="AM100" s="89">
        <f t="shared" si="96"/>
        <v>2.4390243902438935E-2</v>
      </c>
      <c r="AN100" s="77"/>
      <c r="AO100" s="75">
        <f t="shared" si="97"/>
        <v>45.95762843812831</v>
      </c>
      <c r="AP100" s="121">
        <f t="shared" si="98"/>
        <v>8.8497786848003926E-2</v>
      </c>
    </row>
    <row r="101" spans="3:42" ht="12.75">
      <c r="C101" s="237"/>
      <c r="D101" s="238" t="s">
        <v>142</v>
      </c>
      <c r="E101" s="239">
        <v>144</v>
      </c>
      <c r="F101" s="240">
        <v>40</v>
      </c>
      <c r="G101" s="240">
        <v>480</v>
      </c>
      <c r="H101" s="240">
        <v>82419.240572663286</v>
      </c>
      <c r="I101" s="240">
        <v>12362.886085899492</v>
      </c>
      <c r="J101" s="240">
        <v>2451.9724070367333</v>
      </c>
      <c r="K101" s="240">
        <v>1009.6356970151253</v>
      </c>
      <c r="L101" s="240">
        <v>3841.5608030918356</v>
      </c>
      <c r="M101" s="240">
        <v>45701.052631578947</v>
      </c>
      <c r="N101" s="240">
        <v>5876.0639999999994</v>
      </c>
      <c r="O101" s="241">
        <v>11176.068948041153</v>
      </c>
      <c r="Q101" s="75">
        <f t="shared" si="80"/>
        <v>572.35583731016175</v>
      </c>
      <c r="R101" s="75">
        <f t="shared" si="81"/>
        <v>2060.4810143165823</v>
      </c>
      <c r="S101" s="75">
        <f t="shared" si="82"/>
        <v>171.70675119304852</v>
      </c>
      <c r="U101" s="81">
        <f t="shared" si="83"/>
        <v>0.15</v>
      </c>
      <c r="V101" s="81">
        <f t="shared" si="84"/>
        <v>2.9750000000000006E-2</v>
      </c>
      <c r="W101" s="82">
        <f t="shared" si="85"/>
        <v>1.225E-2</v>
      </c>
      <c r="X101" s="82">
        <f t="shared" si="86"/>
        <v>4.6609999999999999E-2</v>
      </c>
      <c r="Z101" s="75">
        <f t="shared" si="87"/>
        <v>317.36842105263156</v>
      </c>
      <c r="AA101" s="75">
        <f t="shared" si="88"/>
        <v>1142.5263157894738</v>
      </c>
      <c r="AB101" s="75">
        <f t="shared" si="89"/>
        <v>95.210526315789465</v>
      </c>
      <c r="AD101" s="75">
        <f t="shared" si="90"/>
        <v>40.805999999999997</v>
      </c>
      <c r="AE101" s="75">
        <f t="shared" si="91"/>
        <v>146.90159999999997</v>
      </c>
      <c r="AF101" s="75">
        <f t="shared" si="92"/>
        <v>12.2418</v>
      </c>
      <c r="AH101" s="75">
        <f t="shared" si="93"/>
        <v>77.611589916952454</v>
      </c>
      <c r="AI101" s="75">
        <f t="shared" si="94"/>
        <v>279.4017237010288</v>
      </c>
      <c r="AJ101" s="75">
        <f t="shared" si="95"/>
        <v>23.283476975085737</v>
      </c>
      <c r="AK101" s="91">
        <f t="shared" si="79"/>
        <v>8.3333333333333329E-2</v>
      </c>
      <c r="AL101" s="83"/>
      <c r="AM101" s="89">
        <f t="shared" si="96"/>
        <v>2.4390243902438935E-2</v>
      </c>
      <c r="AN101" s="77"/>
      <c r="AO101" s="75">
        <f t="shared" si="97"/>
        <v>75.718624309221909</v>
      </c>
      <c r="AP101" s="121">
        <f t="shared" si="98"/>
        <v>0.13560024176864374</v>
      </c>
    </row>
    <row r="102" spans="3:42" ht="12.75">
      <c r="C102" s="237"/>
      <c r="D102" s="238" t="s">
        <v>28</v>
      </c>
      <c r="E102" s="239">
        <v>600</v>
      </c>
      <c r="F102" s="240">
        <v>200</v>
      </c>
      <c r="G102" s="240">
        <v>2400</v>
      </c>
      <c r="H102" s="240">
        <v>390883.65123233438</v>
      </c>
      <c r="I102" s="240">
        <v>58632.547684850157</v>
      </c>
      <c r="J102" s="240">
        <v>11628.788624161949</v>
      </c>
      <c r="K102" s="240">
        <v>4788.3247275960966</v>
      </c>
      <c r="L102" s="240">
        <v>18219.086983939109</v>
      </c>
      <c r="M102" s="240">
        <v>190421.05263157896</v>
      </c>
      <c r="N102" s="240">
        <v>56216.000000000007</v>
      </c>
      <c r="O102" s="241">
        <v>50977.850580208076</v>
      </c>
      <c r="Q102" s="75">
        <f t="shared" si="80"/>
        <v>651.47275205389064</v>
      </c>
      <c r="R102" s="75">
        <f t="shared" si="81"/>
        <v>1954.4182561616719</v>
      </c>
      <c r="S102" s="75">
        <f t="shared" si="82"/>
        <v>162.86818801347266</v>
      </c>
      <c r="U102" s="81">
        <f t="shared" si="83"/>
        <v>0.15</v>
      </c>
      <c r="V102" s="81">
        <f t="shared" si="84"/>
        <v>2.9750000000000002E-2</v>
      </c>
      <c r="W102" s="82">
        <f t="shared" si="85"/>
        <v>1.225E-2</v>
      </c>
      <c r="X102" s="82">
        <f t="shared" si="86"/>
        <v>4.6610000000000013E-2</v>
      </c>
      <c r="Z102" s="75">
        <f t="shared" si="87"/>
        <v>317.36842105263162</v>
      </c>
      <c r="AA102" s="75">
        <f t="shared" si="88"/>
        <v>952.1052631578948</v>
      </c>
      <c r="AB102" s="75">
        <f t="shared" si="89"/>
        <v>79.342105263157904</v>
      </c>
      <c r="AD102" s="75">
        <f t="shared" si="90"/>
        <v>93.693333333333342</v>
      </c>
      <c r="AE102" s="75">
        <f t="shared" si="91"/>
        <v>281.08000000000004</v>
      </c>
      <c r="AF102" s="75">
        <f t="shared" si="92"/>
        <v>23.423333333333336</v>
      </c>
      <c r="AH102" s="75">
        <f t="shared" si="93"/>
        <v>84.963084300346793</v>
      </c>
      <c r="AI102" s="75">
        <f t="shared" si="94"/>
        <v>254.88925290104038</v>
      </c>
      <c r="AJ102" s="75">
        <f t="shared" si="95"/>
        <v>21.240771075086698</v>
      </c>
      <c r="AK102" s="91">
        <f t="shared" si="79"/>
        <v>8.3333333333333329E-2</v>
      </c>
      <c r="AL102" s="83"/>
      <c r="AM102" s="89">
        <f t="shared" si="96"/>
        <v>2.4390243902438935E-2</v>
      </c>
      <c r="AN102" s="77"/>
      <c r="AO102" s="75">
        <f t="shared" si="97"/>
        <v>82.89081395155786</v>
      </c>
      <c r="AP102" s="121">
        <f t="shared" si="98"/>
        <v>0.13041694227806866</v>
      </c>
    </row>
    <row r="103" spans="3:42" ht="12.75">
      <c r="C103" s="237"/>
      <c r="D103" s="238" t="s">
        <v>25</v>
      </c>
      <c r="E103" s="239">
        <v>120</v>
      </c>
      <c r="F103" s="240">
        <v>40</v>
      </c>
      <c r="G103" s="240">
        <v>480</v>
      </c>
      <c r="H103" s="240">
        <v>83342.599208020474</v>
      </c>
      <c r="I103" s="240">
        <v>12501.389881203071</v>
      </c>
      <c r="J103" s="240">
        <v>2479.4423264386096</v>
      </c>
      <c r="K103" s="240">
        <v>1020.9468402982509</v>
      </c>
      <c r="L103" s="240">
        <v>3884.5985490858338</v>
      </c>
      <c r="M103" s="240">
        <v>38903.225806451614</v>
      </c>
      <c r="N103" s="240">
        <v>11243.2</v>
      </c>
      <c r="O103" s="241">
        <v>13309.795804543097</v>
      </c>
      <c r="Q103" s="75">
        <f t="shared" si="80"/>
        <v>694.52166006683728</v>
      </c>
      <c r="R103" s="75">
        <f t="shared" si="81"/>
        <v>2083.5649802005119</v>
      </c>
      <c r="S103" s="75">
        <f t="shared" si="82"/>
        <v>173.63041501670932</v>
      </c>
      <c r="U103" s="81">
        <f t="shared" si="83"/>
        <v>0.15</v>
      </c>
      <c r="V103" s="81">
        <f t="shared" si="84"/>
        <v>2.9750000000000006E-2</v>
      </c>
      <c r="W103" s="82">
        <f t="shared" si="85"/>
        <v>1.225E-2</v>
      </c>
      <c r="X103" s="82">
        <f t="shared" si="86"/>
        <v>4.6609999999999992E-2</v>
      </c>
      <c r="Z103" s="75">
        <f t="shared" si="87"/>
        <v>324.19354838709677</v>
      </c>
      <c r="AA103" s="75">
        <f t="shared" si="88"/>
        <v>972.58064516129036</v>
      </c>
      <c r="AB103" s="75">
        <f t="shared" si="89"/>
        <v>81.048387096774192</v>
      </c>
      <c r="AD103" s="75">
        <f t="shared" si="90"/>
        <v>93.693333333333342</v>
      </c>
      <c r="AE103" s="75">
        <f t="shared" si="91"/>
        <v>281.08000000000004</v>
      </c>
      <c r="AF103" s="75">
        <f t="shared" si="92"/>
        <v>23.423333333333336</v>
      </c>
      <c r="AH103" s="75">
        <f t="shared" si="93"/>
        <v>110.91496503785915</v>
      </c>
      <c r="AI103" s="75">
        <f t="shared" si="94"/>
        <v>332.7448951135774</v>
      </c>
      <c r="AJ103" s="75">
        <f t="shared" si="95"/>
        <v>27.728741259464787</v>
      </c>
      <c r="AK103" s="91">
        <f t="shared" si="79"/>
        <v>8.3333333333333329E-2</v>
      </c>
      <c r="AL103" s="83"/>
      <c r="AM103" s="89">
        <f t="shared" si="96"/>
        <v>2.4390243902438935E-2</v>
      </c>
      <c r="AN103" s="77"/>
      <c r="AO103" s="75">
        <f t="shared" si="97"/>
        <v>108.20972198815528</v>
      </c>
      <c r="AP103" s="121">
        <f t="shared" si="98"/>
        <v>0.15969979255533259</v>
      </c>
    </row>
    <row r="104" spans="3:42" ht="12.75">
      <c r="C104" s="237"/>
      <c r="D104" s="238" t="s">
        <v>209</v>
      </c>
      <c r="E104" s="239">
        <v>120</v>
      </c>
      <c r="F104" s="240">
        <v>40</v>
      </c>
      <c r="G104" s="240">
        <v>480</v>
      </c>
      <c r="H104" s="240">
        <v>83342.599208020474</v>
      </c>
      <c r="I104" s="240">
        <v>12501.389881203071</v>
      </c>
      <c r="J104" s="240">
        <v>2479.4423264386096</v>
      </c>
      <c r="K104" s="240">
        <v>1020.9468402982509</v>
      </c>
      <c r="L104" s="240">
        <v>3884.5985490858338</v>
      </c>
      <c r="M104" s="240">
        <v>38903.225806451614</v>
      </c>
      <c r="N104" s="240">
        <v>11243.2</v>
      </c>
      <c r="O104" s="241">
        <v>13309.795804543097</v>
      </c>
      <c r="Q104" s="75">
        <f t="shared" si="80"/>
        <v>694.52166006683728</v>
      </c>
      <c r="R104" s="75">
        <f t="shared" si="81"/>
        <v>2083.5649802005119</v>
      </c>
      <c r="S104" s="75">
        <f t="shared" si="82"/>
        <v>173.63041501670932</v>
      </c>
      <c r="U104" s="81">
        <f t="shared" si="83"/>
        <v>0.15</v>
      </c>
      <c r="V104" s="81">
        <f t="shared" si="84"/>
        <v>2.9750000000000006E-2</v>
      </c>
      <c r="W104" s="82">
        <f t="shared" si="85"/>
        <v>1.225E-2</v>
      </c>
      <c r="X104" s="82">
        <f t="shared" si="86"/>
        <v>4.6609999999999992E-2</v>
      </c>
      <c r="Z104" s="75">
        <f t="shared" si="87"/>
        <v>324.19354838709677</v>
      </c>
      <c r="AA104" s="75">
        <f t="shared" si="88"/>
        <v>972.58064516129036</v>
      </c>
      <c r="AB104" s="75">
        <f t="shared" si="89"/>
        <v>81.048387096774192</v>
      </c>
      <c r="AD104" s="75">
        <f t="shared" si="90"/>
        <v>93.693333333333342</v>
      </c>
      <c r="AE104" s="75">
        <f t="shared" si="91"/>
        <v>281.08000000000004</v>
      </c>
      <c r="AF104" s="75">
        <f t="shared" si="92"/>
        <v>23.423333333333336</v>
      </c>
      <c r="AH104" s="75">
        <f t="shared" si="93"/>
        <v>110.91496503785915</v>
      </c>
      <c r="AI104" s="75">
        <f t="shared" si="94"/>
        <v>332.7448951135774</v>
      </c>
      <c r="AJ104" s="75">
        <f t="shared" si="95"/>
        <v>27.728741259464787</v>
      </c>
      <c r="AK104" s="91">
        <f t="shared" si="79"/>
        <v>8.3333333333333329E-2</v>
      </c>
      <c r="AL104" s="83"/>
      <c r="AM104" s="89">
        <f t="shared" si="96"/>
        <v>2.4390243902438935E-2</v>
      </c>
      <c r="AN104" s="77"/>
      <c r="AO104" s="75">
        <f t="shared" si="97"/>
        <v>108.20972198815528</v>
      </c>
      <c r="AP104" s="121">
        <f t="shared" si="98"/>
        <v>0.15969979255533259</v>
      </c>
    </row>
    <row r="105" spans="3:42" ht="12.75">
      <c r="C105" s="237"/>
      <c r="D105" s="238" t="s">
        <v>275</v>
      </c>
      <c r="E105" s="239">
        <v>120</v>
      </c>
      <c r="F105" s="240">
        <v>40</v>
      </c>
      <c r="G105" s="240">
        <v>480</v>
      </c>
      <c r="H105" s="240">
        <v>83342.599208020474</v>
      </c>
      <c r="I105" s="240">
        <v>12501.389881203071</v>
      </c>
      <c r="J105" s="240">
        <v>2479.4423264386096</v>
      </c>
      <c r="K105" s="240">
        <v>1020.9468402982509</v>
      </c>
      <c r="L105" s="240">
        <v>3884.5985490858338</v>
      </c>
      <c r="M105" s="240">
        <v>38903.225806451614</v>
      </c>
      <c r="N105" s="240">
        <v>11243.2</v>
      </c>
      <c r="O105" s="241">
        <v>13309.795804543097</v>
      </c>
      <c r="Q105" s="75">
        <f t="shared" si="80"/>
        <v>694.52166006683728</v>
      </c>
      <c r="R105" s="75">
        <f t="shared" si="81"/>
        <v>2083.5649802005119</v>
      </c>
      <c r="S105" s="75">
        <f t="shared" si="82"/>
        <v>173.63041501670932</v>
      </c>
      <c r="U105" s="81">
        <f t="shared" si="83"/>
        <v>0.15</v>
      </c>
      <c r="V105" s="81">
        <f t="shared" si="84"/>
        <v>2.9750000000000006E-2</v>
      </c>
      <c r="W105" s="82">
        <f t="shared" si="85"/>
        <v>1.225E-2</v>
      </c>
      <c r="X105" s="82">
        <f t="shared" si="86"/>
        <v>4.6609999999999992E-2</v>
      </c>
      <c r="Z105" s="75">
        <f t="shared" si="87"/>
        <v>324.19354838709677</v>
      </c>
      <c r="AA105" s="75">
        <f t="shared" si="88"/>
        <v>972.58064516129036</v>
      </c>
      <c r="AB105" s="75">
        <f t="shared" si="89"/>
        <v>81.048387096774192</v>
      </c>
      <c r="AD105" s="75">
        <f t="shared" si="90"/>
        <v>93.693333333333342</v>
      </c>
      <c r="AE105" s="75">
        <f t="shared" si="91"/>
        <v>281.08000000000004</v>
      </c>
      <c r="AF105" s="75">
        <f t="shared" si="92"/>
        <v>23.423333333333336</v>
      </c>
      <c r="AH105" s="75">
        <f t="shared" si="93"/>
        <v>110.91496503785915</v>
      </c>
      <c r="AI105" s="75">
        <f t="shared" si="94"/>
        <v>332.7448951135774</v>
      </c>
      <c r="AJ105" s="75">
        <f t="shared" si="95"/>
        <v>27.728741259464787</v>
      </c>
      <c r="AK105" s="91">
        <f t="shared" si="79"/>
        <v>8.3333333333333329E-2</v>
      </c>
      <c r="AL105" s="83"/>
      <c r="AM105" s="89">
        <f t="shared" si="96"/>
        <v>2.4390243902438935E-2</v>
      </c>
      <c r="AN105" s="77"/>
      <c r="AO105" s="75">
        <f t="shared" si="97"/>
        <v>108.20972198815528</v>
      </c>
      <c r="AP105" s="121">
        <f t="shared" si="98"/>
        <v>0.15969979255533259</v>
      </c>
    </row>
    <row r="106" spans="3:42" ht="12.75">
      <c r="C106" s="237"/>
      <c r="D106" s="238" t="s">
        <v>276</v>
      </c>
      <c r="E106" s="239">
        <v>120</v>
      </c>
      <c r="F106" s="240">
        <v>40</v>
      </c>
      <c r="G106" s="240">
        <v>480</v>
      </c>
      <c r="H106" s="240">
        <v>83342.599208020474</v>
      </c>
      <c r="I106" s="240">
        <v>12501.389881203071</v>
      </c>
      <c r="J106" s="240">
        <v>2479.4423264386096</v>
      </c>
      <c r="K106" s="240">
        <v>1020.9468402982509</v>
      </c>
      <c r="L106" s="240">
        <v>3884.5985490858338</v>
      </c>
      <c r="M106" s="240">
        <v>38903.225806451614</v>
      </c>
      <c r="N106" s="240">
        <v>11243.2</v>
      </c>
      <c r="O106" s="241">
        <v>13309.795804543097</v>
      </c>
      <c r="Q106" s="75">
        <f t="shared" si="80"/>
        <v>694.52166006683728</v>
      </c>
      <c r="R106" s="75">
        <f t="shared" si="81"/>
        <v>2083.5649802005119</v>
      </c>
      <c r="S106" s="75">
        <f t="shared" si="82"/>
        <v>173.63041501670932</v>
      </c>
      <c r="U106" s="81">
        <f t="shared" si="83"/>
        <v>0.15</v>
      </c>
      <c r="V106" s="81">
        <f t="shared" si="84"/>
        <v>2.9750000000000006E-2</v>
      </c>
      <c r="W106" s="82">
        <f t="shared" si="85"/>
        <v>1.225E-2</v>
      </c>
      <c r="X106" s="82">
        <f t="shared" si="86"/>
        <v>4.6609999999999992E-2</v>
      </c>
      <c r="Z106" s="75">
        <f t="shared" si="87"/>
        <v>324.19354838709677</v>
      </c>
      <c r="AA106" s="75">
        <f t="shared" si="88"/>
        <v>972.58064516129036</v>
      </c>
      <c r="AB106" s="75">
        <f t="shared" si="89"/>
        <v>81.048387096774192</v>
      </c>
      <c r="AD106" s="75">
        <f t="shared" si="90"/>
        <v>93.693333333333342</v>
      </c>
      <c r="AE106" s="75">
        <f t="shared" si="91"/>
        <v>281.08000000000004</v>
      </c>
      <c r="AF106" s="75">
        <f t="shared" si="92"/>
        <v>23.423333333333336</v>
      </c>
      <c r="AH106" s="75">
        <f t="shared" si="93"/>
        <v>110.91496503785915</v>
      </c>
      <c r="AI106" s="75">
        <f t="shared" si="94"/>
        <v>332.7448951135774</v>
      </c>
      <c r="AJ106" s="75">
        <f t="shared" si="95"/>
        <v>27.728741259464787</v>
      </c>
      <c r="AK106" s="91">
        <f t="shared" si="79"/>
        <v>8.3333333333333329E-2</v>
      </c>
      <c r="AL106" s="83"/>
      <c r="AM106" s="89">
        <f t="shared" si="96"/>
        <v>2.4390243902438935E-2</v>
      </c>
      <c r="AN106" s="77"/>
      <c r="AO106" s="75">
        <f t="shared" si="97"/>
        <v>108.20972198815528</v>
      </c>
      <c r="AP106" s="121">
        <f t="shared" si="98"/>
        <v>0.15969979255533259</v>
      </c>
    </row>
    <row r="107" spans="3:42" ht="12.75">
      <c r="C107" s="237"/>
      <c r="D107" s="238" t="s">
        <v>30</v>
      </c>
      <c r="E107" s="239">
        <v>912</v>
      </c>
      <c r="F107" s="240">
        <v>200</v>
      </c>
      <c r="G107" s="240">
        <v>4800</v>
      </c>
      <c r="H107" s="240">
        <v>592124.0753468991</v>
      </c>
      <c r="I107" s="240">
        <v>88818.611302034857</v>
      </c>
      <c r="J107" s="240">
        <v>17615.69124157025</v>
      </c>
      <c r="K107" s="240">
        <v>7253.5199229995142</v>
      </c>
      <c r="L107" s="240">
        <v>27598.903151918967</v>
      </c>
      <c r="M107" s="240">
        <v>289440</v>
      </c>
      <c r="N107" s="240">
        <v>43810.399999999994</v>
      </c>
      <c r="O107" s="241">
        <v>117586.94972837545</v>
      </c>
      <c r="Q107" s="75">
        <f t="shared" si="80"/>
        <v>649.25885454703848</v>
      </c>
      <c r="R107" s="75">
        <f t="shared" si="81"/>
        <v>2960.6203767344955</v>
      </c>
      <c r="S107" s="75">
        <f t="shared" si="82"/>
        <v>123.35918236393731</v>
      </c>
      <c r="U107" s="81">
        <f t="shared" si="83"/>
        <v>0.15</v>
      </c>
      <c r="V107" s="81">
        <f t="shared" si="84"/>
        <v>2.9750000000000002E-2</v>
      </c>
      <c r="W107" s="82">
        <f t="shared" si="85"/>
        <v>1.225E-2</v>
      </c>
      <c r="X107" s="82">
        <f t="shared" si="86"/>
        <v>4.6609999999999999E-2</v>
      </c>
      <c r="Z107" s="75">
        <f t="shared" si="87"/>
        <v>317.36842105263156</v>
      </c>
      <c r="AA107" s="75">
        <f t="shared" si="88"/>
        <v>1447.2</v>
      </c>
      <c r="AB107" s="75">
        <f t="shared" si="89"/>
        <v>60.3</v>
      </c>
      <c r="AD107" s="75">
        <f t="shared" si="90"/>
        <v>48.037719298245605</v>
      </c>
      <c r="AE107" s="75">
        <f t="shared" si="91"/>
        <v>219.05199999999996</v>
      </c>
      <c r="AF107" s="75">
        <f t="shared" si="92"/>
        <v>9.1271666666666658</v>
      </c>
      <c r="AH107" s="75">
        <f t="shared" si="93"/>
        <v>128.93305891269239</v>
      </c>
      <c r="AI107" s="75">
        <f t="shared" si="94"/>
        <v>587.93474864187726</v>
      </c>
      <c r="AJ107" s="75">
        <f t="shared" si="95"/>
        <v>24.497281193411553</v>
      </c>
      <c r="AK107" s="91">
        <f t="shared" si="79"/>
        <v>8.3333333333333329E-2</v>
      </c>
      <c r="AL107" s="83"/>
      <c r="AM107" s="89">
        <f t="shared" si="96"/>
        <v>2.4390243902438935E-2</v>
      </c>
      <c r="AN107" s="77"/>
      <c r="AO107" s="75">
        <f t="shared" si="97"/>
        <v>125.7883501587243</v>
      </c>
      <c r="AP107" s="121">
        <f t="shared" si="98"/>
        <v>0.19858498349266832</v>
      </c>
    </row>
    <row r="108" spans="3:42" ht="12.75">
      <c r="C108" s="237"/>
      <c r="D108" s="238" t="s">
        <v>286</v>
      </c>
      <c r="E108" s="239">
        <v>0</v>
      </c>
      <c r="F108" s="240"/>
      <c r="G108" s="240">
        <v>0</v>
      </c>
      <c r="H108" s="240">
        <v>0</v>
      </c>
      <c r="I108" s="240">
        <v>0</v>
      </c>
      <c r="J108" s="240">
        <v>0</v>
      </c>
      <c r="K108" s="240">
        <v>0</v>
      </c>
      <c r="L108" s="240">
        <v>0</v>
      </c>
      <c r="M108" s="240">
        <v>0</v>
      </c>
      <c r="N108" s="240">
        <v>0</v>
      </c>
      <c r="O108" s="241">
        <v>0</v>
      </c>
      <c r="Q108" s="75" t="str">
        <f t="shared" si="80"/>
        <v xml:space="preserve"> </v>
      </c>
      <c r="R108" s="75" t="str">
        <f t="shared" si="81"/>
        <v xml:space="preserve"> </v>
      </c>
      <c r="S108" s="75" t="str">
        <f t="shared" si="82"/>
        <v xml:space="preserve"> </v>
      </c>
      <c r="U108" s="81" t="str">
        <f t="shared" si="83"/>
        <v xml:space="preserve"> </v>
      </c>
      <c r="V108" s="81" t="str">
        <f t="shared" si="84"/>
        <v xml:space="preserve"> </v>
      </c>
      <c r="W108" s="82" t="str">
        <f t="shared" si="85"/>
        <v xml:space="preserve"> </v>
      </c>
      <c r="X108" s="82" t="str">
        <f t="shared" si="86"/>
        <v xml:space="preserve"> </v>
      </c>
      <c r="Z108" s="75" t="str">
        <f t="shared" si="87"/>
        <v xml:space="preserve"> </v>
      </c>
      <c r="AA108" s="75" t="str">
        <f t="shared" si="88"/>
        <v xml:space="preserve"> </v>
      </c>
      <c r="AB108" s="75" t="str">
        <f t="shared" si="89"/>
        <v xml:space="preserve"> </v>
      </c>
      <c r="AD108" s="75" t="str">
        <f t="shared" si="90"/>
        <v xml:space="preserve"> </v>
      </c>
      <c r="AE108" s="75" t="str">
        <f t="shared" si="91"/>
        <v xml:space="preserve"> </v>
      </c>
      <c r="AF108" s="75" t="str">
        <f t="shared" si="92"/>
        <v xml:space="preserve"> </v>
      </c>
      <c r="AH108" s="75" t="str">
        <f t="shared" si="93"/>
        <v xml:space="preserve"> </v>
      </c>
      <c r="AI108" s="75" t="str">
        <f t="shared" si="94"/>
        <v xml:space="preserve"> </v>
      </c>
      <c r="AJ108" s="75" t="str">
        <f t="shared" si="95"/>
        <v xml:space="preserve"> </v>
      </c>
      <c r="AK108" s="91">
        <f t="shared" si="79"/>
        <v>8.3333333333333329E-2</v>
      </c>
      <c r="AL108" s="83"/>
      <c r="AM108" s="89">
        <f t="shared" si="96"/>
        <v>2.4390243902438935E-2</v>
      </c>
      <c r="AN108" s="77"/>
      <c r="AO108" s="75" t="e">
        <f t="shared" si="97"/>
        <v>#VALUE!</v>
      </c>
      <c r="AP108" s="121" t="str">
        <f t="shared" si="98"/>
        <v xml:space="preserve"> </v>
      </c>
    </row>
    <row r="109" spans="3:42" ht="12.75">
      <c r="C109" s="237"/>
      <c r="D109" s="238" t="s">
        <v>287</v>
      </c>
      <c r="E109" s="239">
        <v>0</v>
      </c>
      <c r="F109" s="240"/>
      <c r="G109" s="240">
        <v>0</v>
      </c>
      <c r="H109" s="240">
        <v>0</v>
      </c>
      <c r="I109" s="240">
        <v>0</v>
      </c>
      <c r="J109" s="240">
        <v>0</v>
      </c>
      <c r="K109" s="240">
        <v>0</v>
      </c>
      <c r="L109" s="240">
        <v>0</v>
      </c>
      <c r="M109" s="240">
        <v>0</v>
      </c>
      <c r="N109" s="240">
        <v>0</v>
      </c>
      <c r="O109" s="241">
        <v>0</v>
      </c>
      <c r="Q109" s="75" t="str">
        <f t="shared" si="80"/>
        <v xml:space="preserve"> </v>
      </c>
      <c r="R109" s="75" t="str">
        <f t="shared" si="81"/>
        <v xml:space="preserve"> </v>
      </c>
      <c r="S109" s="75" t="str">
        <f t="shared" si="82"/>
        <v xml:space="preserve"> </v>
      </c>
      <c r="U109" s="81" t="str">
        <f t="shared" si="83"/>
        <v xml:space="preserve"> </v>
      </c>
      <c r="V109" s="81" t="str">
        <f t="shared" si="84"/>
        <v xml:space="preserve"> </v>
      </c>
      <c r="W109" s="82" t="str">
        <f t="shared" si="85"/>
        <v xml:space="preserve"> </v>
      </c>
      <c r="X109" s="82" t="str">
        <f t="shared" si="86"/>
        <v xml:space="preserve"> </v>
      </c>
      <c r="Z109" s="75" t="str">
        <f t="shared" si="87"/>
        <v xml:space="preserve"> </v>
      </c>
      <c r="AA109" s="75" t="str">
        <f t="shared" si="88"/>
        <v xml:space="preserve"> </v>
      </c>
      <c r="AB109" s="75" t="str">
        <f t="shared" si="89"/>
        <v xml:space="preserve"> </v>
      </c>
      <c r="AD109" s="75" t="str">
        <f t="shared" si="90"/>
        <v xml:space="preserve"> </v>
      </c>
      <c r="AE109" s="75" t="str">
        <f t="shared" si="91"/>
        <v xml:space="preserve"> </v>
      </c>
      <c r="AF109" s="75" t="str">
        <f t="shared" si="92"/>
        <v xml:space="preserve"> </v>
      </c>
      <c r="AH109" s="75" t="str">
        <f t="shared" si="93"/>
        <v xml:space="preserve"> </v>
      </c>
      <c r="AI109" s="75" t="str">
        <f t="shared" si="94"/>
        <v xml:space="preserve"> </v>
      </c>
      <c r="AJ109" s="75" t="str">
        <f t="shared" si="95"/>
        <v xml:space="preserve"> </v>
      </c>
      <c r="AK109" s="91">
        <f t="shared" si="79"/>
        <v>8.3333333333333329E-2</v>
      </c>
      <c r="AL109" s="83"/>
      <c r="AM109" s="89">
        <f t="shared" si="96"/>
        <v>2.4390243902438935E-2</v>
      </c>
      <c r="AN109" s="77"/>
      <c r="AO109" s="75" t="e">
        <f t="shared" si="97"/>
        <v>#VALUE!</v>
      </c>
      <c r="AP109" s="121" t="str">
        <f t="shared" si="98"/>
        <v xml:space="preserve"> </v>
      </c>
    </row>
    <row r="110" spans="3:42" ht="12.75">
      <c r="C110" s="237"/>
      <c r="D110" s="238" t="s">
        <v>35</v>
      </c>
      <c r="E110" s="239">
        <v>140.80000000000001</v>
      </c>
      <c r="F110" s="240">
        <v>44</v>
      </c>
      <c r="G110" s="240">
        <v>704</v>
      </c>
      <c r="H110" s="240">
        <v>77866.500095999989</v>
      </c>
      <c r="I110" s="240">
        <v>11679.975014399997</v>
      </c>
      <c r="J110" s="240">
        <v>2316.5283778559997</v>
      </c>
      <c r="K110" s="240">
        <v>953.86462617599989</v>
      </c>
      <c r="L110" s="240">
        <v>3629.3575694745591</v>
      </c>
      <c r="M110" s="240">
        <v>24608.457011916809</v>
      </c>
      <c r="N110" s="240">
        <v>15550.779199999997</v>
      </c>
      <c r="O110" s="241">
        <v>19127.538296176623</v>
      </c>
      <c r="Q110" s="75">
        <f t="shared" si="80"/>
        <v>553.02911999999992</v>
      </c>
      <c r="R110" s="75">
        <f t="shared" si="81"/>
        <v>1769.6931839999997</v>
      </c>
      <c r="S110" s="75">
        <f t="shared" si="82"/>
        <v>110.60582399999998</v>
      </c>
      <c r="U110" s="81">
        <f t="shared" si="83"/>
        <v>0.15</v>
      </c>
      <c r="V110" s="81">
        <f t="shared" si="84"/>
        <v>2.9749999999999999E-2</v>
      </c>
      <c r="W110" s="82">
        <f t="shared" si="85"/>
        <v>1.225E-2</v>
      </c>
      <c r="X110" s="82">
        <f t="shared" si="86"/>
        <v>4.6609999999999999E-2</v>
      </c>
      <c r="Z110" s="75">
        <f t="shared" si="87"/>
        <v>174.77597309600006</v>
      </c>
      <c r="AA110" s="75">
        <f t="shared" si="88"/>
        <v>559.28311390720023</v>
      </c>
      <c r="AB110" s="75">
        <f t="shared" si="89"/>
        <v>34.955194619200014</v>
      </c>
      <c r="AD110" s="75">
        <f t="shared" si="90"/>
        <v>110.44587499999997</v>
      </c>
      <c r="AE110" s="75">
        <f t="shared" si="91"/>
        <v>353.42679999999996</v>
      </c>
      <c r="AF110" s="75">
        <f t="shared" si="92"/>
        <v>22.089174999999997</v>
      </c>
      <c r="AH110" s="75">
        <f t="shared" si="93"/>
        <v>135.84899358079986</v>
      </c>
      <c r="AI110" s="75">
        <f t="shared" si="94"/>
        <v>434.71677945855959</v>
      </c>
      <c r="AJ110" s="75">
        <f t="shared" si="95"/>
        <v>27.169798716159974</v>
      </c>
      <c r="AK110" s="91">
        <f t="shared" si="79"/>
        <v>8.3333333333333329E-2</v>
      </c>
      <c r="AL110" s="83"/>
      <c r="AM110" s="89">
        <f t="shared" si="96"/>
        <v>2.4390243902438935E-2</v>
      </c>
      <c r="AN110" s="77"/>
      <c r="AO110" s="75">
        <f t="shared" si="97"/>
        <v>132.5356034934633</v>
      </c>
      <c r="AP110" s="121">
        <f t="shared" si="98"/>
        <v>0.24564528099496805</v>
      </c>
    </row>
    <row r="111" spans="3:42" ht="12.75">
      <c r="C111" s="237"/>
      <c r="D111" s="238" t="s">
        <v>202</v>
      </c>
      <c r="E111" s="239">
        <v>160.80000000000001</v>
      </c>
      <c r="F111" s="240">
        <v>40</v>
      </c>
      <c r="G111" s="240">
        <v>480</v>
      </c>
      <c r="H111" s="240">
        <v>82405.795429705555</v>
      </c>
      <c r="I111" s="240">
        <v>12360.869314455833</v>
      </c>
      <c r="J111" s="240">
        <v>2451.5724140337406</v>
      </c>
      <c r="K111" s="240">
        <v>1009.4709940138931</v>
      </c>
      <c r="L111" s="240">
        <v>3840.9341249785762</v>
      </c>
      <c r="M111" s="240">
        <v>28103.97647383681</v>
      </c>
      <c r="N111" s="240">
        <v>14088.700800000001</v>
      </c>
      <c r="O111" s="241">
        <v>20550.271308386695</v>
      </c>
      <c r="Q111" s="75">
        <f t="shared" si="80"/>
        <v>512.47385217478575</v>
      </c>
      <c r="R111" s="75">
        <f t="shared" si="81"/>
        <v>2060.144885742639</v>
      </c>
      <c r="S111" s="75">
        <f t="shared" si="82"/>
        <v>171.67874047855324</v>
      </c>
      <c r="U111" s="81">
        <f t="shared" si="83"/>
        <v>0.15</v>
      </c>
      <c r="V111" s="81">
        <f t="shared" si="84"/>
        <v>2.9750000000000006E-2</v>
      </c>
      <c r="W111" s="82">
        <f t="shared" si="85"/>
        <v>1.225E-2</v>
      </c>
      <c r="X111" s="82">
        <f t="shared" si="86"/>
        <v>4.6610000000000006E-2</v>
      </c>
      <c r="Z111" s="75">
        <f t="shared" si="87"/>
        <v>174.77597309600006</v>
      </c>
      <c r="AA111" s="75">
        <f t="shared" si="88"/>
        <v>702.59941184592026</v>
      </c>
      <c r="AB111" s="75">
        <f t="shared" si="89"/>
        <v>58.549950987160024</v>
      </c>
      <c r="AD111" s="75">
        <f t="shared" si="90"/>
        <v>87.616298507462687</v>
      </c>
      <c r="AE111" s="75">
        <f t="shared" si="91"/>
        <v>352.21752000000004</v>
      </c>
      <c r="AF111" s="75">
        <f t="shared" si="92"/>
        <v>29.351459999999999</v>
      </c>
      <c r="AH111" s="75">
        <f t="shared" si="93"/>
        <v>127.80019470389735</v>
      </c>
      <c r="AI111" s="75">
        <f t="shared" si="94"/>
        <v>513.75678270966739</v>
      </c>
      <c r="AJ111" s="75">
        <f t="shared" si="95"/>
        <v>42.813065225805616</v>
      </c>
      <c r="AK111" s="91">
        <f t="shared" si="79"/>
        <v>8.3333333333333329E-2</v>
      </c>
      <c r="AL111" s="83"/>
      <c r="AM111" s="89">
        <f t="shared" si="96"/>
        <v>2.4390243902438935E-2</v>
      </c>
      <c r="AN111" s="77"/>
      <c r="AO111" s="75">
        <f t="shared" si="97"/>
        <v>124.68311678429011</v>
      </c>
      <c r="AP111" s="121">
        <f t="shared" si="98"/>
        <v>0.24937895691956097</v>
      </c>
    </row>
    <row r="112" spans="3:42" ht="12.75">
      <c r="C112" s="237"/>
      <c r="D112" s="238" t="s">
        <v>201</v>
      </c>
      <c r="E112" s="239">
        <v>144.32</v>
      </c>
      <c r="F112" s="240">
        <v>44</v>
      </c>
      <c r="G112" s="240">
        <v>704</v>
      </c>
      <c r="H112" s="240">
        <v>79026.32513049338</v>
      </c>
      <c r="I112" s="240">
        <v>11853.948769574006</v>
      </c>
      <c r="J112" s="240">
        <v>2351.0331726321783</v>
      </c>
      <c r="K112" s="240">
        <v>968.07248284854381</v>
      </c>
      <c r="L112" s="240">
        <v>3683.4170143322958</v>
      </c>
      <c r="M112" s="240">
        <v>16696.520896000009</v>
      </c>
      <c r="N112" s="240">
        <v>15550.779199999997</v>
      </c>
      <c r="O112" s="241">
        <v>27922.553595106339</v>
      </c>
      <c r="Q112" s="75">
        <f t="shared" si="80"/>
        <v>547.57708654721023</v>
      </c>
      <c r="R112" s="75">
        <f t="shared" si="81"/>
        <v>1796.0528438748495</v>
      </c>
      <c r="S112" s="75">
        <f t="shared" si="82"/>
        <v>112.25330274217809</v>
      </c>
      <c r="U112" s="81">
        <f t="shared" si="83"/>
        <v>0.15</v>
      </c>
      <c r="V112" s="81">
        <f t="shared" si="84"/>
        <v>2.9750000000000002E-2</v>
      </c>
      <c r="W112" s="82">
        <f t="shared" si="85"/>
        <v>1.2249999999999999E-2</v>
      </c>
      <c r="X112" s="82">
        <f t="shared" si="86"/>
        <v>4.6609999999999992E-2</v>
      </c>
      <c r="Z112" s="75">
        <f t="shared" si="87"/>
        <v>115.69097073170738</v>
      </c>
      <c r="AA112" s="75">
        <f t="shared" si="88"/>
        <v>379.46638400000023</v>
      </c>
      <c r="AB112" s="75">
        <f t="shared" si="89"/>
        <v>23.716649000000015</v>
      </c>
      <c r="AD112" s="75">
        <f t="shared" si="90"/>
        <v>107.75207317073169</v>
      </c>
      <c r="AE112" s="75">
        <f t="shared" si="91"/>
        <v>353.42679999999996</v>
      </c>
      <c r="AF112" s="75">
        <f t="shared" si="92"/>
        <v>22.089174999999997</v>
      </c>
      <c r="AH112" s="75">
        <f t="shared" si="93"/>
        <v>193.47667402374128</v>
      </c>
      <c r="AI112" s="75">
        <f t="shared" si="94"/>
        <v>634.60349079787136</v>
      </c>
      <c r="AJ112" s="75">
        <f t="shared" si="95"/>
        <v>39.66271817486696</v>
      </c>
      <c r="AK112" s="91">
        <f t="shared" si="79"/>
        <v>8.3333333333333329E-2</v>
      </c>
      <c r="AL112" s="83"/>
      <c r="AM112" s="89">
        <f t="shared" si="96"/>
        <v>2.4390243902438935E-2</v>
      </c>
      <c r="AN112" s="77"/>
      <c r="AO112" s="75">
        <f t="shared" si="97"/>
        <v>188.75773075486956</v>
      </c>
      <c r="AP112" s="121">
        <f t="shared" si="98"/>
        <v>0.35333230476045563</v>
      </c>
    </row>
    <row r="113" spans="3:42" ht="12.75">
      <c r="C113" s="237"/>
      <c r="D113" s="238" t="s">
        <v>203</v>
      </c>
      <c r="E113" s="239">
        <v>0</v>
      </c>
      <c r="F113" s="240"/>
      <c r="G113" s="240">
        <v>0</v>
      </c>
      <c r="H113" s="240">
        <v>0</v>
      </c>
      <c r="I113" s="240">
        <v>0</v>
      </c>
      <c r="J113" s="240">
        <v>0</v>
      </c>
      <c r="K113" s="240">
        <v>0</v>
      </c>
      <c r="L113" s="240">
        <v>0</v>
      </c>
      <c r="M113" s="240">
        <v>0</v>
      </c>
      <c r="N113" s="240">
        <v>0</v>
      </c>
      <c r="O113" s="241">
        <v>0</v>
      </c>
      <c r="Q113" s="75" t="str">
        <f t="shared" si="80"/>
        <v xml:space="preserve"> </v>
      </c>
      <c r="R113" s="75" t="str">
        <f t="shared" si="81"/>
        <v xml:space="preserve"> </v>
      </c>
      <c r="S113" s="75" t="str">
        <f t="shared" si="82"/>
        <v xml:space="preserve"> </v>
      </c>
      <c r="U113" s="81" t="str">
        <f t="shared" si="83"/>
        <v xml:space="preserve"> </v>
      </c>
      <c r="V113" s="81" t="str">
        <f t="shared" si="84"/>
        <v xml:space="preserve"> </v>
      </c>
      <c r="W113" s="82" t="str">
        <f t="shared" si="85"/>
        <v xml:space="preserve"> </v>
      </c>
      <c r="X113" s="82" t="str">
        <f t="shared" si="86"/>
        <v xml:space="preserve"> </v>
      </c>
      <c r="Z113" s="75" t="str">
        <f t="shared" si="87"/>
        <v xml:space="preserve"> </v>
      </c>
      <c r="AA113" s="75" t="str">
        <f t="shared" si="88"/>
        <v xml:space="preserve"> </v>
      </c>
      <c r="AB113" s="75" t="str">
        <f t="shared" si="89"/>
        <v xml:space="preserve"> </v>
      </c>
      <c r="AD113" s="75" t="str">
        <f t="shared" si="90"/>
        <v xml:space="preserve"> </v>
      </c>
      <c r="AE113" s="75" t="str">
        <f t="shared" si="91"/>
        <v xml:space="preserve"> </v>
      </c>
      <c r="AF113" s="75" t="str">
        <f t="shared" si="92"/>
        <v xml:space="preserve"> </v>
      </c>
      <c r="AH113" s="75" t="str">
        <f t="shared" si="93"/>
        <v xml:space="preserve"> </v>
      </c>
      <c r="AI113" s="75" t="str">
        <f t="shared" si="94"/>
        <v xml:space="preserve"> </v>
      </c>
      <c r="AJ113" s="75" t="str">
        <f t="shared" si="95"/>
        <v xml:space="preserve"> </v>
      </c>
      <c r="AK113" s="91">
        <f t="shared" si="79"/>
        <v>8.3333333333333329E-2</v>
      </c>
      <c r="AL113" s="83"/>
      <c r="AM113" s="89">
        <f t="shared" si="96"/>
        <v>2.4390243902438935E-2</v>
      </c>
      <c r="AN113" s="77"/>
      <c r="AO113" s="75" t="e">
        <f t="shared" si="97"/>
        <v>#VALUE!</v>
      </c>
      <c r="AP113" s="121" t="str">
        <f t="shared" si="98"/>
        <v xml:space="preserve"> </v>
      </c>
    </row>
    <row r="114" spans="3:42" ht="12.75">
      <c r="C114" s="237"/>
      <c r="D114" s="238" t="s">
        <v>231</v>
      </c>
      <c r="E114" s="239">
        <v>144.32</v>
      </c>
      <c r="F114" s="240">
        <v>44</v>
      </c>
      <c r="G114" s="240">
        <v>704</v>
      </c>
      <c r="H114" s="240">
        <v>79026.32513049338</v>
      </c>
      <c r="I114" s="240">
        <v>11853.948769574006</v>
      </c>
      <c r="J114" s="240">
        <v>2351.0331726321783</v>
      </c>
      <c r="K114" s="240">
        <v>968.07248284854381</v>
      </c>
      <c r="L114" s="240">
        <v>3683.4170143322958</v>
      </c>
      <c r="M114" s="240">
        <v>19378.034536960004</v>
      </c>
      <c r="N114" s="240">
        <v>15550.779199999997</v>
      </c>
      <c r="O114" s="241">
        <v>25241.039954146345</v>
      </c>
      <c r="Q114" s="75">
        <f t="shared" si="80"/>
        <v>547.57708654721023</v>
      </c>
      <c r="R114" s="75">
        <f t="shared" si="81"/>
        <v>1796.0528438748495</v>
      </c>
      <c r="S114" s="75">
        <f t="shared" si="82"/>
        <v>112.25330274217809</v>
      </c>
      <c r="U114" s="81">
        <f t="shared" si="83"/>
        <v>0.15</v>
      </c>
      <c r="V114" s="81">
        <f t="shared" si="84"/>
        <v>2.9750000000000002E-2</v>
      </c>
      <c r="W114" s="82">
        <f t="shared" si="85"/>
        <v>1.2249999999999999E-2</v>
      </c>
      <c r="X114" s="82">
        <f t="shared" si="86"/>
        <v>4.6609999999999992E-2</v>
      </c>
      <c r="Z114" s="75">
        <f t="shared" si="87"/>
        <v>134.27130360975613</v>
      </c>
      <c r="AA114" s="75">
        <f t="shared" si="88"/>
        <v>440.4098758400001</v>
      </c>
      <c r="AB114" s="75">
        <f t="shared" si="89"/>
        <v>27.525617240000006</v>
      </c>
      <c r="AD114" s="75">
        <f t="shared" si="90"/>
        <v>107.75207317073169</v>
      </c>
      <c r="AE114" s="75">
        <f t="shared" si="91"/>
        <v>353.42679999999996</v>
      </c>
      <c r="AF114" s="75">
        <f t="shared" si="92"/>
        <v>22.089174999999997</v>
      </c>
      <c r="AH114" s="75">
        <f t="shared" si="93"/>
        <v>174.89634114569253</v>
      </c>
      <c r="AI114" s="75">
        <f t="shared" si="94"/>
        <v>573.65999895787149</v>
      </c>
      <c r="AJ114" s="75">
        <f t="shared" si="95"/>
        <v>35.853749934866968</v>
      </c>
      <c r="AK114" s="91">
        <f t="shared" si="79"/>
        <v>8.3333333333333329E-2</v>
      </c>
      <c r="AL114" s="83"/>
      <c r="AM114" s="89">
        <f t="shared" si="96"/>
        <v>2.4390243902438935E-2</v>
      </c>
      <c r="AN114" s="77"/>
      <c r="AO114" s="75">
        <f t="shared" si="97"/>
        <v>170.63057672750492</v>
      </c>
      <c r="AP114" s="121">
        <f t="shared" si="98"/>
        <v>0.31940040122663815</v>
      </c>
    </row>
    <row r="115" spans="3:42" ht="12.75">
      <c r="C115" s="237"/>
      <c r="D115" s="238" t="s">
        <v>232</v>
      </c>
      <c r="E115" s="239">
        <v>0</v>
      </c>
      <c r="F115" s="240"/>
      <c r="G115" s="240">
        <v>0</v>
      </c>
      <c r="H115" s="240">
        <v>0</v>
      </c>
      <c r="I115" s="240">
        <v>0</v>
      </c>
      <c r="J115" s="240">
        <v>0</v>
      </c>
      <c r="K115" s="240">
        <v>0</v>
      </c>
      <c r="L115" s="240">
        <v>0</v>
      </c>
      <c r="M115" s="240">
        <v>0</v>
      </c>
      <c r="N115" s="240">
        <v>0</v>
      </c>
      <c r="O115" s="241">
        <v>0</v>
      </c>
      <c r="Q115" s="75" t="str">
        <f t="shared" si="80"/>
        <v xml:space="preserve"> </v>
      </c>
      <c r="R115" s="75" t="str">
        <f t="shared" si="81"/>
        <v xml:space="preserve"> </v>
      </c>
      <c r="S115" s="75" t="str">
        <f t="shared" si="82"/>
        <v xml:space="preserve"> </v>
      </c>
      <c r="U115" s="81" t="str">
        <f t="shared" si="83"/>
        <v xml:space="preserve"> </v>
      </c>
      <c r="V115" s="81" t="str">
        <f t="shared" si="84"/>
        <v xml:space="preserve"> </v>
      </c>
      <c r="W115" s="82" t="str">
        <f t="shared" si="85"/>
        <v xml:space="preserve"> </v>
      </c>
      <c r="X115" s="82" t="str">
        <f t="shared" si="86"/>
        <v xml:space="preserve"> </v>
      </c>
      <c r="Z115" s="75" t="str">
        <f t="shared" si="87"/>
        <v xml:space="preserve"> </v>
      </c>
      <c r="AA115" s="75" t="str">
        <f t="shared" si="88"/>
        <v xml:space="preserve"> </v>
      </c>
      <c r="AB115" s="75" t="str">
        <f t="shared" si="89"/>
        <v xml:space="preserve"> </v>
      </c>
      <c r="AD115" s="75" t="str">
        <f t="shared" si="90"/>
        <v xml:space="preserve"> </v>
      </c>
      <c r="AE115" s="75" t="str">
        <f t="shared" si="91"/>
        <v xml:space="preserve"> </v>
      </c>
      <c r="AF115" s="75" t="str">
        <f t="shared" si="92"/>
        <v xml:space="preserve"> </v>
      </c>
      <c r="AH115" s="75" t="str">
        <f t="shared" si="93"/>
        <v xml:space="preserve"> </v>
      </c>
      <c r="AI115" s="75" t="str">
        <f t="shared" si="94"/>
        <v xml:space="preserve"> </v>
      </c>
      <c r="AJ115" s="75" t="str">
        <f t="shared" si="95"/>
        <v xml:space="preserve"> </v>
      </c>
      <c r="AK115" s="91">
        <f t="shared" si="79"/>
        <v>8.3333333333333329E-2</v>
      </c>
      <c r="AL115" s="83"/>
      <c r="AM115" s="89">
        <f t="shared" si="96"/>
        <v>2.4390243902438935E-2</v>
      </c>
      <c r="AN115" s="77"/>
      <c r="AO115" s="75" t="e">
        <f t="shared" si="97"/>
        <v>#VALUE!</v>
      </c>
      <c r="AP115" s="121" t="str">
        <f t="shared" si="98"/>
        <v xml:space="preserve"> </v>
      </c>
    </row>
    <row r="116" spans="3:42" ht="12.75">
      <c r="C116" s="237"/>
      <c r="D116" s="238" t="s">
        <v>205</v>
      </c>
      <c r="E116" s="239">
        <v>140.80000000000001</v>
      </c>
      <c r="F116" s="240">
        <v>44</v>
      </c>
      <c r="G116" s="240">
        <v>704</v>
      </c>
      <c r="H116" s="240">
        <v>75038.632345599995</v>
      </c>
      <c r="I116" s="240">
        <v>11255.794851839999</v>
      </c>
      <c r="J116" s="240">
        <v>2232.3993122816</v>
      </c>
      <c r="K116" s="240">
        <v>919.22324623360009</v>
      </c>
      <c r="L116" s="240">
        <v>3497.5506536284161</v>
      </c>
      <c r="M116" s="240">
        <v>19153.910476799996</v>
      </c>
      <c r="N116" s="240">
        <v>15550.779199999997</v>
      </c>
      <c r="O116" s="241">
        <v>22428.974604816383</v>
      </c>
      <c r="Q116" s="75">
        <f t="shared" si="80"/>
        <v>532.94483199999991</v>
      </c>
      <c r="R116" s="75">
        <f t="shared" si="81"/>
        <v>1705.4234623999998</v>
      </c>
      <c r="S116" s="75">
        <f t="shared" si="82"/>
        <v>106.58896639999999</v>
      </c>
      <c r="U116" s="81">
        <f t="shared" si="83"/>
        <v>0.15</v>
      </c>
      <c r="V116" s="81">
        <f t="shared" si="84"/>
        <v>2.9750000000000002E-2</v>
      </c>
      <c r="W116" s="82">
        <f t="shared" si="85"/>
        <v>1.2250000000000002E-2</v>
      </c>
      <c r="X116" s="82">
        <f t="shared" si="86"/>
        <v>4.6610000000000006E-2</v>
      </c>
      <c r="Z116" s="75">
        <f t="shared" si="87"/>
        <v>136.03629599999996</v>
      </c>
      <c r="AA116" s="75">
        <f t="shared" si="88"/>
        <v>435.31614719999993</v>
      </c>
      <c r="AB116" s="75">
        <f t="shared" si="89"/>
        <v>27.207259199999996</v>
      </c>
      <c r="AD116" s="75">
        <f t="shared" si="90"/>
        <v>110.44587499999997</v>
      </c>
      <c r="AE116" s="75">
        <f t="shared" si="91"/>
        <v>353.42679999999996</v>
      </c>
      <c r="AF116" s="75">
        <f t="shared" si="92"/>
        <v>22.089174999999997</v>
      </c>
      <c r="AH116" s="75">
        <f t="shared" si="93"/>
        <v>159.29669463647997</v>
      </c>
      <c r="AI116" s="75">
        <f t="shared" si="94"/>
        <v>509.74942283673596</v>
      </c>
      <c r="AJ116" s="75">
        <f t="shared" si="95"/>
        <v>31.859338927295997</v>
      </c>
      <c r="AK116" s="91">
        <f t="shared" si="79"/>
        <v>8.3333333333333329E-2</v>
      </c>
      <c r="AL116" s="83"/>
      <c r="AM116" s="89">
        <f t="shared" si="96"/>
        <v>2.4390243902438935E-2</v>
      </c>
      <c r="AN116" s="77"/>
      <c r="AO116" s="75">
        <f t="shared" si="97"/>
        <v>155.41140940144388</v>
      </c>
      <c r="AP116" s="121">
        <f t="shared" si="98"/>
        <v>0.29889903245460125</v>
      </c>
    </row>
    <row r="117" spans="3:42" ht="12.75">
      <c r="C117" s="237"/>
      <c r="D117" s="238" t="s">
        <v>206</v>
      </c>
      <c r="E117" s="239">
        <v>0</v>
      </c>
      <c r="F117" s="240"/>
      <c r="G117" s="240">
        <v>0</v>
      </c>
      <c r="H117" s="240">
        <v>0</v>
      </c>
      <c r="I117" s="240">
        <v>0</v>
      </c>
      <c r="J117" s="240">
        <v>0</v>
      </c>
      <c r="K117" s="240">
        <v>0</v>
      </c>
      <c r="L117" s="240">
        <v>0</v>
      </c>
      <c r="M117" s="240">
        <v>0</v>
      </c>
      <c r="N117" s="240">
        <v>0</v>
      </c>
      <c r="O117" s="241">
        <v>0</v>
      </c>
      <c r="Q117" s="75" t="str">
        <f t="shared" si="80"/>
        <v xml:space="preserve"> </v>
      </c>
      <c r="R117" s="75" t="str">
        <f t="shared" si="81"/>
        <v xml:space="preserve"> </v>
      </c>
      <c r="S117" s="75" t="str">
        <f t="shared" si="82"/>
        <v xml:space="preserve"> </v>
      </c>
      <c r="U117" s="81" t="str">
        <f t="shared" si="83"/>
        <v xml:space="preserve"> </v>
      </c>
      <c r="V117" s="81" t="str">
        <f t="shared" si="84"/>
        <v xml:space="preserve"> </v>
      </c>
      <c r="W117" s="82" t="str">
        <f t="shared" si="85"/>
        <v xml:space="preserve"> </v>
      </c>
      <c r="X117" s="82" t="str">
        <f t="shared" si="86"/>
        <v xml:space="preserve"> </v>
      </c>
      <c r="Z117" s="75" t="str">
        <f t="shared" si="87"/>
        <v xml:space="preserve"> </v>
      </c>
      <c r="AA117" s="75" t="str">
        <f t="shared" si="88"/>
        <v xml:space="preserve"> </v>
      </c>
      <c r="AB117" s="75" t="str">
        <f t="shared" si="89"/>
        <v xml:space="preserve"> </v>
      </c>
      <c r="AD117" s="75" t="str">
        <f t="shared" si="90"/>
        <v xml:space="preserve"> </v>
      </c>
      <c r="AE117" s="75" t="str">
        <f t="shared" si="91"/>
        <v xml:space="preserve"> </v>
      </c>
      <c r="AF117" s="75" t="str">
        <f t="shared" si="92"/>
        <v xml:space="preserve"> </v>
      </c>
      <c r="AH117" s="75" t="str">
        <f t="shared" si="93"/>
        <v xml:space="preserve"> </v>
      </c>
      <c r="AI117" s="75" t="str">
        <f t="shared" si="94"/>
        <v xml:space="preserve"> </v>
      </c>
      <c r="AJ117" s="75" t="str">
        <f t="shared" si="95"/>
        <v xml:space="preserve"> </v>
      </c>
      <c r="AK117" s="91">
        <f t="shared" si="79"/>
        <v>8.3333333333333329E-2</v>
      </c>
      <c r="AL117" s="83"/>
      <c r="AM117" s="89">
        <f t="shared" si="96"/>
        <v>2.4390243902438935E-2</v>
      </c>
      <c r="AN117" s="77"/>
      <c r="AO117" s="75" t="e">
        <f t="shared" si="97"/>
        <v>#VALUE!</v>
      </c>
      <c r="AP117" s="121" t="str">
        <f t="shared" si="98"/>
        <v xml:space="preserve"> </v>
      </c>
    </row>
    <row r="118" spans="3:42" ht="12.75">
      <c r="C118" s="237"/>
      <c r="D118" s="238" t="s">
        <v>36</v>
      </c>
      <c r="E118" s="239">
        <v>126.72</v>
      </c>
      <c r="F118" s="240">
        <v>44</v>
      </c>
      <c r="G118" s="240">
        <v>704</v>
      </c>
      <c r="H118" s="240">
        <v>58727.018053744039</v>
      </c>
      <c r="I118" s="240">
        <v>8809.0527080616048</v>
      </c>
      <c r="J118" s="240">
        <v>1747.1287870988851</v>
      </c>
      <c r="K118" s="240">
        <v>719.40597115836454</v>
      </c>
      <c r="L118" s="240">
        <v>2737.2663114850097</v>
      </c>
      <c r="M118" s="240">
        <v>8307.9904849920003</v>
      </c>
      <c r="N118" s="240">
        <v>15550.779199999997</v>
      </c>
      <c r="O118" s="241">
        <v>20855.394590948174</v>
      </c>
      <c r="Q118" s="75">
        <f t="shared" si="80"/>
        <v>463.43922075239931</v>
      </c>
      <c r="R118" s="75">
        <f t="shared" si="81"/>
        <v>1334.70495576691</v>
      </c>
      <c r="S118" s="75">
        <f t="shared" si="82"/>
        <v>83.419059735431873</v>
      </c>
      <c r="U118" s="81">
        <f t="shared" si="83"/>
        <v>0.15</v>
      </c>
      <c r="V118" s="81">
        <f t="shared" si="84"/>
        <v>2.9749999999999999E-2</v>
      </c>
      <c r="W118" s="82">
        <f t="shared" si="85"/>
        <v>1.225E-2</v>
      </c>
      <c r="X118" s="82">
        <f t="shared" si="86"/>
        <v>4.6609999999999999E-2</v>
      </c>
      <c r="Z118" s="75">
        <f t="shared" si="87"/>
        <v>65.561793600000001</v>
      </c>
      <c r="AA118" s="75">
        <f t="shared" si="88"/>
        <v>188.81796556800001</v>
      </c>
      <c r="AB118" s="75">
        <f t="shared" si="89"/>
        <v>11.801122848</v>
      </c>
      <c r="AD118" s="75">
        <f t="shared" si="90"/>
        <v>122.71763888888887</v>
      </c>
      <c r="AE118" s="75">
        <f t="shared" si="91"/>
        <v>353.42679999999996</v>
      </c>
      <c r="AF118" s="75">
        <f t="shared" si="92"/>
        <v>22.089174999999997</v>
      </c>
      <c r="AH118" s="75">
        <f t="shared" si="93"/>
        <v>164.57855579978042</v>
      </c>
      <c r="AI118" s="75">
        <f t="shared" si="94"/>
        <v>473.98624070336757</v>
      </c>
      <c r="AJ118" s="75">
        <f t="shared" si="95"/>
        <v>29.624140043960473</v>
      </c>
      <c r="AK118" s="91">
        <f t="shared" si="79"/>
        <v>8.3333333333333329E-2</v>
      </c>
      <c r="AL118" s="83"/>
      <c r="AM118" s="89">
        <f t="shared" si="96"/>
        <v>2.4390243902438935E-2</v>
      </c>
      <c r="AN118" s="77"/>
      <c r="AO118" s="75">
        <f t="shared" si="97"/>
        <v>160.5644446827126</v>
      </c>
      <c r="AP118" s="121">
        <f t="shared" si="98"/>
        <v>0.35512435812529008</v>
      </c>
    </row>
    <row r="119" spans="3:42" ht="12.75">
      <c r="C119" s="237"/>
      <c r="D119" s="238" t="s">
        <v>204</v>
      </c>
      <c r="E119" s="239">
        <v>0</v>
      </c>
      <c r="F119" s="240"/>
      <c r="G119" s="240">
        <v>0</v>
      </c>
      <c r="H119" s="240">
        <v>0</v>
      </c>
      <c r="I119" s="240">
        <v>0</v>
      </c>
      <c r="J119" s="240">
        <v>0</v>
      </c>
      <c r="K119" s="240">
        <v>0</v>
      </c>
      <c r="L119" s="240">
        <v>0</v>
      </c>
      <c r="M119" s="240">
        <v>0</v>
      </c>
      <c r="N119" s="240">
        <v>0</v>
      </c>
      <c r="O119" s="241">
        <v>0</v>
      </c>
      <c r="Q119" s="75" t="str">
        <f t="shared" si="80"/>
        <v xml:space="preserve"> </v>
      </c>
      <c r="R119" s="75" t="str">
        <f t="shared" si="81"/>
        <v xml:space="preserve"> </v>
      </c>
      <c r="S119" s="75" t="str">
        <f t="shared" si="82"/>
        <v xml:space="preserve"> </v>
      </c>
      <c r="U119" s="81" t="str">
        <f t="shared" si="83"/>
        <v xml:space="preserve"> </v>
      </c>
      <c r="V119" s="81" t="str">
        <f t="shared" si="84"/>
        <v xml:space="preserve"> </v>
      </c>
      <c r="W119" s="82" t="str">
        <f t="shared" si="85"/>
        <v xml:space="preserve"> </v>
      </c>
      <c r="X119" s="82" t="str">
        <f t="shared" si="86"/>
        <v xml:space="preserve"> </v>
      </c>
      <c r="Z119" s="75" t="str">
        <f t="shared" si="87"/>
        <v xml:space="preserve"> </v>
      </c>
      <c r="AA119" s="75" t="str">
        <f t="shared" si="88"/>
        <v xml:space="preserve"> </v>
      </c>
      <c r="AB119" s="75" t="str">
        <f t="shared" si="89"/>
        <v xml:space="preserve"> </v>
      </c>
      <c r="AD119" s="75" t="str">
        <f t="shared" si="90"/>
        <v xml:space="preserve"> </v>
      </c>
      <c r="AE119" s="75" t="str">
        <f t="shared" si="91"/>
        <v xml:space="preserve"> </v>
      </c>
      <c r="AF119" s="75" t="str">
        <f t="shared" si="92"/>
        <v xml:space="preserve"> </v>
      </c>
      <c r="AH119" s="75" t="str">
        <f t="shared" si="93"/>
        <v xml:space="preserve"> </v>
      </c>
      <c r="AI119" s="75" t="str">
        <f t="shared" si="94"/>
        <v xml:space="preserve"> </v>
      </c>
      <c r="AJ119" s="75" t="str">
        <f t="shared" si="95"/>
        <v xml:space="preserve"> </v>
      </c>
      <c r="AK119" s="91">
        <f t="shared" si="79"/>
        <v>8.3333333333333329E-2</v>
      </c>
      <c r="AL119" s="83"/>
      <c r="AM119" s="89">
        <f t="shared" si="96"/>
        <v>2.4390243902438935E-2</v>
      </c>
      <c r="AN119" s="77"/>
      <c r="AO119" s="75" t="e">
        <f t="shared" si="97"/>
        <v>#VALUE!</v>
      </c>
      <c r="AP119" s="121" t="str">
        <f t="shared" si="98"/>
        <v xml:space="preserve"> </v>
      </c>
    </row>
    <row r="120" spans="3:42" ht="12.75">
      <c r="C120" s="227" t="s">
        <v>113</v>
      </c>
      <c r="D120" s="228"/>
      <c r="E120" s="234">
        <v>5826.3600000000006</v>
      </c>
      <c r="F120" s="235">
        <v>1358</v>
      </c>
      <c r="G120" s="235">
        <v>19576</v>
      </c>
      <c r="H120" s="235">
        <v>3331954.9658178426</v>
      </c>
      <c r="I120" s="235">
        <v>499793.24487267633</v>
      </c>
      <c r="J120" s="235">
        <v>99125.660233080824</v>
      </c>
      <c r="K120" s="235">
        <v>40816.44833126857</v>
      </c>
      <c r="L120" s="235">
        <v>155302.42095676958</v>
      </c>
      <c r="M120" s="235">
        <v>1696401.6878431549</v>
      </c>
      <c r="N120" s="235">
        <v>390337.31520000001</v>
      </c>
      <c r="O120" s="236">
        <v>450178.18838089274</v>
      </c>
      <c r="Q120" s="84">
        <f t="shared" si="80"/>
        <v>571.87591666458002</v>
      </c>
      <c r="R120" s="84">
        <f t="shared" si="81"/>
        <v>2453.5750852855986</v>
      </c>
      <c r="S120" s="84">
        <f t="shared" si="82"/>
        <v>170.20611799232952</v>
      </c>
      <c r="T120" s="85"/>
      <c r="U120" s="86">
        <f t="shared" si="83"/>
        <v>0.14999999999999997</v>
      </c>
      <c r="V120" s="86">
        <f t="shared" si="84"/>
        <v>2.9750000000000002E-2</v>
      </c>
      <c r="W120" s="87">
        <f t="shared" si="85"/>
        <v>1.2249999999999999E-2</v>
      </c>
      <c r="X120" s="87">
        <f t="shared" si="86"/>
        <v>4.6609999999999978E-2</v>
      </c>
      <c r="Y120" s="85"/>
      <c r="Z120" s="84">
        <f t="shared" si="87"/>
        <v>291.15977863419954</v>
      </c>
      <c r="AA120" s="84">
        <f t="shared" si="88"/>
        <v>1249.1912281613806</v>
      </c>
      <c r="AB120" s="84">
        <f t="shared" si="89"/>
        <v>86.657217401060223</v>
      </c>
      <c r="AC120" s="85"/>
      <c r="AD120" s="84">
        <f t="shared" si="90"/>
        <v>66.995056124235361</v>
      </c>
      <c r="AE120" s="84">
        <f t="shared" si="91"/>
        <v>287.43543092783506</v>
      </c>
      <c r="AF120" s="84">
        <f t="shared" si="92"/>
        <v>19.939584961176951</v>
      </c>
      <c r="AG120" s="85"/>
      <c r="AH120" s="88">
        <f t="shared" si="93"/>
        <v>77.265769430809755</v>
      </c>
      <c r="AI120" s="84">
        <f t="shared" si="94"/>
        <v>331.50087509638638</v>
      </c>
      <c r="AJ120" s="84">
        <f t="shared" si="95"/>
        <v>22.99643381594262</v>
      </c>
      <c r="AK120" s="91">
        <f t="shared" si="79"/>
        <v>8.3333333333333329E-2</v>
      </c>
      <c r="AL120" s="83"/>
      <c r="AM120" s="89">
        <f t="shared" si="96"/>
        <v>2.4390243902438935E-2</v>
      </c>
      <c r="AN120" s="77"/>
      <c r="AO120" s="75">
        <f t="shared" si="97"/>
        <v>75.381238469082689</v>
      </c>
      <c r="AP120" s="121">
        <f t="shared" si="98"/>
        <v>0.13510932560590433</v>
      </c>
    </row>
    <row r="121" spans="3:42" ht="12.75">
      <c r="C121" s="227"/>
      <c r="D121" s="228"/>
      <c r="E121" s="234"/>
      <c r="F121" s="235"/>
      <c r="G121" s="235"/>
      <c r="H121" s="235"/>
      <c r="I121" s="235"/>
      <c r="J121" s="235"/>
      <c r="K121" s="235"/>
      <c r="L121" s="235"/>
      <c r="M121" s="235"/>
      <c r="N121" s="235"/>
      <c r="O121" s="236"/>
      <c r="Q121" s="75" t="str">
        <f t="shared" si="80"/>
        <v xml:space="preserve"> </v>
      </c>
      <c r="R121" s="75" t="str">
        <f t="shared" si="81"/>
        <v xml:space="preserve"> </v>
      </c>
      <c r="S121" s="75" t="str">
        <f t="shared" si="82"/>
        <v xml:space="preserve"> </v>
      </c>
      <c r="U121" s="81" t="str">
        <f t="shared" si="83"/>
        <v xml:space="preserve"> </v>
      </c>
      <c r="V121" s="81" t="str">
        <f t="shared" si="84"/>
        <v xml:space="preserve"> </v>
      </c>
      <c r="W121" s="82" t="str">
        <f t="shared" si="85"/>
        <v xml:space="preserve"> </v>
      </c>
      <c r="X121" s="82" t="str">
        <f t="shared" si="86"/>
        <v xml:space="preserve"> </v>
      </c>
      <c r="Z121" s="75" t="str">
        <f t="shared" si="87"/>
        <v xml:space="preserve"> </v>
      </c>
      <c r="AA121" s="75" t="str">
        <f t="shared" si="88"/>
        <v xml:space="preserve"> </v>
      </c>
      <c r="AB121" s="75" t="str">
        <f t="shared" si="89"/>
        <v xml:space="preserve"> </v>
      </c>
      <c r="AD121" s="75" t="str">
        <f t="shared" si="90"/>
        <v xml:space="preserve"> </v>
      </c>
      <c r="AE121" s="75" t="str">
        <f t="shared" si="91"/>
        <v xml:space="preserve"> </v>
      </c>
      <c r="AF121" s="75" t="str">
        <f t="shared" si="92"/>
        <v xml:space="preserve"> </v>
      </c>
      <c r="AH121" s="75" t="str">
        <f t="shared" si="93"/>
        <v xml:space="preserve"> </v>
      </c>
      <c r="AI121" s="75" t="str">
        <f t="shared" si="94"/>
        <v xml:space="preserve"> </v>
      </c>
      <c r="AJ121" s="75" t="str">
        <f t="shared" si="95"/>
        <v xml:space="preserve"> </v>
      </c>
      <c r="AK121" s="91">
        <f t="shared" si="79"/>
        <v>8.3333333333333329E-2</v>
      </c>
      <c r="AL121" s="83"/>
      <c r="AM121" s="89">
        <f t="shared" si="96"/>
        <v>2.4390243902438935E-2</v>
      </c>
      <c r="AN121" s="77"/>
      <c r="AO121" s="75" t="e">
        <f t="shared" si="97"/>
        <v>#VALUE!</v>
      </c>
      <c r="AP121" s="121" t="str">
        <f t="shared" si="98"/>
        <v xml:space="preserve"> </v>
      </c>
    </row>
    <row r="122" spans="3:42" ht="12.75">
      <c r="C122" s="227" t="s">
        <v>1</v>
      </c>
      <c r="D122" s="227" t="s">
        <v>102</v>
      </c>
      <c r="E122" s="234">
        <v>0</v>
      </c>
      <c r="F122" s="235"/>
      <c r="G122" s="235">
        <v>0</v>
      </c>
      <c r="H122" s="235">
        <v>0</v>
      </c>
      <c r="I122" s="235">
        <v>0</v>
      </c>
      <c r="J122" s="235">
        <v>0</v>
      </c>
      <c r="K122" s="235">
        <v>0</v>
      </c>
      <c r="L122" s="235">
        <v>0</v>
      </c>
      <c r="M122" s="235">
        <v>0</v>
      </c>
      <c r="N122" s="235">
        <v>0</v>
      </c>
      <c r="O122" s="236">
        <v>0</v>
      </c>
      <c r="Q122" s="75" t="str">
        <f t="shared" si="80"/>
        <v xml:space="preserve"> </v>
      </c>
      <c r="R122" s="75" t="str">
        <f t="shared" si="81"/>
        <v xml:space="preserve"> </v>
      </c>
      <c r="S122" s="75" t="str">
        <f t="shared" si="82"/>
        <v xml:space="preserve"> </v>
      </c>
      <c r="U122" s="81" t="str">
        <f t="shared" si="83"/>
        <v xml:space="preserve"> </v>
      </c>
      <c r="V122" s="81" t="str">
        <f t="shared" si="84"/>
        <v xml:space="preserve"> </v>
      </c>
      <c r="W122" s="82" t="str">
        <f t="shared" si="85"/>
        <v xml:space="preserve"> </v>
      </c>
      <c r="X122" s="82" t="str">
        <f t="shared" si="86"/>
        <v xml:space="preserve"> </v>
      </c>
      <c r="Z122" s="75" t="str">
        <f t="shared" si="87"/>
        <v xml:space="preserve"> </v>
      </c>
      <c r="AA122" s="75" t="str">
        <f t="shared" si="88"/>
        <v xml:space="preserve"> </v>
      </c>
      <c r="AB122" s="75" t="str">
        <f t="shared" si="89"/>
        <v xml:space="preserve"> </v>
      </c>
      <c r="AD122" s="75" t="str">
        <f t="shared" si="90"/>
        <v xml:space="preserve"> </v>
      </c>
      <c r="AE122" s="75" t="str">
        <f t="shared" si="91"/>
        <v xml:space="preserve"> </v>
      </c>
      <c r="AF122" s="75" t="str">
        <f t="shared" si="92"/>
        <v xml:space="preserve"> </v>
      </c>
      <c r="AH122" s="75" t="str">
        <f t="shared" si="93"/>
        <v xml:space="preserve"> </v>
      </c>
      <c r="AI122" s="75" t="str">
        <f t="shared" si="94"/>
        <v xml:space="preserve"> </v>
      </c>
      <c r="AJ122" s="75" t="str">
        <f t="shared" si="95"/>
        <v xml:space="preserve"> </v>
      </c>
      <c r="AK122" s="91">
        <f t="shared" si="79"/>
        <v>8.3333333333333329E-2</v>
      </c>
      <c r="AL122" s="83"/>
      <c r="AM122" s="89">
        <f t="shared" si="96"/>
        <v>2.4390243902438935E-2</v>
      </c>
      <c r="AN122" s="77"/>
      <c r="AO122" s="75" t="e">
        <f t="shared" si="97"/>
        <v>#VALUE!</v>
      </c>
      <c r="AP122" s="121" t="str">
        <f t="shared" si="98"/>
        <v xml:space="preserve"> </v>
      </c>
    </row>
    <row r="123" spans="3:42" ht="12.75">
      <c r="C123" s="237"/>
      <c r="D123" s="238" t="s">
        <v>27</v>
      </c>
      <c r="E123" s="239">
        <v>432</v>
      </c>
      <c r="F123" s="240">
        <v>72</v>
      </c>
      <c r="G123" s="240">
        <v>864</v>
      </c>
      <c r="H123" s="240">
        <v>293774.73755984433</v>
      </c>
      <c r="I123" s="240">
        <v>81316.847356564904</v>
      </c>
      <c r="J123" s="240">
        <v>7436.0261571147812</v>
      </c>
      <c r="K123" s="240">
        <v>3598.7405351080938</v>
      </c>
      <c r="L123" s="240">
        <v>13692.840517664346</v>
      </c>
      <c r="M123" s="240">
        <v>137103.15789473685</v>
      </c>
      <c r="N123" s="240">
        <v>24405.120000000003</v>
      </c>
      <c r="O123" s="241">
        <v>26222.005098655351</v>
      </c>
      <c r="Q123" s="75">
        <f t="shared" si="80"/>
        <v>680.0341147218619</v>
      </c>
      <c r="R123" s="75">
        <f t="shared" si="81"/>
        <v>4080.2046883311714</v>
      </c>
      <c r="S123" s="75">
        <f t="shared" si="82"/>
        <v>340.01705736093095</v>
      </c>
      <c r="U123" s="81">
        <f t="shared" si="83"/>
        <v>0.27679999999999999</v>
      </c>
      <c r="V123" s="81">
        <f t="shared" si="84"/>
        <v>2.5312000000000005E-2</v>
      </c>
      <c r="W123" s="82">
        <f t="shared" si="85"/>
        <v>1.2250000000000002E-2</v>
      </c>
      <c r="X123" s="82">
        <f t="shared" si="86"/>
        <v>4.6610000000000006E-2</v>
      </c>
      <c r="Z123" s="75">
        <f t="shared" si="87"/>
        <v>317.36842105263162</v>
      </c>
      <c r="AA123" s="75">
        <f t="shared" si="88"/>
        <v>1904.2105263157896</v>
      </c>
      <c r="AB123" s="75">
        <f t="shared" si="89"/>
        <v>158.68421052631581</v>
      </c>
      <c r="AD123" s="75">
        <f t="shared" si="90"/>
        <v>56.493333333333339</v>
      </c>
      <c r="AE123" s="75">
        <f t="shared" si="91"/>
        <v>338.96000000000004</v>
      </c>
      <c r="AF123" s="75">
        <f t="shared" si="92"/>
        <v>28.24666666666667</v>
      </c>
      <c r="AH123" s="75">
        <f t="shared" si="93"/>
        <v>60.699085876517017</v>
      </c>
      <c r="AI123" s="75">
        <f t="shared" si="94"/>
        <v>364.1945152591021</v>
      </c>
      <c r="AJ123" s="75">
        <f t="shared" si="95"/>
        <v>30.349542938258509</v>
      </c>
      <c r="AK123" s="91">
        <f t="shared" si="79"/>
        <v>8.3333333333333329E-2</v>
      </c>
      <c r="AL123" s="83"/>
      <c r="AM123" s="89">
        <f t="shared" si="96"/>
        <v>2.4390243902438935E-2</v>
      </c>
      <c r="AN123" s="77"/>
      <c r="AO123" s="75">
        <f t="shared" si="97"/>
        <v>59.218620367333678</v>
      </c>
      <c r="AP123" s="121">
        <f t="shared" si="98"/>
        <v>8.9258883580191142E-2</v>
      </c>
    </row>
    <row r="124" spans="3:42" ht="12.75">
      <c r="C124" s="237"/>
      <c r="D124" s="238" t="s">
        <v>29</v>
      </c>
      <c r="E124" s="239">
        <v>780</v>
      </c>
      <c r="F124" s="240">
        <v>130</v>
      </c>
      <c r="G124" s="240">
        <v>1560</v>
      </c>
      <c r="H124" s="240">
        <v>454906.5828942029</v>
      </c>
      <c r="I124" s="240">
        <v>125918.14214511536</v>
      </c>
      <c r="J124" s="240">
        <v>11514.595426218066</v>
      </c>
      <c r="K124" s="240">
        <v>5572.6056404539859</v>
      </c>
      <c r="L124" s="240">
        <v>21203.195828698801</v>
      </c>
      <c r="M124" s="240">
        <v>247547.36842105267</v>
      </c>
      <c r="N124" s="240">
        <v>32986.511999999995</v>
      </c>
      <c r="O124" s="241">
        <v>10164.163432664047</v>
      </c>
      <c r="Q124" s="75">
        <f t="shared" si="80"/>
        <v>583.21356781308066</v>
      </c>
      <c r="R124" s="75">
        <f t="shared" si="81"/>
        <v>3499.2814068784837</v>
      </c>
      <c r="S124" s="75">
        <f t="shared" si="82"/>
        <v>291.60678390654033</v>
      </c>
      <c r="U124" s="81">
        <f t="shared" si="83"/>
        <v>0.27679999999999999</v>
      </c>
      <c r="V124" s="81">
        <f t="shared" si="84"/>
        <v>2.5312000000000005E-2</v>
      </c>
      <c r="W124" s="82">
        <f t="shared" si="85"/>
        <v>1.225E-2</v>
      </c>
      <c r="X124" s="82">
        <f t="shared" si="86"/>
        <v>4.6610000000000006E-2</v>
      </c>
      <c r="Z124" s="75">
        <f t="shared" si="87"/>
        <v>317.36842105263162</v>
      </c>
      <c r="AA124" s="75">
        <f t="shared" si="88"/>
        <v>1904.2105263157898</v>
      </c>
      <c r="AB124" s="75">
        <f t="shared" si="89"/>
        <v>158.68421052631581</v>
      </c>
      <c r="AD124" s="75">
        <f t="shared" si="90"/>
        <v>42.290399999999991</v>
      </c>
      <c r="AE124" s="75">
        <f t="shared" si="91"/>
        <v>253.74239999999998</v>
      </c>
      <c r="AF124" s="75">
        <f t="shared" si="92"/>
        <v>21.145199999999996</v>
      </c>
      <c r="AH124" s="75">
        <f t="shared" si="93"/>
        <v>13.0309787598257</v>
      </c>
      <c r="AI124" s="75">
        <f t="shared" si="94"/>
        <v>78.185872558954202</v>
      </c>
      <c r="AJ124" s="75">
        <f t="shared" si="95"/>
        <v>6.5154893799128502</v>
      </c>
      <c r="AK124" s="91">
        <f t="shared" si="79"/>
        <v>8.3333333333333329E-2</v>
      </c>
      <c r="AL124" s="83"/>
      <c r="AM124" s="89">
        <f t="shared" si="96"/>
        <v>2.4390243902438935E-2</v>
      </c>
      <c r="AN124" s="77"/>
      <c r="AO124" s="75">
        <f t="shared" si="97"/>
        <v>12.71315000958605</v>
      </c>
      <c r="AP124" s="121">
        <f t="shared" si="98"/>
        <v>2.234340810809483E-2</v>
      </c>
    </row>
    <row r="125" spans="3:42" ht="12.75">
      <c r="C125" s="237"/>
      <c r="D125" s="238" t="s">
        <v>31</v>
      </c>
      <c r="E125" s="239">
        <v>546</v>
      </c>
      <c r="F125" s="240">
        <v>91</v>
      </c>
      <c r="G125" s="240">
        <v>1092</v>
      </c>
      <c r="H125" s="240">
        <v>340598.31394247868</v>
      </c>
      <c r="I125" s="240">
        <v>94277.613299278091</v>
      </c>
      <c r="J125" s="240">
        <v>8621.2245225120223</v>
      </c>
      <c r="K125" s="240">
        <v>4172.3293457953641</v>
      </c>
      <c r="L125" s="240">
        <v>15875.28741285893</v>
      </c>
      <c r="M125" s="240">
        <v>173283.15789473685</v>
      </c>
      <c r="N125" s="240">
        <v>23090.558399999998</v>
      </c>
      <c r="O125" s="241">
        <v>21278.143067297424</v>
      </c>
      <c r="Q125" s="75">
        <f t="shared" si="80"/>
        <v>623.80643579208549</v>
      </c>
      <c r="R125" s="75">
        <f t="shared" si="81"/>
        <v>3742.838614752513</v>
      </c>
      <c r="S125" s="75">
        <f t="shared" si="82"/>
        <v>311.90321789604275</v>
      </c>
      <c r="U125" s="81">
        <f t="shared" si="83"/>
        <v>0.27679999999999999</v>
      </c>
      <c r="V125" s="81">
        <f t="shared" si="84"/>
        <v>2.5312000000000005E-2</v>
      </c>
      <c r="W125" s="82">
        <f t="shared" si="85"/>
        <v>1.225E-2</v>
      </c>
      <c r="X125" s="82">
        <f t="shared" si="86"/>
        <v>4.6609999999999999E-2</v>
      </c>
      <c r="Z125" s="75">
        <f t="shared" si="87"/>
        <v>317.36842105263162</v>
      </c>
      <c r="AA125" s="75">
        <f t="shared" si="88"/>
        <v>1904.2105263157896</v>
      </c>
      <c r="AB125" s="75">
        <f t="shared" si="89"/>
        <v>158.68421052631581</v>
      </c>
      <c r="AD125" s="75">
        <f t="shared" si="90"/>
        <v>42.290399999999998</v>
      </c>
      <c r="AE125" s="75">
        <f t="shared" si="91"/>
        <v>253.74239999999998</v>
      </c>
      <c r="AF125" s="75">
        <f t="shared" si="92"/>
        <v>21.145199999999999</v>
      </c>
      <c r="AH125" s="75">
        <f t="shared" si="93"/>
        <v>38.970957998713232</v>
      </c>
      <c r="AI125" s="75">
        <f t="shared" si="94"/>
        <v>233.82574799227939</v>
      </c>
      <c r="AJ125" s="75">
        <f t="shared" si="95"/>
        <v>19.485478999356616</v>
      </c>
      <c r="AK125" s="91">
        <f t="shared" si="79"/>
        <v>8.3333333333333329E-2</v>
      </c>
      <c r="AL125" s="83"/>
      <c r="AM125" s="89">
        <f t="shared" si="96"/>
        <v>2.4390243902438935E-2</v>
      </c>
      <c r="AN125" s="77"/>
      <c r="AO125" s="75">
        <f t="shared" si="97"/>
        <v>38.020446828012915</v>
      </c>
      <c r="AP125" s="121">
        <f t="shared" si="98"/>
        <v>6.2472837346138316E-2</v>
      </c>
    </row>
    <row r="126" spans="3:42" ht="12.75">
      <c r="C126" s="237"/>
      <c r="D126" s="238" t="s">
        <v>199</v>
      </c>
      <c r="E126" s="239">
        <v>0</v>
      </c>
      <c r="F126" s="240"/>
      <c r="G126" s="240">
        <v>0</v>
      </c>
      <c r="H126" s="240">
        <v>0</v>
      </c>
      <c r="I126" s="240">
        <v>0</v>
      </c>
      <c r="J126" s="240">
        <v>0</v>
      </c>
      <c r="K126" s="240">
        <v>0</v>
      </c>
      <c r="L126" s="240">
        <v>0</v>
      </c>
      <c r="M126" s="240">
        <v>0</v>
      </c>
      <c r="N126" s="240">
        <v>0</v>
      </c>
      <c r="O126" s="241">
        <v>0</v>
      </c>
      <c r="Q126" s="75" t="str">
        <f t="shared" si="80"/>
        <v xml:space="preserve"> </v>
      </c>
      <c r="R126" s="75" t="str">
        <f t="shared" si="81"/>
        <v xml:space="preserve"> </v>
      </c>
      <c r="S126" s="75" t="str">
        <f t="shared" si="82"/>
        <v xml:space="preserve"> </v>
      </c>
      <c r="U126" s="81" t="str">
        <f t="shared" si="83"/>
        <v xml:space="preserve"> </v>
      </c>
      <c r="V126" s="81" t="str">
        <f t="shared" si="84"/>
        <v xml:space="preserve"> </v>
      </c>
      <c r="W126" s="82" t="str">
        <f t="shared" si="85"/>
        <v xml:space="preserve"> </v>
      </c>
      <c r="X126" s="82" t="str">
        <f t="shared" si="86"/>
        <v xml:space="preserve"> </v>
      </c>
      <c r="Z126" s="75" t="str">
        <f t="shared" si="87"/>
        <v xml:space="preserve"> </v>
      </c>
      <c r="AA126" s="75" t="str">
        <f t="shared" si="88"/>
        <v xml:space="preserve"> </v>
      </c>
      <c r="AB126" s="75" t="str">
        <f t="shared" si="89"/>
        <v xml:space="preserve"> </v>
      </c>
      <c r="AD126" s="75" t="str">
        <f t="shared" si="90"/>
        <v xml:space="preserve"> </v>
      </c>
      <c r="AE126" s="75" t="str">
        <f t="shared" si="91"/>
        <v xml:space="preserve"> </v>
      </c>
      <c r="AF126" s="75" t="str">
        <f t="shared" si="92"/>
        <v xml:space="preserve"> </v>
      </c>
      <c r="AH126" s="75" t="str">
        <f t="shared" si="93"/>
        <v xml:space="preserve"> </v>
      </c>
      <c r="AI126" s="75" t="str">
        <f t="shared" si="94"/>
        <v xml:space="preserve"> </v>
      </c>
      <c r="AJ126" s="75" t="str">
        <f t="shared" si="95"/>
        <v xml:space="preserve"> </v>
      </c>
      <c r="AK126" s="91">
        <f t="shared" si="79"/>
        <v>8.3333333333333329E-2</v>
      </c>
      <c r="AL126" s="83"/>
      <c r="AM126" s="89">
        <f t="shared" si="96"/>
        <v>2.4390243902438935E-2</v>
      </c>
      <c r="AN126" s="77"/>
      <c r="AO126" s="75" t="e">
        <f t="shared" si="97"/>
        <v>#VALUE!</v>
      </c>
      <c r="AP126" s="121" t="str">
        <f t="shared" si="98"/>
        <v xml:space="preserve"> </v>
      </c>
    </row>
    <row r="127" spans="3:42" ht="12.75">
      <c r="C127" s="237"/>
      <c r="D127" s="238" t="s">
        <v>26</v>
      </c>
      <c r="E127" s="239">
        <v>930.59999999999991</v>
      </c>
      <c r="F127" s="240">
        <v>165</v>
      </c>
      <c r="G127" s="240">
        <v>1980</v>
      </c>
      <c r="H127" s="240">
        <v>591081.0389437566</v>
      </c>
      <c r="I127" s="240">
        <v>163611.23157963183</v>
      </c>
      <c r="J127" s="240">
        <v>14961.443257744369</v>
      </c>
      <c r="K127" s="240">
        <v>7240.7427270610187</v>
      </c>
      <c r="L127" s="240">
        <v>27550.287225168497</v>
      </c>
      <c r="M127" s="240">
        <v>295343.05263157893</v>
      </c>
      <c r="N127" s="240">
        <v>61261.200000000004</v>
      </c>
      <c r="O127" s="241">
        <v>21113.081522572025</v>
      </c>
      <c r="Q127" s="75">
        <f t="shared" si="80"/>
        <v>635.16122817940754</v>
      </c>
      <c r="R127" s="75">
        <f t="shared" si="81"/>
        <v>3582.3093269318583</v>
      </c>
      <c r="S127" s="75">
        <f t="shared" si="82"/>
        <v>298.52577724432155</v>
      </c>
      <c r="U127" s="81">
        <f t="shared" si="83"/>
        <v>0.27679999999999999</v>
      </c>
      <c r="V127" s="81">
        <f t="shared" si="84"/>
        <v>2.5312000000000005E-2</v>
      </c>
      <c r="W127" s="82">
        <f t="shared" si="85"/>
        <v>1.225E-2</v>
      </c>
      <c r="X127" s="82">
        <f t="shared" si="86"/>
        <v>4.6610000000000006E-2</v>
      </c>
      <c r="Z127" s="75">
        <f t="shared" si="87"/>
        <v>317.36842105263162</v>
      </c>
      <c r="AA127" s="75">
        <f t="shared" si="88"/>
        <v>1789.957894736842</v>
      </c>
      <c r="AB127" s="75">
        <f t="shared" si="89"/>
        <v>149.16315789473683</v>
      </c>
      <c r="AD127" s="75">
        <f t="shared" si="90"/>
        <v>65.82978723404257</v>
      </c>
      <c r="AE127" s="75">
        <f t="shared" si="91"/>
        <v>371.28000000000003</v>
      </c>
      <c r="AF127" s="75">
        <f t="shared" si="92"/>
        <v>30.94</v>
      </c>
      <c r="AH127" s="75">
        <f t="shared" si="93"/>
        <v>22.687601034356359</v>
      </c>
      <c r="AI127" s="75">
        <f t="shared" si="94"/>
        <v>127.95806983376985</v>
      </c>
      <c r="AJ127" s="75">
        <f t="shared" si="95"/>
        <v>10.663172486147488</v>
      </c>
      <c r="AK127" s="91">
        <f t="shared" si="79"/>
        <v>8.3333333333333329E-2</v>
      </c>
      <c r="AL127" s="83"/>
      <c r="AM127" s="89">
        <f t="shared" si="96"/>
        <v>2.4390243902438935E-2</v>
      </c>
      <c r="AN127" s="77"/>
      <c r="AO127" s="75">
        <f t="shared" si="97"/>
        <v>22.13424491156718</v>
      </c>
      <c r="AP127" s="121">
        <f t="shared" si="98"/>
        <v>3.5719436306568798E-2</v>
      </c>
    </row>
    <row r="128" spans="3:42" ht="12.75">
      <c r="C128" s="237"/>
      <c r="D128" s="238" t="s">
        <v>200</v>
      </c>
      <c r="E128" s="239">
        <v>0</v>
      </c>
      <c r="F128" s="240"/>
      <c r="G128" s="240">
        <v>0</v>
      </c>
      <c r="H128" s="240">
        <v>0</v>
      </c>
      <c r="I128" s="240">
        <v>0</v>
      </c>
      <c r="J128" s="240">
        <v>0</v>
      </c>
      <c r="K128" s="240">
        <v>0</v>
      </c>
      <c r="L128" s="240">
        <v>0</v>
      </c>
      <c r="M128" s="240">
        <v>0</v>
      </c>
      <c r="N128" s="240">
        <v>0</v>
      </c>
      <c r="O128" s="241">
        <v>0</v>
      </c>
      <c r="Q128" s="75" t="str">
        <f t="shared" si="80"/>
        <v xml:space="preserve"> </v>
      </c>
      <c r="R128" s="75" t="str">
        <f t="shared" si="81"/>
        <v xml:space="preserve"> </v>
      </c>
      <c r="S128" s="75" t="str">
        <f t="shared" si="82"/>
        <v xml:space="preserve"> </v>
      </c>
      <c r="U128" s="81" t="str">
        <f t="shared" si="83"/>
        <v xml:space="preserve"> </v>
      </c>
      <c r="V128" s="81" t="str">
        <f t="shared" si="84"/>
        <v xml:space="preserve"> </v>
      </c>
      <c r="W128" s="82" t="str">
        <f t="shared" si="85"/>
        <v xml:space="preserve"> </v>
      </c>
      <c r="X128" s="82" t="str">
        <f t="shared" si="86"/>
        <v xml:space="preserve"> </v>
      </c>
      <c r="Z128" s="75" t="str">
        <f t="shared" si="87"/>
        <v xml:space="preserve"> </v>
      </c>
      <c r="AA128" s="75" t="str">
        <f t="shared" si="88"/>
        <v xml:space="preserve"> </v>
      </c>
      <c r="AB128" s="75" t="str">
        <f t="shared" si="89"/>
        <v xml:space="preserve"> </v>
      </c>
      <c r="AD128" s="75" t="str">
        <f t="shared" si="90"/>
        <v xml:space="preserve"> </v>
      </c>
      <c r="AE128" s="75" t="str">
        <f t="shared" si="91"/>
        <v xml:space="preserve"> </v>
      </c>
      <c r="AF128" s="75" t="str">
        <f t="shared" si="92"/>
        <v xml:space="preserve"> </v>
      </c>
      <c r="AH128" s="75" t="str">
        <f t="shared" si="93"/>
        <v xml:space="preserve"> </v>
      </c>
      <c r="AI128" s="75" t="str">
        <f t="shared" si="94"/>
        <v xml:space="preserve"> </v>
      </c>
      <c r="AJ128" s="75" t="str">
        <f t="shared" si="95"/>
        <v xml:space="preserve"> </v>
      </c>
      <c r="AK128" s="91">
        <f t="shared" si="79"/>
        <v>8.3333333333333329E-2</v>
      </c>
      <c r="AL128" s="83"/>
      <c r="AM128" s="89">
        <f t="shared" si="96"/>
        <v>2.4390243902438935E-2</v>
      </c>
      <c r="AN128" s="77"/>
      <c r="AO128" s="75" t="e">
        <f t="shared" si="97"/>
        <v>#VALUE!</v>
      </c>
      <c r="AP128" s="121" t="str">
        <f t="shared" si="98"/>
        <v xml:space="preserve"> </v>
      </c>
    </row>
    <row r="129" spans="3:42" ht="12.75">
      <c r="C129" s="237"/>
      <c r="D129" s="238" t="s">
        <v>271</v>
      </c>
      <c r="E129" s="239">
        <v>144</v>
      </c>
      <c r="F129" s="240">
        <v>40</v>
      </c>
      <c r="G129" s="240">
        <v>480</v>
      </c>
      <c r="H129" s="240">
        <v>92426.398779161987</v>
      </c>
      <c r="I129" s="240">
        <v>25583.627182072036</v>
      </c>
      <c r="J129" s="240">
        <v>2339.4970058981485</v>
      </c>
      <c r="K129" s="240">
        <v>1132.2233850447344</v>
      </c>
      <c r="L129" s="240">
        <v>4307.9944470967403</v>
      </c>
      <c r="M129" s="240">
        <v>45701.052631578947</v>
      </c>
      <c r="N129" s="240">
        <v>5876.0639999999994</v>
      </c>
      <c r="O129" s="241">
        <v>7485.9401274713746</v>
      </c>
      <c r="Q129" s="75">
        <f t="shared" si="80"/>
        <v>641.84999152195826</v>
      </c>
      <c r="R129" s="75">
        <f t="shared" si="81"/>
        <v>2310.6599694790498</v>
      </c>
      <c r="S129" s="75">
        <f t="shared" si="82"/>
        <v>192.55499745658747</v>
      </c>
      <c r="U129" s="81">
        <f t="shared" si="83"/>
        <v>0.27679999999999999</v>
      </c>
      <c r="V129" s="81">
        <f t="shared" si="84"/>
        <v>2.5312000000000001E-2</v>
      </c>
      <c r="W129" s="82">
        <f t="shared" si="85"/>
        <v>1.225E-2</v>
      </c>
      <c r="X129" s="82">
        <f t="shared" si="86"/>
        <v>4.6609999999999999E-2</v>
      </c>
      <c r="Z129" s="75">
        <f t="shared" si="87"/>
        <v>317.36842105263156</v>
      </c>
      <c r="AA129" s="75">
        <f t="shared" si="88"/>
        <v>1142.5263157894738</v>
      </c>
      <c r="AB129" s="75">
        <f t="shared" si="89"/>
        <v>95.210526315789465</v>
      </c>
      <c r="AD129" s="75">
        <f t="shared" si="90"/>
        <v>40.805999999999997</v>
      </c>
      <c r="AE129" s="75">
        <f t="shared" si="91"/>
        <v>146.90159999999997</v>
      </c>
      <c r="AF129" s="75">
        <f t="shared" si="92"/>
        <v>12.2418</v>
      </c>
      <c r="AH129" s="75">
        <f t="shared" si="93"/>
        <v>51.98569532966232</v>
      </c>
      <c r="AI129" s="75">
        <f t="shared" si="94"/>
        <v>187.14850318678435</v>
      </c>
      <c r="AJ129" s="75">
        <f t="shared" si="95"/>
        <v>15.595708598898698</v>
      </c>
      <c r="AK129" s="91">
        <f t="shared" si="79"/>
        <v>8.3333333333333329E-2</v>
      </c>
      <c r="AL129" s="83"/>
      <c r="AM129" s="89">
        <f t="shared" si="96"/>
        <v>2.4390243902438935E-2</v>
      </c>
      <c r="AN129" s="77"/>
      <c r="AO129" s="75">
        <f t="shared" si="97"/>
        <v>50.717751541133978</v>
      </c>
      <c r="AP129" s="121">
        <f t="shared" si="98"/>
        <v>8.0993528108325677E-2</v>
      </c>
    </row>
    <row r="130" spans="3:42" ht="12.75">
      <c r="C130" s="237"/>
      <c r="D130" s="238" t="s">
        <v>142</v>
      </c>
      <c r="E130" s="239">
        <v>144</v>
      </c>
      <c r="F130" s="240">
        <v>40</v>
      </c>
      <c r="G130" s="240">
        <v>480</v>
      </c>
      <c r="H130" s="240">
        <v>99383.224493722562</v>
      </c>
      <c r="I130" s="240">
        <v>27509.276539862403</v>
      </c>
      <c r="J130" s="240">
        <v>2515.5881783851059</v>
      </c>
      <c r="K130" s="240">
        <v>1217.4445000481016</v>
      </c>
      <c r="L130" s="240">
        <v>4632.2520936524088</v>
      </c>
      <c r="M130" s="240">
        <v>45701.052631578947</v>
      </c>
      <c r="N130" s="240">
        <v>5876.0639999999994</v>
      </c>
      <c r="O130" s="241">
        <v>11931.546550195608</v>
      </c>
      <c r="Q130" s="75">
        <f t="shared" si="80"/>
        <v>690.16128120640667</v>
      </c>
      <c r="R130" s="75">
        <f t="shared" si="81"/>
        <v>2484.5806123430639</v>
      </c>
      <c r="S130" s="75">
        <f t="shared" si="82"/>
        <v>207.04838436192202</v>
      </c>
      <c r="U130" s="81">
        <f t="shared" si="83"/>
        <v>0.27679999999999999</v>
      </c>
      <c r="V130" s="81">
        <f t="shared" si="84"/>
        <v>2.5312000000000005E-2</v>
      </c>
      <c r="W130" s="82">
        <f t="shared" si="85"/>
        <v>1.2250000000000002E-2</v>
      </c>
      <c r="X130" s="82">
        <f t="shared" si="86"/>
        <v>4.6609999999999999E-2</v>
      </c>
      <c r="Z130" s="75">
        <f t="shared" si="87"/>
        <v>317.36842105263156</v>
      </c>
      <c r="AA130" s="75">
        <f t="shared" si="88"/>
        <v>1142.5263157894738</v>
      </c>
      <c r="AB130" s="75">
        <f t="shared" si="89"/>
        <v>95.210526315789465</v>
      </c>
      <c r="AD130" s="75">
        <f t="shared" si="90"/>
        <v>40.805999999999997</v>
      </c>
      <c r="AE130" s="75">
        <f t="shared" si="91"/>
        <v>146.90159999999997</v>
      </c>
      <c r="AF130" s="75">
        <f t="shared" si="92"/>
        <v>12.2418</v>
      </c>
      <c r="AH130" s="75">
        <f t="shared" si="93"/>
        <v>82.85796215413616</v>
      </c>
      <c r="AI130" s="75">
        <f t="shared" si="94"/>
        <v>298.28866375489019</v>
      </c>
      <c r="AJ130" s="75">
        <f t="shared" si="95"/>
        <v>24.85738864624085</v>
      </c>
      <c r="AK130" s="91">
        <f t="shared" si="79"/>
        <v>8.3333333333333329E-2</v>
      </c>
      <c r="AL130" s="83"/>
      <c r="AM130" s="89">
        <f t="shared" si="96"/>
        <v>2.4390243902438935E-2</v>
      </c>
      <c r="AN130" s="77"/>
      <c r="AO130" s="75">
        <f t="shared" si="97"/>
        <v>80.837036247937718</v>
      </c>
      <c r="AP130" s="121">
        <f t="shared" si="98"/>
        <v>0.12005594114074304</v>
      </c>
    </row>
    <row r="131" spans="3:42" ht="12.75">
      <c r="C131" s="237"/>
      <c r="D131" s="238" t="s">
        <v>28</v>
      </c>
      <c r="E131" s="239">
        <v>600</v>
      </c>
      <c r="F131" s="240">
        <v>200</v>
      </c>
      <c r="G131" s="240">
        <v>2400</v>
      </c>
      <c r="H131" s="240">
        <v>456145.431357625</v>
      </c>
      <c r="I131" s="240">
        <v>126261.0553997906</v>
      </c>
      <c r="J131" s="240">
        <v>11545.953158524206</v>
      </c>
      <c r="K131" s="240">
        <v>5587.781534130906</v>
      </c>
      <c r="L131" s="240">
        <v>21260.938555578901</v>
      </c>
      <c r="M131" s="240">
        <v>190421.05263157896</v>
      </c>
      <c r="N131" s="240">
        <v>56216.000000000007</v>
      </c>
      <c r="O131" s="241">
        <v>44852.650078021441</v>
      </c>
      <c r="Q131" s="75">
        <f t="shared" si="80"/>
        <v>760.24238559604169</v>
      </c>
      <c r="R131" s="75">
        <f t="shared" si="81"/>
        <v>2280.7271567881248</v>
      </c>
      <c r="S131" s="75">
        <f t="shared" si="82"/>
        <v>190.06059639901042</v>
      </c>
      <c r="U131" s="81">
        <f t="shared" si="83"/>
        <v>0.27679999999999999</v>
      </c>
      <c r="V131" s="81">
        <f t="shared" si="84"/>
        <v>2.5312000000000005E-2</v>
      </c>
      <c r="W131" s="82">
        <f t="shared" si="85"/>
        <v>1.2249999999999999E-2</v>
      </c>
      <c r="X131" s="82">
        <f t="shared" si="86"/>
        <v>4.6609999999999999E-2</v>
      </c>
      <c r="Z131" s="75">
        <f t="shared" si="87"/>
        <v>317.36842105263162</v>
      </c>
      <c r="AA131" s="75">
        <f t="shared" si="88"/>
        <v>952.1052631578948</v>
      </c>
      <c r="AB131" s="75">
        <f t="shared" si="89"/>
        <v>79.342105263157904</v>
      </c>
      <c r="AD131" s="75">
        <f t="shared" si="90"/>
        <v>93.693333333333342</v>
      </c>
      <c r="AE131" s="75">
        <f t="shared" si="91"/>
        <v>281.08000000000004</v>
      </c>
      <c r="AF131" s="75">
        <f t="shared" si="92"/>
        <v>23.423333333333336</v>
      </c>
      <c r="AH131" s="75">
        <f t="shared" si="93"/>
        <v>74.754416796702401</v>
      </c>
      <c r="AI131" s="75">
        <f t="shared" si="94"/>
        <v>224.2632503901072</v>
      </c>
      <c r="AJ131" s="75">
        <f t="shared" si="95"/>
        <v>18.6886041991756</v>
      </c>
      <c r="AK131" s="91">
        <f t="shared" si="79"/>
        <v>8.3333333333333329E-2</v>
      </c>
      <c r="AL131" s="83"/>
      <c r="AM131" s="89">
        <f t="shared" si="96"/>
        <v>2.4390243902438935E-2</v>
      </c>
      <c r="AN131" s="77"/>
      <c r="AO131" s="75">
        <f t="shared" si="97"/>
        <v>72.931138338246257</v>
      </c>
      <c r="AP131" s="121">
        <f t="shared" si="98"/>
        <v>9.8329714592397782E-2</v>
      </c>
    </row>
    <row r="132" spans="3:42" ht="12.75">
      <c r="C132" s="237"/>
      <c r="D132" s="238" t="s">
        <v>25</v>
      </c>
      <c r="E132" s="239">
        <v>120</v>
      </c>
      <c r="F132" s="240">
        <v>40</v>
      </c>
      <c r="G132" s="240">
        <v>480</v>
      </c>
      <c r="H132" s="240">
        <v>98733.677256372903</v>
      </c>
      <c r="I132" s="240">
        <v>27329.481864564019</v>
      </c>
      <c r="J132" s="240">
        <v>2499.1468387133114</v>
      </c>
      <c r="K132" s="240">
        <v>1209.487546390568</v>
      </c>
      <c r="L132" s="240">
        <v>4601.9766969195407</v>
      </c>
      <c r="M132" s="240">
        <v>38903.225806451614</v>
      </c>
      <c r="N132" s="240">
        <v>11243.2</v>
      </c>
      <c r="O132" s="241">
        <v>12947.158503333852</v>
      </c>
      <c r="Q132" s="75">
        <f t="shared" si="80"/>
        <v>822.78064380310752</v>
      </c>
      <c r="R132" s="75">
        <f t="shared" si="81"/>
        <v>2468.3419314093226</v>
      </c>
      <c r="S132" s="75">
        <f t="shared" si="82"/>
        <v>205.69516095077688</v>
      </c>
      <c r="U132" s="81">
        <f t="shared" si="83"/>
        <v>0.27679999999999999</v>
      </c>
      <c r="V132" s="81">
        <f t="shared" si="84"/>
        <v>2.5312000000000005E-2</v>
      </c>
      <c r="W132" s="82">
        <f t="shared" si="85"/>
        <v>1.2249999999999999E-2</v>
      </c>
      <c r="X132" s="82">
        <f t="shared" si="86"/>
        <v>4.6609999999999999E-2</v>
      </c>
      <c r="Z132" s="75">
        <f t="shared" si="87"/>
        <v>324.19354838709677</v>
      </c>
      <c r="AA132" s="75">
        <f t="shared" si="88"/>
        <v>972.58064516129036</v>
      </c>
      <c r="AB132" s="75">
        <f t="shared" si="89"/>
        <v>81.048387096774192</v>
      </c>
      <c r="AD132" s="75">
        <f t="shared" si="90"/>
        <v>93.693333333333342</v>
      </c>
      <c r="AE132" s="75">
        <f t="shared" si="91"/>
        <v>281.08000000000004</v>
      </c>
      <c r="AF132" s="75">
        <f t="shared" si="92"/>
        <v>23.423333333333336</v>
      </c>
      <c r="AH132" s="75">
        <f t="shared" si="93"/>
        <v>107.8929875277821</v>
      </c>
      <c r="AI132" s="75">
        <f t="shared" si="94"/>
        <v>323.67896258334633</v>
      </c>
      <c r="AJ132" s="75">
        <f t="shared" si="95"/>
        <v>26.973246881945524</v>
      </c>
      <c r="AK132" s="91">
        <f t="shared" si="79"/>
        <v>8.3333333333333329E-2</v>
      </c>
      <c r="AL132" s="83"/>
      <c r="AM132" s="89">
        <f t="shared" si="96"/>
        <v>2.4390243902438935E-2</v>
      </c>
      <c r="AN132" s="77"/>
      <c r="AO132" s="75">
        <f t="shared" si="97"/>
        <v>105.26145124661669</v>
      </c>
      <c r="AP132" s="121">
        <f t="shared" si="98"/>
        <v>0.13113214116106631</v>
      </c>
    </row>
    <row r="133" spans="3:42" ht="12.75">
      <c r="C133" s="237"/>
      <c r="D133" s="238" t="s">
        <v>209</v>
      </c>
      <c r="E133" s="239">
        <v>120</v>
      </c>
      <c r="F133" s="240">
        <v>40</v>
      </c>
      <c r="G133" s="240">
        <v>480</v>
      </c>
      <c r="H133" s="240">
        <v>98733.677256372903</v>
      </c>
      <c r="I133" s="240">
        <v>27329.481864564019</v>
      </c>
      <c r="J133" s="240">
        <v>2499.1468387133114</v>
      </c>
      <c r="K133" s="240">
        <v>1209.487546390568</v>
      </c>
      <c r="L133" s="240">
        <v>4601.9766969195407</v>
      </c>
      <c r="M133" s="240">
        <v>38903.225806451614</v>
      </c>
      <c r="N133" s="240">
        <v>11243.2</v>
      </c>
      <c r="O133" s="241">
        <v>12947.158503333852</v>
      </c>
      <c r="Q133" s="75">
        <f t="shared" si="80"/>
        <v>822.78064380310752</v>
      </c>
      <c r="R133" s="75">
        <f t="shared" si="81"/>
        <v>2468.3419314093226</v>
      </c>
      <c r="S133" s="75">
        <f t="shared" si="82"/>
        <v>205.69516095077688</v>
      </c>
      <c r="U133" s="81">
        <f t="shared" si="83"/>
        <v>0.27679999999999999</v>
      </c>
      <c r="V133" s="81">
        <f t="shared" si="84"/>
        <v>2.5312000000000005E-2</v>
      </c>
      <c r="W133" s="82">
        <f t="shared" si="85"/>
        <v>1.2249999999999999E-2</v>
      </c>
      <c r="X133" s="82">
        <f t="shared" si="86"/>
        <v>4.6609999999999999E-2</v>
      </c>
      <c r="Z133" s="75">
        <f t="shared" si="87"/>
        <v>324.19354838709677</v>
      </c>
      <c r="AA133" s="75">
        <f t="shared" si="88"/>
        <v>972.58064516129036</v>
      </c>
      <c r="AB133" s="75">
        <f t="shared" si="89"/>
        <v>81.048387096774192</v>
      </c>
      <c r="AD133" s="75">
        <f t="shared" si="90"/>
        <v>93.693333333333342</v>
      </c>
      <c r="AE133" s="75">
        <f t="shared" si="91"/>
        <v>281.08000000000004</v>
      </c>
      <c r="AF133" s="75">
        <f t="shared" si="92"/>
        <v>23.423333333333336</v>
      </c>
      <c r="AH133" s="75">
        <f t="shared" si="93"/>
        <v>107.8929875277821</v>
      </c>
      <c r="AI133" s="75">
        <f t="shared" si="94"/>
        <v>323.67896258334633</v>
      </c>
      <c r="AJ133" s="75">
        <f t="shared" si="95"/>
        <v>26.973246881945524</v>
      </c>
      <c r="AK133" s="91">
        <f t="shared" si="79"/>
        <v>8.3333333333333329E-2</v>
      </c>
      <c r="AL133" s="83"/>
      <c r="AM133" s="89">
        <f t="shared" si="96"/>
        <v>2.4390243902438935E-2</v>
      </c>
      <c r="AN133" s="77"/>
      <c r="AO133" s="75">
        <f t="shared" si="97"/>
        <v>105.26145124661669</v>
      </c>
      <c r="AP133" s="121">
        <f t="shared" si="98"/>
        <v>0.13113214116106631</v>
      </c>
    </row>
    <row r="134" spans="3:42" ht="12.75">
      <c r="C134" s="237"/>
      <c r="D134" s="238" t="s">
        <v>275</v>
      </c>
      <c r="E134" s="239">
        <v>120</v>
      </c>
      <c r="F134" s="240">
        <v>40</v>
      </c>
      <c r="G134" s="240">
        <v>480</v>
      </c>
      <c r="H134" s="240">
        <v>98733.677256372903</v>
      </c>
      <c r="I134" s="240">
        <v>27329.481864564019</v>
      </c>
      <c r="J134" s="240">
        <v>2499.1468387133114</v>
      </c>
      <c r="K134" s="240">
        <v>1209.487546390568</v>
      </c>
      <c r="L134" s="240">
        <v>4601.9766969195407</v>
      </c>
      <c r="M134" s="240">
        <v>38903.225806451614</v>
      </c>
      <c r="N134" s="240">
        <v>11243.2</v>
      </c>
      <c r="O134" s="241">
        <v>12947.158503333852</v>
      </c>
      <c r="Q134" s="75">
        <f t="shared" si="80"/>
        <v>822.78064380310752</v>
      </c>
      <c r="R134" s="75">
        <f t="shared" si="81"/>
        <v>2468.3419314093226</v>
      </c>
      <c r="S134" s="75">
        <f t="shared" si="82"/>
        <v>205.69516095077688</v>
      </c>
      <c r="U134" s="81">
        <f t="shared" si="83"/>
        <v>0.27679999999999999</v>
      </c>
      <c r="V134" s="81">
        <f t="shared" si="84"/>
        <v>2.5312000000000005E-2</v>
      </c>
      <c r="W134" s="82">
        <f t="shared" si="85"/>
        <v>1.2249999999999999E-2</v>
      </c>
      <c r="X134" s="82">
        <f t="shared" si="86"/>
        <v>4.6609999999999999E-2</v>
      </c>
      <c r="Z134" s="75">
        <f t="shared" si="87"/>
        <v>324.19354838709677</v>
      </c>
      <c r="AA134" s="75">
        <f t="shared" si="88"/>
        <v>972.58064516129036</v>
      </c>
      <c r="AB134" s="75">
        <f t="shared" si="89"/>
        <v>81.048387096774192</v>
      </c>
      <c r="AD134" s="75">
        <f t="shared" si="90"/>
        <v>93.693333333333342</v>
      </c>
      <c r="AE134" s="75">
        <f t="shared" si="91"/>
        <v>281.08000000000004</v>
      </c>
      <c r="AF134" s="75">
        <f t="shared" si="92"/>
        <v>23.423333333333336</v>
      </c>
      <c r="AH134" s="75">
        <f t="shared" si="93"/>
        <v>107.8929875277821</v>
      </c>
      <c r="AI134" s="75">
        <f t="shared" si="94"/>
        <v>323.67896258334633</v>
      </c>
      <c r="AJ134" s="75">
        <f t="shared" si="95"/>
        <v>26.973246881945524</v>
      </c>
      <c r="AK134" s="91">
        <f t="shared" si="79"/>
        <v>8.3333333333333329E-2</v>
      </c>
      <c r="AL134" s="83"/>
      <c r="AM134" s="89">
        <f t="shared" si="96"/>
        <v>2.4390243902438935E-2</v>
      </c>
      <c r="AN134" s="77"/>
      <c r="AO134" s="75">
        <f t="shared" si="97"/>
        <v>105.26145124661669</v>
      </c>
      <c r="AP134" s="121">
        <f t="shared" si="98"/>
        <v>0.13113214116106631</v>
      </c>
    </row>
    <row r="135" spans="3:42" ht="12.75">
      <c r="C135" s="237"/>
      <c r="D135" s="238" t="s">
        <v>276</v>
      </c>
      <c r="E135" s="239">
        <v>120</v>
      </c>
      <c r="F135" s="240">
        <v>40</v>
      </c>
      <c r="G135" s="240">
        <v>480</v>
      </c>
      <c r="H135" s="240">
        <v>98733.677256372903</v>
      </c>
      <c r="I135" s="240">
        <v>27329.481864564019</v>
      </c>
      <c r="J135" s="240">
        <v>2499.1468387133114</v>
      </c>
      <c r="K135" s="240">
        <v>1209.487546390568</v>
      </c>
      <c r="L135" s="240">
        <v>4601.9766969195407</v>
      </c>
      <c r="M135" s="240">
        <v>38903.225806451614</v>
      </c>
      <c r="N135" s="240">
        <v>11243.2</v>
      </c>
      <c r="O135" s="241">
        <v>12947.158503333852</v>
      </c>
      <c r="Q135" s="75">
        <f t="shared" si="80"/>
        <v>822.78064380310752</v>
      </c>
      <c r="R135" s="75">
        <f t="shared" si="81"/>
        <v>2468.3419314093226</v>
      </c>
      <c r="S135" s="75">
        <f t="shared" si="82"/>
        <v>205.69516095077688</v>
      </c>
      <c r="U135" s="81">
        <f t="shared" si="83"/>
        <v>0.27679999999999999</v>
      </c>
      <c r="V135" s="81">
        <f t="shared" si="84"/>
        <v>2.5312000000000005E-2</v>
      </c>
      <c r="W135" s="82">
        <f t="shared" si="85"/>
        <v>1.2249999999999999E-2</v>
      </c>
      <c r="X135" s="82">
        <f t="shared" si="86"/>
        <v>4.6609999999999999E-2</v>
      </c>
      <c r="Z135" s="75">
        <f t="shared" si="87"/>
        <v>324.19354838709677</v>
      </c>
      <c r="AA135" s="75">
        <f t="shared" si="88"/>
        <v>972.58064516129036</v>
      </c>
      <c r="AB135" s="75">
        <f t="shared" si="89"/>
        <v>81.048387096774192</v>
      </c>
      <c r="AD135" s="75">
        <f t="shared" si="90"/>
        <v>93.693333333333342</v>
      </c>
      <c r="AE135" s="75">
        <f t="shared" si="91"/>
        <v>281.08000000000004</v>
      </c>
      <c r="AF135" s="75">
        <f t="shared" si="92"/>
        <v>23.423333333333336</v>
      </c>
      <c r="AH135" s="75">
        <f t="shared" si="93"/>
        <v>107.8929875277821</v>
      </c>
      <c r="AI135" s="75">
        <f t="shared" si="94"/>
        <v>323.67896258334633</v>
      </c>
      <c r="AJ135" s="75">
        <f t="shared" si="95"/>
        <v>26.973246881945524</v>
      </c>
      <c r="AK135" s="91">
        <f t="shared" ref="AK135:AK198" si="99">30/360</f>
        <v>8.3333333333333329E-2</v>
      </c>
      <c r="AL135" s="83"/>
      <c r="AM135" s="89">
        <f t="shared" si="96"/>
        <v>2.4390243902438935E-2</v>
      </c>
      <c r="AN135" s="77"/>
      <c r="AO135" s="75">
        <f t="shared" si="97"/>
        <v>105.26145124661669</v>
      </c>
      <c r="AP135" s="121">
        <f t="shared" si="98"/>
        <v>0.13113214116106631</v>
      </c>
    </row>
    <row r="136" spans="3:42" ht="12.75">
      <c r="C136" s="237"/>
      <c r="D136" s="238" t="s">
        <v>30</v>
      </c>
      <c r="E136" s="239">
        <v>912</v>
      </c>
      <c r="F136" s="240">
        <v>200</v>
      </c>
      <c r="G136" s="240">
        <v>4800</v>
      </c>
      <c r="H136" s="240">
        <v>689238.67919064697</v>
      </c>
      <c r="I136" s="240">
        <v>190781.26639997106</v>
      </c>
      <c r="J136" s="240">
        <v>17446.009447673656</v>
      </c>
      <c r="K136" s="240">
        <v>8443.1738200854252</v>
      </c>
      <c r="L136" s="240">
        <v>32125.414837076056</v>
      </c>
      <c r="M136" s="240">
        <v>289440</v>
      </c>
      <c r="N136" s="240">
        <v>43810.399999999994</v>
      </c>
      <c r="O136" s="241">
        <v>107192.41468584081</v>
      </c>
      <c r="Q136" s="75">
        <f t="shared" si="80"/>
        <v>755.74416577921818</v>
      </c>
      <c r="R136" s="75">
        <f t="shared" si="81"/>
        <v>3446.1933959532348</v>
      </c>
      <c r="S136" s="75">
        <f t="shared" si="82"/>
        <v>143.59139149805145</v>
      </c>
      <c r="U136" s="81">
        <f t="shared" si="83"/>
        <v>0.27679999999999999</v>
      </c>
      <c r="V136" s="81">
        <f t="shared" si="84"/>
        <v>2.5312000000000001E-2</v>
      </c>
      <c r="W136" s="82">
        <f t="shared" si="85"/>
        <v>1.225E-2</v>
      </c>
      <c r="X136" s="82">
        <f t="shared" si="86"/>
        <v>4.6609999999999999E-2</v>
      </c>
      <c r="Z136" s="75">
        <f t="shared" si="87"/>
        <v>317.36842105263156</v>
      </c>
      <c r="AA136" s="75">
        <f t="shared" si="88"/>
        <v>1447.2</v>
      </c>
      <c r="AB136" s="75">
        <f t="shared" si="89"/>
        <v>60.3</v>
      </c>
      <c r="AD136" s="75">
        <f t="shared" si="90"/>
        <v>48.037719298245605</v>
      </c>
      <c r="AE136" s="75">
        <f t="shared" si="91"/>
        <v>219.05199999999996</v>
      </c>
      <c r="AF136" s="75">
        <f t="shared" si="92"/>
        <v>9.1271666666666658</v>
      </c>
      <c r="AH136" s="75">
        <f t="shared" si="93"/>
        <v>117.5355424186851</v>
      </c>
      <c r="AI136" s="75">
        <f t="shared" si="94"/>
        <v>535.962073429204</v>
      </c>
      <c r="AJ136" s="75">
        <f t="shared" si="95"/>
        <v>22.331753059550167</v>
      </c>
      <c r="AK136" s="91">
        <f t="shared" si="99"/>
        <v>8.3333333333333329E-2</v>
      </c>
      <c r="AL136" s="83"/>
      <c r="AM136" s="89">
        <f t="shared" si="96"/>
        <v>2.4390243902438935E-2</v>
      </c>
      <c r="AN136" s="77"/>
      <c r="AO136" s="75">
        <f t="shared" si="97"/>
        <v>114.66882187188791</v>
      </c>
      <c r="AP136" s="121">
        <f t="shared" si="98"/>
        <v>0.15552292394807812</v>
      </c>
    </row>
    <row r="137" spans="3:42" ht="12.75">
      <c r="C137" s="237"/>
      <c r="D137" s="238" t="s">
        <v>286</v>
      </c>
      <c r="E137" s="239">
        <v>0</v>
      </c>
      <c r="F137" s="240"/>
      <c r="G137" s="240">
        <v>0</v>
      </c>
      <c r="H137" s="240">
        <v>0</v>
      </c>
      <c r="I137" s="240">
        <v>0</v>
      </c>
      <c r="J137" s="240">
        <v>0</v>
      </c>
      <c r="K137" s="240">
        <v>0</v>
      </c>
      <c r="L137" s="240">
        <v>0</v>
      </c>
      <c r="M137" s="240">
        <v>0</v>
      </c>
      <c r="N137" s="240">
        <v>0</v>
      </c>
      <c r="O137" s="241">
        <v>0</v>
      </c>
      <c r="Q137" s="75" t="str">
        <f t="shared" si="80"/>
        <v xml:space="preserve"> </v>
      </c>
      <c r="R137" s="75" t="str">
        <f t="shared" si="81"/>
        <v xml:space="preserve"> </v>
      </c>
      <c r="S137" s="75" t="str">
        <f t="shared" si="82"/>
        <v xml:space="preserve"> </v>
      </c>
      <c r="U137" s="81" t="str">
        <f t="shared" si="83"/>
        <v xml:space="preserve"> </v>
      </c>
      <c r="V137" s="81" t="str">
        <f t="shared" si="84"/>
        <v xml:space="preserve"> </v>
      </c>
      <c r="W137" s="82" t="str">
        <f t="shared" si="85"/>
        <v xml:space="preserve"> </v>
      </c>
      <c r="X137" s="82" t="str">
        <f t="shared" si="86"/>
        <v xml:space="preserve"> </v>
      </c>
      <c r="Z137" s="75" t="str">
        <f t="shared" si="87"/>
        <v xml:space="preserve"> </v>
      </c>
      <c r="AA137" s="75" t="str">
        <f t="shared" si="88"/>
        <v xml:space="preserve"> </v>
      </c>
      <c r="AB137" s="75" t="str">
        <f t="shared" si="89"/>
        <v xml:space="preserve"> </v>
      </c>
      <c r="AD137" s="75" t="str">
        <f t="shared" si="90"/>
        <v xml:space="preserve"> </v>
      </c>
      <c r="AE137" s="75" t="str">
        <f t="shared" si="91"/>
        <v xml:space="preserve"> </v>
      </c>
      <c r="AF137" s="75" t="str">
        <f t="shared" si="92"/>
        <v xml:space="preserve"> </v>
      </c>
      <c r="AH137" s="75" t="str">
        <f t="shared" si="93"/>
        <v xml:space="preserve"> </v>
      </c>
      <c r="AI137" s="75" t="str">
        <f t="shared" si="94"/>
        <v xml:space="preserve"> </v>
      </c>
      <c r="AJ137" s="75" t="str">
        <f t="shared" si="95"/>
        <v xml:space="preserve"> </v>
      </c>
      <c r="AK137" s="91">
        <f t="shared" si="99"/>
        <v>8.3333333333333329E-2</v>
      </c>
      <c r="AL137" s="83"/>
      <c r="AM137" s="89">
        <f t="shared" si="96"/>
        <v>2.4390243902438935E-2</v>
      </c>
      <c r="AN137" s="77"/>
      <c r="AO137" s="75" t="e">
        <f t="shared" si="97"/>
        <v>#VALUE!</v>
      </c>
      <c r="AP137" s="121" t="str">
        <f t="shared" si="98"/>
        <v xml:space="preserve"> </v>
      </c>
    </row>
    <row r="138" spans="3:42" ht="12.75">
      <c r="C138" s="237"/>
      <c r="D138" s="238" t="s">
        <v>287</v>
      </c>
      <c r="E138" s="239">
        <v>0</v>
      </c>
      <c r="F138" s="240"/>
      <c r="G138" s="240">
        <v>0</v>
      </c>
      <c r="H138" s="240">
        <v>0</v>
      </c>
      <c r="I138" s="240">
        <v>0</v>
      </c>
      <c r="J138" s="240">
        <v>0</v>
      </c>
      <c r="K138" s="240">
        <v>0</v>
      </c>
      <c r="L138" s="240">
        <v>0</v>
      </c>
      <c r="M138" s="240">
        <v>0</v>
      </c>
      <c r="N138" s="240">
        <v>0</v>
      </c>
      <c r="O138" s="241">
        <v>0</v>
      </c>
      <c r="Q138" s="75" t="str">
        <f t="shared" si="80"/>
        <v xml:space="preserve"> </v>
      </c>
      <c r="R138" s="75" t="str">
        <f t="shared" si="81"/>
        <v xml:space="preserve"> </v>
      </c>
      <c r="S138" s="75" t="str">
        <f t="shared" si="82"/>
        <v xml:space="preserve"> </v>
      </c>
      <c r="U138" s="81" t="str">
        <f t="shared" si="83"/>
        <v xml:space="preserve"> </v>
      </c>
      <c r="V138" s="81" t="str">
        <f t="shared" si="84"/>
        <v xml:space="preserve"> </v>
      </c>
      <c r="W138" s="82" t="str">
        <f t="shared" si="85"/>
        <v xml:space="preserve"> </v>
      </c>
      <c r="X138" s="82" t="str">
        <f t="shared" si="86"/>
        <v xml:space="preserve"> </v>
      </c>
      <c r="Z138" s="75" t="str">
        <f t="shared" si="87"/>
        <v xml:space="preserve"> </v>
      </c>
      <c r="AA138" s="75" t="str">
        <f t="shared" si="88"/>
        <v xml:space="preserve"> </v>
      </c>
      <c r="AB138" s="75" t="str">
        <f t="shared" si="89"/>
        <v xml:space="preserve"> </v>
      </c>
      <c r="AD138" s="75" t="str">
        <f t="shared" si="90"/>
        <v xml:space="preserve"> </v>
      </c>
      <c r="AE138" s="75" t="str">
        <f t="shared" si="91"/>
        <v xml:space="preserve"> </v>
      </c>
      <c r="AF138" s="75" t="str">
        <f t="shared" si="92"/>
        <v xml:space="preserve"> </v>
      </c>
      <c r="AH138" s="75" t="str">
        <f t="shared" si="93"/>
        <v xml:space="preserve"> </v>
      </c>
      <c r="AI138" s="75" t="str">
        <f t="shared" si="94"/>
        <v xml:space="preserve"> </v>
      </c>
      <c r="AJ138" s="75" t="str">
        <f t="shared" si="95"/>
        <v xml:space="preserve"> </v>
      </c>
      <c r="AK138" s="91">
        <f t="shared" si="99"/>
        <v>8.3333333333333329E-2</v>
      </c>
      <c r="AL138" s="83"/>
      <c r="AM138" s="89">
        <f t="shared" si="96"/>
        <v>2.4390243902438935E-2</v>
      </c>
      <c r="AN138" s="77"/>
      <c r="AO138" s="75" t="e">
        <f t="shared" si="97"/>
        <v>#VALUE!</v>
      </c>
      <c r="AP138" s="121" t="str">
        <f t="shared" si="98"/>
        <v xml:space="preserve"> </v>
      </c>
    </row>
    <row r="139" spans="3:42" ht="12.75">
      <c r="C139" s="237"/>
      <c r="D139" s="238" t="s">
        <v>35</v>
      </c>
      <c r="E139" s="239">
        <v>140.80000000000001</v>
      </c>
      <c r="F139" s="240">
        <v>44</v>
      </c>
      <c r="G139" s="240">
        <v>704</v>
      </c>
      <c r="H139" s="240">
        <v>93998.533570991538</v>
      </c>
      <c r="I139" s="240">
        <v>26018.794092450458</v>
      </c>
      <c r="J139" s="240">
        <v>2379.2908817489379</v>
      </c>
      <c r="K139" s="240">
        <v>1151.4820362446462</v>
      </c>
      <c r="L139" s="240">
        <v>4381.2716497439151</v>
      </c>
      <c r="M139" s="240">
        <v>24608.457011916809</v>
      </c>
      <c r="N139" s="240">
        <v>15550.779199999997</v>
      </c>
      <c r="O139" s="241">
        <v>19908.458698886774</v>
      </c>
      <c r="Q139" s="75">
        <f t="shared" si="80"/>
        <v>667.603221384883</v>
      </c>
      <c r="R139" s="75">
        <f t="shared" si="81"/>
        <v>2136.3303084316258</v>
      </c>
      <c r="S139" s="75">
        <f t="shared" si="82"/>
        <v>133.52064427697661</v>
      </c>
      <c r="U139" s="81">
        <f t="shared" si="83"/>
        <v>0.27679999999999999</v>
      </c>
      <c r="V139" s="81">
        <f t="shared" si="84"/>
        <v>2.5312000000000001E-2</v>
      </c>
      <c r="W139" s="82">
        <f t="shared" si="85"/>
        <v>1.2249999999999999E-2</v>
      </c>
      <c r="X139" s="82">
        <f t="shared" si="86"/>
        <v>4.6609999999999992E-2</v>
      </c>
      <c r="Z139" s="75">
        <f t="shared" si="87"/>
        <v>174.77597309600006</v>
      </c>
      <c r="AA139" s="75">
        <f t="shared" si="88"/>
        <v>559.28311390720023</v>
      </c>
      <c r="AB139" s="75">
        <f t="shared" si="89"/>
        <v>34.955194619200014</v>
      </c>
      <c r="AD139" s="75">
        <f t="shared" si="90"/>
        <v>110.44587499999997</v>
      </c>
      <c r="AE139" s="75">
        <f t="shared" si="91"/>
        <v>353.42679999999996</v>
      </c>
      <c r="AF139" s="75">
        <f t="shared" si="92"/>
        <v>22.089174999999997</v>
      </c>
      <c r="AH139" s="75">
        <f t="shared" si="93"/>
        <v>141.39530325913901</v>
      </c>
      <c r="AI139" s="75">
        <f t="shared" si="94"/>
        <v>452.46497042924489</v>
      </c>
      <c r="AJ139" s="75">
        <f t="shared" si="95"/>
        <v>28.279060651827805</v>
      </c>
      <c r="AK139" s="91">
        <f t="shared" si="99"/>
        <v>8.3333333333333329E-2</v>
      </c>
      <c r="AL139" s="83"/>
      <c r="AM139" s="89">
        <f t="shared" si="96"/>
        <v>2.4390243902438935E-2</v>
      </c>
      <c r="AN139" s="77"/>
      <c r="AO139" s="75">
        <f t="shared" si="97"/>
        <v>137.94663732598929</v>
      </c>
      <c r="AP139" s="121">
        <f t="shared" si="98"/>
        <v>0.21179541789182371</v>
      </c>
    </row>
    <row r="140" spans="3:42" ht="12.75">
      <c r="C140" s="237"/>
      <c r="D140" s="238" t="s">
        <v>202</v>
      </c>
      <c r="E140" s="239">
        <v>40.200000000000003</v>
      </c>
      <c r="F140" s="240">
        <v>10</v>
      </c>
      <c r="G140" s="240">
        <v>120</v>
      </c>
      <c r="H140" s="240">
        <v>26338.084658488246</v>
      </c>
      <c r="I140" s="240">
        <v>7290.3818334695461</v>
      </c>
      <c r="J140" s="240">
        <v>666.66959887565451</v>
      </c>
      <c r="K140" s="240">
        <v>322.64153706648102</v>
      </c>
      <c r="L140" s="240">
        <v>1227.618125932137</v>
      </c>
      <c r="M140" s="240">
        <v>7025.9941184592026</v>
      </c>
      <c r="N140" s="240">
        <v>3522.1752000000001</v>
      </c>
      <c r="O140" s="241">
        <v>6282.6042446852234</v>
      </c>
      <c r="Q140" s="75">
        <f t="shared" si="80"/>
        <v>655.17623528577724</v>
      </c>
      <c r="R140" s="75">
        <f t="shared" si="81"/>
        <v>2633.8084658488247</v>
      </c>
      <c r="S140" s="75">
        <f t="shared" si="82"/>
        <v>219.48403882073538</v>
      </c>
      <c r="U140" s="81">
        <f t="shared" si="83"/>
        <v>0.27679999999999999</v>
      </c>
      <c r="V140" s="81">
        <f t="shared" si="84"/>
        <v>2.5312000000000001E-2</v>
      </c>
      <c r="W140" s="82">
        <f t="shared" si="85"/>
        <v>1.225E-2</v>
      </c>
      <c r="X140" s="82">
        <f t="shared" si="86"/>
        <v>4.6609999999999992E-2</v>
      </c>
      <c r="Z140" s="75">
        <f t="shared" si="87"/>
        <v>174.77597309600006</v>
      </c>
      <c r="AA140" s="75">
        <f t="shared" si="88"/>
        <v>702.59941184592026</v>
      </c>
      <c r="AB140" s="75">
        <f t="shared" si="89"/>
        <v>58.549950987160024</v>
      </c>
      <c r="AD140" s="75">
        <f t="shared" si="90"/>
        <v>87.616298507462687</v>
      </c>
      <c r="AE140" s="75">
        <f t="shared" si="91"/>
        <v>352.21752000000004</v>
      </c>
      <c r="AF140" s="75">
        <f t="shared" si="92"/>
        <v>29.351459999999999</v>
      </c>
      <c r="AH140" s="75">
        <f t="shared" si="93"/>
        <v>156.2836876787369</v>
      </c>
      <c r="AI140" s="75">
        <f t="shared" si="94"/>
        <v>628.26042446852239</v>
      </c>
      <c r="AJ140" s="75">
        <f t="shared" si="95"/>
        <v>52.355035372376861</v>
      </c>
      <c r="AK140" s="91">
        <f t="shared" si="99"/>
        <v>8.3333333333333329E-2</v>
      </c>
      <c r="AL140" s="83"/>
      <c r="AM140" s="89">
        <f t="shared" si="96"/>
        <v>2.4390243902438935E-2</v>
      </c>
      <c r="AN140" s="77"/>
      <c r="AO140" s="75">
        <f t="shared" si="97"/>
        <v>152.47189041827991</v>
      </c>
      <c r="AP140" s="121">
        <f t="shared" si="98"/>
        <v>0.23853686880228261</v>
      </c>
    </row>
    <row r="141" spans="3:42" ht="12.75">
      <c r="C141" s="237"/>
      <c r="D141" s="238" t="s">
        <v>201</v>
      </c>
      <c r="E141" s="239">
        <v>0</v>
      </c>
      <c r="F141" s="240"/>
      <c r="G141" s="240">
        <v>0</v>
      </c>
      <c r="H141" s="240">
        <v>0</v>
      </c>
      <c r="I141" s="240">
        <v>0</v>
      </c>
      <c r="J141" s="240">
        <v>0</v>
      </c>
      <c r="K141" s="240">
        <v>0</v>
      </c>
      <c r="L141" s="240">
        <v>0</v>
      </c>
      <c r="M141" s="240">
        <v>0</v>
      </c>
      <c r="N141" s="240">
        <v>0</v>
      </c>
      <c r="O141" s="241">
        <v>0</v>
      </c>
      <c r="Q141" s="75" t="str">
        <f t="shared" si="80"/>
        <v xml:space="preserve"> </v>
      </c>
      <c r="R141" s="75" t="str">
        <f t="shared" si="81"/>
        <v xml:space="preserve"> </v>
      </c>
      <c r="S141" s="75" t="str">
        <f t="shared" si="82"/>
        <v xml:space="preserve"> </v>
      </c>
      <c r="U141" s="81" t="str">
        <f t="shared" si="83"/>
        <v xml:space="preserve"> </v>
      </c>
      <c r="V141" s="81" t="str">
        <f t="shared" si="84"/>
        <v xml:space="preserve"> </v>
      </c>
      <c r="W141" s="82" t="str">
        <f t="shared" si="85"/>
        <v xml:space="preserve"> </v>
      </c>
      <c r="X141" s="82" t="str">
        <f t="shared" si="86"/>
        <v xml:space="preserve"> </v>
      </c>
      <c r="Z141" s="75" t="str">
        <f t="shared" si="87"/>
        <v xml:space="preserve"> </v>
      </c>
      <c r="AA141" s="75" t="str">
        <f t="shared" si="88"/>
        <v xml:space="preserve"> </v>
      </c>
      <c r="AB141" s="75" t="str">
        <f t="shared" si="89"/>
        <v xml:space="preserve"> </v>
      </c>
      <c r="AD141" s="75" t="str">
        <f t="shared" si="90"/>
        <v xml:space="preserve"> </v>
      </c>
      <c r="AE141" s="75" t="str">
        <f t="shared" si="91"/>
        <v xml:space="preserve"> </v>
      </c>
      <c r="AF141" s="75" t="str">
        <f t="shared" si="92"/>
        <v xml:space="preserve"> </v>
      </c>
      <c r="AH141" s="75" t="str">
        <f t="shared" si="93"/>
        <v xml:space="preserve"> </v>
      </c>
      <c r="AI141" s="75" t="str">
        <f t="shared" si="94"/>
        <v xml:space="preserve"> </v>
      </c>
      <c r="AJ141" s="75" t="str">
        <f t="shared" si="95"/>
        <v xml:space="preserve"> </v>
      </c>
      <c r="AK141" s="91">
        <f t="shared" si="99"/>
        <v>8.3333333333333329E-2</v>
      </c>
      <c r="AL141" s="83"/>
      <c r="AM141" s="89">
        <f t="shared" si="96"/>
        <v>2.4390243902438935E-2</v>
      </c>
      <c r="AN141" s="77"/>
      <c r="AO141" s="75" t="e">
        <f t="shared" si="97"/>
        <v>#VALUE!</v>
      </c>
      <c r="AP141" s="121" t="str">
        <f t="shared" si="98"/>
        <v xml:space="preserve"> </v>
      </c>
    </row>
    <row r="142" spans="3:42" ht="12.75">
      <c r="C142" s="237"/>
      <c r="D142" s="238" t="s">
        <v>203</v>
      </c>
      <c r="E142" s="239">
        <v>42.599999999999994</v>
      </c>
      <c r="F142" s="240">
        <v>10</v>
      </c>
      <c r="G142" s="240">
        <v>120</v>
      </c>
      <c r="H142" s="240">
        <v>25316.034048694015</v>
      </c>
      <c r="I142" s="240">
        <v>7007.4782246785035</v>
      </c>
      <c r="J142" s="240">
        <v>640.79945384054292</v>
      </c>
      <c r="K142" s="240">
        <v>310.12141709650172</v>
      </c>
      <c r="L142" s="240">
        <v>1179.9803470096278</v>
      </c>
      <c r="M142" s="240">
        <v>4767.0464490000013</v>
      </c>
      <c r="N142" s="240">
        <v>3522.1752000000001</v>
      </c>
      <c r="O142" s="241">
        <v>7888.432957068836</v>
      </c>
      <c r="Q142" s="75">
        <f t="shared" si="80"/>
        <v>594.27309973460137</v>
      </c>
      <c r="R142" s="75">
        <f t="shared" si="81"/>
        <v>2531.6034048694014</v>
      </c>
      <c r="S142" s="75">
        <f t="shared" si="82"/>
        <v>210.96695040578345</v>
      </c>
      <c r="U142" s="81">
        <f t="shared" si="83"/>
        <v>0.27679999999999999</v>
      </c>
      <c r="V142" s="81">
        <f t="shared" si="84"/>
        <v>2.5312000000000001E-2</v>
      </c>
      <c r="W142" s="82">
        <f t="shared" si="85"/>
        <v>1.225E-2</v>
      </c>
      <c r="X142" s="82">
        <f t="shared" si="86"/>
        <v>4.6609999999999992E-2</v>
      </c>
      <c r="Z142" s="75">
        <f t="shared" si="87"/>
        <v>111.90249880281695</v>
      </c>
      <c r="AA142" s="75">
        <f t="shared" si="88"/>
        <v>476.70464490000012</v>
      </c>
      <c r="AB142" s="75">
        <f t="shared" si="89"/>
        <v>39.725387075000008</v>
      </c>
      <c r="AD142" s="75">
        <f t="shared" si="90"/>
        <v>82.680169014084527</v>
      </c>
      <c r="AE142" s="75">
        <f t="shared" si="91"/>
        <v>352.21752000000004</v>
      </c>
      <c r="AF142" s="75">
        <f t="shared" si="92"/>
        <v>29.351459999999999</v>
      </c>
      <c r="AH142" s="75">
        <f t="shared" si="93"/>
        <v>185.17448256030133</v>
      </c>
      <c r="AI142" s="75">
        <f t="shared" si="94"/>
        <v>788.84329570688362</v>
      </c>
      <c r="AJ142" s="75">
        <f t="shared" si="95"/>
        <v>65.736941308906964</v>
      </c>
      <c r="AK142" s="91">
        <f t="shared" si="99"/>
        <v>8.3333333333333329E-2</v>
      </c>
      <c r="AL142" s="83"/>
      <c r="AM142" s="89">
        <f t="shared" si="96"/>
        <v>2.4390243902438935E-2</v>
      </c>
      <c r="AN142" s="77"/>
      <c r="AO142" s="75">
        <f t="shared" si="97"/>
        <v>180.65803176614764</v>
      </c>
      <c r="AP142" s="121">
        <f t="shared" si="98"/>
        <v>0.31159829149762813</v>
      </c>
    </row>
    <row r="143" spans="3:42" ht="12.75">
      <c r="C143" s="237"/>
      <c r="D143" s="238" t="s">
        <v>231</v>
      </c>
      <c r="E143" s="239">
        <v>0</v>
      </c>
      <c r="F143" s="240"/>
      <c r="G143" s="240">
        <v>0</v>
      </c>
      <c r="H143" s="240">
        <v>0</v>
      </c>
      <c r="I143" s="240">
        <v>0</v>
      </c>
      <c r="J143" s="240">
        <v>0</v>
      </c>
      <c r="K143" s="240">
        <v>0</v>
      </c>
      <c r="L143" s="240">
        <v>0</v>
      </c>
      <c r="M143" s="240">
        <v>0</v>
      </c>
      <c r="N143" s="240">
        <v>0</v>
      </c>
      <c r="O143" s="241">
        <v>0</v>
      </c>
      <c r="Q143" s="75" t="str">
        <f t="shared" si="80"/>
        <v xml:space="preserve"> </v>
      </c>
      <c r="R143" s="75" t="str">
        <f t="shared" si="81"/>
        <v xml:space="preserve"> </v>
      </c>
      <c r="S143" s="75" t="str">
        <f t="shared" si="82"/>
        <v xml:space="preserve"> </v>
      </c>
      <c r="U143" s="81" t="str">
        <f t="shared" si="83"/>
        <v xml:space="preserve"> </v>
      </c>
      <c r="V143" s="81" t="str">
        <f t="shared" si="84"/>
        <v xml:space="preserve"> </v>
      </c>
      <c r="W143" s="82" t="str">
        <f t="shared" si="85"/>
        <v xml:space="preserve"> </v>
      </c>
      <c r="X143" s="82" t="str">
        <f t="shared" si="86"/>
        <v xml:space="preserve"> </v>
      </c>
      <c r="Z143" s="75" t="str">
        <f t="shared" si="87"/>
        <v xml:space="preserve"> </v>
      </c>
      <c r="AA143" s="75" t="str">
        <f t="shared" si="88"/>
        <v xml:space="preserve"> </v>
      </c>
      <c r="AB143" s="75" t="str">
        <f t="shared" si="89"/>
        <v xml:space="preserve"> </v>
      </c>
      <c r="AD143" s="75" t="str">
        <f t="shared" si="90"/>
        <v xml:space="preserve"> </v>
      </c>
      <c r="AE143" s="75" t="str">
        <f t="shared" si="91"/>
        <v xml:space="preserve"> </v>
      </c>
      <c r="AF143" s="75" t="str">
        <f t="shared" si="92"/>
        <v xml:space="preserve"> </v>
      </c>
      <c r="AH143" s="75" t="str">
        <f t="shared" si="93"/>
        <v xml:space="preserve"> </v>
      </c>
      <c r="AI143" s="75" t="str">
        <f t="shared" si="94"/>
        <v xml:space="preserve"> </v>
      </c>
      <c r="AJ143" s="75" t="str">
        <f t="shared" si="95"/>
        <v xml:space="preserve"> </v>
      </c>
      <c r="AK143" s="91">
        <f t="shared" si="99"/>
        <v>8.3333333333333329E-2</v>
      </c>
      <c r="AL143" s="83"/>
      <c r="AM143" s="89">
        <f t="shared" si="96"/>
        <v>2.4390243902438935E-2</v>
      </c>
      <c r="AN143" s="77"/>
      <c r="AO143" s="75" t="e">
        <f t="shared" si="97"/>
        <v>#VALUE!</v>
      </c>
      <c r="AP143" s="121" t="str">
        <f t="shared" si="98"/>
        <v xml:space="preserve"> </v>
      </c>
    </row>
    <row r="144" spans="3:42" ht="12.75">
      <c r="C144" s="237"/>
      <c r="D144" s="238" t="s">
        <v>232</v>
      </c>
      <c r="E144" s="239">
        <v>42.599999999999994</v>
      </c>
      <c r="F144" s="240">
        <v>10</v>
      </c>
      <c r="G144" s="240">
        <v>120</v>
      </c>
      <c r="H144" s="240">
        <v>25316.034048694015</v>
      </c>
      <c r="I144" s="240">
        <v>7007.4782246785035</v>
      </c>
      <c r="J144" s="240">
        <v>640.79945384054292</v>
      </c>
      <c r="K144" s="240">
        <v>310.12141709650172</v>
      </c>
      <c r="L144" s="240">
        <v>1179.9803470096278</v>
      </c>
      <c r="M144" s="240">
        <v>5532.6490652400007</v>
      </c>
      <c r="N144" s="240">
        <v>3522.1752000000001</v>
      </c>
      <c r="O144" s="241">
        <v>7122.8303408288375</v>
      </c>
      <c r="Q144" s="75">
        <f t="shared" si="80"/>
        <v>594.27309973460137</v>
      </c>
      <c r="R144" s="75">
        <f t="shared" si="81"/>
        <v>2531.6034048694014</v>
      </c>
      <c r="S144" s="75">
        <f t="shared" si="82"/>
        <v>210.96695040578345</v>
      </c>
      <c r="U144" s="81">
        <f t="shared" si="83"/>
        <v>0.27679999999999999</v>
      </c>
      <c r="V144" s="81">
        <f t="shared" si="84"/>
        <v>2.5312000000000001E-2</v>
      </c>
      <c r="W144" s="82">
        <f t="shared" si="85"/>
        <v>1.225E-2</v>
      </c>
      <c r="X144" s="82">
        <f t="shared" si="86"/>
        <v>4.6609999999999992E-2</v>
      </c>
      <c r="Z144" s="75">
        <f t="shared" si="87"/>
        <v>129.87439120281692</v>
      </c>
      <c r="AA144" s="75">
        <f t="shared" si="88"/>
        <v>553.26490652400003</v>
      </c>
      <c r="AB144" s="75">
        <f t="shared" si="89"/>
        <v>46.105408877000009</v>
      </c>
      <c r="AD144" s="75">
        <f t="shared" si="90"/>
        <v>82.680169014084527</v>
      </c>
      <c r="AE144" s="75">
        <f t="shared" si="91"/>
        <v>352.21752000000004</v>
      </c>
      <c r="AF144" s="75">
        <f t="shared" si="92"/>
        <v>29.351459999999999</v>
      </c>
      <c r="AH144" s="75">
        <f t="shared" si="93"/>
        <v>167.20259016030138</v>
      </c>
      <c r="AI144" s="75">
        <f t="shared" si="94"/>
        <v>712.28303408288377</v>
      </c>
      <c r="AJ144" s="75">
        <f t="shared" si="95"/>
        <v>59.356919506906976</v>
      </c>
      <c r="AK144" s="91">
        <f t="shared" si="99"/>
        <v>8.3333333333333329E-2</v>
      </c>
      <c r="AL144" s="83"/>
      <c r="AM144" s="89">
        <f t="shared" si="96"/>
        <v>2.4390243902438935E-2</v>
      </c>
      <c r="AN144" s="77"/>
      <c r="AO144" s="75">
        <f t="shared" si="97"/>
        <v>163.1244782051721</v>
      </c>
      <c r="AP144" s="121">
        <f t="shared" si="98"/>
        <v>0.28135648447653611</v>
      </c>
    </row>
    <row r="145" spans="3:42" ht="12.75">
      <c r="C145" s="237"/>
      <c r="D145" s="238" t="s">
        <v>205</v>
      </c>
      <c r="E145" s="239">
        <v>0</v>
      </c>
      <c r="F145" s="240"/>
      <c r="G145" s="240">
        <v>0</v>
      </c>
      <c r="H145" s="240">
        <v>0</v>
      </c>
      <c r="I145" s="240">
        <v>0</v>
      </c>
      <c r="J145" s="240">
        <v>0</v>
      </c>
      <c r="K145" s="240">
        <v>0</v>
      </c>
      <c r="L145" s="240">
        <v>0</v>
      </c>
      <c r="M145" s="240">
        <v>0</v>
      </c>
      <c r="N145" s="240">
        <v>0</v>
      </c>
      <c r="O145" s="241">
        <v>0</v>
      </c>
      <c r="Q145" s="75" t="str">
        <f t="shared" si="80"/>
        <v xml:space="preserve"> </v>
      </c>
      <c r="R145" s="75" t="str">
        <f t="shared" si="81"/>
        <v xml:space="preserve"> </v>
      </c>
      <c r="S145" s="75" t="str">
        <f t="shared" si="82"/>
        <v xml:space="preserve"> </v>
      </c>
      <c r="U145" s="81" t="str">
        <f t="shared" si="83"/>
        <v xml:space="preserve"> </v>
      </c>
      <c r="V145" s="81" t="str">
        <f t="shared" si="84"/>
        <v xml:space="preserve"> </v>
      </c>
      <c r="W145" s="82" t="str">
        <f t="shared" si="85"/>
        <v xml:space="preserve"> </v>
      </c>
      <c r="X145" s="82" t="str">
        <f t="shared" si="86"/>
        <v xml:space="preserve"> </v>
      </c>
      <c r="Z145" s="75" t="str">
        <f t="shared" si="87"/>
        <v xml:space="preserve"> </v>
      </c>
      <c r="AA145" s="75" t="str">
        <f t="shared" si="88"/>
        <v xml:space="preserve"> </v>
      </c>
      <c r="AB145" s="75" t="str">
        <f t="shared" si="89"/>
        <v xml:space="preserve"> </v>
      </c>
      <c r="AD145" s="75" t="str">
        <f t="shared" si="90"/>
        <v xml:space="preserve"> </v>
      </c>
      <c r="AE145" s="75" t="str">
        <f t="shared" si="91"/>
        <v xml:space="preserve"> </v>
      </c>
      <c r="AF145" s="75" t="str">
        <f t="shared" si="92"/>
        <v xml:space="preserve"> </v>
      </c>
      <c r="AH145" s="75" t="str">
        <f t="shared" si="93"/>
        <v xml:space="preserve"> </v>
      </c>
      <c r="AI145" s="75" t="str">
        <f t="shared" si="94"/>
        <v xml:space="preserve"> </v>
      </c>
      <c r="AJ145" s="75" t="str">
        <f t="shared" si="95"/>
        <v xml:space="preserve"> </v>
      </c>
      <c r="AK145" s="91">
        <f t="shared" si="99"/>
        <v>8.3333333333333329E-2</v>
      </c>
      <c r="AL145" s="83"/>
      <c r="AM145" s="89">
        <f t="shared" si="96"/>
        <v>2.4390243902438935E-2</v>
      </c>
      <c r="AN145" s="77"/>
      <c r="AO145" s="75" t="e">
        <f t="shared" si="97"/>
        <v>#VALUE!</v>
      </c>
      <c r="AP145" s="121" t="str">
        <f t="shared" si="98"/>
        <v xml:space="preserve"> </v>
      </c>
    </row>
    <row r="146" spans="3:42" ht="12.75">
      <c r="C146" s="237"/>
      <c r="D146" s="238" t="s">
        <v>206</v>
      </c>
      <c r="E146" s="239">
        <v>42</v>
      </c>
      <c r="F146" s="240">
        <v>10</v>
      </c>
      <c r="G146" s="240">
        <v>120</v>
      </c>
      <c r="H146" s="240">
        <v>24324.636911122776</v>
      </c>
      <c r="I146" s="240">
        <v>6733.0594969987842</v>
      </c>
      <c r="J146" s="240">
        <v>615.70520949433978</v>
      </c>
      <c r="K146" s="240">
        <v>297.976802161254</v>
      </c>
      <c r="L146" s="240">
        <v>1133.7713264274325</v>
      </c>
      <c r="M146" s="240">
        <v>5468.6590992000001</v>
      </c>
      <c r="N146" s="240">
        <v>3522.1752000000001</v>
      </c>
      <c r="O146" s="241">
        <v>6553.2897768409666</v>
      </c>
      <c r="Q146" s="75">
        <f t="shared" si="80"/>
        <v>579.15802169339941</v>
      </c>
      <c r="R146" s="75">
        <f t="shared" si="81"/>
        <v>2432.4636911122775</v>
      </c>
      <c r="S146" s="75">
        <f t="shared" si="82"/>
        <v>202.70530759268979</v>
      </c>
      <c r="U146" s="81">
        <f t="shared" si="83"/>
        <v>0.27679999999999999</v>
      </c>
      <c r="V146" s="81">
        <f t="shared" si="84"/>
        <v>2.5312000000000005E-2</v>
      </c>
      <c r="W146" s="82">
        <f t="shared" si="85"/>
        <v>1.225E-2</v>
      </c>
      <c r="X146" s="82">
        <f t="shared" si="86"/>
        <v>4.6609999999999999E-2</v>
      </c>
      <c r="Z146" s="75">
        <f t="shared" si="87"/>
        <v>130.20616902857142</v>
      </c>
      <c r="AA146" s="75">
        <f t="shared" si="88"/>
        <v>546.86590992000004</v>
      </c>
      <c r="AB146" s="75">
        <f t="shared" si="89"/>
        <v>45.572159159999998</v>
      </c>
      <c r="AD146" s="75">
        <f t="shared" si="90"/>
        <v>83.861314285714286</v>
      </c>
      <c r="AE146" s="75">
        <f t="shared" si="91"/>
        <v>352.21752000000004</v>
      </c>
      <c r="AF146" s="75">
        <f t="shared" si="92"/>
        <v>29.351459999999999</v>
      </c>
      <c r="AH146" s="75">
        <f t="shared" si="93"/>
        <v>156.03070897240397</v>
      </c>
      <c r="AI146" s="75">
        <f t="shared" si="94"/>
        <v>655.32897768409669</v>
      </c>
      <c r="AJ146" s="75">
        <f t="shared" si="95"/>
        <v>54.610748140341386</v>
      </c>
      <c r="AK146" s="91">
        <f t="shared" si="99"/>
        <v>8.3333333333333329E-2</v>
      </c>
      <c r="AL146" s="83"/>
      <c r="AM146" s="89">
        <f t="shared" si="96"/>
        <v>2.4390243902438935E-2</v>
      </c>
      <c r="AN146" s="77"/>
      <c r="AO146" s="75">
        <f t="shared" si="97"/>
        <v>152.22508192429657</v>
      </c>
      <c r="AP146" s="121">
        <f t="shared" si="98"/>
        <v>0.26940956203314936</v>
      </c>
    </row>
    <row r="147" spans="3:42" ht="12.75">
      <c r="C147" s="237"/>
      <c r="D147" s="238" t="s">
        <v>36</v>
      </c>
      <c r="E147" s="239">
        <v>0</v>
      </c>
      <c r="F147" s="240"/>
      <c r="G147" s="240">
        <v>0</v>
      </c>
      <c r="H147" s="240">
        <v>0</v>
      </c>
      <c r="I147" s="240">
        <v>0</v>
      </c>
      <c r="J147" s="240">
        <v>0</v>
      </c>
      <c r="K147" s="240">
        <v>0</v>
      </c>
      <c r="L147" s="240">
        <v>0</v>
      </c>
      <c r="M147" s="240">
        <v>0</v>
      </c>
      <c r="N147" s="240">
        <v>0</v>
      </c>
      <c r="O147" s="241">
        <v>0</v>
      </c>
      <c r="Q147" s="75" t="str">
        <f t="shared" si="80"/>
        <v xml:space="preserve"> </v>
      </c>
      <c r="R147" s="75" t="str">
        <f t="shared" si="81"/>
        <v xml:space="preserve"> </v>
      </c>
      <c r="S147" s="75" t="str">
        <f t="shared" si="82"/>
        <v xml:space="preserve"> </v>
      </c>
      <c r="U147" s="81" t="str">
        <f t="shared" si="83"/>
        <v xml:space="preserve"> </v>
      </c>
      <c r="V147" s="81" t="str">
        <f t="shared" si="84"/>
        <v xml:space="preserve"> </v>
      </c>
      <c r="W147" s="82" t="str">
        <f t="shared" si="85"/>
        <v xml:space="preserve"> </v>
      </c>
      <c r="X147" s="82" t="str">
        <f t="shared" si="86"/>
        <v xml:space="preserve"> </v>
      </c>
      <c r="Z147" s="75" t="str">
        <f t="shared" si="87"/>
        <v xml:space="preserve"> </v>
      </c>
      <c r="AA147" s="75" t="str">
        <f t="shared" si="88"/>
        <v xml:space="preserve"> </v>
      </c>
      <c r="AB147" s="75" t="str">
        <f t="shared" si="89"/>
        <v xml:space="preserve"> </v>
      </c>
      <c r="AD147" s="75" t="str">
        <f t="shared" si="90"/>
        <v xml:space="preserve"> </v>
      </c>
      <c r="AE147" s="75" t="str">
        <f t="shared" si="91"/>
        <v xml:space="preserve"> </v>
      </c>
      <c r="AF147" s="75" t="str">
        <f t="shared" si="92"/>
        <v xml:space="preserve"> </v>
      </c>
      <c r="AH147" s="75" t="str">
        <f t="shared" si="93"/>
        <v xml:space="preserve"> </v>
      </c>
      <c r="AI147" s="75" t="str">
        <f t="shared" si="94"/>
        <v xml:space="preserve"> </v>
      </c>
      <c r="AJ147" s="75" t="str">
        <f t="shared" si="95"/>
        <v xml:space="preserve"> </v>
      </c>
      <c r="AK147" s="91">
        <f t="shared" si="99"/>
        <v>8.3333333333333329E-2</v>
      </c>
      <c r="AL147" s="83"/>
      <c r="AM147" s="89">
        <f t="shared" si="96"/>
        <v>2.4390243902438935E-2</v>
      </c>
      <c r="AN147" s="77"/>
      <c r="AO147" s="75" t="e">
        <f t="shared" si="97"/>
        <v>#VALUE!</v>
      </c>
      <c r="AP147" s="121" t="str">
        <f t="shared" si="98"/>
        <v xml:space="preserve"> </v>
      </c>
    </row>
    <row r="148" spans="3:42" ht="12.75">
      <c r="C148" s="237"/>
      <c r="D148" s="238" t="s">
        <v>204</v>
      </c>
      <c r="E148" s="239">
        <v>0</v>
      </c>
      <c r="F148" s="240"/>
      <c r="G148" s="240">
        <v>0</v>
      </c>
      <c r="H148" s="240">
        <v>0</v>
      </c>
      <c r="I148" s="240">
        <v>0</v>
      </c>
      <c r="J148" s="240">
        <v>0</v>
      </c>
      <c r="K148" s="240">
        <v>0</v>
      </c>
      <c r="L148" s="240">
        <v>0</v>
      </c>
      <c r="M148" s="240">
        <v>0</v>
      </c>
      <c r="N148" s="240">
        <v>0</v>
      </c>
      <c r="O148" s="241">
        <v>0</v>
      </c>
      <c r="Q148" s="75" t="str">
        <f t="shared" si="80"/>
        <v xml:space="preserve"> </v>
      </c>
      <c r="R148" s="75" t="str">
        <f t="shared" si="81"/>
        <v xml:space="preserve"> </v>
      </c>
      <c r="S148" s="75" t="str">
        <f t="shared" si="82"/>
        <v xml:space="preserve"> </v>
      </c>
      <c r="U148" s="81" t="str">
        <f t="shared" si="83"/>
        <v xml:space="preserve"> </v>
      </c>
      <c r="V148" s="81" t="str">
        <f t="shared" si="84"/>
        <v xml:space="preserve"> </v>
      </c>
      <c r="W148" s="82" t="str">
        <f t="shared" si="85"/>
        <v xml:space="preserve"> </v>
      </c>
      <c r="X148" s="82" t="str">
        <f t="shared" si="86"/>
        <v xml:space="preserve"> </v>
      </c>
      <c r="Z148" s="75" t="str">
        <f t="shared" si="87"/>
        <v xml:space="preserve"> </v>
      </c>
      <c r="AA148" s="75" t="str">
        <f t="shared" si="88"/>
        <v xml:space="preserve"> </v>
      </c>
      <c r="AB148" s="75" t="str">
        <f t="shared" si="89"/>
        <v xml:space="preserve"> </v>
      </c>
      <c r="AD148" s="75" t="str">
        <f t="shared" si="90"/>
        <v xml:space="preserve"> </v>
      </c>
      <c r="AE148" s="75" t="str">
        <f t="shared" si="91"/>
        <v xml:space="preserve"> </v>
      </c>
      <c r="AF148" s="75" t="str">
        <f t="shared" si="92"/>
        <v xml:space="preserve"> </v>
      </c>
      <c r="AH148" s="75" t="str">
        <f t="shared" si="93"/>
        <v xml:space="preserve"> </v>
      </c>
      <c r="AI148" s="75" t="str">
        <f t="shared" si="94"/>
        <v xml:space="preserve"> </v>
      </c>
      <c r="AJ148" s="75" t="str">
        <f t="shared" si="95"/>
        <v xml:space="preserve"> </v>
      </c>
      <c r="AK148" s="91">
        <f t="shared" si="99"/>
        <v>8.3333333333333329E-2</v>
      </c>
      <c r="AL148" s="83"/>
      <c r="AM148" s="89">
        <f t="shared" si="96"/>
        <v>2.4390243902438935E-2</v>
      </c>
      <c r="AN148" s="77"/>
      <c r="AO148" s="75" t="e">
        <f t="shared" si="97"/>
        <v>#VALUE!</v>
      </c>
      <c r="AP148" s="121" t="str">
        <f t="shared" si="98"/>
        <v xml:space="preserve"> </v>
      </c>
    </row>
    <row r="149" spans="3:42" ht="12.75">
      <c r="C149" s="227" t="s">
        <v>114</v>
      </c>
      <c r="D149" s="228"/>
      <c r="E149" s="234">
        <v>5276.8000000000011</v>
      </c>
      <c r="F149" s="235">
        <v>1182</v>
      </c>
      <c r="G149" s="235">
        <v>16760</v>
      </c>
      <c r="H149" s="235">
        <v>3607782.4394249208</v>
      </c>
      <c r="I149" s="235">
        <v>998634.17923281807</v>
      </c>
      <c r="J149" s="235">
        <v>91320.189106723628</v>
      </c>
      <c r="K149" s="235">
        <v>44195.334882955292</v>
      </c>
      <c r="L149" s="235">
        <v>168158.73950159561</v>
      </c>
      <c r="M149" s="235">
        <v>1627555.6037064651</v>
      </c>
      <c r="N149" s="235">
        <v>328134.19840000005</v>
      </c>
      <c r="O149" s="236">
        <v>349784.19459436415</v>
      </c>
      <c r="Q149" s="84">
        <f t="shared" si="80"/>
        <v>683.70649625244846</v>
      </c>
      <c r="R149" s="84">
        <f t="shared" si="81"/>
        <v>3052.2694072968875</v>
      </c>
      <c r="S149" s="84">
        <f t="shared" si="82"/>
        <v>215.26148206592606</v>
      </c>
      <c r="T149" s="85"/>
      <c r="U149" s="86">
        <f t="shared" si="83"/>
        <v>0.27679999999999999</v>
      </c>
      <c r="V149" s="86">
        <f t="shared" si="84"/>
        <v>2.5312000000000008E-2</v>
      </c>
      <c r="W149" s="87">
        <f t="shared" si="85"/>
        <v>1.2250000000000004E-2</v>
      </c>
      <c r="X149" s="87">
        <f t="shared" si="86"/>
        <v>4.6610000000000013E-2</v>
      </c>
      <c r="Y149" s="85"/>
      <c r="Z149" s="84">
        <f t="shared" si="87"/>
        <v>308.43609833733791</v>
      </c>
      <c r="AA149" s="84">
        <f t="shared" si="88"/>
        <v>1376.9505953523394</v>
      </c>
      <c r="AB149" s="84">
        <f t="shared" si="89"/>
        <v>97.1095228941805</v>
      </c>
      <c r="AC149" s="85"/>
      <c r="AD149" s="84">
        <f t="shared" si="90"/>
        <v>62.184315949060036</v>
      </c>
      <c r="AE149" s="84">
        <f t="shared" si="91"/>
        <v>277.60930490693744</v>
      </c>
      <c r="AF149" s="84">
        <f t="shared" si="92"/>
        <v>19.578412792362773</v>
      </c>
      <c r="AG149" s="85"/>
      <c r="AH149" s="88">
        <f t="shared" si="93"/>
        <v>66.287180600811865</v>
      </c>
      <c r="AI149" s="84">
        <f t="shared" si="94"/>
        <v>295.9257145468394</v>
      </c>
      <c r="AJ149" s="84">
        <f t="shared" si="95"/>
        <v>20.870178675081394</v>
      </c>
      <c r="AK149" s="91">
        <f t="shared" si="99"/>
        <v>8.3333333333333329E-2</v>
      </c>
      <c r="AL149" s="83"/>
      <c r="AM149" s="89">
        <f t="shared" si="96"/>
        <v>2.4390243902438935E-2</v>
      </c>
      <c r="AN149" s="77"/>
      <c r="AO149" s="75">
        <f t="shared" si="97"/>
        <v>64.670420098353048</v>
      </c>
      <c r="AP149" s="121">
        <f t="shared" si="98"/>
        <v>9.6952685054401341E-2</v>
      </c>
    </row>
    <row r="150" spans="3:42" ht="12.75">
      <c r="C150" s="227"/>
      <c r="D150" s="228"/>
      <c r="E150" s="234"/>
      <c r="F150" s="235"/>
      <c r="G150" s="235"/>
      <c r="H150" s="235"/>
      <c r="I150" s="235"/>
      <c r="J150" s="235"/>
      <c r="K150" s="235"/>
      <c r="L150" s="235"/>
      <c r="M150" s="235"/>
      <c r="N150" s="235"/>
      <c r="O150" s="236"/>
      <c r="Q150" s="75" t="str">
        <f t="shared" si="80"/>
        <v xml:space="preserve"> </v>
      </c>
      <c r="R150" s="75" t="str">
        <f t="shared" si="81"/>
        <v xml:space="preserve"> </v>
      </c>
      <c r="S150" s="75" t="str">
        <f t="shared" si="82"/>
        <v xml:space="preserve"> </v>
      </c>
      <c r="U150" s="81" t="str">
        <f t="shared" si="83"/>
        <v xml:space="preserve"> </v>
      </c>
      <c r="V150" s="81" t="str">
        <f t="shared" si="84"/>
        <v xml:space="preserve"> </v>
      </c>
      <c r="W150" s="82" t="str">
        <f t="shared" si="85"/>
        <v xml:space="preserve"> </v>
      </c>
      <c r="X150" s="82" t="str">
        <f t="shared" si="86"/>
        <v xml:space="preserve"> </v>
      </c>
      <c r="Z150" s="75" t="str">
        <f t="shared" si="87"/>
        <v xml:space="preserve"> </v>
      </c>
      <c r="AA150" s="75" t="str">
        <f t="shared" si="88"/>
        <v xml:space="preserve"> </v>
      </c>
      <c r="AB150" s="75" t="str">
        <f t="shared" si="89"/>
        <v xml:space="preserve"> </v>
      </c>
      <c r="AD150" s="75" t="str">
        <f t="shared" si="90"/>
        <v xml:space="preserve"> </v>
      </c>
      <c r="AE150" s="75" t="str">
        <f t="shared" si="91"/>
        <v xml:space="preserve"> </v>
      </c>
      <c r="AF150" s="75" t="str">
        <f t="shared" si="92"/>
        <v xml:space="preserve"> </v>
      </c>
      <c r="AH150" s="75" t="str">
        <f t="shared" si="93"/>
        <v xml:space="preserve"> </v>
      </c>
      <c r="AI150" s="75" t="str">
        <f t="shared" si="94"/>
        <v xml:space="preserve"> </v>
      </c>
      <c r="AJ150" s="75" t="str">
        <f t="shared" si="95"/>
        <v xml:space="preserve"> </v>
      </c>
      <c r="AK150" s="91">
        <f t="shared" si="99"/>
        <v>8.3333333333333329E-2</v>
      </c>
      <c r="AL150" s="83"/>
      <c r="AM150" s="89">
        <f t="shared" si="96"/>
        <v>2.4390243902438935E-2</v>
      </c>
      <c r="AN150" s="77"/>
      <c r="AO150" s="75" t="e">
        <f t="shared" si="97"/>
        <v>#VALUE!</v>
      </c>
      <c r="AP150" s="121" t="str">
        <f t="shared" si="98"/>
        <v xml:space="preserve"> </v>
      </c>
    </row>
    <row r="151" spans="3:42" ht="12.75">
      <c r="C151" s="227" t="s">
        <v>0</v>
      </c>
      <c r="D151" s="227" t="s">
        <v>102</v>
      </c>
      <c r="E151" s="234">
        <v>0</v>
      </c>
      <c r="F151" s="235"/>
      <c r="G151" s="235">
        <v>0</v>
      </c>
      <c r="H151" s="235">
        <v>0</v>
      </c>
      <c r="I151" s="235">
        <v>0</v>
      </c>
      <c r="J151" s="235">
        <v>0</v>
      </c>
      <c r="K151" s="235">
        <v>0</v>
      </c>
      <c r="L151" s="235">
        <v>0</v>
      </c>
      <c r="M151" s="235">
        <v>0</v>
      </c>
      <c r="N151" s="235">
        <v>0</v>
      </c>
      <c r="O151" s="236">
        <v>0</v>
      </c>
      <c r="Q151" s="75" t="str">
        <f t="shared" si="80"/>
        <v xml:space="preserve"> </v>
      </c>
      <c r="R151" s="75" t="str">
        <f t="shared" si="81"/>
        <v xml:space="preserve"> </v>
      </c>
      <c r="S151" s="75" t="str">
        <f t="shared" si="82"/>
        <v xml:space="preserve"> </v>
      </c>
      <c r="U151" s="81" t="str">
        <f t="shared" si="83"/>
        <v xml:space="preserve"> </v>
      </c>
      <c r="V151" s="81" t="str">
        <f t="shared" si="84"/>
        <v xml:space="preserve"> </v>
      </c>
      <c r="W151" s="82" t="str">
        <f t="shared" si="85"/>
        <v xml:space="preserve"> </v>
      </c>
      <c r="X151" s="82" t="str">
        <f t="shared" si="86"/>
        <v xml:space="preserve"> </v>
      </c>
      <c r="Z151" s="75" t="str">
        <f t="shared" si="87"/>
        <v xml:space="preserve"> </v>
      </c>
      <c r="AA151" s="75" t="str">
        <f t="shared" si="88"/>
        <v xml:space="preserve"> </v>
      </c>
      <c r="AB151" s="75" t="str">
        <f t="shared" si="89"/>
        <v xml:space="preserve"> </v>
      </c>
      <c r="AD151" s="75" t="str">
        <f t="shared" si="90"/>
        <v xml:space="preserve"> </v>
      </c>
      <c r="AE151" s="75" t="str">
        <f t="shared" si="91"/>
        <v xml:space="preserve"> </v>
      </c>
      <c r="AF151" s="75" t="str">
        <f t="shared" si="92"/>
        <v xml:space="preserve"> </v>
      </c>
      <c r="AH151" s="75" t="str">
        <f t="shared" si="93"/>
        <v xml:space="preserve"> </v>
      </c>
      <c r="AI151" s="75" t="str">
        <f t="shared" si="94"/>
        <v xml:space="preserve"> </v>
      </c>
      <c r="AJ151" s="75" t="str">
        <f t="shared" si="95"/>
        <v xml:space="preserve"> </v>
      </c>
      <c r="AK151" s="91">
        <f t="shared" si="99"/>
        <v>8.3333333333333329E-2</v>
      </c>
      <c r="AL151" s="83"/>
      <c r="AM151" s="89">
        <f t="shared" si="96"/>
        <v>2.4390243902438935E-2</v>
      </c>
      <c r="AN151" s="77"/>
      <c r="AO151" s="75" t="e">
        <f t="shared" si="97"/>
        <v>#VALUE!</v>
      </c>
      <c r="AP151" s="121" t="str">
        <f t="shared" si="98"/>
        <v xml:space="preserve"> </v>
      </c>
    </row>
    <row r="152" spans="3:42" ht="12.75">
      <c r="C152" s="237"/>
      <c r="D152" s="238" t="s">
        <v>27</v>
      </c>
      <c r="E152" s="239">
        <v>432</v>
      </c>
      <c r="F152" s="240">
        <v>72</v>
      </c>
      <c r="G152" s="240">
        <v>864</v>
      </c>
      <c r="H152" s="240">
        <v>272127.7093284516</v>
      </c>
      <c r="I152" s="240">
        <v>72413.183452300975</v>
      </c>
      <c r="J152" s="240">
        <v>6990.0084056652731</v>
      </c>
      <c r="K152" s="240">
        <v>3333.5644392735326</v>
      </c>
      <c r="L152" s="240">
        <v>12683.872531799128</v>
      </c>
      <c r="M152" s="240">
        <v>137103.15789473685</v>
      </c>
      <c r="N152" s="240">
        <v>24405.120000000003</v>
      </c>
      <c r="O152" s="241">
        <v>15198.802604675846</v>
      </c>
      <c r="Q152" s="75">
        <f t="shared" si="80"/>
        <v>629.92525307511949</v>
      </c>
      <c r="R152" s="75">
        <f t="shared" si="81"/>
        <v>3779.5515184507167</v>
      </c>
      <c r="S152" s="75">
        <f t="shared" si="82"/>
        <v>314.96262653755974</v>
      </c>
      <c r="U152" s="81">
        <f t="shared" si="83"/>
        <v>0.2661</v>
      </c>
      <c r="V152" s="81">
        <f t="shared" si="84"/>
        <v>2.5686500000000004E-2</v>
      </c>
      <c r="W152" s="82">
        <f t="shared" si="85"/>
        <v>1.2250000000000002E-2</v>
      </c>
      <c r="X152" s="82">
        <f t="shared" si="86"/>
        <v>4.6609999999999999E-2</v>
      </c>
      <c r="Z152" s="75">
        <f t="shared" si="87"/>
        <v>317.36842105263162</v>
      </c>
      <c r="AA152" s="75">
        <f t="shared" si="88"/>
        <v>1904.2105263157896</v>
      </c>
      <c r="AB152" s="75">
        <f t="shared" si="89"/>
        <v>158.68421052631581</v>
      </c>
      <c r="AD152" s="75">
        <f t="shared" si="90"/>
        <v>56.493333333333339</v>
      </c>
      <c r="AE152" s="75">
        <f t="shared" si="91"/>
        <v>338.96000000000004</v>
      </c>
      <c r="AF152" s="75">
        <f t="shared" si="92"/>
        <v>28.24666666666667</v>
      </c>
      <c r="AH152" s="75">
        <f t="shared" si="93"/>
        <v>35.182413436749641</v>
      </c>
      <c r="AI152" s="75">
        <f t="shared" si="94"/>
        <v>211.09448062049785</v>
      </c>
      <c r="AJ152" s="75">
        <f t="shared" si="95"/>
        <v>17.591206718374821</v>
      </c>
      <c r="AK152" s="91">
        <f t="shared" si="99"/>
        <v>8.3333333333333329E-2</v>
      </c>
      <c r="AL152" s="83"/>
      <c r="AM152" s="89">
        <f t="shared" si="96"/>
        <v>2.4390243902438935E-2</v>
      </c>
      <c r="AN152" s="77"/>
      <c r="AO152" s="75">
        <f t="shared" si="97"/>
        <v>34.32430579195087</v>
      </c>
      <c r="AP152" s="121">
        <f t="shared" si="98"/>
        <v>5.5851727272400828E-2</v>
      </c>
    </row>
    <row r="153" spans="3:42" ht="12.75">
      <c r="C153" s="237"/>
      <c r="D153" s="238" t="s">
        <v>29</v>
      </c>
      <c r="E153" s="239">
        <v>780</v>
      </c>
      <c r="F153" s="240">
        <v>130</v>
      </c>
      <c r="G153" s="240">
        <v>1560</v>
      </c>
      <c r="H153" s="240">
        <v>438005.27206880448</v>
      </c>
      <c r="I153" s="240">
        <v>116553.20289750888</v>
      </c>
      <c r="J153" s="240">
        <v>11250.822420995348</v>
      </c>
      <c r="K153" s="240">
        <v>5365.5645828428551</v>
      </c>
      <c r="L153" s="240">
        <v>20415.425731126976</v>
      </c>
      <c r="M153" s="240">
        <v>247547.36842105267</v>
      </c>
      <c r="N153" s="240">
        <v>32986.511999999995</v>
      </c>
      <c r="O153" s="241">
        <v>3886.3760152777559</v>
      </c>
      <c r="Q153" s="75">
        <f t="shared" si="80"/>
        <v>561.54522060103136</v>
      </c>
      <c r="R153" s="75">
        <f t="shared" si="81"/>
        <v>3369.2713236061882</v>
      </c>
      <c r="S153" s="75">
        <f t="shared" si="82"/>
        <v>280.77261030051568</v>
      </c>
      <c r="U153" s="81">
        <f t="shared" si="83"/>
        <v>0.2661</v>
      </c>
      <c r="V153" s="81">
        <f t="shared" si="84"/>
        <v>2.5686500000000004E-2</v>
      </c>
      <c r="W153" s="82">
        <f t="shared" si="85"/>
        <v>1.225E-2</v>
      </c>
      <c r="X153" s="82">
        <f t="shared" si="86"/>
        <v>4.6609999999999999E-2</v>
      </c>
      <c r="Z153" s="75">
        <f t="shared" si="87"/>
        <v>317.36842105263162</v>
      </c>
      <c r="AA153" s="75">
        <f t="shared" si="88"/>
        <v>1904.2105263157898</v>
      </c>
      <c r="AB153" s="75">
        <f t="shared" si="89"/>
        <v>158.68421052631581</v>
      </c>
      <c r="AD153" s="75">
        <f t="shared" si="90"/>
        <v>42.290399999999991</v>
      </c>
      <c r="AE153" s="75">
        <f t="shared" si="91"/>
        <v>253.74239999999998</v>
      </c>
      <c r="AF153" s="75">
        <f t="shared" si="92"/>
        <v>21.145199999999996</v>
      </c>
      <c r="AH153" s="75">
        <f t="shared" si="93"/>
        <v>4.9825333529201998</v>
      </c>
      <c r="AI153" s="75">
        <f t="shared" si="94"/>
        <v>29.895200117521199</v>
      </c>
      <c r="AJ153" s="75">
        <f t="shared" si="95"/>
        <v>2.4912666764600999</v>
      </c>
      <c r="AK153" s="91">
        <f t="shared" si="99"/>
        <v>8.3333333333333329E-2</v>
      </c>
      <c r="AL153" s="83"/>
      <c r="AM153" s="89">
        <f t="shared" si="96"/>
        <v>2.4390243902438935E-2</v>
      </c>
      <c r="AN153" s="77"/>
      <c r="AO153" s="75">
        <f t="shared" si="97"/>
        <v>4.8610081491904396</v>
      </c>
      <c r="AP153" s="121">
        <f t="shared" si="98"/>
        <v>8.8728978007992128E-3</v>
      </c>
    </row>
    <row r="154" spans="3:42" ht="12.75">
      <c r="C154" s="237"/>
      <c r="D154" s="238" t="s">
        <v>31</v>
      </c>
      <c r="E154" s="239">
        <v>546</v>
      </c>
      <c r="F154" s="240">
        <v>91</v>
      </c>
      <c r="G154" s="240">
        <v>1092</v>
      </c>
      <c r="H154" s="240">
        <v>326011.67223716836</v>
      </c>
      <c r="I154" s="240">
        <v>86751.705982310494</v>
      </c>
      <c r="J154" s="240">
        <v>8374.0988189200252</v>
      </c>
      <c r="K154" s="240">
        <v>3993.6429849053129</v>
      </c>
      <c r="L154" s="240">
        <v>15195.404042974418</v>
      </c>
      <c r="M154" s="240">
        <v>173283.15789473685</v>
      </c>
      <c r="N154" s="240">
        <v>23090.558399999998</v>
      </c>
      <c r="O154" s="241">
        <v>15323.104113321229</v>
      </c>
      <c r="Q154" s="75">
        <f t="shared" si="80"/>
        <v>597.09097479334866</v>
      </c>
      <c r="R154" s="75">
        <f t="shared" si="81"/>
        <v>3582.5458487600918</v>
      </c>
      <c r="S154" s="75">
        <f t="shared" si="82"/>
        <v>298.54548739667433</v>
      </c>
      <c r="U154" s="81">
        <f t="shared" si="83"/>
        <v>0.2661</v>
      </c>
      <c r="V154" s="81">
        <f t="shared" si="84"/>
        <v>2.5686500000000001E-2</v>
      </c>
      <c r="W154" s="82">
        <f t="shared" si="85"/>
        <v>1.2250000000000002E-2</v>
      </c>
      <c r="X154" s="82">
        <f t="shared" si="86"/>
        <v>4.6610000000000006E-2</v>
      </c>
      <c r="Z154" s="75">
        <f t="shared" si="87"/>
        <v>317.36842105263162</v>
      </c>
      <c r="AA154" s="75">
        <f t="shared" si="88"/>
        <v>1904.2105263157896</v>
      </c>
      <c r="AB154" s="75">
        <f t="shared" si="89"/>
        <v>158.68421052631581</v>
      </c>
      <c r="AD154" s="75">
        <f t="shared" si="90"/>
        <v>42.290399999999998</v>
      </c>
      <c r="AE154" s="75">
        <f t="shared" si="91"/>
        <v>253.74239999999998</v>
      </c>
      <c r="AF154" s="75">
        <f t="shared" si="92"/>
        <v>21.145199999999999</v>
      </c>
      <c r="AH154" s="75">
        <f t="shared" si="93"/>
        <v>28.064293247841078</v>
      </c>
      <c r="AI154" s="75">
        <f t="shared" si="94"/>
        <v>168.38575948704647</v>
      </c>
      <c r="AJ154" s="75">
        <f t="shared" si="95"/>
        <v>14.032146623920539</v>
      </c>
      <c r="AK154" s="91">
        <f t="shared" si="99"/>
        <v>8.3333333333333329E-2</v>
      </c>
      <c r="AL154" s="83"/>
      <c r="AM154" s="89">
        <f t="shared" si="96"/>
        <v>2.4390243902438935E-2</v>
      </c>
      <c r="AN154" s="77"/>
      <c r="AO154" s="75">
        <f t="shared" si="97"/>
        <v>27.379798290576666</v>
      </c>
      <c r="AP154" s="121">
        <f t="shared" si="98"/>
        <v>4.7001703982469417E-2</v>
      </c>
    </row>
    <row r="155" spans="3:42" ht="12.75">
      <c r="C155" s="237"/>
      <c r="D155" s="238" t="s">
        <v>199</v>
      </c>
      <c r="E155" s="239">
        <v>0</v>
      </c>
      <c r="F155" s="240"/>
      <c r="G155" s="240">
        <v>0</v>
      </c>
      <c r="H155" s="240">
        <v>0</v>
      </c>
      <c r="I155" s="240">
        <v>0</v>
      </c>
      <c r="J155" s="240">
        <v>0</v>
      </c>
      <c r="K155" s="240">
        <v>0</v>
      </c>
      <c r="L155" s="240">
        <v>0</v>
      </c>
      <c r="M155" s="240">
        <v>0</v>
      </c>
      <c r="N155" s="240">
        <v>0</v>
      </c>
      <c r="O155" s="241">
        <v>0</v>
      </c>
      <c r="Q155" s="75" t="str">
        <f t="shared" si="80"/>
        <v xml:space="preserve"> </v>
      </c>
      <c r="R155" s="75" t="str">
        <f t="shared" si="81"/>
        <v xml:space="preserve"> </v>
      </c>
      <c r="S155" s="75" t="str">
        <f t="shared" si="82"/>
        <v xml:space="preserve"> </v>
      </c>
      <c r="U155" s="81" t="str">
        <f t="shared" si="83"/>
        <v xml:space="preserve"> </v>
      </c>
      <c r="V155" s="81" t="str">
        <f t="shared" si="84"/>
        <v xml:space="preserve"> </v>
      </c>
      <c r="W155" s="82" t="str">
        <f t="shared" si="85"/>
        <v xml:space="preserve"> </v>
      </c>
      <c r="X155" s="82" t="str">
        <f t="shared" si="86"/>
        <v xml:space="preserve"> </v>
      </c>
      <c r="Z155" s="75" t="str">
        <f t="shared" si="87"/>
        <v xml:space="preserve"> </v>
      </c>
      <c r="AA155" s="75" t="str">
        <f t="shared" si="88"/>
        <v xml:space="preserve"> </v>
      </c>
      <c r="AB155" s="75" t="str">
        <f t="shared" si="89"/>
        <v xml:space="preserve"> </v>
      </c>
      <c r="AD155" s="75" t="str">
        <f t="shared" si="90"/>
        <v xml:space="preserve"> </v>
      </c>
      <c r="AE155" s="75" t="str">
        <f t="shared" si="91"/>
        <v xml:space="preserve"> </v>
      </c>
      <c r="AF155" s="75" t="str">
        <f t="shared" si="92"/>
        <v xml:space="preserve"> </v>
      </c>
      <c r="AH155" s="75" t="str">
        <f t="shared" si="93"/>
        <v xml:space="preserve"> </v>
      </c>
      <c r="AI155" s="75" t="str">
        <f t="shared" si="94"/>
        <v xml:space="preserve"> </v>
      </c>
      <c r="AJ155" s="75" t="str">
        <f t="shared" si="95"/>
        <v xml:space="preserve"> </v>
      </c>
      <c r="AK155" s="91">
        <f t="shared" si="99"/>
        <v>8.3333333333333329E-2</v>
      </c>
      <c r="AL155" s="83"/>
      <c r="AM155" s="89">
        <f t="shared" si="96"/>
        <v>2.4390243902438935E-2</v>
      </c>
      <c r="AN155" s="77"/>
      <c r="AO155" s="75" t="e">
        <f t="shared" si="97"/>
        <v>#VALUE!</v>
      </c>
      <c r="AP155" s="121" t="str">
        <f t="shared" si="98"/>
        <v xml:space="preserve"> </v>
      </c>
    </row>
    <row r="156" spans="3:42" ht="12.75">
      <c r="C156" s="237"/>
      <c r="D156" s="238" t="s">
        <v>26</v>
      </c>
      <c r="E156" s="239">
        <v>930.59999999999991</v>
      </c>
      <c r="F156" s="240">
        <v>165</v>
      </c>
      <c r="G156" s="240">
        <v>1980</v>
      </c>
      <c r="H156" s="240">
        <v>572631.52109358425</v>
      </c>
      <c r="I156" s="240">
        <v>152377.24776300276</v>
      </c>
      <c r="J156" s="240">
        <v>14708.899566570353</v>
      </c>
      <c r="K156" s="240">
        <v>7014.7361333964072</v>
      </c>
      <c r="L156" s="240">
        <v>26690.355198171961</v>
      </c>
      <c r="M156" s="240">
        <v>295343.05263157893</v>
      </c>
      <c r="N156" s="240">
        <v>61261.200000000004</v>
      </c>
      <c r="O156" s="241">
        <v>15236.029800863836</v>
      </c>
      <c r="Q156" s="75">
        <f t="shared" si="80"/>
        <v>615.33582752373127</v>
      </c>
      <c r="R156" s="75">
        <f t="shared" si="81"/>
        <v>3470.4940672338439</v>
      </c>
      <c r="S156" s="75">
        <f t="shared" si="82"/>
        <v>289.20783893615368</v>
      </c>
      <c r="U156" s="81">
        <f t="shared" si="83"/>
        <v>0.2661</v>
      </c>
      <c r="V156" s="81">
        <f t="shared" si="84"/>
        <v>2.5686500000000001E-2</v>
      </c>
      <c r="W156" s="82">
        <f t="shared" si="85"/>
        <v>1.225E-2</v>
      </c>
      <c r="X156" s="82">
        <f t="shared" si="86"/>
        <v>4.6609999999999999E-2</v>
      </c>
      <c r="Z156" s="75">
        <f t="shared" si="87"/>
        <v>317.36842105263162</v>
      </c>
      <c r="AA156" s="75">
        <f t="shared" si="88"/>
        <v>1789.957894736842</v>
      </c>
      <c r="AB156" s="75">
        <f t="shared" si="89"/>
        <v>149.16315789473683</v>
      </c>
      <c r="AD156" s="75">
        <f t="shared" si="90"/>
        <v>65.82978723404257</v>
      </c>
      <c r="AE156" s="75">
        <f t="shared" si="91"/>
        <v>371.28000000000003</v>
      </c>
      <c r="AF156" s="75">
        <f t="shared" si="92"/>
        <v>30.94</v>
      </c>
      <c r="AH156" s="75">
        <f t="shared" si="93"/>
        <v>16.372264991257079</v>
      </c>
      <c r="AI156" s="75">
        <f t="shared" si="94"/>
        <v>92.339574550689917</v>
      </c>
      <c r="AJ156" s="75">
        <f t="shared" si="95"/>
        <v>7.6949645458908265</v>
      </c>
      <c r="AK156" s="91">
        <f t="shared" si="99"/>
        <v>8.3333333333333329E-2</v>
      </c>
      <c r="AL156" s="83"/>
      <c r="AM156" s="89">
        <f t="shared" si="96"/>
        <v>2.4390243902438935E-2</v>
      </c>
      <c r="AN156" s="77"/>
      <c r="AO156" s="75">
        <f t="shared" si="97"/>
        <v>15.972941454884957</v>
      </c>
      <c r="AP156" s="121">
        <f t="shared" si="98"/>
        <v>2.6607040024214518E-2</v>
      </c>
    </row>
    <row r="157" spans="3:42" ht="12.75">
      <c r="C157" s="237"/>
      <c r="D157" s="238" t="s">
        <v>200</v>
      </c>
      <c r="E157" s="239">
        <v>0</v>
      </c>
      <c r="F157" s="240"/>
      <c r="G157" s="240">
        <v>0</v>
      </c>
      <c r="H157" s="240">
        <v>0</v>
      </c>
      <c r="I157" s="240">
        <v>0</v>
      </c>
      <c r="J157" s="240">
        <v>0</v>
      </c>
      <c r="K157" s="240">
        <v>0</v>
      </c>
      <c r="L157" s="240">
        <v>0</v>
      </c>
      <c r="M157" s="240">
        <v>0</v>
      </c>
      <c r="N157" s="240">
        <v>0</v>
      </c>
      <c r="O157" s="241">
        <v>0</v>
      </c>
      <c r="Q157" s="75" t="str">
        <f t="shared" si="80"/>
        <v xml:space="preserve"> </v>
      </c>
      <c r="R157" s="75" t="str">
        <f t="shared" si="81"/>
        <v xml:space="preserve"> </v>
      </c>
      <c r="S157" s="75" t="str">
        <f t="shared" si="82"/>
        <v xml:space="preserve"> </v>
      </c>
      <c r="U157" s="81" t="str">
        <f t="shared" si="83"/>
        <v xml:space="preserve"> </v>
      </c>
      <c r="V157" s="81" t="str">
        <f t="shared" si="84"/>
        <v xml:space="preserve"> </v>
      </c>
      <c r="W157" s="82" t="str">
        <f t="shared" si="85"/>
        <v xml:space="preserve"> </v>
      </c>
      <c r="X157" s="82" t="str">
        <f t="shared" si="86"/>
        <v xml:space="preserve"> </v>
      </c>
      <c r="Z157" s="75" t="str">
        <f t="shared" si="87"/>
        <v xml:space="preserve"> </v>
      </c>
      <c r="AA157" s="75" t="str">
        <f t="shared" si="88"/>
        <v xml:space="preserve"> </v>
      </c>
      <c r="AB157" s="75" t="str">
        <f t="shared" si="89"/>
        <v xml:space="preserve"> </v>
      </c>
      <c r="AD157" s="75" t="str">
        <f t="shared" si="90"/>
        <v xml:space="preserve"> </v>
      </c>
      <c r="AE157" s="75" t="str">
        <f t="shared" si="91"/>
        <v xml:space="preserve"> </v>
      </c>
      <c r="AF157" s="75" t="str">
        <f t="shared" si="92"/>
        <v xml:space="preserve"> </v>
      </c>
      <c r="AH157" s="75" t="str">
        <f t="shared" si="93"/>
        <v xml:space="preserve"> </v>
      </c>
      <c r="AI157" s="75" t="str">
        <f t="shared" si="94"/>
        <v xml:space="preserve"> </v>
      </c>
      <c r="AJ157" s="75" t="str">
        <f t="shared" si="95"/>
        <v xml:space="preserve"> </v>
      </c>
      <c r="AK157" s="91">
        <f t="shared" si="99"/>
        <v>8.3333333333333329E-2</v>
      </c>
      <c r="AL157" s="83"/>
      <c r="AM157" s="89">
        <f t="shared" si="96"/>
        <v>2.4390243902438935E-2</v>
      </c>
      <c r="AN157" s="77"/>
      <c r="AO157" s="75" t="e">
        <f t="shared" si="97"/>
        <v>#VALUE!</v>
      </c>
      <c r="AP157" s="121" t="str">
        <f t="shared" si="98"/>
        <v xml:space="preserve"> </v>
      </c>
    </row>
    <row r="158" spans="3:42" ht="12.75">
      <c r="C158" s="237"/>
      <c r="D158" s="238" t="s">
        <v>271</v>
      </c>
      <c r="E158" s="239">
        <v>144</v>
      </c>
      <c r="F158" s="240">
        <v>40</v>
      </c>
      <c r="G158" s="240">
        <v>480</v>
      </c>
      <c r="H158" s="240">
        <v>87574.014743559645</v>
      </c>
      <c r="I158" s="240">
        <v>23303.445323261221</v>
      </c>
      <c r="J158" s="240">
        <v>2249.4699297104448</v>
      </c>
      <c r="K158" s="240">
        <v>1072.7816806086055</v>
      </c>
      <c r="L158" s="240">
        <v>4081.8248271973152</v>
      </c>
      <c r="M158" s="240">
        <v>45701.052631578947</v>
      </c>
      <c r="N158" s="240">
        <v>5876.0639999999994</v>
      </c>
      <c r="O158" s="241">
        <v>5289.3763512031046</v>
      </c>
      <c r="Q158" s="75">
        <f t="shared" si="80"/>
        <v>608.15288016360864</v>
      </c>
      <c r="R158" s="75">
        <f t="shared" si="81"/>
        <v>2189.3503685889909</v>
      </c>
      <c r="S158" s="75">
        <f t="shared" si="82"/>
        <v>182.44586404908259</v>
      </c>
      <c r="U158" s="81">
        <f t="shared" si="83"/>
        <v>0.2661</v>
      </c>
      <c r="V158" s="81">
        <f t="shared" si="84"/>
        <v>2.5686500000000001E-2</v>
      </c>
      <c r="W158" s="82">
        <f t="shared" si="85"/>
        <v>1.2249999999999999E-2</v>
      </c>
      <c r="X158" s="82">
        <f t="shared" si="86"/>
        <v>4.6610000000000006E-2</v>
      </c>
      <c r="Z158" s="75">
        <f t="shared" si="87"/>
        <v>317.36842105263156</v>
      </c>
      <c r="AA158" s="75">
        <f t="shared" si="88"/>
        <v>1142.5263157894738</v>
      </c>
      <c r="AB158" s="75">
        <f t="shared" si="89"/>
        <v>95.210526315789465</v>
      </c>
      <c r="AD158" s="75">
        <f t="shared" si="90"/>
        <v>40.805999999999997</v>
      </c>
      <c r="AE158" s="75">
        <f t="shared" si="91"/>
        <v>146.90159999999997</v>
      </c>
      <c r="AF158" s="75">
        <f t="shared" si="92"/>
        <v>12.2418</v>
      </c>
      <c r="AH158" s="75">
        <f t="shared" si="93"/>
        <v>36.731780216688229</v>
      </c>
      <c r="AI158" s="75">
        <f t="shared" si="94"/>
        <v>132.23440878007762</v>
      </c>
      <c r="AJ158" s="75">
        <f t="shared" si="95"/>
        <v>11.019534065006468</v>
      </c>
      <c r="AK158" s="91">
        <f t="shared" si="99"/>
        <v>8.3333333333333329E-2</v>
      </c>
      <c r="AL158" s="83"/>
      <c r="AM158" s="89">
        <f t="shared" si="96"/>
        <v>2.4390243902438935E-2</v>
      </c>
      <c r="AN158" s="77"/>
      <c r="AO158" s="75">
        <f t="shared" si="97"/>
        <v>35.835883138232418</v>
      </c>
      <c r="AP158" s="121">
        <f t="shared" si="98"/>
        <v>6.0398925031492808E-2</v>
      </c>
    </row>
    <row r="159" spans="3:42" ht="12.75">
      <c r="C159" s="237"/>
      <c r="D159" s="238" t="s">
        <v>142</v>
      </c>
      <c r="E159" s="239">
        <v>144</v>
      </c>
      <c r="F159" s="240">
        <v>40</v>
      </c>
      <c r="G159" s="240">
        <v>480</v>
      </c>
      <c r="H159" s="240">
        <v>94165.607251139387</v>
      </c>
      <c r="I159" s="240">
        <v>25057.468089528193</v>
      </c>
      <c r="J159" s="240">
        <v>2418.7848706563918</v>
      </c>
      <c r="K159" s="240">
        <v>1153.5286888264575</v>
      </c>
      <c r="L159" s="240">
        <v>4389.0589539756065</v>
      </c>
      <c r="M159" s="240">
        <v>45701.052631578947</v>
      </c>
      <c r="N159" s="240">
        <v>5876.0639999999994</v>
      </c>
      <c r="O159" s="241">
        <v>9569.6500165737925</v>
      </c>
      <c r="Q159" s="75">
        <f t="shared" si="80"/>
        <v>653.9278281329124</v>
      </c>
      <c r="R159" s="75">
        <f t="shared" si="81"/>
        <v>2354.1401812784848</v>
      </c>
      <c r="S159" s="75">
        <f t="shared" si="82"/>
        <v>196.17834843987373</v>
      </c>
      <c r="U159" s="81">
        <f t="shared" si="83"/>
        <v>0.2661</v>
      </c>
      <c r="V159" s="81">
        <f t="shared" si="84"/>
        <v>2.5686500000000001E-2</v>
      </c>
      <c r="W159" s="82">
        <f t="shared" si="85"/>
        <v>1.225E-2</v>
      </c>
      <c r="X159" s="82">
        <f t="shared" si="86"/>
        <v>4.6609999999999999E-2</v>
      </c>
      <c r="Z159" s="75">
        <f t="shared" si="87"/>
        <v>317.36842105263156</v>
      </c>
      <c r="AA159" s="75">
        <f t="shared" si="88"/>
        <v>1142.5263157894738</v>
      </c>
      <c r="AB159" s="75">
        <f t="shared" si="89"/>
        <v>95.210526315789465</v>
      </c>
      <c r="AD159" s="75">
        <f t="shared" si="90"/>
        <v>40.805999999999997</v>
      </c>
      <c r="AE159" s="75">
        <f t="shared" si="91"/>
        <v>146.90159999999997</v>
      </c>
      <c r="AF159" s="75">
        <f t="shared" si="92"/>
        <v>12.2418</v>
      </c>
      <c r="AH159" s="75">
        <f t="shared" si="93"/>
        <v>66.455902892873553</v>
      </c>
      <c r="AI159" s="75">
        <f t="shared" si="94"/>
        <v>239.24125041434482</v>
      </c>
      <c r="AJ159" s="75">
        <f t="shared" si="95"/>
        <v>19.936770867862069</v>
      </c>
      <c r="AK159" s="91">
        <f t="shared" si="99"/>
        <v>8.3333333333333329E-2</v>
      </c>
      <c r="AL159" s="83"/>
      <c r="AM159" s="89">
        <f t="shared" si="96"/>
        <v>2.4390243902438935E-2</v>
      </c>
      <c r="AN159" s="77"/>
      <c r="AO159" s="75">
        <f t="shared" si="97"/>
        <v>64.835027212559567</v>
      </c>
      <c r="AP159" s="121">
        <f t="shared" si="98"/>
        <v>0.10162574527928828</v>
      </c>
    </row>
    <row r="160" spans="3:42" ht="12.75">
      <c r="C160" s="237"/>
      <c r="D160" s="238" t="s">
        <v>28</v>
      </c>
      <c r="E160" s="239">
        <v>600</v>
      </c>
      <c r="F160" s="240">
        <v>200</v>
      </c>
      <c r="G160" s="240">
        <v>2400</v>
      </c>
      <c r="H160" s="240">
        <v>446592.27781144722</v>
      </c>
      <c r="I160" s="240">
        <v>118838.2051256261</v>
      </c>
      <c r="J160" s="240">
        <v>11471.39254400374</v>
      </c>
      <c r="K160" s="240">
        <v>5470.7554031902291</v>
      </c>
      <c r="L160" s="240">
        <v>20815.666068791557</v>
      </c>
      <c r="M160" s="240">
        <v>190421.05263157896</v>
      </c>
      <c r="N160" s="240">
        <v>56216.000000000007</v>
      </c>
      <c r="O160" s="241">
        <v>43359.206038256641</v>
      </c>
      <c r="Q160" s="75">
        <f t="shared" si="80"/>
        <v>744.32046301907872</v>
      </c>
      <c r="R160" s="75">
        <f t="shared" si="81"/>
        <v>2232.9613890572359</v>
      </c>
      <c r="S160" s="75">
        <f t="shared" si="82"/>
        <v>186.08011575476968</v>
      </c>
      <c r="U160" s="81">
        <f t="shared" si="83"/>
        <v>0.2661</v>
      </c>
      <c r="V160" s="81">
        <f t="shared" si="84"/>
        <v>2.5686500000000001E-2</v>
      </c>
      <c r="W160" s="82">
        <f t="shared" si="85"/>
        <v>1.2250000000000002E-2</v>
      </c>
      <c r="X160" s="82">
        <f t="shared" si="86"/>
        <v>4.6610000000000006E-2</v>
      </c>
      <c r="Z160" s="75">
        <f t="shared" si="87"/>
        <v>317.36842105263162</v>
      </c>
      <c r="AA160" s="75">
        <f t="shared" si="88"/>
        <v>952.1052631578948</v>
      </c>
      <c r="AB160" s="75">
        <f t="shared" si="89"/>
        <v>79.342105263157904</v>
      </c>
      <c r="AD160" s="75">
        <f t="shared" si="90"/>
        <v>93.693333333333342</v>
      </c>
      <c r="AE160" s="75">
        <f t="shared" si="91"/>
        <v>281.08000000000004</v>
      </c>
      <c r="AF160" s="75">
        <f t="shared" si="92"/>
        <v>23.423333333333336</v>
      </c>
      <c r="AH160" s="75">
        <f t="shared" si="93"/>
        <v>72.265343397094398</v>
      </c>
      <c r="AI160" s="75">
        <f t="shared" si="94"/>
        <v>216.79603019128319</v>
      </c>
      <c r="AJ160" s="75">
        <f t="shared" si="95"/>
        <v>18.066335849273599</v>
      </c>
      <c r="AK160" s="91">
        <f t="shared" si="99"/>
        <v>8.3333333333333329E-2</v>
      </c>
      <c r="AL160" s="83"/>
      <c r="AM160" s="89">
        <f t="shared" si="96"/>
        <v>2.4390243902438935E-2</v>
      </c>
      <c r="AN160" s="77"/>
      <c r="AO160" s="75">
        <f t="shared" si="97"/>
        <v>70.502774045945756</v>
      </c>
      <c r="AP160" s="121">
        <f t="shared" si="98"/>
        <v>9.708901875944001E-2</v>
      </c>
    </row>
    <row r="161" spans="3:42" ht="12.75">
      <c r="C161" s="237"/>
      <c r="D161" s="238" t="s">
        <v>25</v>
      </c>
      <c r="E161" s="239">
        <v>120</v>
      </c>
      <c r="F161" s="240">
        <v>40</v>
      </c>
      <c r="G161" s="240">
        <v>480</v>
      </c>
      <c r="H161" s="240">
        <v>95043.292663850778</v>
      </c>
      <c r="I161" s="240">
        <v>25291.020177850693</v>
      </c>
      <c r="J161" s="240">
        <v>2441.3295370100032</v>
      </c>
      <c r="K161" s="240">
        <v>1164.280335132172</v>
      </c>
      <c r="L161" s="240">
        <v>4429.9678710620856</v>
      </c>
      <c r="M161" s="240">
        <v>38903.225806451614</v>
      </c>
      <c r="N161" s="240">
        <v>11243.2</v>
      </c>
      <c r="O161" s="241">
        <v>11570.268936344226</v>
      </c>
      <c r="Q161" s="75">
        <f t="shared" si="80"/>
        <v>792.02743886542316</v>
      </c>
      <c r="R161" s="75">
        <f t="shared" si="81"/>
        <v>2376.0823165962693</v>
      </c>
      <c r="S161" s="75">
        <f t="shared" si="82"/>
        <v>198.00685971635579</v>
      </c>
      <c r="U161" s="81">
        <f t="shared" si="83"/>
        <v>0.2661</v>
      </c>
      <c r="V161" s="81">
        <f t="shared" si="84"/>
        <v>2.5686500000000001E-2</v>
      </c>
      <c r="W161" s="82">
        <f t="shared" si="85"/>
        <v>1.225E-2</v>
      </c>
      <c r="X161" s="82">
        <f t="shared" si="86"/>
        <v>4.6610000000000006E-2</v>
      </c>
      <c r="Z161" s="75">
        <f t="shared" si="87"/>
        <v>324.19354838709677</v>
      </c>
      <c r="AA161" s="75">
        <f t="shared" si="88"/>
        <v>972.58064516129036</v>
      </c>
      <c r="AB161" s="75">
        <f t="shared" si="89"/>
        <v>81.048387096774192</v>
      </c>
      <c r="AD161" s="75">
        <f t="shared" si="90"/>
        <v>93.693333333333342</v>
      </c>
      <c r="AE161" s="75">
        <f t="shared" si="91"/>
        <v>281.08000000000004</v>
      </c>
      <c r="AF161" s="75">
        <f t="shared" si="92"/>
        <v>23.423333333333336</v>
      </c>
      <c r="AH161" s="75">
        <f t="shared" si="93"/>
        <v>96.418907802868546</v>
      </c>
      <c r="AI161" s="75">
        <f t="shared" si="94"/>
        <v>289.25672340860564</v>
      </c>
      <c r="AJ161" s="75">
        <f t="shared" si="95"/>
        <v>24.104726950717136</v>
      </c>
      <c r="AK161" s="91">
        <f t="shared" si="99"/>
        <v>8.3333333333333329E-2</v>
      </c>
      <c r="AL161" s="83"/>
      <c r="AM161" s="89">
        <f t="shared" si="96"/>
        <v>2.4390243902438935E-2</v>
      </c>
      <c r="AN161" s="77"/>
      <c r="AO161" s="75">
        <f t="shared" si="97"/>
        <v>94.067227124749806</v>
      </c>
      <c r="AP161" s="121">
        <f t="shared" si="98"/>
        <v>0.12173682762934114</v>
      </c>
    </row>
    <row r="162" spans="3:42" ht="12.75">
      <c r="C162" s="237"/>
      <c r="D162" s="238" t="s">
        <v>209</v>
      </c>
      <c r="E162" s="239">
        <v>120</v>
      </c>
      <c r="F162" s="240">
        <v>40</v>
      </c>
      <c r="G162" s="240">
        <v>480</v>
      </c>
      <c r="H162" s="240">
        <v>95043.292663850778</v>
      </c>
      <c r="I162" s="240">
        <v>25291.020177850693</v>
      </c>
      <c r="J162" s="240">
        <v>2441.3295370100032</v>
      </c>
      <c r="K162" s="240">
        <v>1164.280335132172</v>
      </c>
      <c r="L162" s="240">
        <v>4429.9678710620856</v>
      </c>
      <c r="M162" s="240">
        <v>38903.225806451614</v>
      </c>
      <c r="N162" s="240">
        <v>11243.2</v>
      </c>
      <c r="O162" s="241">
        <v>11570.268936344226</v>
      </c>
      <c r="Q162" s="75">
        <f t="shared" si="80"/>
        <v>792.02743886542316</v>
      </c>
      <c r="R162" s="75">
        <f t="shared" si="81"/>
        <v>2376.0823165962693</v>
      </c>
      <c r="S162" s="75">
        <f t="shared" si="82"/>
        <v>198.00685971635579</v>
      </c>
      <c r="U162" s="81">
        <f t="shared" si="83"/>
        <v>0.2661</v>
      </c>
      <c r="V162" s="81">
        <f t="shared" si="84"/>
        <v>2.5686500000000001E-2</v>
      </c>
      <c r="W162" s="82">
        <f t="shared" si="85"/>
        <v>1.225E-2</v>
      </c>
      <c r="X162" s="82">
        <f t="shared" si="86"/>
        <v>4.6610000000000006E-2</v>
      </c>
      <c r="Z162" s="75">
        <f t="shared" si="87"/>
        <v>324.19354838709677</v>
      </c>
      <c r="AA162" s="75">
        <f t="shared" si="88"/>
        <v>972.58064516129036</v>
      </c>
      <c r="AB162" s="75">
        <f t="shared" si="89"/>
        <v>81.048387096774192</v>
      </c>
      <c r="AD162" s="75">
        <f t="shared" si="90"/>
        <v>93.693333333333342</v>
      </c>
      <c r="AE162" s="75">
        <f t="shared" si="91"/>
        <v>281.08000000000004</v>
      </c>
      <c r="AF162" s="75">
        <f t="shared" si="92"/>
        <v>23.423333333333336</v>
      </c>
      <c r="AH162" s="75">
        <f t="shared" si="93"/>
        <v>96.418907802868546</v>
      </c>
      <c r="AI162" s="75">
        <f t="shared" si="94"/>
        <v>289.25672340860564</v>
      </c>
      <c r="AJ162" s="75">
        <f t="shared" si="95"/>
        <v>24.104726950717136</v>
      </c>
      <c r="AK162" s="91">
        <f t="shared" si="99"/>
        <v>8.3333333333333329E-2</v>
      </c>
      <c r="AL162" s="83"/>
      <c r="AM162" s="89">
        <f t="shared" si="96"/>
        <v>2.4390243902438935E-2</v>
      </c>
      <c r="AN162" s="77"/>
      <c r="AO162" s="75">
        <f t="shared" si="97"/>
        <v>94.067227124749806</v>
      </c>
      <c r="AP162" s="121">
        <f t="shared" si="98"/>
        <v>0.12173682762934114</v>
      </c>
    </row>
    <row r="163" spans="3:42" ht="12.75">
      <c r="C163" s="237"/>
      <c r="D163" s="238" t="s">
        <v>275</v>
      </c>
      <c r="E163" s="239">
        <v>120</v>
      </c>
      <c r="F163" s="240">
        <v>40</v>
      </c>
      <c r="G163" s="240">
        <v>480</v>
      </c>
      <c r="H163" s="240">
        <v>95043.292663850778</v>
      </c>
      <c r="I163" s="240">
        <v>25291.020177850693</v>
      </c>
      <c r="J163" s="240">
        <v>2441.3295370100032</v>
      </c>
      <c r="K163" s="240">
        <v>1164.280335132172</v>
      </c>
      <c r="L163" s="240">
        <v>4429.9678710620856</v>
      </c>
      <c r="M163" s="240">
        <v>38903.225806451614</v>
      </c>
      <c r="N163" s="240">
        <v>11243.2</v>
      </c>
      <c r="O163" s="241">
        <v>11570.268936344226</v>
      </c>
      <c r="Q163" s="75">
        <f t="shared" ref="Q163:Q226" si="100">+IF(E163&gt;0,H163/E163," ")</f>
        <v>792.02743886542316</v>
      </c>
      <c r="R163" s="75">
        <f t="shared" ref="R163:R226" si="101">+IF(F163&gt;0,H163/F163," ")</f>
        <v>2376.0823165962693</v>
      </c>
      <c r="S163" s="75">
        <f t="shared" ref="S163:S226" si="102">+IF(G163&gt;0,H163/G163," ")</f>
        <v>198.00685971635579</v>
      </c>
      <c r="U163" s="81">
        <f t="shared" ref="U163:U226" si="103">+IF(H163&gt;0,I163/H163," ")</f>
        <v>0.2661</v>
      </c>
      <c r="V163" s="81">
        <f t="shared" ref="V163:V226" si="104">+IF(H163&gt;0,J163/H163," ")</f>
        <v>2.5686500000000001E-2</v>
      </c>
      <c r="W163" s="82">
        <f t="shared" ref="W163:W226" si="105">+IF(H163&gt;0,K163/H163," ")</f>
        <v>1.225E-2</v>
      </c>
      <c r="X163" s="82">
        <f t="shared" ref="X163:X226" si="106">+IF(H163&gt;0,L163/H163," ")</f>
        <v>4.6610000000000006E-2</v>
      </c>
      <c r="Z163" s="75">
        <f t="shared" ref="Z163:Z226" si="107">+IF(E163&gt;0,M163/E163," ")</f>
        <v>324.19354838709677</v>
      </c>
      <c r="AA163" s="75">
        <f t="shared" ref="AA163:AA226" si="108">+IF(F163,M163/F163," ")</f>
        <v>972.58064516129036</v>
      </c>
      <c r="AB163" s="75">
        <f t="shared" ref="AB163:AB226" si="109">+IF(G163,M163/G163," ")</f>
        <v>81.048387096774192</v>
      </c>
      <c r="AD163" s="75">
        <f t="shared" ref="AD163:AD226" si="110">+IF(E163&gt;0,N163/E163," ")</f>
        <v>93.693333333333342</v>
      </c>
      <c r="AE163" s="75">
        <f t="shared" ref="AE163:AE226" si="111">+IF(F163&gt;0,N163/F163," ")</f>
        <v>281.08000000000004</v>
      </c>
      <c r="AF163" s="75">
        <f t="shared" ref="AF163:AF226" si="112">+IF(G163&gt;0,N163/G163," ")</f>
        <v>23.423333333333336</v>
      </c>
      <c r="AH163" s="75">
        <f t="shared" ref="AH163:AH226" si="113">+IF(E163&gt;0,O163/E163," ")</f>
        <v>96.418907802868546</v>
      </c>
      <c r="AI163" s="75">
        <f t="shared" ref="AI163:AI226" si="114">+IF(F163&gt;0,O163/F163," ")</f>
        <v>289.25672340860564</v>
      </c>
      <c r="AJ163" s="75">
        <f t="shared" ref="AJ163:AJ226" si="115">+IF(G163,O163/G163," ")</f>
        <v>24.104726950717136</v>
      </c>
      <c r="AK163" s="91">
        <f t="shared" si="99"/>
        <v>8.3333333333333329E-2</v>
      </c>
      <c r="AL163" s="83"/>
      <c r="AM163" s="89">
        <f t="shared" ref="AM163:AM226" si="116">1-1/(1+AK163*$AL$5)</f>
        <v>2.4390243902438935E-2</v>
      </c>
      <c r="AN163" s="77"/>
      <c r="AO163" s="75">
        <f t="shared" ref="AO163:AO226" si="117">+IF(AH163&gt;0,AH163*(1-AM163)," ")</f>
        <v>94.067227124749806</v>
      </c>
      <c r="AP163" s="121">
        <f t="shared" ref="AP163:AP226" si="118">+IF(H163&gt;0,O163/H163," ")</f>
        <v>0.12173682762934114</v>
      </c>
    </row>
    <row r="164" spans="3:42" ht="12.75">
      <c r="C164" s="237"/>
      <c r="D164" s="238" t="s">
        <v>276</v>
      </c>
      <c r="E164" s="239">
        <v>120</v>
      </c>
      <c r="F164" s="240">
        <v>40</v>
      </c>
      <c r="G164" s="240">
        <v>480</v>
      </c>
      <c r="H164" s="240">
        <v>95043.292663850778</v>
      </c>
      <c r="I164" s="240">
        <v>25291.020177850693</v>
      </c>
      <c r="J164" s="240">
        <v>2441.3295370100032</v>
      </c>
      <c r="K164" s="240">
        <v>1164.280335132172</v>
      </c>
      <c r="L164" s="240">
        <v>4429.9678710620856</v>
      </c>
      <c r="M164" s="240">
        <v>38903.225806451614</v>
      </c>
      <c r="N164" s="240">
        <v>11243.2</v>
      </c>
      <c r="O164" s="241">
        <v>11570.268936344226</v>
      </c>
      <c r="Q164" s="75">
        <f t="shared" si="100"/>
        <v>792.02743886542316</v>
      </c>
      <c r="R164" s="75">
        <f t="shared" si="101"/>
        <v>2376.0823165962693</v>
      </c>
      <c r="S164" s="75">
        <f t="shared" si="102"/>
        <v>198.00685971635579</v>
      </c>
      <c r="U164" s="81">
        <f t="shared" si="103"/>
        <v>0.2661</v>
      </c>
      <c r="V164" s="81">
        <f t="shared" si="104"/>
        <v>2.5686500000000001E-2</v>
      </c>
      <c r="W164" s="82">
        <f t="shared" si="105"/>
        <v>1.225E-2</v>
      </c>
      <c r="X164" s="82">
        <f t="shared" si="106"/>
        <v>4.6610000000000006E-2</v>
      </c>
      <c r="Z164" s="75">
        <f t="shared" si="107"/>
        <v>324.19354838709677</v>
      </c>
      <c r="AA164" s="75">
        <f t="shared" si="108"/>
        <v>972.58064516129036</v>
      </c>
      <c r="AB164" s="75">
        <f t="shared" si="109"/>
        <v>81.048387096774192</v>
      </c>
      <c r="AD164" s="75">
        <f t="shared" si="110"/>
        <v>93.693333333333342</v>
      </c>
      <c r="AE164" s="75">
        <f t="shared" si="111"/>
        <v>281.08000000000004</v>
      </c>
      <c r="AF164" s="75">
        <f t="shared" si="112"/>
        <v>23.423333333333336</v>
      </c>
      <c r="AH164" s="75">
        <f t="shared" si="113"/>
        <v>96.418907802868546</v>
      </c>
      <c r="AI164" s="75">
        <f t="shared" si="114"/>
        <v>289.25672340860564</v>
      </c>
      <c r="AJ164" s="75">
        <f t="shared" si="115"/>
        <v>24.104726950717136</v>
      </c>
      <c r="AK164" s="91">
        <f t="shared" si="99"/>
        <v>8.3333333333333329E-2</v>
      </c>
      <c r="AL164" s="83"/>
      <c r="AM164" s="89">
        <f t="shared" si="116"/>
        <v>2.4390243902438935E-2</v>
      </c>
      <c r="AN164" s="77"/>
      <c r="AO164" s="75">
        <f t="shared" si="117"/>
        <v>94.067227124749806</v>
      </c>
      <c r="AP164" s="121">
        <f t="shared" si="118"/>
        <v>0.12173682762934114</v>
      </c>
    </row>
    <row r="165" spans="3:42" ht="12.75">
      <c r="C165" s="237"/>
      <c r="D165" s="238" t="s">
        <v>30</v>
      </c>
      <c r="E165" s="239">
        <v>912</v>
      </c>
      <c r="F165" s="240">
        <v>200</v>
      </c>
      <c r="G165" s="240">
        <v>4800</v>
      </c>
      <c r="H165" s="240">
        <v>675658.63534234185</v>
      </c>
      <c r="I165" s="240">
        <v>179792.76286459717</v>
      </c>
      <c r="J165" s="240">
        <v>17355.305536721065</v>
      </c>
      <c r="K165" s="240">
        <v>8276.8182829436882</v>
      </c>
      <c r="L165" s="240">
        <v>31492.448993306556</v>
      </c>
      <c r="M165" s="240">
        <v>289440</v>
      </c>
      <c r="N165" s="240">
        <v>43810.399999999994</v>
      </c>
      <c r="O165" s="241">
        <v>105490.89966477334</v>
      </c>
      <c r="Q165" s="75">
        <f t="shared" si="100"/>
        <v>740.8537668227433</v>
      </c>
      <c r="R165" s="75">
        <f t="shared" si="101"/>
        <v>3378.2931767117093</v>
      </c>
      <c r="S165" s="75">
        <f t="shared" si="102"/>
        <v>140.76221569632122</v>
      </c>
      <c r="U165" s="81">
        <f t="shared" si="103"/>
        <v>0.2661</v>
      </c>
      <c r="V165" s="81">
        <f t="shared" si="104"/>
        <v>2.5686500000000001E-2</v>
      </c>
      <c r="W165" s="82">
        <f t="shared" si="105"/>
        <v>1.225E-2</v>
      </c>
      <c r="X165" s="82">
        <f t="shared" si="106"/>
        <v>4.6610000000000006E-2</v>
      </c>
      <c r="Z165" s="75">
        <f t="shared" si="107"/>
        <v>317.36842105263156</v>
      </c>
      <c r="AA165" s="75">
        <f t="shared" si="108"/>
        <v>1447.2</v>
      </c>
      <c r="AB165" s="75">
        <f t="shared" si="109"/>
        <v>60.3</v>
      </c>
      <c r="AD165" s="75">
        <f t="shared" si="110"/>
        <v>48.037719298245605</v>
      </c>
      <c r="AE165" s="75">
        <f t="shared" si="111"/>
        <v>219.05199999999996</v>
      </c>
      <c r="AF165" s="75">
        <f t="shared" si="112"/>
        <v>9.1271666666666658</v>
      </c>
      <c r="AH165" s="75">
        <f t="shared" si="113"/>
        <v>115.66984612365498</v>
      </c>
      <c r="AI165" s="75">
        <f t="shared" si="114"/>
        <v>527.45449832386669</v>
      </c>
      <c r="AJ165" s="75">
        <f t="shared" si="115"/>
        <v>21.977270763494445</v>
      </c>
      <c r="AK165" s="91">
        <f t="shared" si="99"/>
        <v>8.3333333333333329E-2</v>
      </c>
      <c r="AL165" s="83"/>
      <c r="AM165" s="89">
        <f t="shared" si="116"/>
        <v>2.4390243902438935E-2</v>
      </c>
      <c r="AN165" s="77"/>
      <c r="AO165" s="75">
        <f t="shared" si="117"/>
        <v>112.84863036454145</v>
      </c>
      <c r="AP165" s="121">
        <f t="shared" si="118"/>
        <v>0.15613046906641451</v>
      </c>
    </row>
    <row r="166" spans="3:42" ht="12.75">
      <c r="C166" s="237"/>
      <c r="D166" s="238" t="s">
        <v>286</v>
      </c>
      <c r="E166" s="239">
        <v>0</v>
      </c>
      <c r="F166" s="240"/>
      <c r="G166" s="240">
        <v>0</v>
      </c>
      <c r="H166" s="240">
        <v>0</v>
      </c>
      <c r="I166" s="240">
        <v>0</v>
      </c>
      <c r="J166" s="240">
        <v>0</v>
      </c>
      <c r="K166" s="240">
        <v>0</v>
      </c>
      <c r="L166" s="240">
        <v>0</v>
      </c>
      <c r="M166" s="240">
        <v>0</v>
      </c>
      <c r="N166" s="240">
        <v>0</v>
      </c>
      <c r="O166" s="241">
        <v>0</v>
      </c>
      <c r="Q166" s="75" t="str">
        <f t="shared" si="100"/>
        <v xml:space="preserve"> </v>
      </c>
      <c r="R166" s="75" t="str">
        <f t="shared" si="101"/>
        <v xml:space="preserve"> </v>
      </c>
      <c r="S166" s="75" t="str">
        <f t="shared" si="102"/>
        <v xml:space="preserve"> </v>
      </c>
      <c r="U166" s="81" t="str">
        <f t="shared" si="103"/>
        <v xml:space="preserve"> </v>
      </c>
      <c r="V166" s="81" t="str">
        <f t="shared" si="104"/>
        <v xml:space="preserve"> </v>
      </c>
      <c r="W166" s="82" t="str">
        <f t="shared" si="105"/>
        <v xml:space="preserve"> </v>
      </c>
      <c r="X166" s="82" t="str">
        <f t="shared" si="106"/>
        <v xml:space="preserve"> </v>
      </c>
      <c r="Z166" s="75" t="str">
        <f t="shared" si="107"/>
        <v xml:space="preserve"> </v>
      </c>
      <c r="AA166" s="75" t="str">
        <f t="shared" si="108"/>
        <v xml:space="preserve"> </v>
      </c>
      <c r="AB166" s="75" t="str">
        <f t="shared" si="109"/>
        <v xml:space="preserve"> </v>
      </c>
      <c r="AD166" s="75" t="str">
        <f t="shared" si="110"/>
        <v xml:space="preserve"> </v>
      </c>
      <c r="AE166" s="75" t="str">
        <f t="shared" si="111"/>
        <v xml:space="preserve"> </v>
      </c>
      <c r="AF166" s="75" t="str">
        <f t="shared" si="112"/>
        <v xml:space="preserve"> </v>
      </c>
      <c r="AH166" s="75" t="str">
        <f t="shared" si="113"/>
        <v xml:space="preserve"> </v>
      </c>
      <c r="AI166" s="75" t="str">
        <f t="shared" si="114"/>
        <v xml:space="preserve"> </v>
      </c>
      <c r="AJ166" s="75" t="str">
        <f t="shared" si="115"/>
        <v xml:space="preserve"> </v>
      </c>
      <c r="AK166" s="91">
        <f t="shared" si="99"/>
        <v>8.3333333333333329E-2</v>
      </c>
      <c r="AL166" s="83"/>
      <c r="AM166" s="89">
        <f t="shared" si="116"/>
        <v>2.4390243902438935E-2</v>
      </c>
      <c r="AN166" s="77"/>
      <c r="AO166" s="75" t="e">
        <f t="shared" si="117"/>
        <v>#VALUE!</v>
      </c>
      <c r="AP166" s="121" t="str">
        <f t="shared" si="118"/>
        <v xml:space="preserve"> </v>
      </c>
    </row>
    <row r="167" spans="3:42" ht="12.75">
      <c r="C167" s="237"/>
      <c r="D167" s="238" t="s">
        <v>287</v>
      </c>
      <c r="E167" s="239">
        <v>0</v>
      </c>
      <c r="F167" s="240"/>
      <c r="G167" s="240">
        <v>0</v>
      </c>
      <c r="H167" s="240">
        <v>0</v>
      </c>
      <c r="I167" s="240">
        <v>0</v>
      </c>
      <c r="J167" s="240">
        <v>0</v>
      </c>
      <c r="K167" s="240">
        <v>0</v>
      </c>
      <c r="L167" s="240">
        <v>0</v>
      </c>
      <c r="M167" s="240">
        <v>0</v>
      </c>
      <c r="N167" s="240">
        <v>0</v>
      </c>
      <c r="O167" s="241">
        <v>0</v>
      </c>
      <c r="Q167" s="75" t="str">
        <f t="shared" si="100"/>
        <v xml:space="preserve"> </v>
      </c>
      <c r="R167" s="75" t="str">
        <f t="shared" si="101"/>
        <v xml:space="preserve"> </v>
      </c>
      <c r="S167" s="75" t="str">
        <f t="shared" si="102"/>
        <v xml:space="preserve"> </v>
      </c>
      <c r="U167" s="81" t="str">
        <f t="shared" si="103"/>
        <v xml:space="preserve"> </v>
      </c>
      <c r="V167" s="81" t="str">
        <f t="shared" si="104"/>
        <v xml:space="preserve"> </v>
      </c>
      <c r="W167" s="82" t="str">
        <f t="shared" si="105"/>
        <v xml:space="preserve"> </v>
      </c>
      <c r="X167" s="82" t="str">
        <f t="shared" si="106"/>
        <v xml:space="preserve"> </v>
      </c>
      <c r="Z167" s="75" t="str">
        <f t="shared" si="107"/>
        <v xml:space="preserve"> </v>
      </c>
      <c r="AA167" s="75" t="str">
        <f t="shared" si="108"/>
        <v xml:space="preserve"> </v>
      </c>
      <c r="AB167" s="75" t="str">
        <f t="shared" si="109"/>
        <v xml:space="preserve"> </v>
      </c>
      <c r="AD167" s="75" t="str">
        <f t="shared" si="110"/>
        <v xml:space="preserve"> </v>
      </c>
      <c r="AE167" s="75" t="str">
        <f t="shared" si="111"/>
        <v xml:space="preserve"> </v>
      </c>
      <c r="AF167" s="75" t="str">
        <f t="shared" si="112"/>
        <v xml:space="preserve"> </v>
      </c>
      <c r="AH167" s="75" t="str">
        <f t="shared" si="113"/>
        <v xml:space="preserve"> </v>
      </c>
      <c r="AI167" s="75" t="str">
        <f t="shared" si="114"/>
        <v xml:space="preserve"> </v>
      </c>
      <c r="AJ167" s="75" t="str">
        <f t="shared" si="115"/>
        <v xml:space="preserve"> </v>
      </c>
      <c r="AK167" s="91">
        <f t="shared" si="99"/>
        <v>8.3333333333333329E-2</v>
      </c>
      <c r="AL167" s="83"/>
      <c r="AM167" s="89">
        <f t="shared" si="116"/>
        <v>2.4390243902438935E-2</v>
      </c>
      <c r="AN167" s="77"/>
      <c r="AO167" s="75" t="e">
        <f t="shared" si="117"/>
        <v>#VALUE!</v>
      </c>
      <c r="AP167" s="121" t="str">
        <f t="shared" si="118"/>
        <v xml:space="preserve"> </v>
      </c>
    </row>
    <row r="168" spans="3:42" ht="12.75">
      <c r="C168" s="237"/>
      <c r="D168" s="238" t="s">
        <v>35</v>
      </c>
      <c r="E168" s="239">
        <v>140.80000000000001</v>
      </c>
      <c r="F168" s="240">
        <v>44</v>
      </c>
      <c r="G168" s="240">
        <v>704</v>
      </c>
      <c r="H168" s="240">
        <v>91360.765215403779</v>
      </c>
      <c r="I168" s="240">
        <v>24311.099623818947</v>
      </c>
      <c r="J168" s="240">
        <v>2346.7382957054697</v>
      </c>
      <c r="K168" s="240">
        <v>1119.1693738886963</v>
      </c>
      <c r="L168" s="240">
        <v>4258.3252666899698</v>
      </c>
      <c r="M168" s="240">
        <v>24608.457011916809</v>
      </c>
      <c r="N168" s="240">
        <v>15550.779199999997</v>
      </c>
      <c r="O168" s="241">
        <v>19166.196443383888</v>
      </c>
      <c r="Q168" s="75">
        <f t="shared" si="100"/>
        <v>648.86907113212908</v>
      </c>
      <c r="R168" s="75">
        <f t="shared" si="101"/>
        <v>2076.3810276228132</v>
      </c>
      <c r="S168" s="75">
        <f t="shared" si="102"/>
        <v>129.77381422642583</v>
      </c>
      <c r="U168" s="81">
        <f t="shared" si="103"/>
        <v>0.2661</v>
      </c>
      <c r="V168" s="81">
        <f t="shared" si="104"/>
        <v>2.5686500000000004E-2</v>
      </c>
      <c r="W168" s="82">
        <f t="shared" si="105"/>
        <v>1.225E-2</v>
      </c>
      <c r="X168" s="82">
        <f t="shared" si="106"/>
        <v>4.6609999999999999E-2</v>
      </c>
      <c r="Z168" s="75">
        <f t="shared" si="107"/>
        <v>174.77597309600006</v>
      </c>
      <c r="AA168" s="75">
        <f t="shared" si="108"/>
        <v>559.28311390720023</v>
      </c>
      <c r="AB168" s="75">
        <f t="shared" si="109"/>
        <v>34.955194619200014</v>
      </c>
      <c r="AD168" s="75">
        <f t="shared" si="110"/>
        <v>110.44587499999997</v>
      </c>
      <c r="AE168" s="75">
        <f t="shared" si="111"/>
        <v>353.42679999999996</v>
      </c>
      <c r="AF168" s="75">
        <f t="shared" si="112"/>
        <v>22.089174999999997</v>
      </c>
      <c r="AH168" s="75">
        <f t="shared" si="113"/>
        <v>136.12355428539692</v>
      </c>
      <c r="AI168" s="75">
        <f t="shared" si="114"/>
        <v>435.59537371327019</v>
      </c>
      <c r="AJ168" s="75">
        <f t="shared" si="115"/>
        <v>27.224710857079387</v>
      </c>
      <c r="AK168" s="91">
        <f t="shared" si="99"/>
        <v>8.3333333333333329E-2</v>
      </c>
      <c r="AL168" s="83"/>
      <c r="AM168" s="89">
        <f t="shared" si="116"/>
        <v>2.4390243902438935E-2</v>
      </c>
      <c r="AN168" s="77"/>
      <c r="AO168" s="75">
        <f t="shared" si="117"/>
        <v>132.8034675955092</v>
      </c>
      <c r="AP168" s="121">
        <f t="shared" si="118"/>
        <v>0.20978585718054377</v>
      </c>
    </row>
    <row r="169" spans="3:42" ht="12.75">
      <c r="C169" s="237"/>
      <c r="D169" s="238" t="s">
        <v>202</v>
      </c>
      <c r="E169" s="239">
        <v>160.80000000000001</v>
      </c>
      <c r="F169" s="240">
        <v>40</v>
      </c>
      <c r="G169" s="240">
        <v>480</v>
      </c>
      <c r="H169" s="240">
        <v>102441.08942644551</v>
      </c>
      <c r="I169" s="240">
        <v>27259.573896377151</v>
      </c>
      <c r="J169" s="240">
        <v>2631.353043552393</v>
      </c>
      <c r="K169" s="240">
        <v>1254.9033454739579</v>
      </c>
      <c r="L169" s="240">
        <v>4774.7791781666256</v>
      </c>
      <c r="M169" s="240">
        <v>28103.97647383681</v>
      </c>
      <c r="N169" s="240">
        <v>14088.700800000001</v>
      </c>
      <c r="O169" s="241">
        <v>24327.802689038585</v>
      </c>
      <c r="Q169" s="75">
        <f t="shared" si="100"/>
        <v>637.07145165699944</v>
      </c>
      <c r="R169" s="75">
        <f t="shared" si="101"/>
        <v>2561.0272356611376</v>
      </c>
      <c r="S169" s="75">
        <f t="shared" si="102"/>
        <v>213.41893630509483</v>
      </c>
      <c r="U169" s="81">
        <f t="shared" si="103"/>
        <v>0.2661</v>
      </c>
      <c r="V169" s="81">
        <f t="shared" si="104"/>
        <v>2.5686500000000004E-2</v>
      </c>
      <c r="W169" s="82">
        <f t="shared" si="105"/>
        <v>1.2250000000000004E-2</v>
      </c>
      <c r="X169" s="82">
        <f t="shared" si="106"/>
        <v>4.6610000000000006E-2</v>
      </c>
      <c r="Z169" s="75">
        <f t="shared" si="107"/>
        <v>174.77597309600006</v>
      </c>
      <c r="AA169" s="75">
        <f t="shared" si="108"/>
        <v>702.59941184592026</v>
      </c>
      <c r="AB169" s="75">
        <f t="shared" si="109"/>
        <v>58.549950987160024</v>
      </c>
      <c r="AD169" s="75">
        <f t="shared" si="110"/>
        <v>87.616298507462687</v>
      </c>
      <c r="AE169" s="75">
        <f t="shared" si="111"/>
        <v>352.21752000000004</v>
      </c>
      <c r="AF169" s="75">
        <f t="shared" si="112"/>
        <v>29.351459999999999</v>
      </c>
      <c r="AH169" s="75">
        <f t="shared" si="113"/>
        <v>151.29230528009069</v>
      </c>
      <c r="AI169" s="75">
        <f t="shared" si="114"/>
        <v>608.19506722596464</v>
      </c>
      <c r="AJ169" s="75">
        <f t="shared" si="115"/>
        <v>50.682922268830382</v>
      </c>
      <c r="AK169" s="91">
        <f t="shared" si="99"/>
        <v>8.3333333333333329E-2</v>
      </c>
      <c r="AL169" s="83"/>
      <c r="AM169" s="89">
        <f t="shared" si="116"/>
        <v>2.4390243902438935E-2</v>
      </c>
      <c r="AN169" s="77"/>
      <c r="AO169" s="75">
        <f t="shared" si="117"/>
        <v>147.60224905374702</v>
      </c>
      <c r="AP169" s="121">
        <f t="shared" si="118"/>
        <v>0.23748090561362462</v>
      </c>
    </row>
    <row r="170" spans="3:42" ht="12.75">
      <c r="C170" s="237"/>
      <c r="D170" s="238" t="s">
        <v>201</v>
      </c>
      <c r="E170" s="239">
        <v>144.32</v>
      </c>
      <c r="F170" s="240">
        <v>44</v>
      </c>
      <c r="G170" s="240">
        <v>704</v>
      </c>
      <c r="H170" s="240">
        <v>98212.822606559072</v>
      </c>
      <c r="I170" s="240">
        <v>26134.432095605371</v>
      </c>
      <c r="J170" s="240">
        <v>2522.7436678833797</v>
      </c>
      <c r="K170" s="240">
        <v>1203.1070769303487</v>
      </c>
      <c r="L170" s="240">
        <v>4577.6996616917186</v>
      </c>
      <c r="M170" s="240">
        <v>16696.520896000009</v>
      </c>
      <c r="N170" s="240">
        <v>15550.779199999997</v>
      </c>
      <c r="O170" s="241">
        <v>31527.540008448254</v>
      </c>
      <c r="Q170" s="75">
        <f t="shared" si="100"/>
        <v>680.52122094345259</v>
      </c>
      <c r="R170" s="75">
        <f t="shared" si="101"/>
        <v>2232.1096046945245</v>
      </c>
      <c r="S170" s="75">
        <f t="shared" si="102"/>
        <v>139.50685029340778</v>
      </c>
      <c r="U170" s="81">
        <f t="shared" si="103"/>
        <v>0.2661</v>
      </c>
      <c r="V170" s="81">
        <f t="shared" si="104"/>
        <v>2.5686500000000001E-2</v>
      </c>
      <c r="W170" s="82">
        <f t="shared" si="105"/>
        <v>1.225E-2</v>
      </c>
      <c r="X170" s="82">
        <f t="shared" si="106"/>
        <v>4.6610000000000006E-2</v>
      </c>
      <c r="Z170" s="75">
        <f t="shared" si="107"/>
        <v>115.69097073170738</v>
      </c>
      <c r="AA170" s="75">
        <f t="shared" si="108"/>
        <v>379.46638400000023</v>
      </c>
      <c r="AB170" s="75">
        <f t="shared" si="109"/>
        <v>23.716649000000015</v>
      </c>
      <c r="AD170" s="75">
        <f t="shared" si="110"/>
        <v>107.75207317073169</v>
      </c>
      <c r="AE170" s="75">
        <f t="shared" si="111"/>
        <v>353.42679999999996</v>
      </c>
      <c r="AF170" s="75">
        <f t="shared" si="112"/>
        <v>22.089174999999997</v>
      </c>
      <c r="AH170" s="75">
        <f t="shared" si="113"/>
        <v>218.45579274146519</v>
      </c>
      <c r="AI170" s="75">
        <f t="shared" si="114"/>
        <v>716.53500019200578</v>
      </c>
      <c r="AJ170" s="75">
        <f t="shared" si="115"/>
        <v>44.783437512000361</v>
      </c>
      <c r="AK170" s="91">
        <f t="shared" si="99"/>
        <v>8.3333333333333329E-2</v>
      </c>
      <c r="AL170" s="83"/>
      <c r="AM170" s="89">
        <f t="shared" si="116"/>
        <v>2.4390243902438935E-2</v>
      </c>
      <c r="AN170" s="77"/>
      <c r="AO170" s="75">
        <f t="shared" si="117"/>
        <v>213.12760267460021</v>
      </c>
      <c r="AP170" s="121">
        <f t="shared" si="118"/>
        <v>0.3210124622397596</v>
      </c>
    </row>
    <row r="171" spans="3:42" ht="12.75">
      <c r="C171" s="237"/>
      <c r="D171" s="238" t="s">
        <v>203</v>
      </c>
      <c r="E171" s="239">
        <v>42.599999999999994</v>
      </c>
      <c r="F171" s="240">
        <v>10</v>
      </c>
      <c r="G171" s="240">
        <v>120</v>
      </c>
      <c r="H171" s="240">
        <v>24750.52990764139</v>
      </c>
      <c r="I171" s="240">
        <v>6586.1160084233743</v>
      </c>
      <c r="J171" s="240">
        <v>635.75448647263067</v>
      </c>
      <c r="K171" s="240">
        <v>303.19399136860704</v>
      </c>
      <c r="L171" s="240">
        <v>1153.6221989951653</v>
      </c>
      <c r="M171" s="240">
        <v>4767.0464490000013</v>
      </c>
      <c r="N171" s="240">
        <v>3522.1752000000001</v>
      </c>
      <c r="O171" s="241">
        <v>7782.6215733816125</v>
      </c>
      <c r="Q171" s="75">
        <f t="shared" si="100"/>
        <v>580.99835463946931</v>
      </c>
      <c r="R171" s="75">
        <f t="shared" si="101"/>
        <v>2475.0529907641389</v>
      </c>
      <c r="S171" s="75">
        <f t="shared" si="102"/>
        <v>206.2544158970116</v>
      </c>
      <c r="U171" s="81">
        <f t="shared" si="103"/>
        <v>0.2661</v>
      </c>
      <c r="V171" s="81">
        <f t="shared" si="104"/>
        <v>2.5686500000000004E-2</v>
      </c>
      <c r="W171" s="82">
        <f t="shared" si="105"/>
        <v>1.225E-2</v>
      </c>
      <c r="X171" s="82">
        <f t="shared" si="106"/>
        <v>4.6610000000000006E-2</v>
      </c>
      <c r="Z171" s="75">
        <f t="shared" si="107"/>
        <v>111.90249880281695</v>
      </c>
      <c r="AA171" s="75">
        <f t="shared" si="108"/>
        <v>476.70464490000012</v>
      </c>
      <c r="AB171" s="75">
        <f t="shared" si="109"/>
        <v>39.725387075000008</v>
      </c>
      <c r="AD171" s="75">
        <f t="shared" si="110"/>
        <v>82.680169014084527</v>
      </c>
      <c r="AE171" s="75">
        <f t="shared" si="111"/>
        <v>352.21752000000004</v>
      </c>
      <c r="AF171" s="75">
        <f t="shared" si="112"/>
        <v>29.351459999999999</v>
      </c>
      <c r="AH171" s="75">
        <f t="shared" si="113"/>
        <v>182.69064726247919</v>
      </c>
      <c r="AI171" s="75">
        <f t="shared" si="114"/>
        <v>778.26215733816127</v>
      </c>
      <c r="AJ171" s="75">
        <f t="shared" si="115"/>
        <v>64.855179778180101</v>
      </c>
      <c r="AK171" s="91">
        <f t="shared" si="99"/>
        <v>8.3333333333333329E-2</v>
      </c>
      <c r="AL171" s="83"/>
      <c r="AM171" s="89">
        <f t="shared" si="116"/>
        <v>2.4390243902438935E-2</v>
      </c>
      <c r="AN171" s="77"/>
      <c r="AO171" s="75">
        <f t="shared" si="117"/>
        <v>178.23477781705287</v>
      </c>
      <c r="AP171" s="121">
        <f t="shared" si="118"/>
        <v>0.31444262415484014</v>
      </c>
    </row>
    <row r="172" spans="3:42" ht="12.75">
      <c r="C172" s="237"/>
      <c r="D172" s="238" t="s">
        <v>231</v>
      </c>
      <c r="E172" s="239">
        <v>144.32</v>
      </c>
      <c r="F172" s="240">
        <v>44</v>
      </c>
      <c r="G172" s="240">
        <v>704</v>
      </c>
      <c r="H172" s="240">
        <v>98212.822606559072</v>
      </c>
      <c r="I172" s="240">
        <v>26134.432095605371</v>
      </c>
      <c r="J172" s="240">
        <v>2522.7436678833797</v>
      </c>
      <c r="K172" s="240">
        <v>1203.1070769303487</v>
      </c>
      <c r="L172" s="240">
        <v>4577.6996616917186</v>
      </c>
      <c r="M172" s="240">
        <v>19378.034536960004</v>
      </c>
      <c r="N172" s="240">
        <v>15550.779199999997</v>
      </c>
      <c r="O172" s="241">
        <v>28846.026367488255</v>
      </c>
      <c r="Q172" s="75">
        <f t="shared" si="100"/>
        <v>680.52122094345259</v>
      </c>
      <c r="R172" s="75">
        <f t="shared" si="101"/>
        <v>2232.1096046945245</v>
      </c>
      <c r="S172" s="75">
        <f t="shared" si="102"/>
        <v>139.50685029340778</v>
      </c>
      <c r="U172" s="81">
        <f t="shared" si="103"/>
        <v>0.2661</v>
      </c>
      <c r="V172" s="81">
        <f t="shared" si="104"/>
        <v>2.5686500000000001E-2</v>
      </c>
      <c r="W172" s="82">
        <f t="shared" si="105"/>
        <v>1.225E-2</v>
      </c>
      <c r="X172" s="82">
        <f t="shared" si="106"/>
        <v>4.6610000000000006E-2</v>
      </c>
      <c r="Z172" s="75">
        <f t="shared" si="107"/>
        <v>134.27130360975613</v>
      </c>
      <c r="AA172" s="75">
        <f t="shared" si="108"/>
        <v>440.4098758400001</v>
      </c>
      <c r="AB172" s="75">
        <f t="shared" si="109"/>
        <v>27.525617240000006</v>
      </c>
      <c r="AD172" s="75">
        <f t="shared" si="110"/>
        <v>107.75207317073169</v>
      </c>
      <c r="AE172" s="75">
        <f t="shared" si="111"/>
        <v>353.42679999999996</v>
      </c>
      <c r="AF172" s="75">
        <f t="shared" si="112"/>
        <v>22.089174999999997</v>
      </c>
      <c r="AH172" s="75">
        <f t="shared" si="113"/>
        <v>199.87545986341641</v>
      </c>
      <c r="AI172" s="75">
        <f t="shared" si="114"/>
        <v>655.5915083520058</v>
      </c>
      <c r="AJ172" s="75">
        <f t="shared" si="115"/>
        <v>40.974469272000363</v>
      </c>
      <c r="AK172" s="91">
        <f t="shared" si="99"/>
        <v>8.3333333333333329E-2</v>
      </c>
      <c r="AL172" s="83"/>
      <c r="AM172" s="89">
        <f t="shared" si="116"/>
        <v>2.4390243902438935E-2</v>
      </c>
      <c r="AN172" s="77"/>
      <c r="AO172" s="75">
        <f t="shared" si="117"/>
        <v>195.00044864723554</v>
      </c>
      <c r="AP172" s="121">
        <f t="shared" si="118"/>
        <v>0.29370937115864743</v>
      </c>
    </row>
    <row r="173" spans="3:42" ht="12.75">
      <c r="C173" s="237"/>
      <c r="D173" s="238" t="s">
        <v>232</v>
      </c>
      <c r="E173" s="239">
        <v>42.599999999999994</v>
      </c>
      <c r="F173" s="240">
        <v>10</v>
      </c>
      <c r="G173" s="240">
        <v>120</v>
      </c>
      <c r="H173" s="240">
        <v>24750.52990764139</v>
      </c>
      <c r="I173" s="240">
        <v>6586.1160084233743</v>
      </c>
      <c r="J173" s="240">
        <v>635.75448647263067</v>
      </c>
      <c r="K173" s="240">
        <v>303.19399136860704</v>
      </c>
      <c r="L173" s="240">
        <v>1153.6221989951653</v>
      </c>
      <c r="M173" s="240">
        <v>5532.6490652400007</v>
      </c>
      <c r="N173" s="240">
        <v>3522.1752000000001</v>
      </c>
      <c r="O173" s="241">
        <v>7017.018957141614</v>
      </c>
      <c r="Q173" s="75">
        <f t="shared" si="100"/>
        <v>580.99835463946931</v>
      </c>
      <c r="R173" s="75">
        <f t="shared" si="101"/>
        <v>2475.0529907641389</v>
      </c>
      <c r="S173" s="75">
        <f t="shared" si="102"/>
        <v>206.2544158970116</v>
      </c>
      <c r="U173" s="81">
        <f t="shared" si="103"/>
        <v>0.2661</v>
      </c>
      <c r="V173" s="81">
        <f t="shared" si="104"/>
        <v>2.5686500000000004E-2</v>
      </c>
      <c r="W173" s="82">
        <f t="shared" si="105"/>
        <v>1.225E-2</v>
      </c>
      <c r="X173" s="82">
        <f t="shared" si="106"/>
        <v>4.6610000000000006E-2</v>
      </c>
      <c r="Z173" s="75">
        <f t="shared" si="107"/>
        <v>129.87439120281692</v>
      </c>
      <c r="AA173" s="75">
        <f t="shared" si="108"/>
        <v>553.26490652400003</v>
      </c>
      <c r="AB173" s="75">
        <f t="shared" si="109"/>
        <v>46.105408877000009</v>
      </c>
      <c r="AD173" s="75">
        <f t="shared" si="110"/>
        <v>82.680169014084527</v>
      </c>
      <c r="AE173" s="75">
        <f t="shared" si="111"/>
        <v>352.21752000000004</v>
      </c>
      <c r="AF173" s="75">
        <f t="shared" si="112"/>
        <v>29.351459999999999</v>
      </c>
      <c r="AH173" s="75">
        <f t="shared" si="113"/>
        <v>164.71875486247922</v>
      </c>
      <c r="AI173" s="75">
        <f t="shared" si="114"/>
        <v>701.70189571416142</v>
      </c>
      <c r="AJ173" s="75">
        <f t="shared" si="115"/>
        <v>58.475157976180114</v>
      </c>
      <c r="AK173" s="91">
        <f t="shared" si="99"/>
        <v>8.3333333333333329E-2</v>
      </c>
      <c r="AL173" s="83"/>
      <c r="AM173" s="89">
        <f t="shared" si="116"/>
        <v>2.4390243902438935E-2</v>
      </c>
      <c r="AN173" s="77"/>
      <c r="AO173" s="75">
        <f t="shared" si="117"/>
        <v>160.7012242560773</v>
      </c>
      <c r="AP173" s="121">
        <f t="shared" si="118"/>
        <v>0.2835098473982654</v>
      </c>
    </row>
    <row r="174" spans="3:42" ht="12.75">
      <c r="C174" s="237"/>
      <c r="D174" s="238" t="s">
        <v>205</v>
      </c>
      <c r="E174" s="239">
        <v>140.80000000000001</v>
      </c>
      <c r="F174" s="240">
        <v>44</v>
      </c>
      <c r="G174" s="240">
        <v>704</v>
      </c>
      <c r="H174" s="240">
        <v>94284.309702296727</v>
      </c>
      <c r="I174" s="240">
        <v>25089.05481178116</v>
      </c>
      <c r="J174" s="240">
        <v>2421.8339211680454</v>
      </c>
      <c r="K174" s="240">
        <v>1154.982793853135</v>
      </c>
      <c r="L174" s="240">
        <v>4394.5916752240501</v>
      </c>
      <c r="M174" s="240">
        <v>19153.910476799996</v>
      </c>
      <c r="N174" s="240">
        <v>15550.779199999997</v>
      </c>
      <c r="O174" s="241">
        <v>26519.156823470337</v>
      </c>
      <c r="Q174" s="75">
        <f t="shared" si="100"/>
        <v>669.63288140835743</v>
      </c>
      <c r="R174" s="75">
        <f t="shared" si="101"/>
        <v>2142.8252205067438</v>
      </c>
      <c r="S174" s="75">
        <f t="shared" si="102"/>
        <v>133.92657628167149</v>
      </c>
      <c r="U174" s="81">
        <f t="shared" si="103"/>
        <v>0.2661</v>
      </c>
      <c r="V174" s="81">
        <f t="shared" si="104"/>
        <v>2.5686500000000004E-2</v>
      </c>
      <c r="W174" s="82">
        <f t="shared" si="105"/>
        <v>1.2250000000000002E-2</v>
      </c>
      <c r="X174" s="82">
        <f t="shared" si="106"/>
        <v>4.6609999999999999E-2</v>
      </c>
      <c r="Z174" s="75">
        <f t="shared" si="107"/>
        <v>136.03629599999996</v>
      </c>
      <c r="AA174" s="75">
        <f t="shared" si="108"/>
        <v>435.31614719999993</v>
      </c>
      <c r="AB174" s="75">
        <f t="shared" si="109"/>
        <v>27.207259199999996</v>
      </c>
      <c r="AD174" s="75">
        <f t="shared" si="110"/>
        <v>110.44587499999997</v>
      </c>
      <c r="AE174" s="75">
        <f t="shared" si="111"/>
        <v>353.42679999999996</v>
      </c>
      <c r="AF174" s="75">
        <f t="shared" si="112"/>
        <v>22.089174999999997</v>
      </c>
      <c r="AH174" s="75">
        <f t="shared" si="113"/>
        <v>188.34628425760181</v>
      </c>
      <c r="AI174" s="75">
        <f t="shared" si="114"/>
        <v>602.70810962432586</v>
      </c>
      <c r="AJ174" s="75">
        <f t="shared" si="115"/>
        <v>37.669256851520366</v>
      </c>
      <c r="AK174" s="91">
        <f t="shared" si="99"/>
        <v>8.3333333333333329E-2</v>
      </c>
      <c r="AL174" s="83"/>
      <c r="AM174" s="89">
        <f t="shared" si="116"/>
        <v>2.4390243902438935E-2</v>
      </c>
      <c r="AN174" s="77"/>
      <c r="AO174" s="75">
        <f t="shared" si="117"/>
        <v>183.75247244644081</v>
      </c>
      <c r="AP174" s="121">
        <f t="shared" si="118"/>
        <v>0.28126797456761082</v>
      </c>
    </row>
    <row r="175" spans="3:42" ht="12.75">
      <c r="C175" s="237"/>
      <c r="D175" s="238" t="s">
        <v>206</v>
      </c>
      <c r="E175" s="239">
        <v>0</v>
      </c>
      <c r="F175" s="240"/>
      <c r="G175" s="240">
        <v>0</v>
      </c>
      <c r="H175" s="240">
        <v>0</v>
      </c>
      <c r="I175" s="240">
        <v>0</v>
      </c>
      <c r="J175" s="240">
        <v>0</v>
      </c>
      <c r="K175" s="240">
        <v>0</v>
      </c>
      <c r="L175" s="240">
        <v>0</v>
      </c>
      <c r="M175" s="240">
        <v>0</v>
      </c>
      <c r="N175" s="240">
        <v>0</v>
      </c>
      <c r="O175" s="241">
        <v>0</v>
      </c>
      <c r="Q175" s="75" t="str">
        <f t="shared" si="100"/>
        <v xml:space="preserve"> </v>
      </c>
      <c r="R175" s="75" t="str">
        <f t="shared" si="101"/>
        <v xml:space="preserve"> </v>
      </c>
      <c r="S175" s="75" t="str">
        <f t="shared" si="102"/>
        <v xml:space="preserve"> </v>
      </c>
      <c r="U175" s="81" t="str">
        <f t="shared" si="103"/>
        <v xml:space="preserve"> </v>
      </c>
      <c r="V175" s="81" t="str">
        <f t="shared" si="104"/>
        <v xml:space="preserve"> </v>
      </c>
      <c r="W175" s="82" t="str">
        <f t="shared" si="105"/>
        <v xml:space="preserve"> </v>
      </c>
      <c r="X175" s="82" t="str">
        <f t="shared" si="106"/>
        <v xml:space="preserve"> </v>
      </c>
      <c r="Z175" s="75" t="str">
        <f t="shared" si="107"/>
        <v xml:space="preserve"> </v>
      </c>
      <c r="AA175" s="75" t="str">
        <f t="shared" si="108"/>
        <v xml:space="preserve"> </v>
      </c>
      <c r="AB175" s="75" t="str">
        <f t="shared" si="109"/>
        <v xml:space="preserve"> </v>
      </c>
      <c r="AD175" s="75" t="str">
        <f t="shared" si="110"/>
        <v xml:space="preserve"> </v>
      </c>
      <c r="AE175" s="75" t="str">
        <f t="shared" si="111"/>
        <v xml:space="preserve"> </v>
      </c>
      <c r="AF175" s="75" t="str">
        <f t="shared" si="112"/>
        <v xml:space="preserve"> </v>
      </c>
      <c r="AH175" s="75" t="str">
        <f t="shared" si="113"/>
        <v xml:space="preserve"> </v>
      </c>
      <c r="AI175" s="75" t="str">
        <f t="shared" si="114"/>
        <v xml:space="preserve"> </v>
      </c>
      <c r="AJ175" s="75" t="str">
        <f t="shared" si="115"/>
        <v xml:space="preserve"> </v>
      </c>
      <c r="AK175" s="91">
        <f t="shared" si="99"/>
        <v>8.3333333333333329E-2</v>
      </c>
      <c r="AL175" s="83"/>
      <c r="AM175" s="89">
        <f t="shared" si="116"/>
        <v>2.4390243902438935E-2</v>
      </c>
      <c r="AN175" s="77"/>
      <c r="AO175" s="75" t="e">
        <f t="shared" si="117"/>
        <v>#VALUE!</v>
      </c>
      <c r="AP175" s="121" t="str">
        <f t="shared" si="118"/>
        <v xml:space="preserve"> </v>
      </c>
    </row>
    <row r="176" spans="3:42" ht="12.75">
      <c r="C176" s="237"/>
      <c r="D176" s="238" t="s">
        <v>36</v>
      </c>
      <c r="E176" s="239">
        <v>126.72</v>
      </c>
      <c r="F176" s="240">
        <v>44</v>
      </c>
      <c r="G176" s="240">
        <v>704</v>
      </c>
      <c r="H176" s="240">
        <v>67094.526273255047</v>
      </c>
      <c r="I176" s="240">
        <v>17853.853441313167</v>
      </c>
      <c r="J176" s="240">
        <v>1723.4235491179659</v>
      </c>
      <c r="K176" s="240">
        <v>821.90794684737443</v>
      </c>
      <c r="L176" s="240">
        <v>3127.2758695964185</v>
      </c>
      <c r="M176" s="240">
        <v>8307.9904849920003</v>
      </c>
      <c r="N176" s="240">
        <v>15550.779199999997</v>
      </c>
      <c r="O176" s="241">
        <v>19709.295781388122</v>
      </c>
      <c r="Q176" s="75">
        <f t="shared" si="100"/>
        <v>529.47069344424756</v>
      </c>
      <c r="R176" s="75">
        <f t="shared" si="101"/>
        <v>1524.875597119433</v>
      </c>
      <c r="S176" s="75">
        <f t="shared" si="102"/>
        <v>95.304724819964562</v>
      </c>
      <c r="U176" s="81">
        <f t="shared" si="103"/>
        <v>0.2661</v>
      </c>
      <c r="V176" s="81">
        <f t="shared" si="104"/>
        <v>2.5686500000000001E-2</v>
      </c>
      <c r="W176" s="82">
        <f t="shared" si="105"/>
        <v>1.2250000000000002E-2</v>
      </c>
      <c r="X176" s="82">
        <f t="shared" si="106"/>
        <v>4.6610000000000013E-2</v>
      </c>
      <c r="Z176" s="75">
        <f t="shared" si="107"/>
        <v>65.561793600000001</v>
      </c>
      <c r="AA176" s="75">
        <f t="shared" si="108"/>
        <v>188.81796556800001</v>
      </c>
      <c r="AB176" s="75">
        <f t="shared" si="109"/>
        <v>11.801122848</v>
      </c>
      <c r="AD176" s="75">
        <f t="shared" si="110"/>
        <v>122.71763888888887</v>
      </c>
      <c r="AE176" s="75">
        <f t="shared" si="111"/>
        <v>353.42679999999996</v>
      </c>
      <c r="AF176" s="75">
        <f t="shared" si="112"/>
        <v>22.089174999999997</v>
      </c>
      <c r="AH176" s="75">
        <f t="shared" si="113"/>
        <v>155.5342154465603</v>
      </c>
      <c r="AI176" s="75">
        <f t="shared" si="114"/>
        <v>447.9385404860937</v>
      </c>
      <c r="AJ176" s="75">
        <f t="shared" si="115"/>
        <v>27.996158780380856</v>
      </c>
      <c r="AK176" s="91">
        <f t="shared" si="99"/>
        <v>8.3333333333333329E-2</v>
      </c>
      <c r="AL176" s="83"/>
      <c r="AM176" s="89">
        <f t="shared" si="116"/>
        <v>2.4390243902438935E-2</v>
      </c>
      <c r="AN176" s="77"/>
      <c r="AO176" s="75">
        <f t="shared" si="117"/>
        <v>151.7406979966442</v>
      </c>
      <c r="AP176" s="121">
        <f t="shared" si="118"/>
        <v>0.29375415367146818</v>
      </c>
    </row>
    <row r="177" spans="3:42" ht="12.75">
      <c r="C177" s="237"/>
      <c r="D177" s="238" t="s">
        <v>204</v>
      </c>
      <c r="E177" s="239">
        <v>302.39999999999998</v>
      </c>
      <c r="F177" s="240">
        <v>80</v>
      </c>
      <c r="G177" s="240">
        <v>960</v>
      </c>
      <c r="H177" s="240">
        <v>155935.1045402133</v>
      </c>
      <c r="I177" s="240">
        <v>41494.331318150762</v>
      </c>
      <c r="J177" s="240">
        <v>4005.4270627721889</v>
      </c>
      <c r="K177" s="240">
        <v>1910.2050306176131</v>
      </c>
      <c r="L177" s="240">
        <v>7268.135222619343</v>
      </c>
      <c r="M177" s="240">
        <v>19825.886384640002</v>
      </c>
      <c r="N177" s="240">
        <v>28177.401600000001</v>
      </c>
      <c r="O177" s="241">
        <v>53253.717921413394</v>
      </c>
      <c r="Q177" s="75">
        <f t="shared" si="100"/>
        <v>515.65841448483241</v>
      </c>
      <c r="R177" s="75">
        <f t="shared" si="101"/>
        <v>1949.1888067526663</v>
      </c>
      <c r="S177" s="75">
        <f t="shared" si="102"/>
        <v>162.43240056272219</v>
      </c>
      <c r="U177" s="81">
        <f t="shared" si="103"/>
        <v>0.2661</v>
      </c>
      <c r="V177" s="81">
        <f t="shared" si="104"/>
        <v>2.5686500000000001E-2</v>
      </c>
      <c r="W177" s="82">
        <f t="shared" si="105"/>
        <v>1.225E-2</v>
      </c>
      <c r="X177" s="82">
        <f t="shared" si="106"/>
        <v>4.6610000000000006E-2</v>
      </c>
      <c r="Z177" s="75">
        <f t="shared" si="107"/>
        <v>65.561793600000016</v>
      </c>
      <c r="AA177" s="75">
        <f t="shared" si="108"/>
        <v>247.82357980800003</v>
      </c>
      <c r="AB177" s="75">
        <f t="shared" si="109"/>
        <v>20.651964984000003</v>
      </c>
      <c r="AD177" s="75">
        <f t="shared" si="110"/>
        <v>93.179238095238105</v>
      </c>
      <c r="AE177" s="75">
        <f t="shared" si="111"/>
        <v>352.21752000000004</v>
      </c>
      <c r="AF177" s="75">
        <f t="shared" si="112"/>
        <v>29.351459999999999</v>
      </c>
      <c r="AH177" s="75">
        <f t="shared" si="113"/>
        <v>176.10356455493849</v>
      </c>
      <c r="AI177" s="75">
        <f t="shared" si="114"/>
        <v>665.67147401766738</v>
      </c>
      <c r="AJ177" s="75">
        <f t="shared" si="115"/>
        <v>55.47262283480562</v>
      </c>
      <c r="AK177" s="91">
        <f t="shared" si="99"/>
        <v>8.3333333333333329E-2</v>
      </c>
      <c r="AL177" s="83"/>
      <c r="AM177" s="89">
        <f t="shared" si="116"/>
        <v>2.4390243902438935E-2</v>
      </c>
      <c r="AN177" s="77"/>
      <c r="AO177" s="75">
        <f t="shared" si="117"/>
        <v>171.80835566335463</v>
      </c>
      <c r="AP177" s="121">
        <f t="shared" si="118"/>
        <v>0.34151205450777805</v>
      </c>
    </row>
    <row r="178" spans="3:42" ht="12.75">
      <c r="C178" s="227" t="s">
        <v>115</v>
      </c>
      <c r="D178" s="228"/>
      <c r="E178" s="234">
        <v>6213.9600000000009</v>
      </c>
      <c r="F178" s="235">
        <v>1458</v>
      </c>
      <c r="G178" s="235">
        <v>20776</v>
      </c>
      <c r="H178" s="235">
        <v>4049982.380717915</v>
      </c>
      <c r="I178" s="235">
        <v>1077700.3115090374</v>
      </c>
      <c r="J178" s="235">
        <v>104029.87242231073</v>
      </c>
      <c r="K178" s="235">
        <v>49612.284163794451</v>
      </c>
      <c r="L178" s="235">
        <v>188769.67876526204</v>
      </c>
      <c r="M178" s="235">
        <v>1726527.2697420348</v>
      </c>
      <c r="N178" s="235">
        <v>425559.06719999999</v>
      </c>
      <c r="O178" s="236">
        <v>477783.89691547642</v>
      </c>
      <c r="Q178" s="84">
        <f t="shared" si="100"/>
        <v>651.75546362028638</v>
      </c>
      <c r="R178" s="84">
        <f t="shared" si="101"/>
        <v>2777.7656932221639</v>
      </c>
      <c r="S178" s="84">
        <f t="shared" si="102"/>
        <v>194.93561709269903</v>
      </c>
      <c r="T178" s="85"/>
      <c r="U178" s="86">
        <f t="shared" si="103"/>
        <v>0.26610000000000006</v>
      </c>
      <c r="V178" s="86">
        <f t="shared" si="104"/>
        <v>2.5686500000000001E-2</v>
      </c>
      <c r="W178" s="87">
        <f t="shared" si="105"/>
        <v>1.2249999999999999E-2</v>
      </c>
      <c r="X178" s="87">
        <f t="shared" si="106"/>
        <v>4.6610000000000006E-2</v>
      </c>
      <c r="Y178" s="85"/>
      <c r="Z178" s="84">
        <f t="shared" si="107"/>
        <v>277.84653743217444</v>
      </c>
      <c r="AA178" s="84">
        <f t="shared" si="108"/>
        <v>1184.1750821275959</v>
      </c>
      <c r="AB178" s="84">
        <f t="shared" si="109"/>
        <v>83.102005667213845</v>
      </c>
      <c r="AC178" s="85"/>
      <c r="AD178" s="84">
        <f t="shared" si="110"/>
        <v>68.484358959504078</v>
      </c>
      <c r="AE178" s="84">
        <f t="shared" si="111"/>
        <v>291.87864691358021</v>
      </c>
      <c r="AF178" s="84">
        <f t="shared" si="112"/>
        <v>20.483205005775893</v>
      </c>
      <c r="AG178" s="85"/>
      <c r="AH178" s="88">
        <f t="shared" si="113"/>
        <v>76.888795054277196</v>
      </c>
      <c r="AI178" s="84">
        <f t="shared" si="114"/>
        <v>327.6981460325627</v>
      </c>
      <c r="AJ178" s="84">
        <f t="shared" si="115"/>
        <v>22.996914560814229</v>
      </c>
      <c r="AK178" s="91">
        <f t="shared" si="99"/>
        <v>8.3333333333333329E-2</v>
      </c>
      <c r="AL178" s="83"/>
      <c r="AM178" s="89">
        <f t="shared" si="116"/>
        <v>2.4390243902438935E-2</v>
      </c>
      <c r="AN178" s="77"/>
      <c r="AO178" s="75">
        <f t="shared" si="117"/>
        <v>75.013458589538729</v>
      </c>
      <c r="AP178" s="121">
        <f t="shared" si="118"/>
        <v>0.11797184580116189</v>
      </c>
    </row>
    <row r="179" spans="3:42" ht="12.75">
      <c r="C179" s="227"/>
      <c r="D179" s="228"/>
      <c r="E179" s="234"/>
      <c r="F179" s="235"/>
      <c r="G179" s="235"/>
      <c r="H179" s="235"/>
      <c r="I179" s="235"/>
      <c r="J179" s="235"/>
      <c r="K179" s="235"/>
      <c r="L179" s="235"/>
      <c r="M179" s="235"/>
      <c r="N179" s="235"/>
      <c r="O179" s="236"/>
      <c r="Q179" s="75" t="str">
        <f t="shared" si="100"/>
        <v xml:space="preserve"> </v>
      </c>
      <c r="R179" s="75" t="str">
        <f t="shared" si="101"/>
        <v xml:space="preserve"> </v>
      </c>
      <c r="S179" s="75" t="str">
        <f t="shared" si="102"/>
        <v xml:space="preserve"> </v>
      </c>
      <c r="U179" s="81" t="str">
        <f t="shared" si="103"/>
        <v xml:space="preserve"> </v>
      </c>
      <c r="V179" s="81" t="str">
        <f t="shared" si="104"/>
        <v xml:space="preserve"> </v>
      </c>
      <c r="W179" s="82" t="str">
        <f t="shared" si="105"/>
        <v xml:space="preserve"> </v>
      </c>
      <c r="X179" s="82" t="str">
        <f t="shared" si="106"/>
        <v xml:space="preserve"> </v>
      </c>
      <c r="Z179" s="75" t="str">
        <f t="shared" si="107"/>
        <v xml:space="preserve"> </v>
      </c>
      <c r="AA179" s="75" t="str">
        <f t="shared" si="108"/>
        <v xml:space="preserve"> </v>
      </c>
      <c r="AB179" s="75" t="str">
        <f t="shared" si="109"/>
        <v xml:space="preserve"> </v>
      </c>
      <c r="AD179" s="75" t="str">
        <f t="shared" si="110"/>
        <v xml:space="preserve"> </v>
      </c>
      <c r="AE179" s="75" t="str">
        <f t="shared" si="111"/>
        <v xml:space="preserve"> </v>
      </c>
      <c r="AF179" s="75" t="str">
        <f t="shared" si="112"/>
        <v xml:space="preserve"> </v>
      </c>
      <c r="AH179" s="75" t="str">
        <f t="shared" si="113"/>
        <v xml:space="preserve"> </v>
      </c>
      <c r="AI179" s="75" t="str">
        <f t="shared" si="114"/>
        <v xml:space="preserve"> </v>
      </c>
      <c r="AJ179" s="75" t="str">
        <f t="shared" si="115"/>
        <v xml:space="preserve"> </v>
      </c>
      <c r="AK179" s="91">
        <f t="shared" si="99"/>
        <v>8.3333333333333329E-2</v>
      </c>
      <c r="AL179" s="83"/>
      <c r="AM179" s="89">
        <f t="shared" si="116"/>
        <v>2.4390243902438935E-2</v>
      </c>
      <c r="AN179" s="77"/>
      <c r="AO179" s="75" t="e">
        <f t="shared" si="117"/>
        <v>#VALUE!</v>
      </c>
      <c r="AP179" s="121" t="str">
        <f t="shared" si="118"/>
        <v xml:space="preserve"> </v>
      </c>
    </row>
    <row r="180" spans="3:42" ht="12.75">
      <c r="C180" s="227" t="s">
        <v>13</v>
      </c>
      <c r="D180" s="227" t="s">
        <v>102</v>
      </c>
      <c r="E180" s="234">
        <v>0</v>
      </c>
      <c r="F180" s="235"/>
      <c r="G180" s="235">
        <v>0</v>
      </c>
      <c r="H180" s="235">
        <v>0</v>
      </c>
      <c r="I180" s="235">
        <v>0</v>
      </c>
      <c r="J180" s="235">
        <v>0</v>
      </c>
      <c r="K180" s="235">
        <v>0</v>
      </c>
      <c r="L180" s="235">
        <v>0</v>
      </c>
      <c r="M180" s="235">
        <v>0</v>
      </c>
      <c r="N180" s="235">
        <v>0</v>
      </c>
      <c r="O180" s="236">
        <v>0</v>
      </c>
      <c r="Q180" s="75" t="str">
        <f t="shared" si="100"/>
        <v xml:space="preserve"> </v>
      </c>
      <c r="R180" s="75" t="str">
        <f t="shared" si="101"/>
        <v xml:space="preserve"> </v>
      </c>
      <c r="S180" s="75" t="str">
        <f t="shared" si="102"/>
        <v xml:space="preserve"> </v>
      </c>
      <c r="U180" s="81" t="str">
        <f t="shared" si="103"/>
        <v xml:space="preserve"> </v>
      </c>
      <c r="V180" s="81" t="str">
        <f t="shared" si="104"/>
        <v xml:space="preserve"> </v>
      </c>
      <c r="W180" s="82" t="str">
        <f t="shared" si="105"/>
        <v xml:space="preserve"> </v>
      </c>
      <c r="X180" s="82" t="str">
        <f t="shared" si="106"/>
        <v xml:space="preserve"> </v>
      </c>
      <c r="Z180" s="75" t="str">
        <f t="shared" si="107"/>
        <v xml:space="preserve"> </v>
      </c>
      <c r="AA180" s="75" t="str">
        <f t="shared" si="108"/>
        <v xml:space="preserve"> </v>
      </c>
      <c r="AB180" s="75" t="str">
        <f t="shared" si="109"/>
        <v xml:space="preserve"> </v>
      </c>
      <c r="AD180" s="75" t="str">
        <f t="shared" si="110"/>
        <v xml:space="preserve"> </v>
      </c>
      <c r="AE180" s="75" t="str">
        <f t="shared" si="111"/>
        <v xml:space="preserve"> </v>
      </c>
      <c r="AF180" s="75" t="str">
        <f t="shared" si="112"/>
        <v xml:space="preserve"> </v>
      </c>
      <c r="AH180" s="75" t="str">
        <f t="shared" si="113"/>
        <v xml:space="preserve"> </v>
      </c>
      <c r="AI180" s="75" t="str">
        <f t="shared" si="114"/>
        <v xml:space="preserve"> </v>
      </c>
      <c r="AJ180" s="75" t="str">
        <f t="shared" si="115"/>
        <v xml:space="preserve"> </v>
      </c>
      <c r="AK180" s="91">
        <f t="shared" si="99"/>
        <v>8.3333333333333329E-2</v>
      </c>
      <c r="AL180" s="83"/>
      <c r="AM180" s="89">
        <f t="shared" si="116"/>
        <v>2.4390243902438935E-2</v>
      </c>
      <c r="AN180" s="77"/>
      <c r="AO180" s="75" t="e">
        <f t="shared" si="117"/>
        <v>#VALUE!</v>
      </c>
      <c r="AP180" s="121" t="str">
        <f t="shared" si="118"/>
        <v xml:space="preserve"> </v>
      </c>
    </row>
    <row r="181" spans="3:42" ht="12.75">
      <c r="C181" s="237"/>
      <c r="D181" s="238" t="s">
        <v>27</v>
      </c>
      <c r="E181" s="239">
        <v>120</v>
      </c>
      <c r="F181" s="240">
        <v>20</v>
      </c>
      <c r="G181" s="240">
        <v>240</v>
      </c>
      <c r="H181" s="240">
        <v>64220.998671940288</v>
      </c>
      <c r="I181" s="240">
        <v>6422.0998671940288</v>
      </c>
      <c r="J181" s="240">
        <v>1155.9779760949252</v>
      </c>
      <c r="K181" s="240">
        <v>786.70723373126862</v>
      </c>
      <c r="L181" s="240">
        <v>2993.3407480991368</v>
      </c>
      <c r="M181" s="240">
        <v>38084.210526315794</v>
      </c>
      <c r="N181" s="240">
        <v>6779.2000000000007</v>
      </c>
      <c r="O181" s="241">
        <v>7999.4623205051339</v>
      </c>
      <c r="Q181" s="75">
        <f t="shared" si="100"/>
        <v>535.17498893283573</v>
      </c>
      <c r="R181" s="75">
        <f t="shared" si="101"/>
        <v>3211.0499335970144</v>
      </c>
      <c r="S181" s="75">
        <f t="shared" si="102"/>
        <v>267.58749446641787</v>
      </c>
      <c r="U181" s="81">
        <f t="shared" si="103"/>
        <v>0.1</v>
      </c>
      <c r="V181" s="81">
        <f t="shared" si="104"/>
        <v>1.8000000000000002E-2</v>
      </c>
      <c r="W181" s="82">
        <f t="shared" si="105"/>
        <v>1.2250000000000002E-2</v>
      </c>
      <c r="X181" s="82">
        <f t="shared" si="106"/>
        <v>4.6609999999999999E-2</v>
      </c>
      <c r="Z181" s="75">
        <f t="shared" si="107"/>
        <v>317.36842105263162</v>
      </c>
      <c r="AA181" s="75">
        <f t="shared" si="108"/>
        <v>1904.2105263157896</v>
      </c>
      <c r="AB181" s="75">
        <f t="shared" si="109"/>
        <v>158.68421052631581</v>
      </c>
      <c r="AD181" s="75">
        <f t="shared" si="110"/>
        <v>56.493333333333339</v>
      </c>
      <c r="AE181" s="75">
        <f t="shared" si="111"/>
        <v>338.96000000000004</v>
      </c>
      <c r="AF181" s="75">
        <f t="shared" si="112"/>
        <v>28.24666666666667</v>
      </c>
      <c r="AH181" s="75">
        <f t="shared" si="113"/>
        <v>66.662186004209445</v>
      </c>
      <c r="AI181" s="75">
        <f t="shared" si="114"/>
        <v>399.97311602525667</v>
      </c>
      <c r="AJ181" s="75">
        <f t="shared" si="115"/>
        <v>33.331093002104723</v>
      </c>
      <c r="AK181" s="91">
        <f t="shared" si="99"/>
        <v>8.3333333333333329E-2</v>
      </c>
      <c r="AL181" s="83"/>
      <c r="AM181" s="89">
        <f t="shared" si="116"/>
        <v>2.4390243902438935E-2</v>
      </c>
      <c r="AN181" s="77"/>
      <c r="AO181" s="75">
        <f t="shared" si="117"/>
        <v>65.03627902849702</v>
      </c>
      <c r="AP181" s="121">
        <f t="shared" si="118"/>
        <v>0.12456147499930258</v>
      </c>
    </row>
    <row r="182" spans="3:42" ht="12.75">
      <c r="C182" s="237"/>
      <c r="D182" s="238" t="s">
        <v>29</v>
      </c>
      <c r="E182" s="239">
        <v>390</v>
      </c>
      <c r="F182" s="240">
        <v>65</v>
      </c>
      <c r="G182" s="240">
        <v>780</v>
      </c>
      <c r="H182" s="240">
        <v>183887.5351971144</v>
      </c>
      <c r="I182" s="240">
        <v>18388.753519711441</v>
      </c>
      <c r="J182" s="240">
        <v>3309.9756335480592</v>
      </c>
      <c r="K182" s="240">
        <v>2252.622306164651</v>
      </c>
      <c r="L182" s="240">
        <v>8570.9980155375015</v>
      </c>
      <c r="M182" s="240">
        <v>123773.68421052633</v>
      </c>
      <c r="N182" s="240">
        <v>16493.255999999998</v>
      </c>
      <c r="O182" s="241">
        <v>11098.245511626432</v>
      </c>
      <c r="Q182" s="75">
        <f t="shared" si="100"/>
        <v>471.50650050542151</v>
      </c>
      <c r="R182" s="75">
        <f t="shared" si="101"/>
        <v>2829.0390030325293</v>
      </c>
      <c r="S182" s="75">
        <f t="shared" si="102"/>
        <v>235.75325025271076</v>
      </c>
      <c r="U182" s="81">
        <f t="shared" si="103"/>
        <v>0.1</v>
      </c>
      <c r="V182" s="81">
        <f t="shared" si="104"/>
        <v>1.8000000000000002E-2</v>
      </c>
      <c r="W182" s="82">
        <f t="shared" si="105"/>
        <v>1.2249999999999999E-2</v>
      </c>
      <c r="X182" s="82">
        <f t="shared" si="106"/>
        <v>4.6609999999999999E-2</v>
      </c>
      <c r="Z182" s="75">
        <f t="shared" si="107"/>
        <v>317.36842105263162</v>
      </c>
      <c r="AA182" s="75">
        <f t="shared" si="108"/>
        <v>1904.2105263157898</v>
      </c>
      <c r="AB182" s="75">
        <f t="shared" si="109"/>
        <v>158.68421052631581</v>
      </c>
      <c r="AD182" s="75">
        <f t="shared" si="110"/>
        <v>42.290399999999991</v>
      </c>
      <c r="AE182" s="75">
        <f t="shared" si="111"/>
        <v>253.74239999999998</v>
      </c>
      <c r="AF182" s="75">
        <f t="shared" si="112"/>
        <v>21.145199999999996</v>
      </c>
      <c r="AH182" s="75">
        <f t="shared" si="113"/>
        <v>28.457039773401107</v>
      </c>
      <c r="AI182" s="75">
        <f t="shared" si="114"/>
        <v>170.74223864040664</v>
      </c>
      <c r="AJ182" s="75">
        <f t="shared" si="115"/>
        <v>14.228519886700553</v>
      </c>
      <c r="AK182" s="91">
        <f t="shared" si="99"/>
        <v>8.3333333333333329E-2</v>
      </c>
      <c r="AL182" s="83"/>
      <c r="AM182" s="89">
        <f t="shared" si="116"/>
        <v>2.4390243902438935E-2</v>
      </c>
      <c r="AN182" s="77"/>
      <c r="AO182" s="75">
        <f t="shared" si="117"/>
        <v>27.762965632586447</v>
      </c>
      <c r="AP182" s="121">
        <f t="shared" si="118"/>
        <v>6.0353441029757128E-2</v>
      </c>
    </row>
    <row r="183" spans="3:42" ht="12.75">
      <c r="C183" s="237"/>
      <c r="D183" s="238" t="s">
        <v>31</v>
      </c>
      <c r="E183" s="239">
        <v>312</v>
      </c>
      <c r="F183" s="240">
        <v>52</v>
      </c>
      <c r="G183" s="240">
        <v>624</v>
      </c>
      <c r="H183" s="240">
        <v>160581.88493400719</v>
      </c>
      <c r="I183" s="240">
        <v>16058.188493400719</v>
      </c>
      <c r="J183" s="240">
        <v>2890.4739288121295</v>
      </c>
      <c r="K183" s="240">
        <v>1967.1280904415883</v>
      </c>
      <c r="L183" s="240">
        <v>7484.7216567740743</v>
      </c>
      <c r="M183" s="240">
        <v>99018.947368421068</v>
      </c>
      <c r="N183" s="240">
        <v>13194.604799999999</v>
      </c>
      <c r="O183" s="241">
        <v>19967.82059615762</v>
      </c>
      <c r="Q183" s="75">
        <f t="shared" si="100"/>
        <v>514.68552863463844</v>
      </c>
      <c r="R183" s="75">
        <f t="shared" si="101"/>
        <v>3088.1131718078304</v>
      </c>
      <c r="S183" s="75">
        <f t="shared" si="102"/>
        <v>257.34276431731922</v>
      </c>
      <c r="U183" s="81">
        <f t="shared" si="103"/>
        <v>0.1</v>
      </c>
      <c r="V183" s="81">
        <f t="shared" si="104"/>
        <v>1.8000000000000002E-2</v>
      </c>
      <c r="W183" s="82">
        <f t="shared" si="105"/>
        <v>1.225E-2</v>
      </c>
      <c r="X183" s="82">
        <f t="shared" si="106"/>
        <v>4.6609999999999992E-2</v>
      </c>
      <c r="Z183" s="75">
        <f t="shared" si="107"/>
        <v>317.36842105263162</v>
      </c>
      <c r="AA183" s="75">
        <f t="shared" si="108"/>
        <v>1904.2105263157898</v>
      </c>
      <c r="AB183" s="75">
        <f t="shared" si="109"/>
        <v>158.68421052631581</v>
      </c>
      <c r="AD183" s="75">
        <f t="shared" si="110"/>
        <v>42.290399999999998</v>
      </c>
      <c r="AE183" s="75">
        <f t="shared" si="111"/>
        <v>253.74239999999998</v>
      </c>
      <c r="AF183" s="75">
        <f t="shared" si="112"/>
        <v>21.145199999999999</v>
      </c>
      <c r="AH183" s="75">
        <f t="shared" si="113"/>
        <v>63.999424987684684</v>
      </c>
      <c r="AI183" s="75">
        <f t="shared" si="114"/>
        <v>383.99654992610806</v>
      </c>
      <c r="AJ183" s="75">
        <f t="shared" si="115"/>
        <v>31.999712493842342</v>
      </c>
      <c r="AK183" s="91">
        <f t="shared" si="99"/>
        <v>8.3333333333333329E-2</v>
      </c>
      <c r="AL183" s="83"/>
      <c r="AM183" s="89">
        <f t="shared" si="116"/>
        <v>2.4390243902438935E-2</v>
      </c>
      <c r="AN183" s="77"/>
      <c r="AO183" s="75">
        <f t="shared" si="117"/>
        <v>62.438463402619206</v>
      </c>
      <c r="AP183" s="121">
        <f t="shared" si="118"/>
        <v>0.12434665718591861</v>
      </c>
    </row>
    <row r="184" spans="3:42" ht="12.75">
      <c r="C184" s="237"/>
      <c r="D184" s="238" t="s">
        <v>199</v>
      </c>
      <c r="E184" s="239">
        <v>0</v>
      </c>
      <c r="F184" s="240"/>
      <c r="G184" s="240">
        <v>0</v>
      </c>
      <c r="H184" s="240">
        <v>0</v>
      </c>
      <c r="I184" s="240">
        <v>0</v>
      </c>
      <c r="J184" s="240">
        <v>0</v>
      </c>
      <c r="K184" s="240">
        <v>0</v>
      </c>
      <c r="L184" s="240">
        <v>0</v>
      </c>
      <c r="M184" s="240">
        <v>0</v>
      </c>
      <c r="N184" s="240">
        <v>0</v>
      </c>
      <c r="O184" s="241">
        <v>0</v>
      </c>
      <c r="Q184" s="75" t="str">
        <f t="shared" si="100"/>
        <v xml:space="preserve"> </v>
      </c>
      <c r="R184" s="75" t="str">
        <f t="shared" si="101"/>
        <v xml:space="preserve"> </v>
      </c>
      <c r="S184" s="75" t="str">
        <f t="shared" si="102"/>
        <v xml:space="preserve"> </v>
      </c>
      <c r="U184" s="81" t="str">
        <f t="shared" si="103"/>
        <v xml:space="preserve"> </v>
      </c>
      <c r="V184" s="81" t="str">
        <f t="shared" si="104"/>
        <v xml:space="preserve"> </v>
      </c>
      <c r="W184" s="82" t="str">
        <f t="shared" si="105"/>
        <v xml:space="preserve"> </v>
      </c>
      <c r="X184" s="82" t="str">
        <f t="shared" si="106"/>
        <v xml:space="preserve"> </v>
      </c>
      <c r="Z184" s="75" t="str">
        <f t="shared" si="107"/>
        <v xml:space="preserve"> </v>
      </c>
      <c r="AA184" s="75" t="str">
        <f t="shared" si="108"/>
        <v xml:space="preserve"> </v>
      </c>
      <c r="AB184" s="75" t="str">
        <f t="shared" si="109"/>
        <v xml:space="preserve"> </v>
      </c>
      <c r="AD184" s="75" t="str">
        <f t="shared" si="110"/>
        <v xml:space="preserve"> </v>
      </c>
      <c r="AE184" s="75" t="str">
        <f t="shared" si="111"/>
        <v xml:space="preserve"> </v>
      </c>
      <c r="AF184" s="75" t="str">
        <f t="shared" si="112"/>
        <v xml:space="preserve"> </v>
      </c>
      <c r="AH184" s="75" t="str">
        <f t="shared" si="113"/>
        <v xml:space="preserve"> </v>
      </c>
      <c r="AI184" s="75" t="str">
        <f t="shared" si="114"/>
        <v xml:space="preserve"> </v>
      </c>
      <c r="AJ184" s="75" t="str">
        <f t="shared" si="115"/>
        <v xml:space="preserve"> </v>
      </c>
      <c r="AK184" s="91">
        <f t="shared" si="99"/>
        <v>8.3333333333333329E-2</v>
      </c>
      <c r="AL184" s="83"/>
      <c r="AM184" s="89">
        <f t="shared" si="116"/>
        <v>2.4390243902438935E-2</v>
      </c>
      <c r="AN184" s="77"/>
      <c r="AO184" s="75" t="e">
        <f t="shared" si="117"/>
        <v>#VALUE!</v>
      </c>
      <c r="AP184" s="121" t="str">
        <f t="shared" si="118"/>
        <v xml:space="preserve"> </v>
      </c>
    </row>
    <row r="185" spans="3:42" ht="12.75">
      <c r="C185" s="237"/>
      <c r="D185" s="238" t="s">
        <v>26</v>
      </c>
      <c r="E185" s="239">
        <v>564</v>
      </c>
      <c r="F185" s="240">
        <v>100</v>
      </c>
      <c r="G185" s="240">
        <v>1200</v>
      </c>
      <c r="H185" s="240">
        <v>292280.89243313158</v>
      </c>
      <c r="I185" s="240">
        <v>29228.089243313159</v>
      </c>
      <c r="J185" s="240">
        <v>5261.0560637963681</v>
      </c>
      <c r="K185" s="240">
        <v>3580.4409323058617</v>
      </c>
      <c r="L185" s="240">
        <v>13623.212396308261</v>
      </c>
      <c r="M185" s="240">
        <v>178995.78947368418</v>
      </c>
      <c r="N185" s="240">
        <v>37128</v>
      </c>
      <c r="O185" s="241">
        <v>24464.304323723729</v>
      </c>
      <c r="Q185" s="75">
        <f t="shared" si="100"/>
        <v>518.22853268285746</v>
      </c>
      <c r="R185" s="75">
        <f t="shared" si="101"/>
        <v>2922.8089243313157</v>
      </c>
      <c r="S185" s="75">
        <f t="shared" si="102"/>
        <v>243.56741036094297</v>
      </c>
      <c r="U185" s="81">
        <f t="shared" si="103"/>
        <v>0.1</v>
      </c>
      <c r="V185" s="81">
        <f t="shared" si="104"/>
        <v>1.7999999999999999E-2</v>
      </c>
      <c r="W185" s="82">
        <f t="shared" si="105"/>
        <v>1.2249999999999999E-2</v>
      </c>
      <c r="X185" s="82">
        <f t="shared" si="106"/>
        <v>4.6609999999999992E-2</v>
      </c>
      <c r="Z185" s="75">
        <f t="shared" si="107"/>
        <v>317.36842105263156</v>
      </c>
      <c r="AA185" s="75">
        <f t="shared" si="108"/>
        <v>1789.9578947368418</v>
      </c>
      <c r="AB185" s="75">
        <f t="shared" si="109"/>
        <v>149.16315789473683</v>
      </c>
      <c r="AD185" s="75">
        <f t="shared" si="110"/>
        <v>65.829787234042556</v>
      </c>
      <c r="AE185" s="75">
        <f t="shared" si="111"/>
        <v>371.28</v>
      </c>
      <c r="AF185" s="75">
        <f t="shared" si="112"/>
        <v>30.94</v>
      </c>
      <c r="AH185" s="75">
        <f t="shared" si="113"/>
        <v>43.376426105893138</v>
      </c>
      <c r="AI185" s="75">
        <f t="shared" si="114"/>
        <v>244.64304323723729</v>
      </c>
      <c r="AJ185" s="75">
        <f t="shared" si="115"/>
        <v>20.386920269769774</v>
      </c>
      <c r="AK185" s="91">
        <f t="shared" si="99"/>
        <v>8.3333333333333329E-2</v>
      </c>
      <c r="AL185" s="83"/>
      <c r="AM185" s="89">
        <f t="shared" si="116"/>
        <v>2.4390243902438935E-2</v>
      </c>
      <c r="AN185" s="77"/>
      <c r="AO185" s="75">
        <f t="shared" si="117"/>
        <v>42.318464493554288</v>
      </c>
      <c r="AP185" s="121">
        <f t="shared" si="118"/>
        <v>8.3701346742400221E-2</v>
      </c>
    </row>
    <row r="186" spans="3:42" ht="12.75">
      <c r="C186" s="237"/>
      <c r="D186" s="238" t="s">
        <v>200</v>
      </c>
      <c r="E186" s="239">
        <v>0</v>
      </c>
      <c r="F186" s="240"/>
      <c r="G186" s="240">
        <v>0</v>
      </c>
      <c r="H186" s="240">
        <v>0</v>
      </c>
      <c r="I186" s="240">
        <v>0</v>
      </c>
      <c r="J186" s="240">
        <v>0</v>
      </c>
      <c r="K186" s="240">
        <v>0</v>
      </c>
      <c r="L186" s="240">
        <v>0</v>
      </c>
      <c r="M186" s="240">
        <v>0</v>
      </c>
      <c r="N186" s="240">
        <v>0</v>
      </c>
      <c r="O186" s="241">
        <v>0</v>
      </c>
      <c r="Q186" s="75" t="str">
        <f t="shared" si="100"/>
        <v xml:space="preserve"> </v>
      </c>
      <c r="R186" s="75" t="str">
        <f t="shared" si="101"/>
        <v xml:space="preserve"> </v>
      </c>
      <c r="S186" s="75" t="str">
        <f t="shared" si="102"/>
        <v xml:space="preserve"> </v>
      </c>
      <c r="U186" s="81" t="str">
        <f t="shared" si="103"/>
        <v xml:space="preserve"> </v>
      </c>
      <c r="V186" s="81" t="str">
        <f t="shared" si="104"/>
        <v xml:space="preserve"> </v>
      </c>
      <c r="W186" s="82" t="str">
        <f t="shared" si="105"/>
        <v xml:space="preserve"> </v>
      </c>
      <c r="X186" s="82" t="str">
        <f t="shared" si="106"/>
        <v xml:space="preserve"> </v>
      </c>
      <c r="Z186" s="75" t="str">
        <f t="shared" si="107"/>
        <v xml:space="preserve"> </v>
      </c>
      <c r="AA186" s="75" t="str">
        <f t="shared" si="108"/>
        <v xml:space="preserve"> </v>
      </c>
      <c r="AB186" s="75" t="str">
        <f t="shared" si="109"/>
        <v xml:space="preserve"> </v>
      </c>
      <c r="AD186" s="75" t="str">
        <f t="shared" si="110"/>
        <v xml:space="preserve"> </v>
      </c>
      <c r="AE186" s="75" t="str">
        <f t="shared" si="111"/>
        <v xml:space="preserve"> </v>
      </c>
      <c r="AF186" s="75" t="str">
        <f t="shared" si="112"/>
        <v xml:space="preserve"> </v>
      </c>
      <c r="AH186" s="75" t="str">
        <f t="shared" si="113"/>
        <v xml:space="preserve"> </v>
      </c>
      <c r="AI186" s="75" t="str">
        <f t="shared" si="114"/>
        <v xml:space="preserve"> </v>
      </c>
      <c r="AJ186" s="75" t="str">
        <f t="shared" si="115"/>
        <v xml:space="preserve"> </v>
      </c>
      <c r="AK186" s="91">
        <f t="shared" si="99"/>
        <v>8.3333333333333329E-2</v>
      </c>
      <c r="AL186" s="83"/>
      <c r="AM186" s="89">
        <f t="shared" si="116"/>
        <v>2.4390243902438935E-2</v>
      </c>
      <c r="AN186" s="77"/>
      <c r="AO186" s="75" t="e">
        <f t="shared" si="117"/>
        <v>#VALUE!</v>
      </c>
      <c r="AP186" s="121" t="str">
        <f t="shared" si="118"/>
        <v xml:space="preserve"> </v>
      </c>
    </row>
    <row r="187" spans="3:42" ht="12.75">
      <c r="C187" s="237"/>
      <c r="D187" s="238" t="s">
        <v>271</v>
      </c>
      <c r="E187" s="239">
        <v>144</v>
      </c>
      <c r="F187" s="240">
        <v>40</v>
      </c>
      <c r="G187" s="240">
        <v>480</v>
      </c>
      <c r="H187" s="240">
        <v>75825.126341312891</v>
      </c>
      <c r="I187" s="240">
        <v>7582.5126341312898</v>
      </c>
      <c r="J187" s="240">
        <v>1364.852274143632</v>
      </c>
      <c r="K187" s="240">
        <v>928.85779768108296</v>
      </c>
      <c r="L187" s="240">
        <v>3534.2091387685937</v>
      </c>
      <c r="M187" s="240">
        <v>45701.052631578947</v>
      </c>
      <c r="N187" s="240">
        <v>5876.0639999999994</v>
      </c>
      <c r="O187" s="241">
        <v>10837.577865009354</v>
      </c>
      <c r="Q187" s="75">
        <f t="shared" si="100"/>
        <v>526.56337737022841</v>
      </c>
      <c r="R187" s="75">
        <f t="shared" si="101"/>
        <v>1895.6281585328222</v>
      </c>
      <c r="S187" s="75">
        <f t="shared" si="102"/>
        <v>157.96901321106853</v>
      </c>
      <c r="U187" s="81">
        <f t="shared" si="103"/>
        <v>0.1</v>
      </c>
      <c r="V187" s="81">
        <f t="shared" si="104"/>
        <v>1.7999999999999999E-2</v>
      </c>
      <c r="W187" s="82">
        <f t="shared" si="105"/>
        <v>1.225E-2</v>
      </c>
      <c r="X187" s="82">
        <f t="shared" si="106"/>
        <v>4.6609999999999999E-2</v>
      </c>
      <c r="Z187" s="75">
        <f t="shared" si="107"/>
        <v>317.36842105263156</v>
      </c>
      <c r="AA187" s="75">
        <f t="shared" si="108"/>
        <v>1142.5263157894738</v>
      </c>
      <c r="AB187" s="75">
        <f t="shared" si="109"/>
        <v>95.210526315789465</v>
      </c>
      <c r="AD187" s="75">
        <f t="shared" si="110"/>
        <v>40.805999999999997</v>
      </c>
      <c r="AE187" s="75">
        <f t="shared" si="111"/>
        <v>146.90159999999997</v>
      </c>
      <c r="AF187" s="75">
        <f t="shared" si="112"/>
        <v>12.2418</v>
      </c>
      <c r="AH187" s="75">
        <f t="shared" si="113"/>
        <v>75.260957395898288</v>
      </c>
      <c r="AI187" s="75">
        <f t="shared" si="114"/>
        <v>270.93944662523387</v>
      </c>
      <c r="AJ187" s="75">
        <f t="shared" si="115"/>
        <v>22.578287218769489</v>
      </c>
      <c r="AK187" s="91">
        <f t="shared" si="99"/>
        <v>8.3333333333333329E-2</v>
      </c>
      <c r="AL187" s="83"/>
      <c r="AM187" s="89">
        <f t="shared" si="116"/>
        <v>2.4390243902438935E-2</v>
      </c>
      <c r="AN187" s="77"/>
      <c r="AO187" s="75">
        <f t="shared" si="117"/>
        <v>73.425324288681267</v>
      </c>
      <c r="AP187" s="121">
        <f t="shared" si="118"/>
        <v>0.14292858301647909</v>
      </c>
    </row>
    <row r="188" spans="3:42" ht="12.75">
      <c r="C188" s="237"/>
      <c r="D188" s="238" t="s">
        <v>142</v>
      </c>
      <c r="E188" s="239">
        <v>144</v>
      </c>
      <c r="F188" s="240">
        <v>40</v>
      </c>
      <c r="G188" s="240">
        <v>480</v>
      </c>
      <c r="H188" s="240">
        <v>81532.393915390203</v>
      </c>
      <c r="I188" s="240">
        <v>8153.2393915390203</v>
      </c>
      <c r="J188" s="240">
        <v>1467.5830904770235</v>
      </c>
      <c r="K188" s="240">
        <v>998.77182546353004</v>
      </c>
      <c r="L188" s="240">
        <v>3800.2248803963371</v>
      </c>
      <c r="M188" s="240">
        <v>45701.052631578947</v>
      </c>
      <c r="N188" s="240">
        <v>5876.0639999999994</v>
      </c>
      <c r="O188" s="241">
        <v>15535.458095935352</v>
      </c>
      <c r="Q188" s="75">
        <f t="shared" si="100"/>
        <v>566.19717996798749</v>
      </c>
      <c r="R188" s="75">
        <f t="shared" si="101"/>
        <v>2038.3098478847551</v>
      </c>
      <c r="S188" s="75">
        <f t="shared" si="102"/>
        <v>169.85915399039627</v>
      </c>
      <c r="U188" s="81">
        <f t="shared" si="103"/>
        <v>0.1</v>
      </c>
      <c r="V188" s="81">
        <f t="shared" si="104"/>
        <v>1.7999999999999999E-2</v>
      </c>
      <c r="W188" s="82">
        <f t="shared" si="105"/>
        <v>1.225E-2</v>
      </c>
      <c r="X188" s="82">
        <f t="shared" si="106"/>
        <v>4.6609999999999999E-2</v>
      </c>
      <c r="Z188" s="75">
        <f t="shared" si="107"/>
        <v>317.36842105263156</v>
      </c>
      <c r="AA188" s="75">
        <f t="shared" si="108"/>
        <v>1142.5263157894738</v>
      </c>
      <c r="AB188" s="75">
        <f t="shared" si="109"/>
        <v>95.210526315789465</v>
      </c>
      <c r="AD188" s="75">
        <f t="shared" si="110"/>
        <v>40.805999999999997</v>
      </c>
      <c r="AE188" s="75">
        <f t="shared" si="111"/>
        <v>146.90159999999997</v>
      </c>
      <c r="AF188" s="75">
        <f t="shared" si="112"/>
        <v>12.2418</v>
      </c>
      <c r="AH188" s="75">
        <f t="shared" si="113"/>
        <v>107.88512566621772</v>
      </c>
      <c r="AI188" s="75">
        <f t="shared" si="114"/>
        <v>388.38645239838377</v>
      </c>
      <c r="AJ188" s="75">
        <f t="shared" si="115"/>
        <v>32.365537699865314</v>
      </c>
      <c r="AK188" s="91">
        <f t="shared" si="99"/>
        <v>8.3333333333333329E-2</v>
      </c>
      <c r="AL188" s="83"/>
      <c r="AM188" s="89">
        <f t="shared" si="116"/>
        <v>2.4390243902438935E-2</v>
      </c>
      <c r="AN188" s="77"/>
      <c r="AO188" s="75">
        <f t="shared" si="117"/>
        <v>105.25378113777339</v>
      </c>
      <c r="AP188" s="121">
        <f t="shared" si="118"/>
        <v>0.19054338220532552</v>
      </c>
    </row>
    <row r="189" spans="3:42" ht="12.75">
      <c r="C189" s="237"/>
      <c r="D189" s="238" t="s">
        <v>28</v>
      </c>
      <c r="E189" s="239">
        <v>300</v>
      </c>
      <c r="F189" s="240">
        <v>100</v>
      </c>
      <c r="G189" s="240">
        <v>1200</v>
      </c>
      <c r="H189" s="240">
        <v>193338.83451196944</v>
      </c>
      <c r="I189" s="240">
        <v>19333.883451196943</v>
      </c>
      <c r="J189" s="240">
        <v>3480.0990212154502</v>
      </c>
      <c r="K189" s="240">
        <v>2368.4007227716256</v>
      </c>
      <c r="L189" s="240">
        <v>9011.5230766028963</v>
      </c>
      <c r="M189" s="240">
        <v>95210.526315789481</v>
      </c>
      <c r="N189" s="240">
        <v>28108.000000000004</v>
      </c>
      <c r="O189" s="241">
        <v>35826.401924393038</v>
      </c>
      <c r="Q189" s="75">
        <f t="shared" si="100"/>
        <v>644.46278170656478</v>
      </c>
      <c r="R189" s="75">
        <f t="shared" si="101"/>
        <v>1933.3883451196943</v>
      </c>
      <c r="S189" s="75">
        <f t="shared" si="102"/>
        <v>161.1156954266412</v>
      </c>
      <c r="U189" s="81">
        <f t="shared" si="103"/>
        <v>9.9999999999999992E-2</v>
      </c>
      <c r="V189" s="81">
        <f t="shared" si="104"/>
        <v>1.8000000000000002E-2</v>
      </c>
      <c r="W189" s="82">
        <f t="shared" si="105"/>
        <v>1.225E-2</v>
      </c>
      <c r="X189" s="82">
        <f t="shared" si="106"/>
        <v>4.6610000000000006E-2</v>
      </c>
      <c r="Z189" s="75">
        <f t="shared" si="107"/>
        <v>317.36842105263162</v>
      </c>
      <c r="AA189" s="75">
        <f t="shared" si="108"/>
        <v>952.1052631578948</v>
      </c>
      <c r="AB189" s="75">
        <f t="shared" si="109"/>
        <v>79.342105263157904</v>
      </c>
      <c r="AD189" s="75">
        <f t="shared" si="110"/>
        <v>93.693333333333342</v>
      </c>
      <c r="AE189" s="75">
        <f t="shared" si="111"/>
        <v>281.08000000000004</v>
      </c>
      <c r="AF189" s="75">
        <f t="shared" si="112"/>
        <v>23.423333333333336</v>
      </c>
      <c r="AH189" s="75">
        <f t="shared" si="113"/>
        <v>119.42133974797679</v>
      </c>
      <c r="AI189" s="75">
        <f t="shared" si="114"/>
        <v>358.26401924393036</v>
      </c>
      <c r="AJ189" s="75">
        <f t="shared" si="115"/>
        <v>29.855334936994197</v>
      </c>
      <c r="AK189" s="91">
        <f t="shared" si="99"/>
        <v>8.3333333333333329E-2</v>
      </c>
      <c r="AL189" s="83"/>
      <c r="AM189" s="89">
        <f t="shared" si="116"/>
        <v>2.4390243902438935E-2</v>
      </c>
      <c r="AN189" s="77"/>
      <c r="AO189" s="75">
        <f t="shared" si="117"/>
        <v>116.5086241443676</v>
      </c>
      <c r="AP189" s="121">
        <f t="shared" si="118"/>
        <v>0.18530370277045949</v>
      </c>
    </row>
    <row r="190" spans="3:42" ht="12.75">
      <c r="C190" s="237"/>
      <c r="D190" s="238" t="s">
        <v>25</v>
      </c>
      <c r="E190" s="239">
        <v>30</v>
      </c>
      <c r="F190" s="240">
        <v>10</v>
      </c>
      <c r="G190" s="240">
        <v>120</v>
      </c>
      <c r="H190" s="240">
        <v>20589.248426110986</v>
      </c>
      <c r="I190" s="240">
        <v>2058.9248426110985</v>
      </c>
      <c r="J190" s="240">
        <v>370.6064716699978</v>
      </c>
      <c r="K190" s="240">
        <v>252.21829321985959</v>
      </c>
      <c r="L190" s="240">
        <v>959.66486914103302</v>
      </c>
      <c r="M190" s="240">
        <v>9725.8064516129034</v>
      </c>
      <c r="N190" s="240">
        <v>2810.8</v>
      </c>
      <c r="O190" s="241">
        <v>4411.2274978560963</v>
      </c>
      <c r="Q190" s="75">
        <f t="shared" si="100"/>
        <v>686.30828087036616</v>
      </c>
      <c r="R190" s="75">
        <f t="shared" si="101"/>
        <v>2058.9248426110985</v>
      </c>
      <c r="S190" s="75">
        <f t="shared" si="102"/>
        <v>171.57707021759154</v>
      </c>
      <c r="U190" s="81">
        <f t="shared" si="103"/>
        <v>9.9999999999999992E-2</v>
      </c>
      <c r="V190" s="81">
        <f t="shared" si="104"/>
        <v>1.8000000000000002E-2</v>
      </c>
      <c r="W190" s="82">
        <f t="shared" si="105"/>
        <v>1.225E-2</v>
      </c>
      <c r="X190" s="82">
        <f t="shared" si="106"/>
        <v>4.6609999999999999E-2</v>
      </c>
      <c r="Z190" s="75">
        <f t="shared" si="107"/>
        <v>324.19354838709677</v>
      </c>
      <c r="AA190" s="75">
        <f t="shared" si="108"/>
        <v>972.58064516129036</v>
      </c>
      <c r="AB190" s="75">
        <f t="shared" si="109"/>
        <v>81.048387096774192</v>
      </c>
      <c r="AD190" s="75">
        <f t="shared" si="110"/>
        <v>93.693333333333342</v>
      </c>
      <c r="AE190" s="75">
        <f t="shared" si="111"/>
        <v>281.08000000000004</v>
      </c>
      <c r="AF190" s="75">
        <f t="shared" si="112"/>
        <v>23.423333333333336</v>
      </c>
      <c r="AH190" s="75">
        <f t="shared" si="113"/>
        <v>147.04091659520321</v>
      </c>
      <c r="AI190" s="75">
        <f t="shared" si="114"/>
        <v>441.12274978560964</v>
      </c>
      <c r="AJ190" s="75">
        <f t="shared" si="115"/>
        <v>36.760229148800804</v>
      </c>
      <c r="AK190" s="91">
        <f t="shared" si="99"/>
        <v>8.3333333333333329E-2</v>
      </c>
      <c r="AL190" s="83"/>
      <c r="AM190" s="89">
        <f t="shared" si="116"/>
        <v>2.4390243902438935E-2</v>
      </c>
      <c r="AN190" s="77"/>
      <c r="AO190" s="75">
        <f t="shared" si="117"/>
        <v>143.45455277580803</v>
      </c>
      <c r="AP190" s="121">
        <f t="shared" si="118"/>
        <v>0.21424907828407383</v>
      </c>
    </row>
    <row r="191" spans="3:42" ht="12.75">
      <c r="C191" s="237"/>
      <c r="D191" s="238" t="s">
        <v>209</v>
      </c>
      <c r="E191" s="239">
        <v>30</v>
      </c>
      <c r="F191" s="240">
        <v>10</v>
      </c>
      <c r="G191" s="240">
        <v>120</v>
      </c>
      <c r="H191" s="240">
        <v>20589.248426110986</v>
      </c>
      <c r="I191" s="240">
        <v>2058.9248426110985</v>
      </c>
      <c r="J191" s="240">
        <v>370.6064716699978</v>
      </c>
      <c r="K191" s="240">
        <v>252.21829321985959</v>
      </c>
      <c r="L191" s="240">
        <v>959.66486914103302</v>
      </c>
      <c r="M191" s="240">
        <v>9725.8064516129034</v>
      </c>
      <c r="N191" s="240">
        <v>2810.8</v>
      </c>
      <c r="O191" s="241">
        <v>4411.2274978560963</v>
      </c>
      <c r="Q191" s="75">
        <f t="shared" si="100"/>
        <v>686.30828087036616</v>
      </c>
      <c r="R191" s="75">
        <f t="shared" si="101"/>
        <v>2058.9248426110985</v>
      </c>
      <c r="S191" s="75">
        <f t="shared" si="102"/>
        <v>171.57707021759154</v>
      </c>
      <c r="U191" s="81">
        <f t="shared" si="103"/>
        <v>9.9999999999999992E-2</v>
      </c>
      <c r="V191" s="81">
        <f t="shared" si="104"/>
        <v>1.8000000000000002E-2</v>
      </c>
      <c r="W191" s="82">
        <f t="shared" si="105"/>
        <v>1.225E-2</v>
      </c>
      <c r="X191" s="82">
        <f t="shared" si="106"/>
        <v>4.6609999999999999E-2</v>
      </c>
      <c r="Z191" s="75">
        <f t="shared" si="107"/>
        <v>324.19354838709677</v>
      </c>
      <c r="AA191" s="75">
        <f t="shared" si="108"/>
        <v>972.58064516129036</v>
      </c>
      <c r="AB191" s="75">
        <f t="shared" si="109"/>
        <v>81.048387096774192</v>
      </c>
      <c r="AD191" s="75">
        <f t="shared" si="110"/>
        <v>93.693333333333342</v>
      </c>
      <c r="AE191" s="75">
        <f t="shared" si="111"/>
        <v>281.08000000000004</v>
      </c>
      <c r="AF191" s="75">
        <f t="shared" si="112"/>
        <v>23.423333333333336</v>
      </c>
      <c r="AH191" s="75">
        <f t="shared" si="113"/>
        <v>147.04091659520321</v>
      </c>
      <c r="AI191" s="75">
        <f t="shared" si="114"/>
        <v>441.12274978560964</v>
      </c>
      <c r="AJ191" s="75">
        <f t="shared" si="115"/>
        <v>36.760229148800804</v>
      </c>
      <c r="AK191" s="91">
        <f t="shared" si="99"/>
        <v>8.3333333333333329E-2</v>
      </c>
      <c r="AL191" s="83"/>
      <c r="AM191" s="89">
        <f t="shared" si="116"/>
        <v>2.4390243902438935E-2</v>
      </c>
      <c r="AN191" s="77"/>
      <c r="AO191" s="75">
        <f t="shared" si="117"/>
        <v>143.45455277580803</v>
      </c>
      <c r="AP191" s="121">
        <f t="shared" si="118"/>
        <v>0.21424907828407383</v>
      </c>
    </row>
    <row r="192" spans="3:42" ht="12.75">
      <c r="C192" s="237"/>
      <c r="D192" s="238" t="s">
        <v>275</v>
      </c>
      <c r="E192" s="239">
        <v>30</v>
      </c>
      <c r="F192" s="240">
        <v>10</v>
      </c>
      <c r="G192" s="240">
        <v>120</v>
      </c>
      <c r="H192" s="240">
        <v>20589.248426110986</v>
      </c>
      <c r="I192" s="240">
        <v>2058.9248426110985</v>
      </c>
      <c r="J192" s="240">
        <v>370.6064716699978</v>
      </c>
      <c r="K192" s="240">
        <v>252.21829321985959</v>
      </c>
      <c r="L192" s="240">
        <v>959.66486914103302</v>
      </c>
      <c r="M192" s="240">
        <v>9725.8064516129034</v>
      </c>
      <c r="N192" s="240">
        <v>2810.8</v>
      </c>
      <c r="O192" s="241">
        <v>4411.2274978560963</v>
      </c>
      <c r="Q192" s="75">
        <f t="shared" si="100"/>
        <v>686.30828087036616</v>
      </c>
      <c r="R192" s="75">
        <f t="shared" si="101"/>
        <v>2058.9248426110985</v>
      </c>
      <c r="S192" s="75">
        <f t="shared" si="102"/>
        <v>171.57707021759154</v>
      </c>
      <c r="U192" s="81">
        <f t="shared" si="103"/>
        <v>9.9999999999999992E-2</v>
      </c>
      <c r="V192" s="81">
        <f t="shared" si="104"/>
        <v>1.8000000000000002E-2</v>
      </c>
      <c r="W192" s="82">
        <f t="shared" si="105"/>
        <v>1.225E-2</v>
      </c>
      <c r="X192" s="82">
        <f t="shared" si="106"/>
        <v>4.6609999999999999E-2</v>
      </c>
      <c r="Z192" s="75">
        <f t="shared" si="107"/>
        <v>324.19354838709677</v>
      </c>
      <c r="AA192" s="75">
        <f t="shared" si="108"/>
        <v>972.58064516129036</v>
      </c>
      <c r="AB192" s="75">
        <f t="shared" si="109"/>
        <v>81.048387096774192</v>
      </c>
      <c r="AD192" s="75">
        <f t="shared" si="110"/>
        <v>93.693333333333342</v>
      </c>
      <c r="AE192" s="75">
        <f t="shared" si="111"/>
        <v>281.08000000000004</v>
      </c>
      <c r="AF192" s="75">
        <f t="shared" si="112"/>
        <v>23.423333333333336</v>
      </c>
      <c r="AH192" s="75">
        <f t="shared" si="113"/>
        <v>147.04091659520321</v>
      </c>
      <c r="AI192" s="75">
        <f t="shared" si="114"/>
        <v>441.12274978560964</v>
      </c>
      <c r="AJ192" s="75">
        <f t="shared" si="115"/>
        <v>36.760229148800804</v>
      </c>
      <c r="AK192" s="91">
        <f t="shared" si="99"/>
        <v>8.3333333333333329E-2</v>
      </c>
      <c r="AL192" s="83"/>
      <c r="AM192" s="89">
        <f t="shared" si="116"/>
        <v>2.4390243902438935E-2</v>
      </c>
      <c r="AN192" s="77"/>
      <c r="AO192" s="75">
        <f t="shared" si="117"/>
        <v>143.45455277580803</v>
      </c>
      <c r="AP192" s="121">
        <f t="shared" si="118"/>
        <v>0.21424907828407383</v>
      </c>
    </row>
    <row r="193" spans="3:42" ht="12.75">
      <c r="C193" s="237"/>
      <c r="D193" s="238" t="s">
        <v>276</v>
      </c>
      <c r="E193" s="239">
        <v>30</v>
      </c>
      <c r="F193" s="240">
        <v>10</v>
      </c>
      <c r="G193" s="240">
        <v>120</v>
      </c>
      <c r="H193" s="240">
        <v>20589.248426110986</v>
      </c>
      <c r="I193" s="240">
        <v>2058.9248426110985</v>
      </c>
      <c r="J193" s="240">
        <v>370.6064716699978</v>
      </c>
      <c r="K193" s="240">
        <v>252.21829321985959</v>
      </c>
      <c r="L193" s="240">
        <v>959.66486914103302</v>
      </c>
      <c r="M193" s="240">
        <v>9725.8064516129034</v>
      </c>
      <c r="N193" s="240">
        <v>2810.8</v>
      </c>
      <c r="O193" s="241">
        <v>4411.2274978560963</v>
      </c>
      <c r="Q193" s="75">
        <f t="shared" si="100"/>
        <v>686.30828087036616</v>
      </c>
      <c r="R193" s="75">
        <f t="shared" si="101"/>
        <v>2058.9248426110985</v>
      </c>
      <c r="S193" s="75">
        <f t="shared" si="102"/>
        <v>171.57707021759154</v>
      </c>
      <c r="U193" s="81">
        <f t="shared" si="103"/>
        <v>9.9999999999999992E-2</v>
      </c>
      <c r="V193" s="81">
        <f t="shared" si="104"/>
        <v>1.8000000000000002E-2</v>
      </c>
      <c r="W193" s="82">
        <f t="shared" si="105"/>
        <v>1.225E-2</v>
      </c>
      <c r="X193" s="82">
        <f t="shared" si="106"/>
        <v>4.6609999999999999E-2</v>
      </c>
      <c r="Z193" s="75">
        <f t="shared" si="107"/>
        <v>324.19354838709677</v>
      </c>
      <c r="AA193" s="75">
        <f t="shared" si="108"/>
        <v>972.58064516129036</v>
      </c>
      <c r="AB193" s="75">
        <f t="shared" si="109"/>
        <v>81.048387096774192</v>
      </c>
      <c r="AD193" s="75">
        <f t="shared" si="110"/>
        <v>93.693333333333342</v>
      </c>
      <c r="AE193" s="75">
        <f t="shared" si="111"/>
        <v>281.08000000000004</v>
      </c>
      <c r="AF193" s="75">
        <f t="shared" si="112"/>
        <v>23.423333333333336</v>
      </c>
      <c r="AH193" s="75">
        <f t="shared" si="113"/>
        <v>147.04091659520321</v>
      </c>
      <c r="AI193" s="75">
        <f t="shared" si="114"/>
        <v>441.12274978560964</v>
      </c>
      <c r="AJ193" s="75">
        <f t="shared" si="115"/>
        <v>36.760229148800804</v>
      </c>
      <c r="AK193" s="91">
        <f t="shared" si="99"/>
        <v>8.3333333333333329E-2</v>
      </c>
      <c r="AL193" s="83"/>
      <c r="AM193" s="89">
        <f t="shared" si="116"/>
        <v>2.4390243902438935E-2</v>
      </c>
      <c r="AN193" s="77"/>
      <c r="AO193" s="75">
        <f t="shared" si="117"/>
        <v>143.45455277580803</v>
      </c>
      <c r="AP193" s="121">
        <f t="shared" si="118"/>
        <v>0.21424907828407383</v>
      </c>
    </row>
    <row r="194" spans="3:42" ht="12.75">
      <c r="C194" s="237"/>
      <c r="D194" s="238" t="s">
        <v>30</v>
      </c>
      <c r="E194" s="239">
        <v>456</v>
      </c>
      <c r="F194" s="240">
        <v>100</v>
      </c>
      <c r="G194" s="240">
        <v>2400</v>
      </c>
      <c r="H194" s="240">
        <v>286609.21930319315</v>
      </c>
      <c r="I194" s="240">
        <v>28660.921930319317</v>
      </c>
      <c r="J194" s="240">
        <v>5158.9659474574773</v>
      </c>
      <c r="K194" s="240">
        <v>3510.9629364641164</v>
      </c>
      <c r="L194" s="240">
        <v>13358.855711721832</v>
      </c>
      <c r="M194" s="240">
        <v>144720</v>
      </c>
      <c r="N194" s="240">
        <v>21905.199999999997</v>
      </c>
      <c r="O194" s="241">
        <v>69294.312777230429</v>
      </c>
      <c r="Q194" s="75">
        <f t="shared" si="100"/>
        <v>628.528989699985</v>
      </c>
      <c r="R194" s="75">
        <f t="shared" si="101"/>
        <v>2866.0921930319314</v>
      </c>
      <c r="S194" s="75">
        <f t="shared" si="102"/>
        <v>119.42050804299714</v>
      </c>
      <c r="U194" s="81">
        <f t="shared" si="103"/>
        <v>0.1</v>
      </c>
      <c r="V194" s="81">
        <f t="shared" si="104"/>
        <v>1.8000000000000002E-2</v>
      </c>
      <c r="W194" s="82">
        <f t="shared" si="105"/>
        <v>1.225E-2</v>
      </c>
      <c r="X194" s="82">
        <f t="shared" si="106"/>
        <v>4.6609999999999999E-2</v>
      </c>
      <c r="Z194" s="75">
        <f t="shared" si="107"/>
        <v>317.36842105263156</v>
      </c>
      <c r="AA194" s="75">
        <f t="shared" si="108"/>
        <v>1447.2</v>
      </c>
      <c r="AB194" s="75">
        <f t="shared" si="109"/>
        <v>60.3</v>
      </c>
      <c r="AD194" s="75">
        <f t="shared" si="110"/>
        <v>48.037719298245605</v>
      </c>
      <c r="AE194" s="75">
        <f t="shared" si="111"/>
        <v>219.05199999999996</v>
      </c>
      <c r="AF194" s="75">
        <f t="shared" si="112"/>
        <v>9.1271666666666658</v>
      </c>
      <c r="AH194" s="75">
        <f t="shared" si="113"/>
        <v>151.9612122307685</v>
      </c>
      <c r="AI194" s="75">
        <f t="shared" si="114"/>
        <v>692.94312777230425</v>
      </c>
      <c r="AJ194" s="75">
        <f t="shared" si="115"/>
        <v>28.87263032384601</v>
      </c>
      <c r="AK194" s="91">
        <f t="shared" si="99"/>
        <v>8.3333333333333329E-2</v>
      </c>
      <c r="AL194" s="83"/>
      <c r="AM194" s="89">
        <f t="shared" si="116"/>
        <v>2.4390243902438935E-2</v>
      </c>
      <c r="AN194" s="77"/>
      <c r="AO194" s="75">
        <f t="shared" si="117"/>
        <v>148.25484120074975</v>
      </c>
      <c r="AP194" s="121">
        <f t="shared" si="118"/>
        <v>0.24177279762911805</v>
      </c>
    </row>
    <row r="195" spans="3:42" ht="12.75">
      <c r="C195" s="237"/>
      <c r="D195" s="238" t="s">
        <v>286</v>
      </c>
      <c r="E195" s="239">
        <v>0</v>
      </c>
      <c r="F195" s="240"/>
      <c r="G195" s="240">
        <v>0</v>
      </c>
      <c r="H195" s="240">
        <v>0</v>
      </c>
      <c r="I195" s="240">
        <v>0</v>
      </c>
      <c r="J195" s="240">
        <v>0</v>
      </c>
      <c r="K195" s="240">
        <v>0</v>
      </c>
      <c r="L195" s="240">
        <v>0</v>
      </c>
      <c r="M195" s="240">
        <v>0</v>
      </c>
      <c r="N195" s="240">
        <v>0</v>
      </c>
      <c r="O195" s="241">
        <v>0</v>
      </c>
      <c r="Q195" s="75" t="str">
        <f t="shared" si="100"/>
        <v xml:space="preserve"> </v>
      </c>
      <c r="R195" s="75" t="str">
        <f t="shared" si="101"/>
        <v xml:space="preserve"> </v>
      </c>
      <c r="S195" s="75" t="str">
        <f t="shared" si="102"/>
        <v xml:space="preserve"> </v>
      </c>
      <c r="U195" s="81" t="str">
        <f t="shared" si="103"/>
        <v xml:space="preserve"> </v>
      </c>
      <c r="V195" s="81" t="str">
        <f t="shared" si="104"/>
        <v xml:space="preserve"> </v>
      </c>
      <c r="W195" s="82" t="str">
        <f t="shared" si="105"/>
        <v xml:space="preserve"> </v>
      </c>
      <c r="X195" s="82" t="str">
        <f t="shared" si="106"/>
        <v xml:space="preserve"> </v>
      </c>
      <c r="Z195" s="75" t="str">
        <f t="shared" si="107"/>
        <v xml:space="preserve"> </v>
      </c>
      <c r="AA195" s="75" t="str">
        <f t="shared" si="108"/>
        <v xml:space="preserve"> </v>
      </c>
      <c r="AB195" s="75" t="str">
        <f t="shared" si="109"/>
        <v xml:space="preserve"> </v>
      </c>
      <c r="AD195" s="75" t="str">
        <f t="shared" si="110"/>
        <v xml:space="preserve"> </v>
      </c>
      <c r="AE195" s="75" t="str">
        <f t="shared" si="111"/>
        <v xml:space="preserve"> </v>
      </c>
      <c r="AF195" s="75" t="str">
        <f t="shared" si="112"/>
        <v xml:space="preserve"> </v>
      </c>
      <c r="AH195" s="75" t="str">
        <f t="shared" si="113"/>
        <v xml:space="preserve"> </v>
      </c>
      <c r="AI195" s="75" t="str">
        <f t="shared" si="114"/>
        <v xml:space="preserve"> </v>
      </c>
      <c r="AJ195" s="75" t="str">
        <f t="shared" si="115"/>
        <v xml:space="preserve"> </v>
      </c>
      <c r="AK195" s="91">
        <f t="shared" si="99"/>
        <v>8.3333333333333329E-2</v>
      </c>
      <c r="AL195" s="83"/>
      <c r="AM195" s="89">
        <f t="shared" si="116"/>
        <v>2.4390243902438935E-2</v>
      </c>
      <c r="AN195" s="77"/>
      <c r="AO195" s="75" t="e">
        <f t="shared" si="117"/>
        <v>#VALUE!</v>
      </c>
      <c r="AP195" s="121" t="str">
        <f t="shared" si="118"/>
        <v xml:space="preserve"> </v>
      </c>
    </row>
    <row r="196" spans="3:42" ht="12.75">
      <c r="C196" s="237"/>
      <c r="D196" s="238" t="s">
        <v>287</v>
      </c>
      <c r="E196" s="239">
        <v>0</v>
      </c>
      <c r="F196" s="240"/>
      <c r="G196" s="240">
        <v>0</v>
      </c>
      <c r="H196" s="240">
        <v>0</v>
      </c>
      <c r="I196" s="240">
        <v>0</v>
      </c>
      <c r="J196" s="240">
        <v>0</v>
      </c>
      <c r="K196" s="240">
        <v>0</v>
      </c>
      <c r="L196" s="240">
        <v>0</v>
      </c>
      <c r="M196" s="240">
        <v>0</v>
      </c>
      <c r="N196" s="240">
        <v>0</v>
      </c>
      <c r="O196" s="241">
        <v>0</v>
      </c>
      <c r="Q196" s="75" t="str">
        <f t="shared" si="100"/>
        <v xml:space="preserve"> </v>
      </c>
      <c r="R196" s="75" t="str">
        <f t="shared" si="101"/>
        <v xml:space="preserve"> </v>
      </c>
      <c r="S196" s="75" t="str">
        <f t="shared" si="102"/>
        <v xml:space="preserve"> </v>
      </c>
      <c r="U196" s="81" t="str">
        <f t="shared" si="103"/>
        <v xml:space="preserve"> </v>
      </c>
      <c r="V196" s="81" t="str">
        <f t="shared" si="104"/>
        <v xml:space="preserve"> </v>
      </c>
      <c r="W196" s="82" t="str">
        <f t="shared" si="105"/>
        <v xml:space="preserve"> </v>
      </c>
      <c r="X196" s="82" t="str">
        <f t="shared" si="106"/>
        <v xml:space="preserve"> </v>
      </c>
      <c r="Z196" s="75" t="str">
        <f t="shared" si="107"/>
        <v xml:space="preserve"> </v>
      </c>
      <c r="AA196" s="75" t="str">
        <f t="shared" si="108"/>
        <v xml:space="preserve"> </v>
      </c>
      <c r="AB196" s="75" t="str">
        <f t="shared" si="109"/>
        <v xml:space="preserve"> </v>
      </c>
      <c r="AD196" s="75" t="str">
        <f t="shared" si="110"/>
        <v xml:space="preserve"> </v>
      </c>
      <c r="AE196" s="75" t="str">
        <f t="shared" si="111"/>
        <v xml:space="preserve"> </v>
      </c>
      <c r="AF196" s="75" t="str">
        <f t="shared" si="112"/>
        <v xml:space="preserve"> </v>
      </c>
      <c r="AH196" s="75" t="str">
        <f t="shared" si="113"/>
        <v xml:space="preserve"> </v>
      </c>
      <c r="AI196" s="75" t="str">
        <f t="shared" si="114"/>
        <v xml:space="preserve"> </v>
      </c>
      <c r="AJ196" s="75" t="str">
        <f t="shared" si="115"/>
        <v xml:space="preserve"> </v>
      </c>
      <c r="AK196" s="91">
        <f t="shared" si="99"/>
        <v>8.3333333333333329E-2</v>
      </c>
      <c r="AL196" s="83"/>
      <c r="AM196" s="89">
        <f t="shared" si="116"/>
        <v>2.4390243902438935E-2</v>
      </c>
      <c r="AN196" s="77"/>
      <c r="AO196" s="75" t="e">
        <f t="shared" si="117"/>
        <v>#VALUE!</v>
      </c>
      <c r="AP196" s="121" t="str">
        <f t="shared" si="118"/>
        <v xml:space="preserve"> </v>
      </c>
    </row>
    <row r="197" spans="3:42" ht="12.75">
      <c r="C197" s="237"/>
      <c r="D197" s="238" t="s">
        <v>35</v>
      </c>
      <c r="E197" s="239">
        <v>0</v>
      </c>
      <c r="F197" s="240"/>
      <c r="G197" s="240">
        <v>0</v>
      </c>
      <c r="H197" s="240">
        <v>0</v>
      </c>
      <c r="I197" s="240">
        <v>0</v>
      </c>
      <c r="J197" s="240">
        <v>0</v>
      </c>
      <c r="K197" s="240">
        <v>0</v>
      </c>
      <c r="L197" s="240">
        <v>0</v>
      </c>
      <c r="M197" s="240">
        <v>0</v>
      </c>
      <c r="N197" s="240">
        <v>0</v>
      </c>
      <c r="O197" s="241">
        <v>0</v>
      </c>
      <c r="Q197" s="75" t="str">
        <f t="shared" si="100"/>
        <v xml:space="preserve"> </v>
      </c>
      <c r="R197" s="75" t="str">
        <f t="shared" si="101"/>
        <v xml:space="preserve"> </v>
      </c>
      <c r="S197" s="75" t="str">
        <f t="shared" si="102"/>
        <v xml:space="preserve"> </v>
      </c>
      <c r="U197" s="81" t="str">
        <f t="shared" si="103"/>
        <v xml:space="preserve"> </v>
      </c>
      <c r="V197" s="81" t="str">
        <f t="shared" si="104"/>
        <v xml:space="preserve"> </v>
      </c>
      <c r="W197" s="82" t="str">
        <f t="shared" si="105"/>
        <v xml:space="preserve"> </v>
      </c>
      <c r="X197" s="82" t="str">
        <f t="shared" si="106"/>
        <v xml:space="preserve"> </v>
      </c>
      <c r="Z197" s="75" t="str">
        <f t="shared" si="107"/>
        <v xml:space="preserve"> </v>
      </c>
      <c r="AA197" s="75" t="str">
        <f t="shared" si="108"/>
        <v xml:space="preserve"> </v>
      </c>
      <c r="AB197" s="75" t="str">
        <f t="shared" si="109"/>
        <v xml:space="preserve"> </v>
      </c>
      <c r="AD197" s="75" t="str">
        <f t="shared" si="110"/>
        <v xml:space="preserve"> </v>
      </c>
      <c r="AE197" s="75" t="str">
        <f t="shared" si="111"/>
        <v xml:space="preserve"> </v>
      </c>
      <c r="AF197" s="75" t="str">
        <f t="shared" si="112"/>
        <v xml:space="preserve"> </v>
      </c>
      <c r="AH197" s="75" t="str">
        <f t="shared" si="113"/>
        <v xml:space="preserve"> </v>
      </c>
      <c r="AI197" s="75" t="str">
        <f t="shared" si="114"/>
        <v xml:space="preserve"> </v>
      </c>
      <c r="AJ197" s="75" t="str">
        <f t="shared" si="115"/>
        <v xml:space="preserve"> </v>
      </c>
      <c r="AK197" s="91">
        <f t="shared" si="99"/>
        <v>8.3333333333333329E-2</v>
      </c>
      <c r="AL197" s="83"/>
      <c r="AM197" s="89">
        <f t="shared" si="116"/>
        <v>2.4390243902438935E-2</v>
      </c>
      <c r="AN197" s="77"/>
      <c r="AO197" s="75" t="e">
        <f t="shared" si="117"/>
        <v>#VALUE!</v>
      </c>
      <c r="AP197" s="121" t="str">
        <f t="shared" si="118"/>
        <v xml:space="preserve"> </v>
      </c>
    </row>
    <row r="198" spans="3:42" ht="12.75">
      <c r="C198" s="237"/>
      <c r="D198" s="238" t="s">
        <v>202</v>
      </c>
      <c r="E198" s="239">
        <v>0</v>
      </c>
      <c r="F198" s="240"/>
      <c r="G198" s="240">
        <v>0</v>
      </c>
      <c r="H198" s="240">
        <v>0</v>
      </c>
      <c r="I198" s="240">
        <v>0</v>
      </c>
      <c r="J198" s="240">
        <v>0</v>
      </c>
      <c r="K198" s="240">
        <v>0</v>
      </c>
      <c r="L198" s="240">
        <v>0</v>
      </c>
      <c r="M198" s="240">
        <v>0</v>
      </c>
      <c r="N198" s="240">
        <v>0</v>
      </c>
      <c r="O198" s="241">
        <v>0</v>
      </c>
      <c r="Q198" s="75" t="str">
        <f t="shared" si="100"/>
        <v xml:space="preserve"> </v>
      </c>
      <c r="R198" s="75" t="str">
        <f t="shared" si="101"/>
        <v xml:space="preserve"> </v>
      </c>
      <c r="S198" s="75" t="str">
        <f t="shared" si="102"/>
        <v xml:space="preserve"> </v>
      </c>
      <c r="U198" s="81" t="str">
        <f t="shared" si="103"/>
        <v xml:space="preserve"> </v>
      </c>
      <c r="V198" s="81" t="str">
        <f t="shared" si="104"/>
        <v xml:space="preserve"> </v>
      </c>
      <c r="W198" s="82" t="str">
        <f t="shared" si="105"/>
        <v xml:space="preserve"> </v>
      </c>
      <c r="X198" s="82" t="str">
        <f t="shared" si="106"/>
        <v xml:space="preserve"> </v>
      </c>
      <c r="Z198" s="75" t="str">
        <f t="shared" si="107"/>
        <v xml:space="preserve"> </v>
      </c>
      <c r="AA198" s="75" t="str">
        <f t="shared" si="108"/>
        <v xml:space="preserve"> </v>
      </c>
      <c r="AB198" s="75" t="str">
        <f t="shared" si="109"/>
        <v xml:space="preserve"> </v>
      </c>
      <c r="AD198" s="75" t="str">
        <f t="shared" si="110"/>
        <v xml:space="preserve"> </v>
      </c>
      <c r="AE198" s="75" t="str">
        <f t="shared" si="111"/>
        <v xml:space="preserve"> </v>
      </c>
      <c r="AF198" s="75" t="str">
        <f t="shared" si="112"/>
        <v xml:space="preserve"> </v>
      </c>
      <c r="AH198" s="75" t="str">
        <f t="shared" si="113"/>
        <v xml:space="preserve"> </v>
      </c>
      <c r="AI198" s="75" t="str">
        <f t="shared" si="114"/>
        <v xml:space="preserve"> </v>
      </c>
      <c r="AJ198" s="75" t="str">
        <f t="shared" si="115"/>
        <v xml:space="preserve"> </v>
      </c>
      <c r="AK198" s="91">
        <f t="shared" si="99"/>
        <v>8.3333333333333329E-2</v>
      </c>
      <c r="AL198" s="83"/>
      <c r="AM198" s="89">
        <f t="shared" si="116"/>
        <v>2.4390243902438935E-2</v>
      </c>
      <c r="AN198" s="77"/>
      <c r="AO198" s="75" t="e">
        <f t="shared" si="117"/>
        <v>#VALUE!</v>
      </c>
      <c r="AP198" s="121" t="str">
        <f t="shared" si="118"/>
        <v xml:space="preserve"> </v>
      </c>
    </row>
    <row r="199" spans="3:42" ht="12.75">
      <c r="C199" s="237"/>
      <c r="D199" s="238" t="s">
        <v>201</v>
      </c>
      <c r="E199" s="239">
        <v>0</v>
      </c>
      <c r="F199" s="240">
        <v>0</v>
      </c>
      <c r="G199" s="240">
        <v>0</v>
      </c>
      <c r="H199" s="240">
        <v>0</v>
      </c>
      <c r="I199" s="240">
        <v>0</v>
      </c>
      <c r="J199" s="240">
        <v>0</v>
      </c>
      <c r="K199" s="240">
        <v>0</v>
      </c>
      <c r="L199" s="240">
        <v>0</v>
      </c>
      <c r="M199" s="240">
        <v>0</v>
      </c>
      <c r="N199" s="240">
        <v>0</v>
      </c>
      <c r="O199" s="241">
        <v>0</v>
      </c>
      <c r="Q199" s="75" t="str">
        <f t="shared" si="100"/>
        <v xml:space="preserve"> </v>
      </c>
      <c r="R199" s="75" t="str">
        <f t="shared" si="101"/>
        <v xml:space="preserve"> </v>
      </c>
      <c r="S199" s="75" t="str">
        <f t="shared" si="102"/>
        <v xml:space="preserve"> </v>
      </c>
      <c r="U199" s="81" t="str">
        <f t="shared" si="103"/>
        <v xml:space="preserve"> </v>
      </c>
      <c r="V199" s="81" t="str">
        <f t="shared" si="104"/>
        <v xml:space="preserve"> </v>
      </c>
      <c r="W199" s="82" t="str">
        <f t="shared" si="105"/>
        <v xml:space="preserve"> </v>
      </c>
      <c r="X199" s="82" t="str">
        <f t="shared" si="106"/>
        <v xml:space="preserve"> </v>
      </c>
      <c r="Z199" s="75" t="str">
        <f t="shared" si="107"/>
        <v xml:space="preserve"> </v>
      </c>
      <c r="AA199" s="75" t="str">
        <f t="shared" si="108"/>
        <v xml:space="preserve"> </v>
      </c>
      <c r="AB199" s="75" t="str">
        <f t="shared" si="109"/>
        <v xml:space="preserve"> </v>
      </c>
      <c r="AD199" s="75" t="str">
        <f t="shared" si="110"/>
        <v xml:space="preserve"> </v>
      </c>
      <c r="AE199" s="75" t="str">
        <f t="shared" si="111"/>
        <v xml:space="preserve"> </v>
      </c>
      <c r="AF199" s="75" t="str">
        <f t="shared" si="112"/>
        <v xml:space="preserve"> </v>
      </c>
      <c r="AH199" s="75" t="str">
        <f t="shared" si="113"/>
        <v xml:space="preserve"> </v>
      </c>
      <c r="AI199" s="75" t="str">
        <f t="shared" si="114"/>
        <v xml:space="preserve"> </v>
      </c>
      <c r="AJ199" s="75" t="str">
        <f t="shared" si="115"/>
        <v xml:space="preserve"> </v>
      </c>
      <c r="AK199" s="91">
        <f t="shared" ref="AK199:AK262" si="119">30/360</f>
        <v>8.3333333333333329E-2</v>
      </c>
      <c r="AL199" s="83"/>
      <c r="AM199" s="89">
        <f t="shared" si="116"/>
        <v>2.4390243902438935E-2</v>
      </c>
      <c r="AN199" s="77"/>
      <c r="AO199" s="75" t="e">
        <f t="shared" si="117"/>
        <v>#VALUE!</v>
      </c>
      <c r="AP199" s="121" t="str">
        <f t="shared" si="118"/>
        <v xml:space="preserve"> </v>
      </c>
    </row>
    <row r="200" spans="3:42" ht="12.75">
      <c r="C200" s="237"/>
      <c r="D200" s="238" t="s">
        <v>203</v>
      </c>
      <c r="E200" s="239">
        <v>0</v>
      </c>
      <c r="F200" s="240"/>
      <c r="G200" s="240">
        <v>0</v>
      </c>
      <c r="H200" s="240">
        <v>0</v>
      </c>
      <c r="I200" s="240">
        <v>0</v>
      </c>
      <c r="J200" s="240">
        <v>0</v>
      </c>
      <c r="K200" s="240">
        <v>0</v>
      </c>
      <c r="L200" s="240">
        <v>0</v>
      </c>
      <c r="M200" s="240">
        <v>0</v>
      </c>
      <c r="N200" s="240">
        <v>0</v>
      </c>
      <c r="O200" s="241">
        <v>0</v>
      </c>
      <c r="Q200" s="75" t="str">
        <f t="shared" si="100"/>
        <v xml:space="preserve"> </v>
      </c>
      <c r="R200" s="75" t="str">
        <f t="shared" si="101"/>
        <v xml:space="preserve"> </v>
      </c>
      <c r="S200" s="75" t="str">
        <f t="shared" si="102"/>
        <v xml:space="preserve"> </v>
      </c>
      <c r="U200" s="81" t="str">
        <f t="shared" si="103"/>
        <v xml:space="preserve"> </v>
      </c>
      <c r="V200" s="81" t="str">
        <f t="shared" si="104"/>
        <v xml:space="preserve"> </v>
      </c>
      <c r="W200" s="82" t="str">
        <f t="shared" si="105"/>
        <v xml:space="preserve"> </v>
      </c>
      <c r="X200" s="82" t="str">
        <f t="shared" si="106"/>
        <v xml:space="preserve"> </v>
      </c>
      <c r="Z200" s="75" t="str">
        <f t="shared" si="107"/>
        <v xml:space="preserve"> </v>
      </c>
      <c r="AA200" s="75" t="str">
        <f t="shared" si="108"/>
        <v xml:space="preserve"> </v>
      </c>
      <c r="AB200" s="75" t="str">
        <f t="shared" si="109"/>
        <v xml:space="preserve"> </v>
      </c>
      <c r="AD200" s="75" t="str">
        <f t="shared" si="110"/>
        <v xml:space="preserve"> </v>
      </c>
      <c r="AE200" s="75" t="str">
        <f t="shared" si="111"/>
        <v xml:space="preserve"> </v>
      </c>
      <c r="AF200" s="75" t="str">
        <f t="shared" si="112"/>
        <v xml:space="preserve"> </v>
      </c>
      <c r="AH200" s="75" t="str">
        <f t="shared" si="113"/>
        <v xml:space="preserve"> </v>
      </c>
      <c r="AI200" s="75" t="str">
        <f t="shared" si="114"/>
        <v xml:space="preserve"> </v>
      </c>
      <c r="AJ200" s="75" t="str">
        <f t="shared" si="115"/>
        <v xml:space="preserve"> </v>
      </c>
      <c r="AK200" s="91">
        <f t="shared" si="119"/>
        <v>8.3333333333333329E-2</v>
      </c>
      <c r="AL200" s="83"/>
      <c r="AM200" s="89">
        <f t="shared" si="116"/>
        <v>2.4390243902438935E-2</v>
      </c>
      <c r="AN200" s="77"/>
      <c r="AO200" s="75" t="e">
        <f t="shared" si="117"/>
        <v>#VALUE!</v>
      </c>
      <c r="AP200" s="121" t="str">
        <f t="shared" si="118"/>
        <v xml:space="preserve"> </v>
      </c>
    </row>
    <row r="201" spans="3:42" ht="12.75">
      <c r="C201" s="237"/>
      <c r="D201" s="238" t="s">
        <v>231</v>
      </c>
      <c r="E201" s="239">
        <v>0</v>
      </c>
      <c r="F201" s="240">
        <v>0</v>
      </c>
      <c r="G201" s="240">
        <v>0</v>
      </c>
      <c r="H201" s="240">
        <v>0</v>
      </c>
      <c r="I201" s="240">
        <v>0</v>
      </c>
      <c r="J201" s="240">
        <v>0</v>
      </c>
      <c r="K201" s="240">
        <v>0</v>
      </c>
      <c r="L201" s="240">
        <v>0</v>
      </c>
      <c r="M201" s="240">
        <v>0</v>
      </c>
      <c r="N201" s="240">
        <v>0</v>
      </c>
      <c r="O201" s="241">
        <v>0</v>
      </c>
      <c r="Q201" s="75" t="str">
        <f t="shared" si="100"/>
        <v xml:space="preserve"> </v>
      </c>
      <c r="R201" s="75" t="str">
        <f t="shared" si="101"/>
        <v xml:space="preserve"> </v>
      </c>
      <c r="S201" s="75" t="str">
        <f t="shared" si="102"/>
        <v xml:space="preserve"> </v>
      </c>
      <c r="U201" s="81" t="str">
        <f t="shared" si="103"/>
        <v xml:space="preserve"> </v>
      </c>
      <c r="V201" s="81" t="str">
        <f t="shared" si="104"/>
        <v xml:space="preserve"> </v>
      </c>
      <c r="W201" s="82" t="str">
        <f t="shared" si="105"/>
        <v xml:space="preserve"> </v>
      </c>
      <c r="X201" s="82" t="str">
        <f t="shared" si="106"/>
        <v xml:space="preserve"> </v>
      </c>
      <c r="Z201" s="75" t="str">
        <f t="shared" si="107"/>
        <v xml:space="preserve"> </v>
      </c>
      <c r="AA201" s="75" t="str">
        <f t="shared" si="108"/>
        <v xml:space="preserve"> </v>
      </c>
      <c r="AB201" s="75" t="str">
        <f t="shared" si="109"/>
        <v xml:space="preserve"> </v>
      </c>
      <c r="AD201" s="75" t="str">
        <f t="shared" si="110"/>
        <v xml:space="preserve"> </v>
      </c>
      <c r="AE201" s="75" t="str">
        <f t="shared" si="111"/>
        <v xml:space="preserve"> </v>
      </c>
      <c r="AF201" s="75" t="str">
        <f t="shared" si="112"/>
        <v xml:space="preserve"> </v>
      </c>
      <c r="AH201" s="75" t="str">
        <f t="shared" si="113"/>
        <v xml:space="preserve"> </v>
      </c>
      <c r="AI201" s="75" t="str">
        <f t="shared" si="114"/>
        <v xml:space="preserve"> </v>
      </c>
      <c r="AJ201" s="75" t="str">
        <f t="shared" si="115"/>
        <v xml:space="preserve"> </v>
      </c>
      <c r="AK201" s="91">
        <f t="shared" si="119"/>
        <v>8.3333333333333329E-2</v>
      </c>
      <c r="AL201" s="83"/>
      <c r="AM201" s="89">
        <f t="shared" si="116"/>
        <v>2.4390243902438935E-2</v>
      </c>
      <c r="AN201" s="77"/>
      <c r="AO201" s="75" t="e">
        <f t="shared" si="117"/>
        <v>#VALUE!</v>
      </c>
      <c r="AP201" s="121" t="str">
        <f t="shared" si="118"/>
        <v xml:space="preserve"> </v>
      </c>
    </row>
    <row r="202" spans="3:42" ht="12.75">
      <c r="C202" s="237"/>
      <c r="D202" s="238" t="s">
        <v>232</v>
      </c>
      <c r="E202" s="239">
        <v>0</v>
      </c>
      <c r="F202" s="240"/>
      <c r="G202" s="240">
        <v>0</v>
      </c>
      <c r="H202" s="240">
        <v>0</v>
      </c>
      <c r="I202" s="240">
        <v>0</v>
      </c>
      <c r="J202" s="240">
        <v>0</v>
      </c>
      <c r="K202" s="240">
        <v>0</v>
      </c>
      <c r="L202" s="240">
        <v>0</v>
      </c>
      <c r="M202" s="240">
        <v>0</v>
      </c>
      <c r="N202" s="240">
        <v>0</v>
      </c>
      <c r="O202" s="241">
        <v>0</v>
      </c>
      <c r="Q202" s="75" t="str">
        <f t="shared" si="100"/>
        <v xml:space="preserve"> </v>
      </c>
      <c r="R202" s="75" t="str">
        <f t="shared" si="101"/>
        <v xml:space="preserve"> </v>
      </c>
      <c r="S202" s="75" t="str">
        <f t="shared" si="102"/>
        <v xml:space="preserve"> </v>
      </c>
      <c r="U202" s="81" t="str">
        <f t="shared" si="103"/>
        <v xml:space="preserve"> </v>
      </c>
      <c r="V202" s="81" t="str">
        <f t="shared" si="104"/>
        <v xml:space="preserve"> </v>
      </c>
      <c r="W202" s="82" t="str">
        <f t="shared" si="105"/>
        <v xml:space="preserve"> </v>
      </c>
      <c r="X202" s="82" t="str">
        <f t="shared" si="106"/>
        <v xml:space="preserve"> </v>
      </c>
      <c r="Z202" s="75" t="str">
        <f t="shared" si="107"/>
        <v xml:space="preserve"> </v>
      </c>
      <c r="AA202" s="75" t="str">
        <f t="shared" si="108"/>
        <v xml:space="preserve"> </v>
      </c>
      <c r="AB202" s="75" t="str">
        <f t="shared" si="109"/>
        <v xml:space="preserve"> </v>
      </c>
      <c r="AD202" s="75" t="str">
        <f t="shared" si="110"/>
        <v xml:space="preserve"> </v>
      </c>
      <c r="AE202" s="75" t="str">
        <f t="shared" si="111"/>
        <v xml:space="preserve"> </v>
      </c>
      <c r="AF202" s="75" t="str">
        <f t="shared" si="112"/>
        <v xml:space="preserve"> </v>
      </c>
      <c r="AH202" s="75" t="str">
        <f t="shared" si="113"/>
        <v xml:space="preserve"> </v>
      </c>
      <c r="AI202" s="75" t="str">
        <f t="shared" si="114"/>
        <v xml:space="preserve"> </v>
      </c>
      <c r="AJ202" s="75" t="str">
        <f t="shared" si="115"/>
        <v xml:space="preserve"> </v>
      </c>
      <c r="AK202" s="91">
        <f t="shared" si="119"/>
        <v>8.3333333333333329E-2</v>
      </c>
      <c r="AL202" s="83"/>
      <c r="AM202" s="89">
        <f t="shared" si="116"/>
        <v>2.4390243902438935E-2</v>
      </c>
      <c r="AN202" s="77"/>
      <c r="AO202" s="75" t="e">
        <f t="shared" si="117"/>
        <v>#VALUE!</v>
      </c>
      <c r="AP202" s="121" t="str">
        <f t="shared" si="118"/>
        <v xml:space="preserve"> </v>
      </c>
    </row>
    <row r="203" spans="3:42" ht="12.75">
      <c r="C203" s="237"/>
      <c r="D203" s="238" t="s">
        <v>205</v>
      </c>
      <c r="E203" s="239">
        <v>0</v>
      </c>
      <c r="F203" s="240">
        <v>0</v>
      </c>
      <c r="G203" s="240">
        <v>0</v>
      </c>
      <c r="H203" s="240">
        <v>0</v>
      </c>
      <c r="I203" s="240">
        <v>0</v>
      </c>
      <c r="J203" s="240">
        <v>0</v>
      </c>
      <c r="K203" s="240">
        <v>0</v>
      </c>
      <c r="L203" s="240">
        <v>0</v>
      </c>
      <c r="M203" s="240">
        <v>0</v>
      </c>
      <c r="N203" s="240">
        <v>0</v>
      </c>
      <c r="O203" s="241">
        <v>0</v>
      </c>
      <c r="Q203" s="75" t="str">
        <f t="shared" si="100"/>
        <v xml:space="preserve"> </v>
      </c>
      <c r="R203" s="75" t="str">
        <f t="shared" si="101"/>
        <v xml:space="preserve"> </v>
      </c>
      <c r="S203" s="75" t="str">
        <f t="shared" si="102"/>
        <v xml:space="preserve"> </v>
      </c>
      <c r="U203" s="81" t="str">
        <f t="shared" si="103"/>
        <v xml:space="preserve"> </v>
      </c>
      <c r="V203" s="81" t="str">
        <f t="shared" si="104"/>
        <v xml:space="preserve"> </v>
      </c>
      <c r="W203" s="82" t="str">
        <f t="shared" si="105"/>
        <v xml:space="preserve"> </v>
      </c>
      <c r="X203" s="82" t="str">
        <f t="shared" si="106"/>
        <v xml:space="preserve"> </v>
      </c>
      <c r="Z203" s="75" t="str">
        <f t="shared" si="107"/>
        <v xml:space="preserve"> </v>
      </c>
      <c r="AA203" s="75" t="str">
        <f t="shared" si="108"/>
        <v xml:space="preserve"> </v>
      </c>
      <c r="AB203" s="75" t="str">
        <f t="shared" si="109"/>
        <v xml:space="preserve"> </v>
      </c>
      <c r="AD203" s="75" t="str">
        <f t="shared" si="110"/>
        <v xml:space="preserve"> </v>
      </c>
      <c r="AE203" s="75" t="str">
        <f t="shared" si="111"/>
        <v xml:space="preserve"> </v>
      </c>
      <c r="AF203" s="75" t="str">
        <f t="shared" si="112"/>
        <v xml:space="preserve"> </v>
      </c>
      <c r="AH203" s="75" t="str">
        <f t="shared" si="113"/>
        <v xml:space="preserve"> </v>
      </c>
      <c r="AI203" s="75" t="str">
        <f t="shared" si="114"/>
        <v xml:space="preserve"> </v>
      </c>
      <c r="AJ203" s="75" t="str">
        <f t="shared" si="115"/>
        <v xml:space="preserve"> </v>
      </c>
      <c r="AK203" s="91">
        <f t="shared" si="119"/>
        <v>8.3333333333333329E-2</v>
      </c>
      <c r="AL203" s="83"/>
      <c r="AM203" s="89">
        <f t="shared" si="116"/>
        <v>2.4390243902438935E-2</v>
      </c>
      <c r="AN203" s="77"/>
      <c r="AO203" s="75" t="e">
        <f t="shared" si="117"/>
        <v>#VALUE!</v>
      </c>
      <c r="AP203" s="121" t="str">
        <f t="shared" si="118"/>
        <v xml:space="preserve"> </v>
      </c>
    </row>
    <row r="204" spans="3:42" ht="12.75">
      <c r="C204" s="237"/>
      <c r="D204" s="238" t="s">
        <v>206</v>
      </c>
      <c r="E204" s="239">
        <v>0</v>
      </c>
      <c r="F204" s="240"/>
      <c r="G204" s="240">
        <v>0</v>
      </c>
      <c r="H204" s="240">
        <v>0</v>
      </c>
      <c r="I204" s="240">
        <v>0</v>
      </c>
      <c r="J204" s="240">
        <v>0</v>
      </c>
      <c r="K204" s="240">
        <v>0</v>
      </c>
      <c r="L204" s="240">
        <v>0</v>
      </c>
      <c r="M204" s="240">
        <v>0</v>
      </c>
      <c r="N204" s="240">
        <v>0</v>
      </c>
      <c r="O204" s="241">
        <v>0</v>
      </c>
      <c r="Q204" s="75" t="str">
        <f t="shared" si="100"/>
        <v xml:space="preserve"> </v>
      </c>
      <c r="R204" s="75" t="str">
        <f t="shared" si="101"/>
        <v xml:space="preserve"> </v>
      </c>
      <c r="S204" s="75" t="str">
        <f t="shared" si="102"/>
        <v xml:space="preserve"> </v>
      </c>
      <c r="U204" s="81" t="str">
        <f t="shared" si="103"/>
        <v xml:space="preserve"> </v>
      </c>
      <c r="V204" s="81" t="str">
        <f t="shared" si="104"/>
        <v xml:space="preserve"> </v>
      </c>
      <c r="W204" s="82" t="str">
        <f t="shared" si="105"/>
        <v xml:space="preserve"> </v>
      </c>
      <c r="X204" s="82" t="str">
        <f t="shared" si="106"/>
        <v xml:space="preserve"> </v>
      </c>
      <c r="Z204" s="75" t="str">
        <f t="shared" si="107"/>
        <v xml:space="preserve"> </v>
      </c>
      <c r="AA204" s="75" t="str">
        <f t="shared" si="108"/>
        <v xml:space="preserve"> </v>
      </c>
      <c r="AB204" s="75" t="str">
        <f t="shared" si="109"/>
        <v xml:space="preserve"> </v>
      </c>
      <c r="AD204" s="75" t="str">
        <f t="shared" si="110"/>
        <v xml:space="preserve"> </v>
      </c>
      <c r="AE204" s="75" t="str">
        <f t="shared" si="111"/>
        <v xml:space="preserve"> </v>
      </c>
      <c r="AF204" s="75" t="str">
        <f t="shared" si="112"/>
        <v xml:space="preserve"> </v>
      </c>
      <c r="AH204" s="75" t="str">
        <f t="shared" si="113"/>
        <v xml:space="preserve"> </v>
      </c>
      <c r="AI204" s="75" t="str">
        <f t="shared" si="114"/>
        <v xml:space="preserve"> </v>
      </c>
      <c r="AJ204" s="75" t="str">
        <f t="shared" si="115"/>
        <v xml:space="preserve"> </v>
      </c>
      <c r="AK204" s="91">
        <f t="shared" si="119"/>
        <v>8.3333333333333329E-2</v>
      </c>
      <c r="AL204" s="83"/>
      <c r="AM204" s="89">
        <f t="shared" si="116"/>
        <v>2.4390243902438935E-2</v>
      </c>
      <c r="AN204" s="77"/>
      <c r="AO204" s="75" t="e">
        <f t="shared" si="117"/>
        <v>#VALUE!</v>
      </c>
      <c r="AP204" s="121" t="str">
        <f t="shared" si="118"/>
        <v xml:space="preserve"> </v>
      </c>
    </row>
    <row r="205" spans="3:42" ht="12.75">
      <c r="C205" s="237"/>
      <c r="D205" s="238" t="s">
        <v>36</v>
      </c>
      <c r="E205" s="239">
        <v>0</v>
      </c>
      <c r="F205" s="240"/>
      <c r="G205" s="240">
        <v>0</v>
      </c>
      <c r="H205" s="240">
        <v>0</v>
      </c>
      <c r="I205" s="240">
        <v>0</v>
      </c>
      <c r="J205" s="240">
        <v>0</v>
      </c>
      <c r="K205" s="240">
        <v>0</v>
      </c>
      <c r="L205" s="240">
        <v>0</v>
      </c>
      <c r="M205" s="240">
        <v>0</v>
      </c>
      <c r="N205" s="240">
        <v>0</v>
      </c>
      <c r="O205" s="241">
        <v>0</v>
      </c>
      <c r="Q205" s="75" t="str">
        <f t="shared" si="100"/>
        <v xml:space="preserve"> </v>
      </c>
      <c r="R205" s="75" t="str">
        <f t="shared" si="101"/>
        <v xml:space="preserve"> </v>
      </c>
      <c r="S205" s="75" t="str">
        <f t="shared" si="102"/>
        <v xml:space="preserve"> </v>
      </c>
      <c r="U205" s="81" t="str">
        <f t="shared" si="103"/>
        <v xml:space="preserve"> </v>
      </c>
      <c r="V205" s="81" t="str">
        <f t="shared" si="104"/>
        <v xml:space="preserve"> </v>
      </c>
      <c r="W205" s="82" t="str">
        <f t="shared" si="105"/>
        <v xml:space="preserve"> </v>
      </c>
      <c r="X205" s="82" t="str">
        <f t="shared" si="106"/>
        <v xml:space="preserve"> </v>
      </c>
      <c r="Z205" s="75" t="str">
        <f t="shared" si="107"/>
        <v xml:space="preserve"> </v>
      </c>
      <c r="AA205" s="75" t="str">
        <f t="shared" si="108"/>
        <v xml:space="preserve"> </v>
      </c>
      <c r="AB205" s="75" t="str">
        <f t="shared" si="109"/>
        <v xml:space="preserve"> </v>
      </c>
      <c r="AD205" s="75" t="str">
        <f t="shared" si="110"/>
        <v xml:space="preserve"> </v>
      </c>
      <c r="AE205" s="75" t="str">
        <f t="shared" si="111"/>
        <v xml:space="preserve"> </v>
      </c>
      <c r="AF205" s="75" t="str">
        <f t="shared" si="112"/>
        <v xml:space="preserve"> </v>
      </c>
      <c r="AH205" s="75" t="str">
        <f t="shared" si="113"/>
        <v xml:space="preserve"> </v>
      </c>
      <c r="AI205" s="75" t="str">
        <f t="shared" si="114"/>
        <v xml:space="preserve"> </v>
      </c>
      <c r="AJ205" s="75" t="str">
        <f t="shared" si="115"/>
        <v xml:space="preserve"> </v>
      </c>
      <c r="AK205" s="91">
        <f t="shared" si="119"/>
        <v>8.3333333333333329E-2</v>
      </c>
      <c r="AL205" s="83"/>
      <c r="AM205" s="89">
        <f t="shared" si="116"/>
        <v>2.4390243902438935E-2</v>
      </c>
      <c r="AN205" s="77"/>
      <c r="AO205" s="75" t="e">
        <f t="shared" si="117"/>
        <v>#VALUE!</v>
      </c>
      <c r="AP205" s="121" t="str">
        <f t="shared" si="118"/>
        <v xml:space="preserve"> </v>
      </c>
    </row>
    <row r="206" spans="3:42" ht="12.75">
      <c r="C206" s="237"/>
      <c r="D206" s="238" t="s">
        <v>204</v>
      </c>
      <c r="E206" s="239">
        <v>0</v>
      </c>
      <c r="F206" s="240"/>
      <c r="G206" s="240">
        <v>0</v>
      </c>
      <c r="H206" s="240">
        <v>0</v>
      </c>
      <c r="I206" s="240">
        <v>0</v>
      </c>
      <c r="J206" s="240">
        <v>0</v>
      </c>
      <c r="K206" s="240">
        <v>0</v>
      </c>
      <c r="L206" s="240">
        <v>0</v>
      </c>
      <c r="M206" s="240">
        <v>0</v>
      </c>
      <c r="N206" s="240">
        <v>0</v>
      </c>
      <c r="O206" s="241">
        <v>0</v>
      </c>
      <c r="Q206" s="75" t="str">
        <f t="shared" si="100"/>
        <v xml:space="preserve"> </v>
      </c>
      <c r="R206" s="75" t="str">
        <f t="shared" si="101"/>
        <v xml:space="preserve"> </v>
      </c>
      <c r="S206" s="75" t="str">
        <f t="shared" si="102"/>
        <v xml:space="preserve"> </v>
      </c>
      <c r="U206" s="81" t="str">
        <f t="shared" si="103"/>
        <v xml:space="preserve"> </v>
      </c>
      <c r="V206" s="81" t="str">
        <f t="shared" si="104"/>
        <v xml:space="preserve"> </v>
      </c>
      <c r="W206" s="82" t="str">
        <f t="shared" si="105"/>
        <v xml:space="preserve"> </v>
      </c>
      <c r="X206" s="82" t="str">
        <f t="shared" si="106"/>
        <v xml:space="preserve"> </v>
      </c>
      <c r="Z206" s="75" t="str">
        <f t="shared" si="107"/>
        <v xml:space="preserve"> </v>
      </c>
      <c r="AA206" s="75" t="str">
        <f t="shared" si="108"/>
        <v xml:space="preserve"> </v>
      </c>
      <c r="AB206" s="75" t="str">
        <f t="shared" si="109"/>
        <v xml:space="preserve"> </v>
      </c>
      <c r="AD206" s="75" t="str">
        <f t="shared" si="110"/>
        <v xml:space="preserve"> </v>
      </c>
      <c r="AE206" s="75" t="str">
        <f t="shared" si="111"/>
        <v xml:space="preserve"> </v>
      </c>
      <c r="AF206" s="75" t="str">
        <f t="shared" si="112"/>
        <v xml:space="preserve"> </v>
      </c>
      <c r="AH206" s="75" t="str">
        <f t="shared" si="113"/>
        <v xml:space="preserve"> </v>
      </c>
      <c r="AI206" s="75" t="str">
        <f t="shared" si="114"/>
        <v xml:space="preserve"> </v>
      </c>
      <c r="AJ206" s="75" t="str">
        <f t="shared" si="115"/>
        <v xml:space="preserve"> </v>
      </c>
      <c r="AK206" s="91">
        <f t="shared" si="119"/>
        <v>8.3333333333333329E-2</v>
      </c>
      <c r="AL206" s="83"/>
      <c r="AM206" s="89">
        <f t="shared" si="116"/>
        <v>2.4390243902438935E-2</v>
      </c>
      <c r="AN206" s="77"/>
      <c r="AO206" s="75" t="e">
        <f t="shared" si="117"/>
        <v>#VALUE!</v>
      </c>
      <c r="AP206" s="121" t="str">
        <f t="shared" si="118"/>
        <v xml:space="preserve"> </v>
      </c>
    </row>
    <row r="207" spans="3:42" ht="12.75">
      <c r="C207" s="227" t="s">
        <v>116</v>
      </c>
      <c r="D207" s="228"/>
      <c r="E207" s="234">
        <v>2550</v>
      </c>
      <c r="F207" s="235">
        <v>557</v>
      </c>
      <c r="G207" s="235">
        <v>7884</v>
      </c>
      <c r="H207" s="235">
        <v>1420633.8790125027</v>
      </c>
      <c r="I207" s="235">
        <v>142063.38790125033</v>
      </c>
      <c r="J207" s="235">
        <v>25571.409822225058</v>
      </c>
      <c r="K207" s="235">
        <v>17402.765017903159</v>
      </c>
      <c r="L207" s="235">
        <v>66215.745100772765</v>
      </c>
      <c r="M207" s="235">
        <v>810108.48896434612</v>
      </c>
      <c r="N207" s="235">
        <v>146603.58880000003</v>
      </c>
      <c r="O207" s="236">
        <v>212668.49340600549</v>
      </c>
      <c r="Q207" s="84">
        <f t="shared" si="100"/>
        <v>557.11132510294226</v>
      </c>
      <c r="R207" s="84">
        <f t="shared" si="101"/>
        <v>2550.5096571140084</v>
      </c>
      <c r="S207" s="84">
        <f t="shared" si="102"/>
        <v>180.1920191543002</v>
      </c>
      <c r="T207" s="85"/>
      <c r="U207" s="86">
        <f t="shared" si="103"/>
        <v>0.10000000000000005</v>
      </c>
      <c r="V207" s="86">
        <f t="shared" si="104"/>
        <v>1.8000000000000006E-2</v>
      </c>
      <c r="W207" s="87">
        <f t="shared" si="105"/>
        <v>1.225E-2</v>
      </c>
      <c r="X207" s="87">
        <f t="shared" si="106"/>
        <v>4.6610000000000006E-2</v>
      </c>
      <c r="Y207" s="85"/>
      <c r="Z207" s="84">
        <f t="shared" si="107"/>
        <v>317.68960351542984</v>
      </c>
      <c r="AA207" s="84">
        <f t="shared" si="108"/>
        <v>1454.4138042447867</v>
      </c>
      <c r="AB207" s="84">
        <f t="shared" si="109"/>
        <v>102.75348667736506</v>
      </c>
      <c r="AC207" s="85"/>
      <c r="AD207" s="84">
        <f t="shared" si="110"/>
        <v>57.491603450980399</v>
      </c>
      <c r="AE207" s="84">
        <f t="shared" si="111"/>
        <v>263.20213429084384</v>
      </c>
      <c r="AF207" s="84">
        <f t="shared" si="112"/>
        <v>18.595077219685443</v>
      </c>
      <c r="AG207" s="85"/>
      <c r="AH207" s="88">
        <f t="shared" si="113"/>
        <v>83.399409178825678</v>
      </c>
      <c r="AI207" s="84">
        <f t="shared" si="114"/>
        <v>381.81058062119479</v>
      </c>
      <c r="AJ207" s="84">
        <f t="shared" si="115"/>
        <v>26.974694749620181</v>
      </c>
      <c r="AK207" s="91">
        <f t="shared" si="119"/>
        <v>8.3333333333333329E-2</v>
      </c>
      <c r="AL207" s="83"/>
      <c r="AM207" s="89">
        <f t="shared" si="116"/>
        <v>2.4390243902438935E-2</v>
      </c>
      <c r="AN207" s="77"/>
      <c r="AO207" s="75">
        <f t="shared" si="117"/>
        <v>81.365277247634822</v>
      </c>
      <c r="AP207" s="121">
        <f t="shared" si="118"/>
        <v>0.1496997196447501</v>
      </c>
    </row>
    <row r="208" spans="3:42" ht="12.75">
      <c r="C208" s="227"/>
      <c r="D208" s="228"/>
      <c r="E208" s="234"/>
      <c r="F208" s="235"/>
      <c r="G208" s="235"/>
      <c r="H208" s="235"/>
      <c r="I208" s="235"/>
      <c r="J208" s="235"/>
      <c r="K208" s="235"/>
      <c r="L208" s="235"/>
      <c r="M208" s="235"/>
      <c r="N208" s="235"/>
      <c r="O208" s="236"/>
      <c r="Q208" s="75" t="str">
        <f t="shared" si="100"/>
        <v xml:space="preserve"> </v>
      </c>
      <c r="R208" s="75" t="str">
        <f t="shared" si="101"/>
        <v xml:space="preserve"> </v>
      </c>
      <c r="S208" s="75" t="str">
        <f t="shared" si="102"/>
        <v xml:space="preserve"> </v>
      </c>
      <c r="U208" s="81" t="str">
        <f t="shared" si="103"/>
        <v xml:space="preserve"> </v>
      </c>
      <c r="V208" s="81" t="str">
        <f t="shared" si="104"/>
        <v xml:space="preserve"> </v>
      </c>
      <c r="W208" s="82" t="str">
        <f t="shared" si="105"/>
        <v xml:space="preserve"> </v>
      </c>
      <c r="X208" s="82" t="str">
        <f t="shared" si="106"/>
        <v xml:space="preserve"> </v>
      </c>
      <c r="Z208" s="75" t="str">
        <f t="shared" si="107"/>
        <v xml:space="preserve"> </v>
      </c>
      <c r="AA208" s="75" t="str">
        <f t="shared" si="108"/>
        <v xml:space="preserve"> </v>
      </c>
      <c r="AB208" s="75" t="str">
        <f t="shared" si="109"/>
        <v xml:space="preserve"> </v>
      </c>
      <c r="AD208" s="75" t="str">
        <f t="shared" si="110"/>
        <v xml:space="preserve"> </v>
      </c>
      <c r="AE208" s="75" t="str">
        <f t="shared" si="111"/>
        <v xml:space="preserve"> </v>
      </c>
      <c r="AF208" s="75" t="str">
        <f t="shared" si="112"/>
        <v xml:space="preserve"> </v>
      </c>
      <c r="AH208" s="75" t="str">
        <f t="shared" si="113"/>
        <v xml:space="preserve"> </v>
      </c>
      <c r="AI208" s="75" t="str">
        <f t="shared" si="114"/>
        <v xml:space="preserve"> </v>
      </c>
      <c r="AJ208" s="75" t="str">
        <f t="shared" si="115"/>
        <v xml:space="preserve"> </v>
      </c>
      <c r="AK208" s="91">
        <f t="shared" si="119"/>
        <v>8.3333333333333329E-2</v>
      </c>
      <c r="AL208" s="83"/>
      <c r="AM208" s="89">
        <f t="shared" si="116"/>
        <v>2.4390243902438935E-2</v>
      </c>
      <c r="AN208" s="77"/>
      <c r="AO208" s="75" t="e">
        <f t="shared" si="117"/>
        <v>#VALUE!</v>
      </c>
      <c r="AP208" s="121" t="str">
        <f t="shared" si="118"/>
        <v xml:space="preserve"> </v>
      </c>
    </row>
    <row r="209" spans="3:42" ht="12.75">
      <c r="C209" s="227" t="s">
        <v>48</v>
      </c>
      <c r="D209" s="227" t="s">
        <v>102</v>
      </c>
      <c r="E209" s="234">
        <v>0</v>
      </c>
      <c r="F209" s="235"/>
      <c r="G209" s="235">
        <v>0</v>
      </c>
      <c r="H209" s="235">
        <v>0</v>
      </c>
      <c r="I209" s="235">
        <v>0</v>
      </c>
      <c r="J209" s="235">
        <v>0</v>
      </c>
      <c r="K209" s="235">
        <v>0</v>
      </c>
      <c r="L209" s="235">
        <v>0</v>
      </c>
      <c r="M209" s="235">
        <v>0</v>
      </c>
      <c r="N209" s="235">
        <v>0</v>
      </c>
      <c r="O209" s="236">
        <v>0</v>
      </c>
      <c r="Q209" s="75" t="str">
        <f t="shared" si="100"/>
        <v xml:space="preserve"> </v>
      </c>
      <c r="R209" s="75" t="str">
        <f t="shared" si="101"/>
        <v xml:space="preserve"> </v>
      </c>
      <c r="S209" s="75" t="str">
        <f t="shared" si="102"/>
        <v xml:space="preserve"> </v>
      </c>
      <c r="U209" s="81" t="str">
        <f t="shared" si="103"/>
        <v xml:space="preserve"> </v>
      </c>
      <c r="V209" s="81" t="str">
        <f t="shared" si="104"/>
        <v xml:space="preserve"> </v>
      </c>
      <c r="W209" s="82" t="str">
        <f t="shared" si="105"/>
        <v xml:space="preserve"> </v>
      </c>
      <c r="X209" s="82" t="str">
        <f t="shared" si="106"/>
        <v xml:space="preserve"> </v>
      </c>
      <c r="Z209" s="75" t="str">
        <f t="shared" si="107"/>
        <v xml:space="preserve"> </v>
      </c>
      <c r="AA209" s="75" t="str">
        <f t="shared" si="108"/>
        <v xml:space="preserve"> </v>
      </c>
      <c r="AB209" s="75" t="str">
        <f t="shared" si="109"/>
        <v xml:space="preserve"> </v>
      </c>
      <c r="AD209" s="75" t="str">
        <f t="shared" si="110"/>
        <v xml:space="preserve"> </v>
      </c>
      <c r="AE209" s="75" t="str">
        <f t="shared" si="111"/>
        <v xml:space="preserve"> </v>
      </c>
      <c r="AF209" s="75" t="str">
        <f t="shared" si="112"/>
        <v xml:space="preserve"> </v>
      </c>
      <c r="AH209" s="75" t="str">
        <f t="shared" si="113"/>
        <v xml:space="preserve"> </v>
      </c>
      <c r="AI209" s="75" t="str">
        <f t="shared" si="114"/>
        <v xml:space="preserve"> </v>
      </c>
      <c r="AJ209" s="75" t="str">
        <f t="shared" si="115"/>
        <v xml:space="preserve"> </v>
      </c>
      <c r="AK209" s="91">
        <f t="shared" si="119"/>
        <v>8.3333333333333329E-2</v>
      </c>
      <c r="AL209" s="83"/>
      <c r="AM209" s="89">
        <f t="shared" si="116"/>
        <v>2.4390243902438935E-2</v>
      </c>
      <c r="AN209" s="77"/>
      <c r="AO209" s="75" t="e">
        <f t="shared" si="117"/>
        <v>#VALUE!</v>
      </c>
      <c r="AP209" s="121" t="str">
        <f t="shared" si="118"/>
        <v xml:space="preserve"> </v>
      </c>
    </row>
    <row r="210" spans="3:42" ht="12.75">
      <c r="C210" s="237"/>
      <c r="D210" s="238" t="s">
        <v>27</v>
      </c>
      <c r="E210" s="239">
        <v>180</v>
      </c>
      <c r="F210" s="240">
        <v>30</v>
      </c>
      <c r="G210" s="240">
        <v>360</v>
      </c>
      <c r="H210" s="240">
        <v>106873.46807309084</v>
      </c>
      <c r="I210" s="240">
        <v>16031.020210963627</v>
      </c>
      <c r="J210" s="240">
        <v>3179.4856751744528</v>
      </c>
      <c r="K210" s="240">
        <v>1309.1999838953629</v>
      </c>
      <c r="L210" s="240">
        <v>6305.5346163123595</v>
      </c>
      <c r="M210" s="240">
        <v>57126.315789473694</v>
      </c>
      <c r="N210" s="240">
        <v>10168.800000000001</v>
      </c>
      <c r="O210" s="241">
        <v>12753.111797271344</v>
      </c>
      <c r="Q210" s="75">
        <f t="shared" si="100"/>
        <v>593.74148929494913</v>
      </c>
      <c r="R210" s="75">
        <f t="shared" si="101"/>
        <v>3562.4489357696948</v>
      </c>
      <c r="S210" s="75">
        <f t="shared" si="102"/>
        <v>296.87074464747457</v>
      </c>
      <c r="U210" s="81">
        <f t="shared" si="103"/>
        <v>0.15</v>
      </c>
      <c r="V210" s="81">
        <f t="shared" si="104"/>
        <v>2.9750000000000002E-2</v>
      </c>
      <c r="W210" s="82">
        <f t="shared" si="105"/>
        <v>1.225E-2</v>
      </c>
      <c r="X210" s="82">
        <f t="shared" si="106"/>
        <v>5.8999999999999997E-2</v>
      </c>
      <c r="Z210" s="75">
        <f t="shared" si="107"/>
        <v>317.36842105263162</v>
      </c>
      <c r="AA210" s="75">
        <f t="shared" si="108"/>
        <v>1904.2105263157898</v>
      </c>
      <c r="AB210" s="75">
        <f t="shared" si="109"/>
        <v>158.68421052631581</v>
      </c>
      <c r="AD210" s="75">
        <f t="shared" si="110"/>
        <v>56.493333333333339</v>
      </c>
      <c r="AE210" s="75">
        <f t="shared" si="111"/>
        <v>338.96000000000004</v>
      </c>
      <c r="AF210" s="75">
        <f t="shared" si="112"/>
        <v>28.24666666666667</v>
      </c>
      <c r="AH210" s="75">
        <f t="shared" si="113"/>
        <v>70.850621095951908</v>
      </c>
      <c r="AI210" s="75">
        <f t="shared" si="114"/>
        <v>425.10372657571145</v>
      </c>
      <c r="AJ210" s="75">
        <f t="shared" si="115"/>
        <v>35.425310547975954</v>
      </c>
      <c r="AK210" s="91">
        <f t="shared" si="119"/>
        <v>8.3333333333333329E-2</v>
      </c>
      <c r="AL210" s="83"/>
      <c r="AM210" s="89">
        <f t="shared" si="116"/>
        <v>2.4390243902438935E-2</v>
      </c>
      <c r="AN210" s="77"/>
      <c r="AO210" s="75">
        <f t="shared" si="117"/>
        <v>69.122557166782357</v>
      </c>
      <c r="AP210" s="121">
        <f t="shared" si="118"/>
        <v>0.11932907228714129</v>
      </c>
    </row>
    <row r="211" spans="3:42" ht="12.75">
      <c r="C211" s="237"/>
      <c r="D211" s="238" t="s">
        <v>29</v>
      </c>
      <c r="E211" s="239">
        <v>180</v>
      </c>
      <c r="F211" s="240">
        <v>30</v>
      </c>
      <c r="G211" s="240">
        <v>360</v>
      </c>
      <c r="H211" s="240">
        <v>94148.894021271844</v>
      </c>
      <c r="I211" s="240">
        <v>14122.334103190777</v>
      </c>
      <c r="J211" s="240">
        <v>2800.9295971328374</v>
      </c>
      <c r="K211" s="240">
        <v>1153.32395176058</v>
      </c>
      <c r="L211" s="240">
        <v>5554.7847472550384</v>
      </c>
      <c r="M211" s="240">
        <v>57126.315789473694</v>
      </c>
      <c r="N211" s="240">
        <v>7612.2719999999999</v>
      </c>
      <c r="O211" s="241">
        <v>5778.9338324589162</v>
      </c>
      <c r="Q211" s="75">
        <f t="shared" si="100"/>
        <v>523.04941122928801</v>
      </c>
      <c r="R211" s="75">
        <f t="shared" si="101"/>
        <v>3138.2964673757283</v>
      </c>
      <c r="S211" s="75">
        <f t="shared" si="102"/>
        <v>261.52470561464401</v>
      </c>
      <c r="U211" s="81">
        <f t="shared" si="103"/>
        <v>0.15</v>
      </c>
      <c r="V211" s="81">
        <f t="shared" si="104"/>
        <v>2.9750000000000002E-2</v>
      </c>
      <c r="W211" s="82">
        <f t="shared" si="105"/>
        <v>1.2249999999999999E-2</v>
      </c>
      <c r="X211" s="82">
        <f t="shared" si="106"/>
        <v>5.8999999999999997E-2</v>
      </c>
      <c r="Z211" s="75">
        <f t="shared" si="107"/>
        <v>317.36842105263162</v>
      </c>
      <c r="AA211" s="75">
        <f t="shared" si="108"/>
        <v>1904.2105263157898</v>
      </c>
      <c r="AB211" s="75">
        <f t="shared" si="109"/>
        <v>158.68421052631581</v>
      </c>
      <c r="AD211" s="75">
        <f t="shared" si="110"/>
        <v>42.290399999999998</v>
      </c>
      <c r="AE211" s="75">
        <f t="shared" si="111"/>
        <v>253.7424</v>
      </c>
      <c r="AF211" s="75">
        <f t="shared" si="112"/>
        <v>21.145199999999999</v>
      </c>
      <c r="AH211" s="75">
        <f t="shared" si="113"/>
        <v>32.105187958105091</v>
      </c>
      <c r="AI211" s="75">
        <f t="shared" si="114"/>
        <v>192.63112774863055</v>
      </c>
      <c r="AJ211" s="75">
        <f t="shared" si="115"/>
        <v>16.052593979052546</v>
      </c>
      <c r="AK211" s="91">
        <f t="shared" si="119"/>
        <v>8.3333333333333329E-2</v>
      </c>
      <c r="AL211" s="83"/>
      <c r="AM211" s="89">
        <f t="shared" si="116"/>
        <v>2.4390243902438935E-2</v>
      </c>
      <c r="AN211" s="77"/>
      <c r="AO211" s="75">
        <f t="shared" si="117"/>
        <v>31.322134593273262</v>
      </c>
      <c r="AP211" s="121">
        <f t="shared" si="118"/>
        <v>6.1380793609250826E-2</v>
      </c>
    </row>
    <row r="212" spans="3:42" ht="12.75">
      <c r="C212" s="237"/>
      <c r="D212" s="238" t="s">
        <v>31</v>
      </c>
      <c r="E212" s="239">
        <v>180</v>
      </c>
      <c r="F212" s="240">
        <v>30</v>
      </c>
      <c r="G212" s="240">
        <v>360</v>
      </c>
      <c r="H212" s="240">
        <v>100171.33187696735</v>
      </c>
      <c r="I212" s="240">
        <v>15025.699781545101</v>
      </c>
      <c r="J212" s="240">
        <v>2980.097123339779</v>
      </c>
      <c r="K212" s="240">
        <v>1227.09881549285</v>
      </c>
      <c r="L212" s="240">
        <v>5910.1085807410736</v>
      </c>
      <c r="M212" s="240">
        <v>57126.315789473694</v>
      </c>
      <c r="N212" s="240">
        <v>7612.2719999999999</v>
      </c>
      <c r="O212" s="241">
        <v>10289.739786374856</v>
      </c>
      <c r="Q212" s="75">
        <f t="shared" si="100"/>
        <v>556.50739931648525</v>
      </c>
      <c r="R212" s="75">
        <f t="shared" si="101"/>
        <v>3339.0443958989117</v>
      </c>
      <c r="S212" s="75">
        <f t="shared" si="102"/>
        <v>278.25369965824262</v>
      </c>
      <c r="U212" s="81">
        <f t="shared" si="103"/>
        <v>0.15</v>
      </c>
      <c r="V212" s="81">
        <f t="shared" si="104"/>
        <v>2.9750000000000006E-2</v>
      </c>
      <c r="W212" s="82">
        <f t="shared" si="105"/>
        <v>1.225E-2</v>
      </c>
      <c r="X212" s="82">
        <f t="shared" si="106"/>
        <v>5.8999999999999997E-2</v>
      </c>
      <c r="Z212" s="75">
        <f t="shared" si="107"/>
        <v>317.36842105263162</v>
      </c>
      <c r="AA212" s="75">
        <f t="shared" si="108"/>
        <v>1904.2105263157898</v>
      </c>
      <c r="AB212" s="75">
        <f t="shared" si="109"/>
        <v>158.68421052631581</v>
      </c>
      <c r="AD212" s="75">
        <f t="shared" si="110"/>
        <v>42.290399999999998</v>
      </c>
      <c r="AE212" s="75">
        <f t="shared" si="111"/>
        <v>253.7424</v>
      </c>
      <c r="AF212" s="75">
        <f t="shared" si="112"/>
        <v>21.145199999999999</v>
      </c>
      <c r="AH212" s="75">
        <f t="shared" si="113"/>
        <v>57.165221035415861</v>
      </c>
      <c r="AI212" s="75">
        <f t="shared" si="114"/>
        <v>342.99132621249521</v>
      </c>
      <c r="AJ212" s="75">
        <f t="shared" si="115"/>
        <v>28.582610517707931</v>
      </c>
      <c r="AK212" s="91">
        <f t="shared" si="119"/>
        <v>8.3333333333333329E-2</v>
      </c>
      <c r="AL212" s="83"/>
      <c r="AM212" s="89">
        <f t="shared" si="116"/>
        <v>2.4390243902438935E-2</v>
      </c>
      <c r="AN212" s="77"/>
      <c r="AO212" s="75">
        <f t="shared" si="117"/>
        <v>55.770947351625239</v>
      </c>
      <c r="AP212" s="121">
        <f t="shared" si="118"/>
        <v>0.10272140335533267</v>
      </c>
    </row>
    <row r="213" spans="3:42" ht="12.75">
      <c r="C213" s="237"/>
      <c r="D213" s="238" t="s">
        <v>199</v>
      </c>
      <c r="E213" s="239">
        <v>0</v>
      </c>
      <c r="F213" s="240"/>
      <c r="G213" s="240">
        <v>0</v>
      </c>
      <c r="H213" s="240">
        <v>0</v>
      </c>
      <c r="I213" s="240">
        <v>0</v>
      </c>
      <c r="J213" s="240">
        <v>0</v>
      </c>
      <c r="K213" s="240">
        <v>0</v>
      </c>
      <c r="L213" s="240">
        <v>0</v>
      </c>
      <c r="M213" s="240">
        <v>0</v>
      </c>
      <c r="N213" s="240">
        <v>0</v>
      </c>
      <c r="O213" s="241">
        <v>0</v>
      </c>
      <c r="Q213" s="75" t="str">
        <f t="shared" si="100"/>
        <v xml:space="preserve"> </v>
      </c>
      <c r="R213" s="75" t="str">
        <f t="shared" si="101"/>
        <v xml:space="preserve"> </v>
      </c>
      <c r="S213" s="75" t="str">
        <f t="shared" si="102"/>
        <v xml:space="preserve"> </v>
      </c>
      <c r="U213" s="81" t="str">
        <f t="shared" si="103"/>
        <v xml:space="preserve"> </v>
      </c>
      <c r="V213" s="81" t="str">
        <f t="shared" si="104"/>
        <v xml:space="preserve"> </v>
      </c>
      <c r="W213" s="82" t="str">
        <f t="shared" si="105"/>
        <v xml:space="preserve"> </v>
      </c>
      <c r="X213" s="82" t="str">
        <f t="shared" si="106"/>
        <v xml:space="preserve"> </v>
      </c>
      <c r="Z213" s="75" t="str">
        <f t="shared" si="107"/>
        <v xml:space="preserve"> </v>
      </c>
      <c r="AA213" s="75" t="str">
        <f t="shared" si="108"/>
        <v xml:space="preserve"> </v>
      </c>
      <c r="AB213" s="75" t="str">
        <f t="shared" si="109"/>
        <v xml:space="preserve"> </v>
      </c>
      <c r="AD213" s="75" t="str">
        <f t="shared" si="110"/>
        <v xml:space="preserve"> </v>
      </c>
      <c r="AE213" s="75" t="str">
        <f t="shared" si="111"/>
        <v xml:space="preserve"> </v>
      </c>
      <c r="AF213" s="75" t="str">
        <f t="shared" si="112"/>
        <v xml:space="preserve"> </v>
      </c>
      <c r="AH213" s="75" t="str">
        <f t="shared" si="113"/>
        <v xml:space="preserve"> </v>
      </c>
      <c r="AI213" s="75" t="str">
        <f t="shared" si="114"/>
        <v xml:space="preserve"> </v>
      </c>
      <c r="AJ213" s="75" t="str">
        <f t="shared" si="115"/>
        <v xml:space="preserve"> </v>
      </c>
      <c r="AK213" s="91">
        <f t="shared" si="119"/>
        <v>8.3333333333333329E-2</v>
      </c>
      <c r="AL213" s="83"/>
      <c r="AM213" s="89">
        <f t="shared" si="116"/>
        <v>2.4390243902438935E-2</v>
      </c>
      <c r="AN213" s="77"/>
      <c r="AO213" s="75" t="e">
        <f t="shared" si="117"/>
        <v>#VALUE!</v>
      </c>
      <c r="AP213" s="121" t="str">
        <f t="shared" si="118"/>
        <v xml:space="preserve"> </v>
      </c>
    </row>
    <row r="214" spans="3:42" ht="12.75">
      <c r="C214" s="237"/>
      <c r="D214" s="238" t="s">
        <v>26</v>
      </c>
      <c r="E214" s="239">
        <v>282</v>
      </c>
      <c r="F214" s="240">
        <v>50</v>
      </c>
      <c r="G214" s="240">
        <v>600</v>
      </c>
      <c r="H214" s="240">
        <v>161806.58687751045</v>
      </c>
      <c r="I214" s="240">
        <v>24270.988031626566</v>
      </c>
      <c r="J214" s="240">
        <v>4813.7459596059362</v>
      </c>
      <c r="K214" s="240">
        <v>1982.1306892495033</v>
      </c>
      <c r="L214" s="240">
        <v>9546.5886257731163</v>
      </c>
      <c r="M214" s="240">
        <v>89497.894736842092</v>
      </c>
      <c r="N214" s="240">
        <v>18564</v>
      </c>
      <c r="O214" s="241">
        <v>13131.238834413232</v>
      </c>
      <c r="Q214" s="75">
        <f t="shared" si="100"/>
        <v>573.7822229698952</v>
      </c>
      <c r="R214" s="75">
        <f t="shared" si="101"/>
        <v>3236.131737550209</v>
      </c>
      <c r="S214" s="75">
        <f t="shared" si="102"/>
        <v>269.67764479585077</v>
      </c>
      <c r="U214" s="81">
        <f t="shared" si="103"/>
        <v>0.15</v>
      </c>
      <c r="V214" s="81">
        <f t="shared" si="104"/>
        <v>2.9750000000000002E-2</v>
      </c>
      <c r="W214" s="82">
        <f t="shared" si="105"/>
        <v>1.2250000000000002E-2</v>
      </c>
      <c r="X214" s="82">
        <f t="shared" si="106"/>
        <v>5.8999999999999997E-2</v>
      </c>
      <c r="Z214" s="75">
        <f t="shared" si="107"/>
        <v>317.36842105263156</v>
      </c>
      <c r="AA214" s="75">
        <f t="shared" si="108"/>
        <v>1789.9578947368418</v>
      </c>
      <c r="AB214" s="75">
        <f t="shared" si="109"/>
        <v>149.16315789473683</v>
      </c>
      <c r="AD214" s="75">
        <f t="shared" si="110"/>
        <v>65.829787234042556</v>
      </c>
      <c r="AE214" s="75">
        <f t="shared" si="111"/>
        <v>371.28</v>
      </c>
      <c r="AF214" s="75">
        <f t="shared" si="112"/>
        <v>30.94</v>
      </c>
      <c r="AH214" s="75">
        <f t="shared" si="113"/>
        <v>46.564676717777417</v>
      </c>
      <c r="AI214" s="75">
        <f t="shared" si="114"/>
        <v>262.62477668826466</v>
      </c>
      <c r="AJ214" s="75">
        <f t="shared" si="115"/>
        <v>21.885398057355388</v>
      </c>
      <c r="AK214" s="91">
        <f t="shared" si="119"/>
        <v>8.3333333333333329E-2</v>
      </c>
      <c r="AL214" s="83"/>
      <c r="AM214" s="89">
        <f t="shared" si="116"/>
        <v>2.4390243902438935E-2</v>
      </c>
      <c r="AN214" s="77"/>
      <c r="AO214" s="75">
        <f t="shared" si="117"/>
        <v>45.428952895392605</v>
      </c>
      <c r="AP214" s="121">
        <f t="shared" si="118"/>
        <v>8.1153920169849084E-2</v>
      </c>
    </row>
    <row r="215" spans="3:42" ht="12.75">
      <c r="C215" s="237"/>
      <c r="D215" s="238" t="s">
        <v>200</v>
      </c>
      <c r="E215" s="239">
        <v>0</v>
      </c>
      <c r="F215" s="240"/>
      <c r="G215" s="240">
        <v>0</v>
      </c>
      <c r="H215" s="240">
        <v>0</v>
      </c>
      <c r="I215" s="240">
        <v>0</v>
      </c>
      <c r="J215" s="240">
        <v>0</v>
      </c>
      <c r="K215" s="240">
        <v>0</v>
      </c>
      <c r="L215" s="240">
        <v>0</v>
      </c>
      <c r="M215" s="240">
        <v>0</v>
      </c>
      <c r="N215" s="240">
        <v>0</v>
      </c>
      <c r="O215" s="241">
        <v>0</v>
      </c>
      <c r="Q215" s="75" t="str">
        <f t="shared" si="100"/>
        <v xml:space="preserve"> </v>
      </c>
      <c r="R215" s="75" t="str">
        <f t="shared" si="101"/>
        <v xml:space="preserve"> </v>
      </c>
      <c r="S215" s="75" t="str">
        <f t="shared" si="102"/>
        <v xml:space="preserve"> </v>
      </c>
      <c r="U215" s="81" t="str">
        <f t="shared" si="103"/>
        <v xml:space="preserve"> </v>
      </c>
      <c r="V215" s="81" t="str">
        <f t="shared" si="104"/>
        <v xml:space="preserve"> </v>
      </c>
      <c r="W215" s="82" t="str">
        <f t="shared" si="105"/>
        <v xml:space="preserve"> </v>
      </c>
      <c r="X215" s="82" t="str">
        <f t="shared" si="106"/>
        <v xml:space="preserve"> </v>
      </c>
      <c r="Z215" s="75" t="str">
        <f t="shared" si="107"/>
        <v xml:space="preserve"> </v>
      </c>
      <c r="AA215" s="75" t="str">
        <f t="shared" si="108"/>
        <v xml:space="preserve"> </v>
      </c>
      <c r="AB215" s="75" t="str">
        <f t="shared" si="109"/>
        <v xml:space="preserve"> </v>
      </c>
      <c r="AD215" s="75" t="str">
        <f t="shared" si="110"/>
        <v xml:space="preserve"> </v>
      </c>
      <c r="AE215" s="75" t="str">
        <f t="shared" si="111"/>
        <v xml:space="preserve"> </v>
      </c>
      <c r="AF215" s="75" t="str">
        <f t="shared" si="112"/>
        <v xml:space="preserve"> </v>
      </c>
      <c r="AH215" s="75" t="str">
        <f t="shared" si="113"/>
        <v xml:space="preserve"> </v>
      </c>
      <c r="AI215" s="75" t="str">
        <f t="shared" si="114"/>
        <v xml:space="preserve"> </v>
      </c>
      <c r="AJ215" s="75" t="str">
        <f t="shared" si="115"/>
        <v xml:space="preserve"> </v>
      </c>
      <c r="AK215" s="91">
        <f t="shared" si="119"/>
        <v>8.3333333333333329E-2</v>
      </c>
      <c r="AL215" s="83"/>
      <c r="AM215" s="89">
        <f t="shared" si="116"/>
        <v>2.4390243902438935E-2</v>
      </c>
      <c r="AN215" s="77"/>
      <c r="AO215" s="75" t="e">
        <f t="shared" si="117"/>
        <v>#VALUE!</v>
      </c>
      <c r="AP215" s="121" t="str">
        <f t="shared" si="118"/>
        <v xml:space="preserve"> </v>
      </c>
    </row>
    <row r="216" spans="3:42" ht="12.75">
      <c r="C216" s="237"/>
      <c r="D216" s="238" t="s">
        <v>271</v>
      </c>
      <c r="E216" s="239">
        <v>72</v>
      </c>
      <c r="F216" s="240">
        <v>20</v>
      </c>
      <c r="G216" s="240">
        <v>240</v>
      </c>
      <c r="H216" s="240">
        <v>41225.25701983102</v>
      </c>
      <c r="I216" s="240">
        <v>6183.7885529746527</v>
      </c>
      <c r="J216" s="240">
        <v>1226.4513963399731</v>
      </c>
      <c r="K216" s="240">
        <v>505.00939849293002</v>
      </c>
      <c r="L216" s="240">
        <v>2432.29016417003</v>
      </c>
      <c r="M216" s="240">
        <v>22850.526315789473</v>
      </c>
      <c r="N216" s="240">
        <v>2938.0319999999997</v>
      </c>
      <c r="O216" s="241">
        <v>5089.1591920639548</v>
      </c>
      <c r="Q216" s="75">
        <f t="shared" si="100"/>
        <v>572.57301416431972</v>
      </c>
      <c r="R216" s="75">
        <f t="shared" si="101"/>
        <v>2061.2628509915512</v>
      </c>
      <c r="S216" s="75">
        <f t="shared" si="102"/>
        <v>171.77190424929591</v>
      </c>
      <c r="U216" s="81">
        <f t="shared" si="103"/>
        <v>0.15</v>
      </c>
      <c r="V216" s="81">
        <f t="shared" si="104"/>
        <v>2.9750000000000006E-2</v>
      </c>
      <c r="W216" s="82">
        <f t="shared" si="105"/>
        <v>1.225E-2</v>
      </c>
      <c r="X216" s="82">
        <f t="shared" si="106"/>
        <v>5.8999999999999997E-2</v>
      </c>
      <c r="Z216" s="75">
        <f t="shared" si="107"/>
        <v>317.36842105263156</v>
      </c>
      <c r="AA216" s="75">
        <f t="shared" si="108"/>
        <v>1142.5263157894738</v>
      </c>
      <c r="AB216" s="75">
        <f t="shared" si="109"/>
        <v>95.210526315789465</v>
      </c>
      <c r="AD216" s="75">
        <f t="shared" si="110"/>
        <v>40.805999999999997</v>
      </c>
      <c r="AE216" s="75">
        <f t="shared" si="111"/>
        <v>146.90159999999997</v>
      </c>
      <c r="AF216" s="75">
        <f t="shared" si="112"/>
        <v>12.2418</v>
      </c>
      <c r="AH216" s="75">
        <f t="shared" si="113"/>
        <v>70.682766556443823</v>
      </c>
      <c r="AI216" s="75">
        <f t="shared" si="114"/>
        <v>254.45795960319774</v>
      </c>
      <c r="AJ216" s="75">
        <f t="shared" si="115"/>
        <v>21.204829966933143</v>
      </c>
      <c r="AK216" s="91">
        <f t="shared" si="119"/>
        <v>8.3333333333333329E-2</v>
      </c>
      <c r="AL216" s="83"/>
      <c r="AM216" s="89">
        <f t="shared" si="116"/>
        <v>2.4390243902438935E-2</v>
      </c>
      <c r="AN216" s="77"/>
      <c r="AO216" s="75">
        <f t="shared" si="117"/>
        <v>68.958796640433007</v>
      </c>
      <c r="AP216" s="121">
        <f t="shared" si="118"/>
        <v>0.1234476037254507</v>
      </c>
    </row>
    <row r="217" spans="3:42" ht="12.75">
      <c r="C217" s="237"/>
      <c r="D217" s="238" t="s">
        <v>142</v>
      </c>
      <c r="E217" s="239">
        <v>72</v>
      </c>
      <c r="F217" s="240">
        <v>20</v>
      </c>
      <c r="G217" s="240">
        <v>240</v>
      </c>
      <c r="H217" s="240">
        <v>44328.233354657015</v>
      </c>
      <c r="I217" s="240">
        <v>6649.2350031985525</v>
      </c>
      <c r="J217" s="240">
        <v>1318.7649423010462</v>
      </c>
      <c r="K217" s="240">
        <v>543.02085859454849</v>
      </c>
      <c r="L217" s="240">
        <v>2615.3657679247635</v>
      </c>
      <c r="M217" s="240">
        <v>22850.526315789473</v>
      </c>
      <c r="N217" s="240">
        <v>2938.0319999999997</v>
      </c>
      <c r="O217" s="241">
        <v>7413.2884668486304</v>
      </c>
      <c r="Q217" s="75">
        <f t="shared" si="100"/>
        <v>615.66990770356961</v>
      </c>
      <c r="R217" s="75">
        <f t="shared" si="101"/>
        <v>2216.4116677328507</v>
      </c>
      <c r="S217" s="75">
        <f t="shared" si="102"/>
        <v>184.7009723110709</v>
      </c>
      <c r="U217" s="81">
        <f t="shared" si="103"/>
        <v>0.15</v>
      </c>
      <c r="V217" s="81">
        <f t="shared" si="104"/>
        <v>2.9749999999999999E-2</v>
      </c>
      <c r="W217" s="82">
        <f t="shared" si="105"/>
        <v>1.225E-2</v>
      </c>
      <c r="X217" s="82">
        <f t="shared" si="106"/>
        <v>5.899999999999999E-2</v>
      </c>
      <c r="Z217" s="75">
        <f t="shared" si="107"/>
        <v>317.36842105263156</v>
      </c>
      <c r="AA217" s="75">
        <f t="shared" si="108"/>
        <v>1142.5263157894738</v>
      </c>
      <c r="AB217" s="75">
        <f t="shared" si="109"/>
        <v>95.210526315789465</v>
      </c>
      <c r="AD217" s="75">
        <f t="shared" si="110"/>
        <v>40.805999999999997</v>
      </c>
      <c r="AE217" s="75">
        <f t="shared" si="111"/>
        <v>146.90159999999997</v>
      </c>
      <c r="AF217" s="75">
        <f t="shared" si="112"/>
        <v>12.2418</v>
      </c>
      <c r="AH217" s="75">
        <f t="shared" si="113"/>
        <v>102.96233981734208</v>
      </c>
      <c r="AI217" s="75">
        <f t="shared" si="114"/>
        <v>370.66442334243152</v>
      </c>
      <c r="AJ217" s="75">
        <f t="shared" si="115"/>
        <v>30.888701945202627</v>
      </c>
      <c r="AK217" s="91">
        <f t="shared" si="119"/>
        <v>8.3333333333333329E-2</v>
      </c>
      <c r="AL217" s="83"/>
      <c r="AM217" s="89">
        <f t="shared" si="116"/>
        <v>2.4390243902438935E-2</v>
      </c>
      <c r="AN217" s="77"/>
      <c r="AO217" s="75">
        <f t="shared" si="117"/>
        <v>100.45106323643131</v>
      </c>
      <c r="AP217" s="121">
        <f t="shared" si="118"/>
        <v>0.16723627146466932</v>
      </c>
    </row>
    <row r="218" spans="3:42" ht="12.75">
      <c r="C218" s="237"/>
      <c r="D218" s="238" t="s">
        <v>28</v>
      </c>
      <c r="E218" s="239">
        <v>150</v>
      </c>
      <c r="F218" s="240">
        <v>50</v>
      </c>
      <c r="G218" s="240">
        <v>600</v>
      </c>
      <c r="H218" s="240">
        <v>105116.12085937084</v>
      </c>
      <c r="I218" s="240">
        <v>15767.418128905625</v>
      </c>
      <c r="J218" s="240">
        <v>3127.2045955662829</v>
      </c>
      <c r="K218" s="240">
        <v>1287.6724805272927</v>
      </c>
      <c r="L218" s="240">
        <v>6201.8511307028793</v>
      </c>
      <c r="M218" s="240">
        <v>47605.26315789474</v>
      </c>
      <c r="N218" s="240">
        <v>14054.000000000002</v>
      </c>
      <c r="O218" s="241">
        <v>17072.711365774019</v>
      </c>
      <c r="Q218" s="75">
        <f t="shared" si="100"/>
        <v>700.77413906247227</v>
      </c>
      <c r="R218" s="75">
        <f t="shared" si="101"/>
        <v>2102.3224171874167</v>
      </c>
      <c r="S218" s="75">
        <f t="shared" si="102"/>
        <v>175.19353476561807</v>
      </c>
      <c r="U218" s="81">
        <f t="shared" si="103"/>
        <v>0.15</v>
      </c>
      <c r="V218" s="81">
        <f t="shared" si="104"/>
        <v>2.9750000000000002E-2</v>
      </c>
      <c r="W218" s="82">
        <f t="shared" si="105"/>
        <v>1.2249999999999999E-2</v>
      </c>
      <c r="X218" s="82">
        <f t="shared" si="106"/>
        <v>5.8999999999999997E-2</v>
      </c>
      <c r="Z218" s="75">
        <f t="shared" si="107"/>
        <v>317.36842105263162</v>
      </c>
      <c r="AA218" s="75">
        <f t="shared" si="108"/>
        <v>952.1052631578948</v>
      </c>
      <c r="AB218" s="75">
        <f t="shared" si="109"/>
        <v>79.342105263157904</v>
      </c>
      <c r="AD218" s="75">
        <f t="shared" si="110"/>
        <v>93.693333333333342</v>
      </c>
      <c r="AE218" s="75">
        <f t="shared" si="111"/>
        <v>281.08000000000004</v>
      </c>
      <c r="AF218" s="75">
        <f t="shared" si="112"/>
        <v>23.423333333333336</v>
      </c>
      <c r="AH218" s="75">
        <f t="shared" si="113"/>
        <v>113.8180757718268</v>
      </c>
      <c r="AI218" s="75">
        <f t="shared" si="114"/>
        <v>341.45422731548041</v>
      </c>
      <c r="AJ218" s="75">
        <f t="shared" si="115"/>
        <v>28.4545189429567</v>
      </c>
      <c r="AK218" s="91">
        <f t="shared" si="119"/>
        <v>8.3333333333333329E-2</v>
      </c>
      <c r="AL218" s="83"/>
      <c r="AM218" s="89">
        <f t="shared" si="116"/>
        <v>2.4390243902438935E-2</v>
      </c>
      <c r="AN218" s="77"/>
      <c r="AO218" s="75">
        <f t="shared" si="117"/>
        <v>111.04202514324567</v>
      </c>
      <c r="AP218" s="121">
        <f t="shared" si="118"/>
        <v>0.16241763134138743</v>
      </c>
    </row>
    <row r="219" spans="3:42" ht="12.75">
      <c r="C219" s="237"/>
      <c r="D219" s="238" t="s">
        <v>25</v>
      </c>
      <c r="E219" s="239">
        <v>60</v>
      </c>
      <c r="F219" s="240">
        <v>20</v>
      </c>
      <c r="G219" s="240">
        <v>240</v>
      </c>
      <c r="H219" s="240">
        <v>45198.571085911688</v>
      </c>
      <c r="I219" s="240">
        <v>6779.785662886753</v>
      </c>
      <c r="J219" s="240">
        <v>1344.657489805873</v>
      </c>
      <c r="K219" s="240">
        <v>553.6824958024182</v>
      </c>
      <c r="L219" s="240">
        <v>2666.7156940687892</v>
      </c>
      <c r="M219" s="240">
        <v>19451.612903225807</v>
      </c>
      <c r="N219" s="240">
        <v>5621.6</v>
      </c>
      <c r="O219" s="241">
        <v>8780.5168401220453</v>
      </c>
      <c r="Q219" s="75">
        <f t="shared" si="100"/>
        <v>753.30951809852809</v>
      </c>
      <c r="R219" s="75">
        <f t="shared" si="101"/>
        <v>2259.9285542955845</v>
      </c>
      <c r="S219" s="75">
        <f t="shared" si="102"/>
        <v>188.32737952463202</v>
      </c>
      <c r="U219" s="81">
        <f t="shared" si="103"/>
        <v>0.15</v>
      </c>
      <c r="V219" s="81">
        <f t="shared" si="104"/>
        <v>2.9750000000000006E-2</v>
      </c>
      <c r="W219" s="82">
        <f t="shared" si="105"/>
        <v>1.225E-2</v>
      </c>
      <c r="X219" s="82">
        <f t="shared" si="106"/>
        <v>5.899999999999999E-2</v>
      </c>
      <c r="Z219" s="75">
        <f t="shared" si="107"/>
        <v>324.19354838709677</v>
      </c>
      <c r="AA219" s="75">
        <f t="shared" si="108"/>
        <v>972.58064516129036</v>
      </c>
      <c r="AB219" s="75">
        <f t="shared" si="109"/>
        <v>81.048387096774192</v>
      </c>
      <c r="AD219" s="75">
        <f t="shared" si="110"/>
        <v>93.693333333333342</v>
      </c>
      <c r="AE219" s="75">
        <f t="shared" si="111"/>
        <v>281.08000000000004</v>
      </c>
      <c r="AF219" s="75">
        <f t="shared" si="112"/>
        <v>23.423333333333336</v>
      </c>
      <c r="AH219" s="75">
        <f t="shared" si="113"/>
        <v>146.34194733536742</v>
      </c>
      <c r="AI219" s="75">
        <f t="shared" si="114"/>
        <v>439.02584200610227</v>
      </c>
      <c r="AJ219" s="75">
        <f t="shared" si="115"/>
        <v>36.585486833841856</v>
      </c>
      <c r="AK219" s="91">
        <f t="shared" si="119"/>
        <v>8.3333333333333329E-2</v>
      </c>
      <c r="AL219" s="83"/>
      <c r="AM219" s="89">
        <f t="shared" si="116"/>
        <v>2.4390243902438935E-2</v>
      </c>
      <c r="AN219" s="77"/>
      <c r="AO219" s="75">
        <f t="shared" si="117"/>
        <v>142.77263154669993</v>
      </c>
      <c r="AP219" s="121">
        <f t="shared" si="118"/>
        <v>0.19426536346541531</v>
      </c>
    </row>
    <row r="220" spans="3:42" ht="12.75">
      <c r="C220" s="237"/>
      <c r="D220" s="238" t="s">
        <v>209</v>
      </c>
      <c r="E220" s="239">
        <v>60</v>
      </c>
      <c r="F220" s="240">
        <v>20</v>
      </c>
      <c r="G220" s="240">
        <v>240</v>
      </c>
      <c r="H220" s="240">
        <v>45198.571085911688</v>
      </c>
      <c r="I220" s="240">
        <v>6779.785662886753</v>
      </c>
      <c r="J220" s="240">
        <v>1344.657489805873</v>
      </c>
      <c r="K220" s="240">
        <v>553.6824958024182</v>
      </c>
      <c r="L220" s="240">
        <v>2666.7156940687892</v>
      </c>
      <c r="M220" s="240">
        <v>19451.612903225807</v>
      </c>
      <c r="N220" s="240">
        <v>5621.6</v>
      </c>
      <c r="O220" s="241">
        <v>8780.5168401220453</v>
      </c>
      <c r="Q220" s="75">
        <f t="shared" si="100"/>
        <v>753.30951809852809</v>
      </c>
      <c r="R220" s="75">
        <f t="shared" si="101"/>
        <v>2259.9285542955845</v>
      </c>
      <c r="S220" s="75">
        <f t="shared" si="102"/>
        <v>188.32737952463202</v>
      </c>
      <c r="U220" s="81">
        <f t="shared" si="103"/>
        <v>0.15</v>
      </c>
      <c r="V220" s="81">
        <f t="shared" si="104"/>
        <v>2.9750000000000006E-2</v>
      </c>
      <c r="W220" s="82">
        <f t="shared" si="105"/>
        <v>1.225E-2</v>
      </c>
      <c r="X220" s="82">
        <f t="shared" si="106"/>
        <v>5.899999999999999E-2</v>
      </c>
      <c r="Z220" s="75">
        <f t="shared" si="107"/>
        <v>324.19354838709677</v>
      </c>
      <c r="AA220" s="75">
        <f t="shared" si="108"/>
        <v>972.58064516129036</v>
      </c>
      <c r="AB220" s="75">
        <f t="shared" si="109"/>
        <v>81.048387096774192</v>
      </c>
      <c r="AD220" s="75">
        <f t="shared" si="110"/>
        <v>93.693333333333342</v>
      </c>
      <c r="AE220" s="75">
        <f t="shared" si="111"/>
        <v>281.08000000000004</v>
      </c>
      <c r="AF220" s="75">
        <f t="shared" si="112"/>
        <v>23.423333333333336</v>
      </c>
      <c r="AH220" s="75">
        <f t="shared" si="113"/>
        <v>146.34194733536742</v>
      </c>
      <c r="AI220" s="75">
        <f t="shared" si="114"/>
        <v>439.02584200610227</v>
      </c>
      <c r="AJ220" s="75">
        <f t="shared" si="115"/>
        <v>36.585486833841856</v>
      </c>
      <c r="AK220" s="91">
        <f t="shared" si="119"/>
        <v>8.3333333333333329E-2</v>
      </c>
      <c r="AL220" s="83"/>
      <c r="AM220" s="89">
        <f t="shared" si="116"/>
        <v>2.4390243902438935E-2</v>
      </c>
      <c r="AN220" s="77"/>
      <c r="AO220" s="75">
        <f t="shared" si="117"/>
        <v>142.77263154669993</v>
      </c>
      <c r="AP220" s="121">
        <f t="shared" si="118"/>
        <v>0.19426536346541531</v>
      </c>
    </row>
    <row r="221" spans="3:42" ht="12.75">
      <c r="C221" s="237"/>
      <c r="D221" s="238" t="s">
        <v>275</v>
      </c>
      <c r="E221" s="239">
        <v>60</v>
      </c>
      <c r="F221" s="240">
        <v>20</v>
      </c>
      <c r="G221" s="240">
        <v>240</v>
      </c>
      <c r="H221" s="240">
        <v>45198.571085911688</v>
      </c>
      <c r="I221" s="240">
        <v>6779.785662886753</v>
      </c>
      <c r="J221" s="240">
        <v>1344.657489805873</v>
      </c>
      <c r="K221" s="240">
        <v>553.6824958024182</v>
      </c>
      <c r="L221" s="240">
        <v>2666.7156940687892</v>
      </c>
      <c r="M221" s="240">
        <v>19451.612903225807</v>
      </c>
      <c r="N221" s="240">
        <v>5621.6</v>
      </c>
      <c r="O221" s="241">
        <v>8780.5168401220453</v>
      </c>
      <c r="Q221" s="75">
        <f t="shared" si="100"/>
        <v>753.30951809852809</v>
      </c>
      <c r="R221" s="75">
        <f t="shared" si="101"/>
        <v>2259.9285542955845</v>
      </c>
      <c r="S221" s="75">
        <f t="shared" si="102"/>
        <v>188.32737952463202</v>
      </c>
      <c r="U221" s="81">
        <f t="shared" si="103"/>
        <v>0.15</v>
      </c>
      <c r="V221" s="81">
        <f t="shared" si="104"/>
        <v>2.9750000000000006E-2</v>
      </c>
      <c r="W221" s="82">
        <f t="shared" si="105"/>
        <v>1.225E-2</v>
      </c>
      <c r="X221" s="82">
        <f t="shared" si="106"/>
        <v>5.899999999999999E-2</v>
      </c>
      <c r="Z221" s="75">
        <f t="shared" si="107"/>
        <v>324.19354838709677</v>
      </c>
      <c r="AA221" s="75">
        <f t="shared" si="108"/>
        <v>972.58064516129036</v>
      </c>
      <c r="AB221" s="75">
        <f t="shared" si="109"/>
        <v>81.048387096774192</v>
      </c>
      <c r="AD221" s="75">
        <f t="shared" si="110"/>
        <v>93.693333333333342</v>
      </c>
      <c r="AE221" s="75">
        <f t="shared" si="111"/>
        <v>281.08000000000004</v>
      </c>
      <c r="AF221" s="75">
        <f t="shared" si="112"/>
        <v>23.423333333333336</v>
      </c>
      <c r="AH221" s="75">
        <f t="shared" si="113"/>
        <v>146.34194733536742</v>
      </c>
      <c r="AI221" s="75">
        <f t="shared" si="114"/>
        <v>439.02584200610227</v>
      </c>
      <c r="AJ221" s="75">
        <f t="shared" si="115"/>
        <v>36.585486833841856</v>
      </c>
      <c r="AK221" s="91">
        <f t="shared" si="119"/>
        <v>8.3333333333333329E-2</v>
      </c>
      <c r="AL221" s="83"/>
      <c r="AM221" s="89">
        <f t="shared" si="116"/>
        <v>2.4390243902438935E-2</v>
      </c>
      <c r="AN221" s="77"/>
      <c r="AO221" s="75">
        <f t="shared" si="117"/>
        <v>142.77263154669993</v>
      </c>
      <c r="AP221" s="121">
        <f t="shared" si="118"/>
        <v>0.19426536346541531</v>
      </c>
    </row>
    <row r="222" spans="3:42" ht="12.75">
      <c r="C222" s="237"/>
      <c r="D222" s="238" t="s">
        <v>276</v>
      </c>
      <c r="E222" s="239">
        <v>60</v>
      </c>
      <c r="F222" s="240">
        <v>20</v>
      </c>
      <c r="G222" s="240">
        <v>240</v>
      </c>
      <c r="H222" s="240">
        <v>45198.571085911688</v>
      </c>
      <c r="I222" s="240">
        <v>6779.785662886753</v>
      </c>
      <c r="J222" s="240">
        <v>1344.657489805873</v>
      </c>
      <c r="K222" s="240">
        <v>553.6824958024182</v>
      </c>
      <c r="L222" s="240">
        <v>2666.7156940687892</v>
      </c>
      <c r="M222" s="240">
        <v>19451.612903225807</v>
      </c>
      <c r="N222" s="240">
        <v>5621.6</v>
      </c>
      <c r="O222" s="241">
        <v>8780.5168401220453</v>
      </c>
      <c r="Q222" s="75">
        <f t="shared" si="100"/>
        <v>753.30951809852809</v>
      </c>
      <c r="R222" s="75">
        <f t="shared" si="101"/>
        <v>2259.9285542955845</v>
      </c>
      <c r="S222" s="75">
        <f t="shared" si="102"/>
        <v>188.32737952463202</v>
      </c>
      <c r="U222" s="81">
        <f t="shared" si="103"/>
        <v>0.15</v>
      </c>
      <c r="V222" s="81">
        <f t="shared" si="104"/>
        <v>2.9750000000000006E-2</v>
      </c>
      <c r="W222" s="82">
        <f t="shared" si="105"/>
        <v>1.225E-2</v>
      </c>
      <c r="X222" s="82">
        <f t="shared" si="106"/>
        <v>5.899999999999999E-2</v>
      </c>
      <c r="Z222" s="75">
        <f t="shared" si="107"/>
        <v>324.19354838709677</v>
      </c>
      <c r="AA222" s="75">
        <f t="shared" si="108"/>
        <v>972.58064516129036</v>
      </c>
      <c r="AB222" s="75">
        <f t="shared" si="109"/>
        <v>81.048387096774192</v>
      </c>
      <c r="AD222" s="75">
        <f t="shared" si="110"/>
        <v>93.693333333333342</v>
      </c>
      <c r="AE222" s="75">
        <f t="shared" si="111"/>
        <v>281.08000000000004</v>
      </c>
      <c r="AF222" s="75">
        <f t="shared" si="112"/>
        <v>23.423333333333336</v>
      </c>
      <c r="AH222" s="75">
        <f t="shared" si="113"/>
        <v>146.34194733536742</v>
      </c>
      <c r="AI222" s="75">
        <f t="shared" si="114"/>
        <v>439.02584200610227</v>
      </c>
      <c r="AJ222" s="75">
        <f t="shared" si="115"/>
        <v>36.585486833841856</v>
      </c>
      <c r="AK222" s="91">
        <f t="shared" si="119"/>
        <v>8.3333333333333329E-2</v>
      </c>
      <c r="AL222" s="83"/>
      <c r="AM222" s="89">
        <f t="shared" si="116"/>
        <v>2.4390243902438935E-2</v>
      </c>
      <c r="AN222" s="77"/>
      <c r="AO222" s="75">
        <f t="shared" si="117"/>
        <v>142.77263154669993</v>
      </c>
      <c r="AP222" s="121">
        <f t="shared" si="118"/>
        <v>0.19426536346541531</v>
      </c>
    </row>
    <row r="223" spans="3:42" ht="12.75">
      <c r="C223" s="237"/>
      <c r="D223" s="238" t="s">
        <v>30</v>
      </c>
      <c r="E223" s="239">
        <v>228</v>
      </c>
      <c r="F223" s="240">
        <v>50</v>
      </c>
      <c r="G223" s="240">
        <v>1200</v>
      </c>
      <c r="H223" s="240">
        <v>163913.05964792508</v>
      </c>
      <c r="I223" s="240">
        <v>24586.958947188763</v>
      </c>
      <c r="J223" s="240">
        <v>4876.4135245257712</v>
      </c>
      <c r="K223" s="240">
        <v>2007.9349806870825</v>
      </c>
      <c r="L223" s="240">
        <v>9670.8705192275811</v>
      </c>
      <c r="M223" s="240">
        <v>72360</v>
      </c>
      <c r="N223" s="240">
        <v>10952.599999999999</v>
      </c>
      <c r="O223" s="241">
        <v>39458.281676295883</v>
      </c>
      <c r="Q223" s="75">
        <f t="shared" si="100"/>
        <v>718.91692828037321</v>
      </c>
      <c r="R223" s="75">
        <f t="shared" si="101"/>
        <v>3278.2611929585019</v>
      </c>
      <c r="S223" s="75">
        <f t="shared" si="102"/>
        <v>136.59421637327091</v>
      </c>
      <c r="U223" s="81">
        <f t="shared" si="103"/>
        <v>0.15</v>
      </c>
      <c r="V223" s="81">
        <f t="shared" si="104"/>
        <v>2.9749999999999999E-2</v>
      </c>
      <c r="W223" s="82">
        <f t="shared" si="105"/>
        <v>1.2250000000000002E-2</v>
      </c>
      <c r="X223" s="82">
        <f t="shared" si="106"/>
        <v>5.9000000000000011E-2</v>
      </c>
      <c r="Z223" s="75">
        <f t="shared" si="107"/>
        <v>317.36842105263156</v>
      </c>
      <c r="AA223" s="75">
        <f t="shared" si="108"/>
        <v>1447.2</v>
      </c>
      <c r="AB223" s="75">
        <f t="shared" si="109"/>
        <v>60.3</v>
      </c>
      <c r="AD223" s="75">
        <f t="shared" si="110"/>
        <v>48.037719298245605</v>
      </c>
      <c r="AE223" s="75">
        <f t="shared" si="111"/>
        <v>219.05199999999996</v>
      </c>
      <c r="AF223" s="75">
        <f t="shared" si="112"/>
        <v>9.1271666666666658</v>
      </c>
      <c r="AH223" s="75">
        <f t="shared" si="113"/>
        <v>173.06263893112228</v>
      </c>
      <c r="AI223" s="75">
        <f t="shared" si="114"/>
        <v>789.16563352591766</v>
      </c>
      <c r="AJ223" s="75">
        <f t="shared" si="115"/>
        <v>32.881901396913236</v>
      </c>
      <c r="AK223" s="91">
        <f t="shared" si="119"/>
        <v>8.3333333333333329E-2</v>
      </c>
      <c r="AL223" s="83"/>
      <c r="AM223" s="89">
        <f t="shared" si="116"/>
        <v>2.4390243902438935E-2</v>
      </c>
      <c r="AN223" s="77"/>
      <c r="AO223" s="75">
        <f t="shared" si="117"/>
        <v>168.84159895719247</v>
      </c>
      <c r="AP223" s="121">
        <f t="shared" si="118"/>
        <v>0.24072689364135955</v>
      </c>
    </row>
    <row r="224" spans="3:42" ht="12.75">
      <c r="C224" s="237"/>
      <c r="D224" s="238" t="s">
        <v>286</v>
      </c>
      <c r="E224" s="239">
        <v>0</v>
      </c>
      <c r="F224" s="240"/>
      <c r="G224" s="240">
        <v>0</v>
      </c>
      <c r="H224" s="240">
        <v>0</v>
      </c>
      <c r="I224" s="240">
        <v>0</v>
      </c>
      <c r="J224" s="240">
        <v>0</v>
      </c>
      <c r="K224" s="240">
        <v>0</v>
      </c>
      <c r="L224" s="240">
        <v>0</v>
      </c>
      <c r="M224" s="240">
        <v>0</v>
      </c>
      <c r="N224" s="240">
        <v>0</v>
      </c>
      <c r="O224" s="241">
        <v>0</v>
      </c>
      <c r="Q224" s="75" t="str">
        <f t="shared" si="100"/>
        <v xml:space="preserve"> </v>
      </c>
      <c r="R224" s="75" t="str">
        <f t="shared" si="101"/>
        <v xml:space="preserve"> </v>
      </c>
      <c r="S224" s="75" t="str">
        <f t="shared" si="102"/>
        <v xml:space="preserve"> </v>
      </c>
      <c r="U224" s="81" t="str">
        <f t="shared" si="103"/>
        <v xml:space="preserve"> </v>
      </c>
      <c r="V224" s="81" t="str">
        <f t="shared" si="104"/>
        <v xml:space="preserve"> </v>
      </c>
      <c r="W224" s="82" t="str">
        <f t="shared" si="105"/>
        <v xml:space="preserve"> </v>
      </c>
      <c r="X224" s="82" t="str">
        <f t="shared" si="106"/>
        <v xml:space="preserve"> </v>
      </c>
      <c r="Z224" s="75" t="str">
        <f t="shared" si="107"/>
        <v xml:space="preserve"> </v>
      </c>
      <c r="AA224" s="75" t="str">
        <f t="shared" si="108"/>
        <v xml:space="preserve"> </v>
      </c>
      <c r="AB224" s="75" t="str">
        <f t="shared" si="109"/>
        <v xml:space="preserve"> </v>
      </c>
      <c r="AD224" s="75" t="str">
        <f t="shared" si="110"/>
        <v xml:space="preserve"> </v>
      </c>
      <c r="AE224" s="75" t="str">
        <f t="shared" si="111"/>
        <v xml:space="preserve"> </v>
      </c>
      <c r="AF224" s="75" t="str">
        <f t="shared" si="112"/>
        <v xml:space="preserve"> </v>
      </c>
      <c r="AH224" s="75" t="str">
        <f t="shared" si="113"/>
        <v xml:space="preserve"> </v>
      </c>
      <c r="AI224" s="75" t="str">
        <f t="shared" si="114"/>
        <v xml:space="preserve"> </v>
      </c>
      <c r="AJ224" s="75" t="str">
        <f t="shared" si="115"/>
        <v xml:space="preserve"> </v>
      </c>
      <c r="AK224" s="91">
        <f t="shared" si="119"/>
        <v>8.3333333333333329E-2</v>
      </c>
      <c r="AL224" s="83"/>
      <c r="AM224" s="89">
        <f t="shared" si="116"/>
        <v>2.4390243902438935E-2</v>
      </c>
      <c r="AN224" s="77"/>
      <c r="AO224" s="75" t="e">
        <f t="shared" si="117"/>
        <v>#VALUE!</v>
      </c>
      <c r="AP224" s="121" t="str">
        <f t="shared" si="118"/>
        <v xml:space="preserve"> </v>
      </c>
    </row>
    <row r="225" spans="3:42" ht="12.75">
      <c r="C225" s="237"/>
      <c r="D225" s="238" t="s">
        <v>287</v>
      </c>
      <c r="E225" s="239">
        <v>0</v>
      </c>
      <c r="F225" s="240"/>
      <c r="G225" s="240">
        <v>0</v>
      </c>
      <c r="H225" s="240">
        <v>0</v>
      </c>
      <c r="I225" s="240">
        <v>0</v>
      </c>
      <c r="J225" s="240">
        <v>0</v>
      </c>
      <c r="K225" s="240">
        <v>0</v>
      </c>
      <c r="L225" s="240">
        <v>0</v>
      </c>
      <c r="M225" s="240">
        <v>0</v>
      </c>
      <c r="N225" s="240">
        <v>0</v>
      </c>
      <c r="O225" s="241">
        <v>0</v>
      </c>
      <c r="Q225" s="75" t="str">
        <f t="shared" si="100"/>
        <v xml:space="preserve"> </v>
      </c>
      <c r="R225" s="75" t="str">
        <f t="shared" si="101"/>
        <v xml:space="preserve"> </v>
      </c>
      <c r="S225" s="75" t="str">
        <f t="shared" si="102"/>
        <v xml:space="preserve"> </v>
      </c>
      <c r="U225" s="81" t="str">
        <f t="shared" si="103"/>
        <v xml:space="preserve"> </v>
      </c>
      <c r="V225" s="81" t="str">
        <f t="shared" si="104"/>
        <v xml:space="preserve"> </v>
      </c>
      <c r="W225" s="82" t="str">
        <f t="shared" si="105"/>
        <v xml:space="preserve"> </v>
      </c>
      <c r="X225" s="82" t="str">
        <f t="shared" si="106"/>
        <v xml:space="preserve"> </v>
      </c>
      <c r="Z225" s="75" t="str">
        <f t="shared" si="107"/>
        <v xml:space="preserve"> </v>
      </c>
      <c r="AA225" s="75" t="str">
        <f t="shared" si="108"/>
        <v xml:space="preserve"> </v>
      </c>
      <c r="AB225" s="75" t="str">
        <f t="shared" si="109"/>
        <v xml:space="preserve"> </v>
      </c>
      <c r="AD225" s="75" t="str">
        <f t="shared" si="110"/>
        <v xml:space="preserve"> </v>
      </c>
      <c r="AE225" s="75" t="str">
        <f t="shared" si="111"/>
        <v xml:space="preserve"> </v>
      </c>
      <c r="AF225" s="75" t="str">
        <f t="shared" si="112"/>
        <v xml:space="preserve"> </v>
      </c>
      <c r="AH225" s="75" t="str">
        <f t="shared" si="113"/>
        <v xml:space="preserve"> </v>
      </c>
      <c r="AI225" s="75" t="str">
        <f t="shared" si="114"/>
        <v xml:space="preserve"> </v>
      </c>
      <c r="AJ225" s="75" t="str">
        <f t="shared" si="115"/>
        <v xml:space="preserve"> </v>
      </c>
      <c r="AK225" s="91">
        <f t="shared" si="119"/>
        <v>8.3333333333333329E-2</v>
      </c>
      <c r="AL225" s="83"/>
      <c r="AM225" s="89">
        <f t="shared" si="116"/>
        <v>2.4390243902438935E-2</v>
      </c>
      <c r="AN225" s="77"/>
      <c r="AO225" s="75" t="e">
        <f t="shared" si="117"/>
        <v>#VALUE!</v>
      </c>
      <c r="AP225" s="121" t="str">
        <f t="shared" si="118"/>
        <v xml:space="preserve"> </v>
      </c>
    </row>
    <row r="226" spans="3:42" ht="12.75">
      <c r="C226" s="237"/>
      <c r="D226" s="238" t="s">
        <v>35</v>
      </c>
      <c r="E226" s="239">
        <v>38.400000000000006</v>
      </c>
      <c r="F226" s="240">
        <v>12</v>
      </c>
      <c r="G226" s="240">
        <v>192</v>
      </c>
      <c r="H226" s="240">
        <v>23469.190620190853</v>
      </c>
      <c r="I226" s="240">
        <v>3520.3785930286281</v>
      </c>
      <c r="J226" s="240">
        <v>698.20842095067792</v>
      </c>
      <c r="K226" s="240">
        <v>287.49758509733795</v>
      </c>
      <c r="L226" s="240">
        <v>1384.6822465912603</v>
      </c>
      <c r="M226" s="240">
        <v>6711.3973668864028</v>
      </c>
      <c r="N226" s="240">
        <v>4241.1215999999995</v>
      </c>
      <c r="O226" s="241">
        <v>6625.9048076365452</v>
      </c>
      <c r="Q226" s="75">
        <f t="shared" si="100"/>
        <v>611.17683906747004</v>
      </c>
      <c r="R226" s="75">
        <f t="shared" si="101"/>
        <v>1955.7658850159044</v>
      </c>
      <c r="S226" s="75">
        <f t="shared" si="102"/>
        <v>122.23536781349402</v>
      </c>
      <c r="U226" s="81">
        <f t="shared" si="103"/>
        <v>0.15</v>
      </c>
      <c r="V226" s="81">
        <f t="shared" si="104"/>
        <v>2.9750000000000002E-2</v>
      </c>
      <c r="W226" s="82">
        <f t="shared" si="105"/>
        <v>1.225E-2</v>
      </c>
      <c r="X226" s="82">
        <f t="shared" si="106"/>
        <v>5.8999999999999997E-2</v>
      </c>
      <c r="Z226" s="75">
        <f t="shared" si="107"/>
        <v>174.77597309600006</v>
      </c>
      <c r="AA226" s="75">
        <f t="shared" si="108"/>
        <v>559.28311390720023</v>
      </c>
      <c r="AB226" s="75">
        <f t="shared" si="109"/>
        <v>34.955194619200014</v>
      </c>
      <c r="AD226" s="75">
        <f t="shared" si="110"/>
        <v>110.44587499999997</v>
      </c>
      <c r="AE226" s="75">
        <f t="shared" si="111"/>
        <v>353.42679999999996</v>
      </c>
      <c r="AF226" s="75">
        <f t="shared" si="112"/>
        <v>22.089174999999997</v>
      </c>
      <c r="AH226" s="75">
        <f t="shared" si="113"/>
        <v>172.549604365535</v>
      </c>
      <c r="AI226" s="75">
        <f t="shared" si="114"/>
        <v>552.1587339697121</v>
      </c>
      <c r="AJ226" s="75">
        <f t="shared" si="115"/>
        <v>34.509920873107006</v>
      </c>
      <c r="AK226" s="91">
        <f t="shared" si="119"/>
        <v>8.3333333333333329E-2</v>
      </c>
      <c r="AL226" s="83"/>
      <c r="AM226" s="89">
        <f t="shared" si="116"/>
        <v>2.4390243902438935E-2</v>
      </c>
      <c r="AN226" s="77"/>
      <c r="AO226" s="75">
        <f t="shared" si="117"/>
        <v>168.34107742979026</v>
      </c>
      <c r="AP226" s="121">
        <f t="shared" si="118"/>
        <v>0.28232353279095157</v>
      </c>
    </row>
    <row r="227" spans="3:42" ht="12.75">
      <c r="C227" s="237"/>
      <c r="D227" s="238" t="s">
        <v>202</v>
      </c>
      <c r="E227" s="239">
        <v>0</v>
      </c>
      <c r="F227" s="240"/>
      <c r="G227" s="240">
        <v>0</v>
      </c>
      <c r="H227" s="240">
        <v>0</v>
      </c>
      <c r="I227" s="240">
        <v>0</v>
      </c>
      <c r="J227" s="240">
        <v>0</v>
      </c>
      <c r="K227" s="240">
        <v>0</v>
      </c>
      <c r="L227" s="240">
        <v>0</v>
      </c>
      <c r="M227" s="240">
        <v>0</v>
      </c>
      <c r="N227" s="240">
        <v>0</v>
      </c>
      <c r="O227" s="241">
        <v>0</v>
      </c>
      <c r="Q227" s="75" t="str">
        <f t="shared" ref="Q227:Q290" si="120">+IF(E227&gt;0,H227/E227," ")</f>
        <v xml:space="preserve"> </v>
      </c>
      <c r="R227" s="75" t="str">
        <f t="shared" ref="R227:R290" si="121">+IF(F227&gt;0,H227/F227," ")</f>
        <v xml:space="preserve"> </v>
      </c>
      <c r="S227" s="75" t="str">
        <f t="shared" ref="S227:S290" si="122">+IF(G227&gt;0,H227/G227," ")</f>
        <v xml:space="preserve"> </v>
      </c>
      <c r="U227" s="81" t="str">
        <f t="shared" ref="U227:U290" si="123">+IF(H227&gt;0,I227/H227," ")</f>
        <v xml:space="preserve"> </v>
      </c>
      <c r="V227" s="81" t="str">
        <f t="shared" ref="V227:V290" si="124">+IF(H227&gt;0,J227/H227," ")</f>
        <v xml:space="preserve"> </v>
      </c>
      <c r="W227" s="82" t="str">
        <f t="shared" ref="W227:W290" si="125">+IF(H227&gt;0,K227/H227," ")</f>
        <v xml:space="preserve"> </v>
      </c>
      <c r="X227" s="82" t="str">
        <f t="shared" ref="X227:X290" si="126">+IF(H227&gt;0,L227/H227," ")</f>
        <v xml:space="preserve"> </v>
      </c>
      <c r="Z227" s="75" t="str">
        <f t="shared" ref="Z227:Z290" si="127">+IF(E227&gt;0,M227/E227," ")</f>
        <v xml:space="preserve"> </v>
      </c>
      <c r="AA227" s="75" t="str">
        <f t="shared" ref="AA227:AA290" si="128">+IF(F227,M227/F227," ")</f>
        <v xml:space="preserve"> </v>
      </c>
      <c r="AB227" s="75" t="str">
        <f t="shared" ref="AB227:AB290" si="129">+IF(G227,M227/G227," ")</f>
        <v xml:space="preserve"> </v>
      </c>
      <c r="AD227" s="75" t="str">
        <f t="shared" ref="AD227:AD290" si="130">+IF(E227&gt;0,N227/E227," ")</f>
        <v xml:space="preserve"> </v>
      </c>
      <c r="AE227" s="75" t="str">
        <f t="shared" ref="AE227:AE290" si="131">+IF(F227&gt;0,N227/F227," ")</f>
        <v xml:space="preserve"> </v>
      </c>
      <c r="AF227" s="75" t="str">
        <f t="shared" ref="AF227:AF290" si="132">+IF(G227&gt;0,N227/G227," ")</f>
        <v xml:space="preserve"> </v>
      </c>
      <c r="AH227" s="75" t="str">
        <f t="shared" ref="AH227:AH290" si="133">+IF(E227&gt;0,O227/E227," ")</f>
        <v xml:space="preserve"> </v>
      </c>
      <c r="AI227" s="75" t="str">
        <f t="shared" ref="AI227:AI290" si="134">+IF(F227&gt;0,O227/F227," ")</f>
        <v xml:space="preserve"> </v>
      </c>
      <c r="AJ227" s="75" t="str">
        <f t="shared" ref="AJ227:AJ290" si="135">+IF(G227,O227/G227," ")</f>
        <v xml:space="preserve"> </v>
      </c>
      <c r="AK227" s="91">
        <f t="shared" si="119"/>
        <v>8.3333333333333329E-2</v>
      </c>
      <c r="AL227" s="83"/>
      <c r="AM227" s="89">
        <f t="shared" ref="AM227:AM290" si="136">1-1/(1+AK227*$AL$5)</f>
        <v>2.4390243902438935E-2</v>
      </c>
      <c r="AN227" s="77"/>
      <c r="AO227" s="75" t="e">
        <f t="shared" ref="AO227:AO290" si="137">+IF(AH227&gt;0,AH227*(1-AM227)," ")</f>
        <v>#VALUE!</v>
      </c>
      <c r="AP227" s="121" t="str">
        <f t="shared" ref="AP227:AP290" si="138">+IF(H227&gt;0,O227/H227," ")</f>
        <v xml:space="preserve"> </v>
      </c>
    </row>
    <row r="228" spans="3:42" ht="12.75">
      <c r="C228" s="237"/>
      <c r="D228" s="238" t="s">
        <v>201</v>
      </c>
      <c r="E228" s="239">
        <v>0</v>
      </c>
      <c r="F228" s="240"/>
      <c r="G228" s="240">
        <v>0</v>
      </c>
      <c r="H228" s="240">
        <v>0</v>
      </c>
      <c r="I228" s="240">
        <v>0</v>
      </c>
      <c r="J228" s="240">
        <v>0</v>
      </c>
      <c r="K228" s="240">
        <v>0</v>
      </c>
      <c r="L228" s="240">
        <v>0</v>
      </c>
      <c r="M228" s="240">
        <v>0</v>
      </c>
      <c r="N228" s="240">
        <v>0</v>
      </c>
      <c r="O228" s="241">
        <v>0</v>
      </c>
      <c r="Q228" s="75" t="str">
        <f t="shared" si="120"/>
        <v xml:space="preserve"> </v>
      </c>
      <c r="R228" s="75" t="str">
        <f t="shared" si="121"/>
        <v xml:space="preserve"> </v>
      </c>
      <c r="S228" s="75" t="str">
        <f t="shared" si="122"/>
        <v xml:space="preserve"> </v>
      </c>
      <c r="U228" s="81" t="str">
        <f t="shared" si="123"/>
        <v xml:space="preserve"> </v>
      </c>
      <c r="V228" s="81" t="str">
        <f t="shared" si="124"/>
        <v xml:space="preserve"> </v>
      </c>
      <c r="W228" s="82" t="str">
        <f t="shared" si="125"/>
        <v xml:space="preserve"> </v>
      </c>
      <c r="X228" s="82" t="str">
        <f t="shared" si="126"/>
        <v xml:space="preserve"> </v>
      </c>
      <c r="Z228" s="75" t="str">
        <f t="shared" si="127"/>
        <v xml:space="preserve"> </v>
      </c>
      <c r="AA228" s="75" t="str">
        <f t="shared" si="128"/>
        <v xml:space="preserve"> </v>
      </c>
      <c r="AB228" s="75" t="str">
        <f t="shared" si="129"/>
        <v xml:space="preserve"> </v>
      </c>
      <c r="AD228" s="75" t="str">
        <f t="shared" si="130"/>
        <v xml:space="preserve"> </v>
      </c>
      <c r="AE228" s="75" t="str">
        <f t="shared" si="131"/>
        <v xml:space="preserve"> </v>
      </c>
      <c r="AF228" s="75" t="str">
        <f t="shared" si="132"/>
        <v xml:space="preserve"> </v>
      </c>
      <c r="AH228" s="75" t="str">
        <f t="shared" si="133"/>
        <v xml:space="preserve"> </v>
      </c>
      <c r="AI228" s="75" t="str">
        <f t="shared" si="134"/>
        <v xml:space="preserve"> </v>
      </c>
      <c r="AJ228" s="75" t="str">
        <f t="shared" si="135"/>
        <v xml:space="preserve"> </v>
      </c>
      <c r="AK228" s="91">
        <f t="shared" si="119"/>
        <v>8.3333333333333329E-2</v>
      </c>
      <c r="AL228" s="83"/>
      <c r="AM228" s="89">
        <f t="shared" si="136"/>
        <v>2.4390243902438935E-2</v>
      </c>
      <c r="AN228" s="77"/>
      <c r="AO228" s="75" t="e">
        <f t="shared" si="137"/>
        <v>#VALUE!</v>
      </c>
      <c r="AP228" s="121" t="str">
        <f t="shared" si="138"/>
        <v xml:space="preserve"> </v>
      </c>
    </row>
    <row r="229" spans="3:42" ht="12.75">
      <c r="C229" s="237"/>
      <c r="D229" s="238" t="s">
        <v>203</v>
      </c>
      <c r="E229" s="239">
        <v>0</v>
      </c>
      <c r="F229" s="240"/>
      <c r="G229" s="240">
        <v>0</v>
      </c>
      <c r="H229" s="240">
        <v>0</v>
      </c>
      <c r="I229" s="240">
        <v>0</v>
      </c>
      <c r="J229" s="240">
        <v>0</v>
      </c>
      <c r="K229" s="240">
        <v>0</v>
      </c>
      <c r="L229" s="240">
        <v>0</v>
      </c>
      <c r="M229" s="240">
        <v>0</v>
      </c>
      <c r="N229" s="240">
        <v>0</v>
      </c>
      <c r="O229" s="241">
        <v>0</v>
      </c>
      <c r="Q229" s="75" t="str">
        <f t="shared" si="120"/>
        <v xml:space="preserve"> </v>
      </c>
      <c r="R229" s="75" t="str">
        <f t="shared" si="121"/>
        <v xml:space="preserve"> </v>
      </c>
      <c r="S229" s="75" t="str">
        <f t="shared" si="122"/>
        <v xml:space="preserve"> </v>
      </c>
      <c r="U229" s="81" t="str">
        <f t="shared" si="123"/>
        <v xml:space="preserve"> </v>
      </c>
      <c r="V229" s="81" t="str">
        <f t="shared" si="124"/>
        <v xml:space="preserve"> </v>
      </c>
      <c r="W229" s="82" t="str">
        <f t="shared" si="125"/>
        <v xml:space="preserve"> </v>
      </c>
      <c r="X229" s="82" t="str">
        <f t="shared" si="126"/>
        <v xml:space="preserve"> </v>
      </c>
      <c r="Z229" s="75" t="str">
        <f t="shared" si="127"/>
        <v xml:space="preserve"> </v>
      </c>
      <c r="AA229" s="75" t="str">
        <f t="shared" si="128"/>
        <v xml:space="preserve"> </v>
      </c>
      <c r="AB229" s="75" t="str">
        <f t="shared" si="129"/>
        <v xml:space="preserve"> </v>
      </c>
      <c r="AD229" s="75" t="str">
        <f t="shared" si="130"/>
        <v xml:space="preserve"> </v>
      </c>
      <c r="AE229" s="75" t="str">
        <f t="shared" si="131"/>
        <v xml:space="preserve"> </v>
      </c>
      <c r="AF229" s="75" t="str">
        <f t="shared" si="132"/>
        <v xml:space="preserve"> </v>
      </c>
      <c r="AH229" s="75" t="str">
        <f t="shared" si="133"/>
        <v xml:space="preserve"> </v>
      </c>
      <c r="AI229" s="75" t="str">
        <f t="shared" si="134"/>
        <v xml:space="preserve"> </v>
      </c>
      <c r="AJ229" s="75" t="str">
        <f t="shared" si="135"/>
        <v xml:space="preserve"> </v>
      </c>
      <c r="AK229" s="91">
        <f t="shared" si="119"/>
        <v>8.3333333333333329E-2</v>
      </c>
      <c r="AL229" s="83"/>
      <c r="AM229" s="89">
        <f t="shared" si="136"/>
        <v>2.4390243902438935E-2</v>
      </c>
      <c r="AN229" s="77"/>
      <c r="AO229" s="75" t="e">
        <f t="shared" si="137"/>
        <v>#VALUE!</v>
      </c>
      <c r="AP229" s="121" t="str">
        <f t="shared" si="138"/>
        <v xml:space="preserve"> </v>
      </c>
    </row>
    <row r="230" spans="3:42" ht="12.75">
      <c r="C230" s="237"/>
      <c r="D230" s="238" t="s">
        <v>231</v>
      </c>
      <c r="E230" s="239">
        <v>0</v>
      </c>
      <c r="F230" s="240"/>
      <c r="G230" s="240">
        <v>0</v>
      </c>
      <c r="H230" s="240">
        <v>0</v>
      </c>
      <c r="I230" s="240">
        <v>0</v>
      </c>
      <c r="J230" s="240">
        <v>0</v>
      </c>
      <c r="K230" s="240">
        <v>0</v>
      </c>
      <c r="L230" s="240">
        <v>0</v>
      </c>
      <c r="M230" s="240">
        <v>0</v>
      </c>
      <c r="N230" s="240">
        <v>0</v>
      </c>
      <c r="O230" s="241">
        <v>0</v>
      </c>
      <c r="Q230" s="75" t="str">
        <f t="shared" si="120"/>
        <v xml:space="preserve"> </v>
      </c>
      <c r="R230" s="75" t="str">
        <f t="shared" si="121"/>
        <v xml:space="preserve"> </v>
      </c>
      <c r="S230" s="75" t="str">
        <f t="shared" si="122"/>
        <v xml:space="preserve"> </v>
      </c>
      <c r="U230" s="81" t="str">
        <f t="shared" si="123"/>
        <v xml:space="preserve"> </v>
      </c>
      <c r="V230" s="81" t="str">
        <f t="shared" si="124"/>
        <v xml:space="preserve"> </v>
      </c>
      <c r="W230" s="82" t="str">
        <f t="shared" si="125"/>
        <v xml:space="preserve"> </v>
      </c>
      <c r="X230" s="82" t="str">
        <f t="shared" si="126"/>
        <v xml:space="preserve"> </v>
      </c>
      <c r="Z230" s="75" t="str">
        <f t="shared" si="127"/>
        <v xml:space="preserve"> </v>
      </c>
      <c r="AA230" s="75" t="str">
        <f t="shared" si="128"/>
        <v xml:space="preserve"> </v>
      </c>
      <c r="AB230" s="75" t="str">
        <f t="shared" si="129"/>
        <v xml:space="preserve"> </v>
      </c>
      <c r="AD230" s="75" t="str">
        <f t="shared" si="130"/>
        <v xml:space="preserve"> </v>
      </c>
      <c r="AE230" s="75" t="str">
        <f t="shared" si="131"/>
        <v xml:space="preserve"> </v>
      </c>
      <c r="AF230" s="75" t="str">
        <f t="shared" si="132"/>
        <v xml:space="preserve"> </v>
      </c>
      <c r="AH230" s="75" t="str">
        <f t="shared" si="133"/>
        <v xml:space="preserve"> </v>
      </c>
      <c r="AI230" s="75" t="str">
        <f t="shared" si="134"/>
        <v xml:space="preserve"> </v>
      </c>
      <c r="AJ230" s="75" t="str">
        <f t="shared" si="135"/>
        <v xml:space="preserve"> </v>
      </c>
      <c r="AK230" s="91">
        <f t="shared" si="119"/>
        <v>8.3333333333333329E-2</v>
      </c>
      <c r="AL230" s="83"/>
      <c r="AM230" s="89">
        <f t="shared" si="136"/>
        <v>2.4390243902438935E-2</v>
      </c>
      <c r="AN230" s="77"/>
      <c r="AO230" s="75" t="e">
        <f t="shared" si="137"/>
        <v>#VALUE!</v>
      </c>
      <c r="AP230" s="121" t="str">
        <f t="shared" si="138"/>
        <v xml:space="preserve"> </v>
      </c>
    </row>
    <row r="231" spans="3:42" ht="12.75">
      <c r="C231" s="237"/>
      <c r="D231" s="238" t="s">
        <v>232</v>
      </c>
      <c r="E231" s="239">
        <v>0</v>
      </c>
      <c r="F231" s="240"/>
      <c r="G231" s="240">
        <v>0</v>
      </c>
      <c r="H231" s="240">
        <v>0</v>
      </c>
      <c r="I231" s="240">
        <v>0</v>
      </c>
      <c r="J231" s="240">
        <v>0</v>
      </c>
      <c r="K231" s="240">
        <v>0</v>
      </c>
      <c r="L231" s="240">
        <v>0</v>
      </c>
      <c r="M231" s="240">
        <v>0</v>
      </c>
      <c r="N231" s="240">
        <v>0</v>
      </c>
      <c r="O231" s="241">
        <v>0</v>
      </c>
      <c r="Q231" s="75" t="str">
        <f t="shared" si="120"/>
        <v xml:space="preserve"> </v>
      </c>
      <c r="R231" s="75" t="str">
        <f t="shared" si="121"/>
        <v xml:space="preserve"> </v>
      </c>
      <c r="S231" s="75" t="str">
        <f t="shared" si="122"/>
        <v xml:space="preserve"> </v>
      </c>
      <c r="U231" s="81" t="str">
        <f t="shared" si="123"/>
        <v xml:space="preserve"> </v>
      </c>
      <c r="V231" s="81" t="str">
        <f t="shared" si="124"/>
        <v xml:space="preserve"> </v>
      </c>
      <c r="W231" s="82" t="str">
        <f t="shared" si="125"/>
        <v xml:space="preserve"> </v>
      </c>
      <c r="X231" s="82" t="str">
        <f t="shared" si="126"/>
        <v xml:space="preserve"> </v>
      </c>
      <c r="Z231" s="75" t="str">
        <f t="shared" si="127"/>
        <v xml:space="preserve"> </v>
      </c>
      <c r="AA231" s="75" t="str">
        <f t="shared" si="128"/>
        <v xml:space="preserve"> </v>
      </c>
      <c r="AB231" s="75" t="str">
        <f t="shared" si="129"/>
        <v xml:space="preserve"> </v>
      </c>
      <c r="AD231" s="75" t="str">
        <f t="shared" si="130"/>
        <v xml:space="preserve"> </v>
      </c>
      <c r="AE231" s="75" t="str">
        <f t="shared" si="131"/>
        <v xml:space="preserve"> </v>
      </c>
      <c r="AF231" s="75" t="str">
        <f t="shared" si="132"/>
        <v xml:space="preserve"> </v>
      </c>
      <c r="AH231" s="75" t="str">
        <f t="shared" si="133"/>
        <v xml:space="preserve"> </v>
      </c>
      <c r="AI231" s="75" t="str">
        <f t="shared" si="134"/>
        <v xml:space="preserve"> </v>
      </c>
      <c r="AJ231" s="75" t="str">
        <f t="shared" si="135"/>
        <v xml:space="preserve"> </v>
      </c>
      <c r="AK231" s="91">
        <f t="shared" si="119"/>
        <v>8.3333333333333329E-2</v>
      </c>
      <c r="AL231" s="83"/>
      <c r="AM231" s="89">
        <f t="shared" si="136"/>
        <v>2.4390243902438935E-2</v>
      </c>
      <c r="AN231" s="77"/>
      <c r="AO231" s="75" t="e">
        <f t="shared" si="137"/>
        <v>#VALUE!</v>
      </c>
      <c r="AP231" s="121" t="str">
        <f t="shared" si="138"/>
        <v xml:space="preserve"> </v>
      </c>
    </row>
    <row r="232" spans="3:42" ht="12.75">
      <c r="C232" s="237"/>
      <c r="D232" s="238" t="s">
        <v>205</v>
      </c>
      <c r="E232" s="239">
        <v>0</v>
      </c>
      <c r="F232" s="240"/>
      <c r="G232" s="240">
        <v>0</v>
      </c>
      <c r="H232" s="240">
        <v>0</v>
      </c>
      <c r="I232" s="240">
        <v>0</v>
      </c>
      <c r="J232" s="240">
        <v>0</v>
      </c>
      <c r="K232" s="240">
        <v>0</v>
      </c>
      <c r="L232" s="240">
        <v>0</v>
      </c>
      <c r="M232" s="240">
        <v>0</v>
      </c>
      <c r="N232" s="240">
        <v>0</v>
      </c>
      <c r="O232" s="241">
        <v>0</v>
      </c>
      <c r="Q232" s="75" t="str">
        <f t="shared" si="120"/>
        <v xml:space="preserve"> </v>
      </c>
      <c r="R232" s="75" t="str">
        <f t="shared" si="121"/>
        <v xml:space="preserve"> </v>
      </c>
      <c r="S232" s="75" t="str">
        <f t="shared" si="122"/>
        <v xml:space="preserve"> </v>
      </c>
      <c r="U232" s="81" t="str">
        <f t="shared" si="123"/>
        <v xml:space="preserve"> </v>
      </c>
      <c r="V232" s="81" t="str">
        <f t="shared" si="124"/>
        <v xml:space="preserve"> </v>
      </c>
      <c r="W232" s="82" t="str">
        <f t="shared" si="125"/>
        <v xml:space="preserve"> </v>
      </c>
      <c r="X232" s="82" t="str">
        <f t="shared" si="126"/>
        <v xml:space="preserve"> </v>
      </c>
      <c r="Z232" s="75" t="str">
        <f t="shared" si="127"/>
        <v xml:space="preserve"> </v>
      </c>
      <c r="AA232" s="75" t="str">
        <f t="shared" si="128"/>
        <v xml:space="preserve"> </v>
      </c>
      <c r="AB232" s="75" t="str">
        <f t="shared" si="129"/>
        <v xml:space="preserve"> </v>
      </c>
      <c r="AD232" s="75" t="str">
        <f t="shared" si="130"/>
        <v xml:space="preserve"> </v>
      </c>
      <c r="AE232" s="75" t="str">
        <f t="shared" si="131"/>
        <v xml:space="preserve"> </v>
      </c>
      <c r="AF232" s="75" t="str">
        <f t="shared" si="132"/>
        <v xml:space="preserve"> </v>
      </c>
      <c r="AH232" s="75" t="str">
        <f t="shared" si="133"/>
        <v xml:space="preserve"> </v>
      </c>
      <c r="AI232" s="75" t="str">
        <f t="shared" si="134"/>
        <v xml:space="preserve"> </v>
      </c>
      <c r="AJ232" s="75" t="str">
        <f t="shared" si="135"/>
        <v xml:space="preserve"> </v>
      </c>
      <c r="AK232" s="91">
        <f t="shared" si="119"/>
        <v>8.3333333333333329E-2</v>
      </c>
      <c r="AL232" s="83"/>
      <c r="AM232" s="89">
        <f t="shared" si="136"/>
        <v>2.4390243902438935E-2</v>
      </c>
      <c r="AN232" s="77"/>
      <c r="AO232" s="75" t="e">
        <f t="shared" si="137"/>
        <v>#VALUE!</v>
      </c>
      <c r="AP232" s="121" t="str">
        <f t="shared" si="138"/>
        <v xml:space="preserve"> </v>
      </c>
    </row>
    <row r="233" spans="3:42" ht="12.75">
      <c r="C233" s="237"/>
      <c r="D233" s="238" t="s">
        <v>206</v>
      </c>
      <c r="E233" s="239">
        <v>0</v>
      </c>
      <c r="F233" s="240"/>
      <c r="G233" s="240">
        <v>0</v>
      </c>
      <c r="H233" s="240">
        <v>0</v>
      </c>
      <c r="I233" s="240">
        <v>0</v>
      </c>
      <c r="J233" s="240">
        <v>0</v>
      </c>
      <c r="K233" s="240">
        <v>0</v>
      </c>
      <c r="L233" s="240">
        <v>0</v>
      </c>
      <c r="M233" s="240">
        <v>0</v>
      </c>
      <c r="N233" s="240">
        <v>0</v>
      </c>
      <c r="O233" s="241">
        <v>0</v>
      </c>
      <c r="Q233" s="75" t="str">
        <f t="shared" si="120"/>
        <v xml:space="preserve"> </v>
      </c>
      <c r="R233" s="75" t="str">
        <f t="shared" si="121"/>
        <v xml:space="preserve"> </v>
      </c>
      <c r="S233" s="75" t="str">
        <f t="shared" si="122"/>
        <v xml:space="preserve"> </v>
      </c>
      <c r="U233" s="81" t="str">
        <f t="shared" si="123"/>
        <v xml:space="preserve"> </v>
      </c>
      <c r="V233" s="81" t="str">
        <f t="shared" si="124"/>
        <v xml:space="preserve"> </v>
      </c>
      <c r="W233" s="82" t="str">
        <f t="shared" si="125"/>
        <v xml:space="preserve"> </v>
      </c>
      <c r="X233" s="82" t="str">
        <f t="shared" si="126"/>
        <v xml:space="preserve"> </v>
      </c>
      <c r="Z233" s="75" t="str">
        <f t="shared" si="127"/>
        <v xml:space="preserve"> </v>
      </c>
      <c r="AA233" s="75" t="str">
        <f t="shared" si="128"/>
        <v xml:space="preserve"> </v>
      </c>
      <c r="AB233" s="75" t="str">
        <f t="shared" si="129"/>
        <v xml:space="preserve"> </v>
      </c>
      <c r="AD233" s="75" t="str">
        <f t="shared" si="130"/>
        <v xml:space="preserve"> </v>
      </c>
      <c r="AE233" s="75" t="str">
        <f t="shared" si="131"/>
        <v xml:space="preserve"> </v>
      </c>
      <c r="AF233" s="75" t="str">
        <f t="shared" si="132"/>
        <v xml:space="preserve"> </v>
      </c>
      <c r="AH233" s="75" t="str">
        <f t="shared" si="133"/>
        <v xml:space="preserve"> </v>
      </c>
      <c r="AI233" s="75" t="str">
        <f t="shared" si="134"/>
        <v xml:space="preserve"> </v>
      </c>
      <c r="AJ233" s="75" t="str">
        <f t="shared" si="135"/>
        <v xml:space="preserve"> </v>
      </c>
      <c r="AK233" s="91">
        <f t="shared" si="119"/>
        <v>8.3333333333333329E-2</v>
      </c>
      <c r="AL233" s="83"/>
      <c r="AM233" s="89">
        <f t="shared" si="136"/>
        <v>2.4390243902438935E-2</v>
      </c>
      <c r="AN233" s="77"/>
      <c r="AO233" s="75" t="e">
        <f t="shared" si="137"/>
        <v>#VALUE!</v>
      </c>
      <c r="AP233" s="121" t="str">
        <f t="shared" si="138"/>
        <v xml:space="preserve"> </v>
      </c>
    </row>
    <row r="234" spans="3:42" ht="12.75">
      <c r="C234" s="237"/>
      <c r="D234" s="238" t="s">
        <v>36</v>
      </c>
      <c r="E234" s="239">
        <v>34.56</v>
      </c>
      <c r="F234" s="240">
        <v>12</v>
      </c>
      <c r="G234" s="240">
        <v>192</v>
      </c>
      <c r="H234" s="240">
        <v>18473.869284154953</v>
      </c>
      <c r="I234" s="240">
        <v>2771.0803926232429</v>
      </c>
      <c r="J234" s="240">
        <v>549.59761120360986</v>
      </c>
      <c r="K234" s="240">
        <v>226.30489873089817</v>
      </c>
      <c r="L234" s="240">
        <v>1089.9582877651419</v>
      </c>
      <c r="M234" s="240">
        <v>2265.8155868160002</v>
      </c>
      <c r="N234" s="240">
        <v>4241.1215999999995</v>
      </c>
      <c r="O234" s="241">
        <v>7329.9909070160584</v>
      </c>
      <c r="Q234" s="75">
        <f t="shared" si="120"/>
        <v>534.54482882392801</v>
      </c>
      <c r="R234" s="75">
        <f t="shared" si="121"/>
        <v>1539.4891070129127</v>
      </c>
      <c r="S234" s="75">
        <f t="shared" si="122"/>
        <v>96.218069188307041</v>
      </c>
      <c r="U234" s="81">
        <f t="shared" si="123"/>
        <v>0.15</v>
      </c>
      <c r="V234" s="81">
        <f t="shared" si="124"/>
        <v>2.9750000000000002E-2</v>
      </c>
      <c r="W234" s="82">
        <f t="shared" si="125"/>
        <v>1.225E-2</v>
      </c>
      <c r="X234" s="82">
        <f t="shared" si="126"/>
        <v>5.8999999999999983E-2</v>
      </c>
      <c r="Z234" s="75">
        <f t="shared" si="127"/>
        <v>65.561793600000001</v>
      </c>
      <c r="AA234" s="75">
        <f t="shared" si="128"/>
        <v>188.81796556800001</v>
      </c>
      <c r="AB234" s="75">
        <f t="shared" si="129"/>
        <v>11.801122848</v>
      </c>
      <c r="AD234" s="75">
        <f t="shared" si="130"/>
        <v>122.71763888888887</v>
      </c>
      <c r="AE234" s="75">
        <f t="shared" si="131"/>
        <v>353.42679999999996</v>
      </c>
      <c r="AF234" s="75">
        <f t="shared" si="132"/>
        <v>22.089174999999997</v>
      </c>
      <c r="AH234" s="75">
        <f t="shared" si="133"/>
        <v>212.09464430023317</v>
      </c>
      <c r="AI234" s="75">
        <f t="shared" si="134"/>
        <v>610.83257558467153</v>
      </c>
      <c r="AJ234" s="75">
        <f t="shared" si="135"/>
        <v>38.177035974041971</v>
      </c>
      <c r="AK234" s="91">
        <f t="shared" si="119"/>
        <v>8.3333333333333329E-2</v>
      </c>
      <c r="AL234" s="83"/>
      <c r="AM234" s="89">
        <f t="shared" si="136"/>
        <v>2.4390243902438935E-2</v>
      </c>
      <c r="AN234" s="77"/>
      <c r="AO234" s="75">
        <f t="shared" si="137"/>
        <v>206.92160419534946</v>
      </c>
      <c r="AP234" s="121">
        <f t="shared" si="138"/>
        <v>0.39677615957275369</v>
      </c>
    </row>
    <row r="235" spans="3:42" ht="12.75">
      <c r="C235" s="237"/>
      <c r="D235" s="238" t="s">
        <v>204</v>
      </c>
      <c r="E235" s="239">
        <v>0</v>
      </c>
      <c r="F235" s="240"/>
      <c r="G235" s="240">
        <v>0</v>
      </c>
      <c r="H235" s="240">
        <v>0</v>
      </c>
      <c r="I235" s="240">
        <v>0</v>
      </c>
      <c r="J235" s="240">
        <v>0</v>
      </c>
      <c r="K235" s="240">
        <v>0</v>
      </c>
      <c r="L235" s="240">
        <v>0</v>
      </c>
      <c r="M235" s="240">
        <v>0</v>
      </c>
      <c r="N235" s="240">
        <v>0</v>
      </c>
      <c r="O235" s="241">
        <v>0</v>
      </c>
      <c r="Q235" s="75" t="str">
        <f t="shared" si="120"/>
        <v xml:space="preserve"> </v>
      </c>
      <c r="R235" s="75" t="str">
        <f t="shared" si="121"/>
        <v xml:space="preserve"> </v>
      </c>
      <c r="S235" s="75" t="str">
        <f t="shared" si="122"/>
        <v xml:space="preserve"> </v>
      </c>
      <c r="U235" s="81" t="str">
        <f t="shared" si="123"/>
        <v xml:space="preserve"> </v>
      </c>
      <c r="V235" s="81" t="str">
        <f t="shared" si="124"/>
        <v xml:space="preserve"> </v>
      </c>
      <c r="W235" s="82" t="str">
        <f t="shared" si="125"/>
        <v xml:space="preserve"> </v>
      </c>
      <c r="X235" s="82" t="str">
        <f t="shared" si="126"/>
        <v xml:space="preserve"> </v>
      </c>
      <c r="Z235" s="75" t="str">
        <f t="shared" si="127"/>
        <v xml:space="preserve"> </v>
      </c>
      <c r="AA235" s="75" t="str">
        <f t="shared" si="128"/>
        <v xml:space="preserve"> </v>
      </c>
      <c r="AB235" s="75" t="str">
        <f t="shared" si="129"/>
        <v xml:space="preserve"> </v>
      </c>
      <c r="AD235" s="75" t="str">
        <f t="shared" si="130"/>
        <v xml:space="preserve"> </v>
      </c>
      <c r="AE235" s="75" t="str">
        <f t="shared" si="131"/>
        <v xml:space="preserve"> </v>
      </c>
      <c r="AF235" s="75" t="str">
        <f t="shared" si="132"/>
        <v xml:space="preserve"> </v>
      </c>
      <c r="AH235" s="75" t="str">
        <f t="shared" si="133"/>
        <v xml:space="preserve"> </v>
      </c>
      <c r="AI235" s="75" t="str">
        <f t="shared" si="134"/>
        <v xml:space="preserve"> </v>
      </c>
      <c r="AJ235" s="75" t="str">
        <f t="shared" si="135"/>
        <v xml:space="preserve"> </v>
      </c>
      <c r="AK235" s="91">
        <f t="shared" si="119"/>
        <v>8.3333333333333329E-2</v>
      </c>
      <c r="AL235" s="83"/>
      <c r="AM235" s="89">
        <f t="shared" si="136"/>
        <v>2.4390243902438935E-2</v>
      </c>
      <c r="AN235" s="77"/>
      <c r="AO235" s="75" t="e">
        <f t="shared" si="137"/>
        <v>#VALUE!</v>
      </c>
      <c r="AP235" s="121" t="str">
        <f t="shared" si="138"/>
        <v xml:space="preserve"> </v>
      </c>
    </row>
    <row r="236" spans="3:42" ht="12.75">
      <c r="C236" s="227" t="s">
        <v>117</v>
      </c>
      <c r="D236" s="228"/>
      <c r="E236" s="234">
        <v>1656.96</v>
      </c>
      <c r="F236" s="235">
        <v>384</v>
      </c>
      <c r="G236" s="235">
        <v>5304</v>
      </c>
      <c r="H236" s="235">
        <v>1040320.295978617</v>
      </c>
      <c r="I236" s="235">
        <v>156048.0443967926</v>
      </c>
      <c r="J236" s="235">
        <v>30949.528805363854</v>
      </c>
      <c r="K236" s="235">
        <v>12743.923625738062</v>
      </c>
      <c r="L236" s="235">
        <v>61378.897462738394</v>
      </c>
      <c r="M236" s="235">
        <v>513326.8224613425</v>
      </c>
      <c r="N236" s="235">
        <v>105808.65120000002</v>
      </c>
      <c r="O236" s="236">
        <v>160064.4280266416</v>
      </c>
      <c r="Q236" s="84">
        <f t="shared" si="120"/>
        <v>627.84876881675905</v>
      </c>
      <c r="R236" s="84">
        <f t="shared" si="121"/>
        <v>2709.1674374443151</v>
      </c>
      <c r="S236" s="84">
        <f t="shared" si="122"/>
        <v>196.13881900049341</v>
      </c>
      <c r="T236" s="85"/>
      <c r="U236" s="86">
        <f t="shared" si="123"/>
        <v>0.15000000000000005</v>
      </c>
      <c r="V236" s="86">
        <f t="shared" si="124"/>
        <v>2.9749999999999999E-2</v>
      </c>
      <c r="W236" s="87">
        <f t="shared" si="125"/>
        <v>1.2250000000000002E-2</v>
      </c>
      <c r="X236" s="87">
        <f t="shared" si="126"/>
        <v>5.899999999999999E-2</v>
      </c>
      <c r="Y236" s="85"/>
      <c r="Z236" s="84">
        <f t="shared" si="127"/>
        <v>309.80037083655759</v>
      </c>
      <c r="AA236" s="84">
        <f t="shared" si="128"/>
        <v>1336.788600159746</v>
      </c>
      <c r="AB236" s="84">
        <f t="shared" si="129"/>
        <v>96.781075124687504</v>
      </c>
      <c r="AC236" s="85"/>
      <c r="AD236" s="84">
        <f t="shared" si="130"/>
        <v>63.857094438006968</v>
      </c>
      <c r="AE236" s="84">
        <f t="shared" si="131"/>
        <v>275.54336250000006</v>
      </c>
      <c r="AF236" s="84">
        <f t="shared" si="132"/>
        <v>19.948840723981906</v>
      </c>
      <c r="AG236" s="85"/>
      <c r="AH236" s="88">
        <f t="shared" si="133"/>
        <v>96.601262569187909</v>
      </c>
      <c r="AI236" s="84">
        <f t="shared" si="134"/>
        <v>416.83444798604586</v>
      </c>
      <c r="AJ236" s="84">
        <f t="shared" si="135"/>
        <v>30.178059582700151</v>
      </c>
      <c r="AK236" s="91">
        <f t="shared" si="119"/>
        <v>8.3333333333333329E-2</v>
      </c>
      <c r="AL236" s="83"/>
      <c r="AM236" s="89">
        <f t="shared" si="136"/>
        <v>2.4390243902438935E-2</v>
      </c>
      <c r="AN236" s="77"/>
      <c r="AO236" s="75">
        <f t="shared" si="137"/>
        <v>94.245134213841865</v>
      </c>
      <c r="AP236" s="121">
        <f t="shared" si="138"/>
        <v>0.1538607183243223</v>
      </c>
    </row>
    <row r="237" spans="3:42" ht="12.75">
      <c r="C237" s="227"/>
      <c r="D237" s="228"/>
      <c r="E237" s="234"/>
      <c r="F237" s="235"/>
      <c r="G237" s="235"/>
      <c r="H237" s="235"/>
      <c r="I237" s="235"/>
      <c r="J237" s="235"/>
      <c r="K237" s="235"/>
      <c r="L237" s="235"/>
      <c r="M237" s="235"/>
      <c r="N237" s="235"/>
      <c r="O237" s="236"/>
      <c r="Q237" s="75" t="str">
        <f t="shared" si="120"/>
        <v xml:space="preserve"> </v>
      </c>
      <c r="R237" s="75" t="str">
        <f t="shared" si="121"/>
        <v xml:space="preserve"> </v>
      </c>
      <c r="S237" s="75" t="str">
        <f t="shared" si="122"/>
        <v xml:space="preserve"> </v>
      </c>
      <c r="U237" s="81" t="str">
        <f t="shared" si="123"/>
        <v xml:space="preserve"> </v>
      </c>
      <c r="V237" s="81" t="str">
        <f t="shared" si="124"/>
        <v xml:space="preserve"> </v>
      </c>
      <c r="W237" s="82" t="str">
        <f t="shared" si="125"/>
        <v xml:space="preserve"> </v>
      </c>
      <c r="X237" s="82" t="str">
        <f t="shared" si="126"/>
        <v xml:space="preserve"> </v>
      </c>
      <c r="Z237" s="75" t="str">
        <f t="shared" si="127"/>
        <v xml:space="preserve"> </v>
      </c>
      <c r="AA237" s="75" t="str">
        <f t="shared" si="128"/>
        <v xml:space="preserve"> </v>
      </c>
      <c r="AB237" s="75" t="str">
        <f t="shared" si="129"/>
        <v xml:space="preserve"> </v>
      </c>
      <c r="AD237" s="75" t="str">
        <f t="shared" si="130"/>
        <v xml:space="preserve"> </v>
      </c>
      <c r="AE237" s="75" t="str">
        <f t="shared" si="131"/>
        <v xml:space="preserve"> </v>
      </c>
      <c r="AF237" s="75" t="str">
        <f t="shared" si="132"/>
        <v xml:space="preserve"> </v>
      </c>
      <c r="AH237" s="75" t="str">
        <f t="shared" si="133"/>
        <v xml:space="preserve"> </v>
      </c>
      <c r="AI237" s="75" t="str">
        <f t="shared" si="134"/>
        <v xml:space="preserve"> </v>
      </c>
      <c r="AJ237" s="75" t="str">
        <f t="shared" si="135"/>
        <v xml:space="preserve"> </v>
      </c>
      <c r="AK237" s="91">
        <f t="shared" si="119"/>
        <v>8.3333333333333329E-2</v>
      </c>
      <c r="AL237" s="83"/>
      <c r="AM237" s="89">
        <f t="shared" si="136"/>
        <v>2.4390243902438935E-2</v>
      </c>
      <c r="AN237" s="77"/>
      <c r="AO237" s="75" t="e">
        <f t="shared" si="137"/>
        <v>#VALUE!</v>
      </c>
      <c r="AP237" s="121" t="str">
        <f t="shared" si="138"/>
        <v xml:space="preserve"> </v>
      </c>
    </row>
    <row r="238" spans="3:42" ht="12.75">
      <c r="C238" s="227" t="s">
        <v>47</v>
      </c>
      <c r="D238" s="227" t="s">
        <v>102</v>
      </c>
      <c r="E238" s="234">
        <v>0</v>
      </c>
      <c r="F238" s="235"/>
      <c r="G238" s="235">
        <v>0</v>
      </c>
      <c r="H238" s="235">
        <v>0</v>
      </c>
      <c r="I238" s="235">
        <v>0</v>
      </c>
      <c r="J238" s="235">
        <v>0</v>
      </c>
      <c r="K238" s="235">
        <v>0</v>
      </c>
      <c r="L238" s="235">
        <v>0</v>
      </c>
      <c r="M238" s="235">
        <v>0</v>
      </c>
      <c r="N238" s="235">
        <v>0</v>
      </c>
      <c r="O238" s="236">
        <v>0</v>
      </c>
      <c r="Q238" s="75" t="str">
        <f t="shared" si="120"/>
        <v xml:space="preserve"> </v>
      </c>
      <c r="R238" s="75" t="str">
        <f t="shared" si="121"/>
        <v xml:space="preserve"> </v>
      </c>
      <c r="S238" s="75" t="str">
        <f t="shared" si="122"/>
        <v xml:space="preserve"> </v>
      </c>
      <c r="U238" s="81" t="str">
        <f t="shared" si="123"/>
        <v xml:space="preserve"> </v>
      </c>
      <c r="V238" s="81" t="str">
        <f t="shared" si="124"/>
        <v xml:space="preserve"> </v>
      </c>
      <c r="W238" s="82" t="str">
        <f t="shared" si="125"/>
        <v xml:space="preserve"> </v>
      </c>
      <c r="X238" s="82" t="str">
        <f t="shared" si="126"/>
        <v xml:space="preserve"> </v>
      </c>
      <c r="Z238" s="75" t="str">
        <f t="shared" si="127"/>
        <v xml:space="preserve"> </v>
      </c>
      <c r="AA238" s="75" t="str">
        <f t="shared" si="128"/>
        <v xml:space="preserve"> </v>
      </c>
      <c r="AB238" s="75" t="str">
        <f t="shared" si="129"/>
        <v xml:space="preserve"> </v>
      </c>
      <c r="AD238" s="75" t="str">
        <f t="shared" si="130"/>
        <v xml:space="preserve"> </v>
      </c>
      <c r="AE238" s="75" t="str">
        <f t="shared" si="131"/>
        <v xml:space="preserve"> </v>
      </c>
      <c r="AF238" s="75" t="str">
        <f t="shared" si="132"/>
        <v xml:space="preserve"> </v>
      </c>
      <c r="AH238" s="75" t="str">
        <f t="shared" si="133"/>
        <v xml:space="preserve"> </v>
      </c>
      <c r="AI238" s="75" t="str">
        <f t="shared" si="134"/>
        <v xml:space="preserve"> </v>
      </c>
      <c r="AJ238" s="75" t="str">
        <f t="shared" si="135"/>
        <v xml:space="preserve"> </v>
      </c>
      <c r="AK238" s="91">
        <f t="shared" si="119"/>
        <v>8.3333333333333329E-2</v>
      </c>
      <c r="AL238" s="83"/>
      <c r="AM238" s="89">
        <f t="shared" si="136"/>
        <v>2.4390243902438935E-2</v>
      </c>
      <c r="AN238" s="77"/>
      <c r="AO238" s="75" t="e">
        <f t="shared" si="137"/>
        <v>#VALUE!</v>
      </c>
      <c r="AP238" s="121" t="str">
        <f t="shared" si="138"/>
        <v xml:space="preserve"> </v>
      </c>
    </row>
    <row r="239" spans="3:42" ht="12.75">
      <c r="C239" s="237"/>
      <c r="D239" s="238" t="s">
        <v>27</v>
      </c>
      <c r="E239" s="239">
        <v>60</v>
      </c>
      <c r="F239" s="240">
        <v>10</v>
      </c>
      <c r="G239" s="240">
        <v>120</v>
      </c>
      <c r="H239" s="240">
        <v>33963.790846870994</v>
      </c>
      <c r="I239" s="240">
        <v>4347.365228399487</v>
      </c>
      <c r="J239" s="240">
        <v>1036.5748966465028</v>
      </c>
      <c r="K239" s="240">
        <v>416.05643787416972</v>
      </c>
      <c r="L239" s="240">
        <v>2003.8636599653889</v>
      </c>
      <c r="M239" s="240">
        <v>19042.105263157897</v>
      </c>
      <c r="N239" s="240">
        <v>3389.6000000000004</v>
      </c>
      <c r="O239" s="241">
        <v>3728.2253608275528</v>
      </c>
      <c r="Q239" s="75">
        <f t="shared" si="120"/>
        <v>566.06318078118318</v>
      </c>
      <c r="R239" s="75">
        <f t="shared" si="121"/>
        <v>3396.3790846870993</v>
      </c>
      <c r="S239" s="75">
        <f t="shared" si="122"/>
        <v>283.03159039059159</v>
      </c>
      <c r="U239" s="81">
        <f t="shared" si="123"/>
        <v>0.128</v>
      </c>
      <c r="V239" s="81">
        <f t="shared" si="124"/>
        <v>3.0520000000000002E-2</v>
      </c>
      <c r="W239" s="82">
        <f t="shared" si="125"/>
        <v>1.225E-2</v>
      </c>
      <c r="X239" s="82">
        <f t="shared" si="126"/>
        <v>5.9000000000000011E-2</v>
      </c>
      <c r="Z239" s="75">
        <f t="shared" si="127"/>
        <v>317.36842105263162</v>
      </c>
      <c r="AA239" s="75">
        <f t="shared" si="128"/>
        <v>1904.2105263157896</v>
      </c>
      <c r="AB239" s="75">
        <f t="shared" si="129"/>
        <v>158.68421052631581</v>
      </c>
      <c r="AD239" s="75">
        <f t="shared" si="130"/>
        <v>56.493333333333339</v>
      </c>
      <c r="AE239" s="75">
        <f t="shared" si="131"/>
        <v>338.96000000000004</v>
      </c>
      <c r="AF239" s="75">
        <f t="shared" si="132"/>
        <v>28.24666666666667</v>
      </c>
      <c r="AH239" s="75">
        <f t="shared" si="133"/>
        <v>62.13708934712588</v>
      </c>
      <c r="AI239" s="75">
        <f t="shared" si="134"/>
        <v>372.82253608275528</v>
      </c>
      <c r="AJ239" s="75">
        <f t="shared" si="135"/>
        <v>31.06854467356294</v>
      </c>
      <c r="AK239" s="91">
        <f t="shared" si="119"/>
        <v>8.3333333333333329E-2</v>
      </c>
      <c r="AL239" s="83"/>
      <c r="AM239" s="89">
        <f t="shared" si="136"/>
        <v>2.4390243902438935E-2</v>
      </c>
      <c r="AN239" s="77"/>
      <c r="AO239" s="75">
        <f t="shared" si="137"/>
        <v>60.621550582561838</v>
      </c>
      <c r="AP239" s="121">
        <f t="shared" si="138"/>
        <v>0.10977059002737986</v>
      </c>
    </row>
    <row r="240" spans="3:42" ht="12.75">
      <c r="C240" s="237"/>
      <c r="D240" s="238" t="s">
        <v>29</v>
      </c>
      <c r="E240" s="239">
        <v>180</v>
      </c>
      <c r="F240" s="240">
        <v>30</v>
      </c>
      <c r="G240" s="240">
        <v>360</v>
      </c>
      <c r="H240" s="240">
        <v>89775.77146000741</v>
      </c>
      <c r="I240" s="240">
        <v>11491.298746880948</v>
      </c>
      <c r="J240" s="240">
        <v>2739.9565449594265</v>
      </c>
      <c r="K240" s="240">
        <v>1099.7532003850908</v>
      </c>
      <c r="L240" s="240">
        <v>5296.7705161404374</v>
      </c>
      <c r="M240" s="240">
        <v>57126.315789473694</v>
      </c>
      <c r="N240" s="240">
        <v>7612.2719999999999</v>
      </c>
      <c r="O240" s="241">
        <v>4409.4046621678272</v>
      </c>
      <c r="Q240" s="75">
        <f t="shared" si="120"/>
        <v>498.75428588893004</v>
      </c>
      <c r="R240" s="75">
        <f t="shared" si="121"/>
        <v>2992.5257153335801</v>
      </c>
      <c r="S240" s="75">
        <f t="shared" si="122"/>
        <v>249.37714294446502</v>
      </c>
      <c r="U240" s="81">
        <f t="shared" si="123"/>
        <v>0.128</v>
      </c>
      <c r="V240" s="81">
        <f t="shared" si="124"/>
        <v>3.0520000000000005E-2</v>
      </c>
      <c r="W240" s="82">
        <f t="shared" si="125"/>
        <v>1.225E-2</v>
      </c>
      <c r="X240" s="82">
        <f t="shared" si="126"/>
        <v>5.9000000000000004E-2</v>
      </c>
      <c r="Z240" s="75">
        <f t="shared" si="127"/>
        <v>317.36842105263162</v>
      </c>
      <c r="AA240" s="75">
        <f t="shared" si="128"/>
        <v>1904.2105263157898</v>
      </c>
      <c r="AB240" s="75">
        <f t="shared" si="129"/>
        <v>158.68421052631581</v>
      </c>
      <c r="AD240" s="75">
        <f t="shared" si="130"/>
        <v>42.290399999999998</v>
      </c>
      <c r="AE240" s="75">
        <f t="shared" si="131"/>
        <v>253.7424</v>
      </c>
      <c r="AF240" s="75">
        <f t="shared" si="132"/>
        <v>21.145199999999999</v>
      </c>
      <c r="AH240" s="75">
        <f t="shared" si="133"/>
        <v>24.496692567599041</v>
      </c>
      <c r="AI240" s="75">
        <f t="shared" si="134"/>
        <v>146.98015540559425</v>
      </c>
      <c r="AJ240" s="75">
        <f t="shared" si="135"/>
        <v>12.248346283799521</v>
      </c>
      <c r="AK240" s="91">
        <f t="shared" si="119"/>
        <v>8.3333333333333329E-2</v>
      </c>
      <c r="AL240" s="83"/>
      <c r="AM240" s="89">
        <f t="shared" si="136"/>
        <v>2.4390243902438935E-2</v>
      </c>
      <c r="AN240" s="77"/>
      <c r="AO240" s="75">
        <f t="shared" si="137"/>
        <v>23.899212261072236</v>
      </c>
      <c r="AP240" s="121">
        <f t="shared" si="138"/>
        <v>4.9115753509643673E-2</v>
      </c>
    </row>
    <row r="241" spans="3:42" ht="12.75">
      <c r="C241" s="237"/>
      <c r="D241" s="238" t="s">
        <v>31</v>
      </c>
      <c r="E241" s="239">
        <v>60</v>
      </c>
      <c r="F241" s="240">
        <v>10</v>
      </c>
      <c r="G241" s="240">
        <v>120</v>
      </c>
      <c r="H241" s="240">
        <v>31990.83247844184</v>
      </c>
      <c r="I241" s="240">
        <v>4094.8265572405558</v>
      </c>
      <c r="J241" s="240">
        <v>976.36020724204513</v>
      </c>
      <c r="K241" s="240">
        <v>391.88769786091257</v>
      </c>
      <c r="L241" s="240">
        <v>1887.4591162280685</v>
      </c>
      <c r="M241" s="240">
        <v>19042.105263157897</v>
      </c>
      <c r="N241" s="240">
        <v>2537.424</v>
      </c>
      <c r="O241" s="241">
        <v>3060.7696367123654</v>
      </c>
      <c r="Q241" s="75">
        <f t="shared" si="120"/>
        <v>533.18054130736402</v>
      </c>
      <c r="R241" s="75">
        <f t="shared" si="121"/>
        <v>3199.0832478441839</v>
      </c>
      <c r="S241" s="75">
        <f t="shared" si="122"/>
        <v>266.59027065368201</v>
      </c>
      <c r="U241" s="81">
        <f t="shared" si="123"/>
        <v>0.128</v>
      </c>
      <c r="V241" s="81">
        <f t="shared" si="124"/>
        <v>3.0520000000000005E-2</v>
      </c>
      <c r="W241" s="82">
        <f t="shared" si="125"/>
        <v>1.225E-2</v>
      </c>
      <c r="X241" s="82">
        <f t="shared" si="126"/>
        <v>5.8999999999999997E-2</v>
      </c>
      <c r="Z241" s="75">
        <f t="shared" si="127"/>
        <v>317.36842105263162</v>
      </c>
      <c r="AA241" s="75">
        <f t="shared" si="128"/>
        <v>1904.2105263157896</v>
      </c>
      <c r="AB241" s="75">
        <f t="shared" si="129"/>
        <v>158.68421052631581</v>
      </c>
      <c r="AD241" s="75">
        <f t="shared" si="130"/>
        <v>42.290399999999998</v>
      </c>
      <c r="AE241" s="75">
        <f t="shared" si="131"/>
        <v>253.7424</v>
      </c>
      <c r="AF241" s="75">
        <f t="shared" si="132"/>
        <v>21.145199999999999</v>
      </c>
      <c r="AH241" s="75">
        <f t="shared" si="133"/>
        <v>51.012827278539426</v>
      </c>
      <c r="AI241" s="75">
        <f t="shared" si="134"/>
        <v>306.07696367123651</v>
      </c>
      <c r="AJ241" s="75">
        <f t="shared" si="135"/>
        <v>25.506413639269713</v>
      </c>
      <c r="AK241" s="91">
        <f t="shared" si="119"/>
        <v>8.3333333333333329E-2</v>
      </c>
      <c r="AL241" s="83"/>
      <c r="AM241" s="89">
        <f t="shared" si="136"/>
        <v>2.4390243902438935E-2</v>
      </c>
      <c r="AN241" s="77"/>
      <c r="AO241" s="75">
        <f t="shared" si="137"/>
        <v>49.768611979062861</v>
      </c>
      <c r="AP241" s="121">
        <f t="shared" si="138"/>
        <v>9.5676461022856277E-2</v>
      </c>
    </row>
    <row r="242" spans="3:42" ht="12.75">
      <c r="C242" s="237"/>
      <c r="D242" s="238" t="s">
        <v>199</v>
      </c>
      <c r="E242" s="239">
        <v>0</v>
      </c>
      <c r="F242" s="240"/>
      <c r="G242" s="240">
        <v>0</v>
      </c>
      <c r="H242" s="240">
        <v>0</v>
      </c>
      <c r="I242" s="240">
        <v>0</v>
      </c>
      <c r="J242" s="240">
        <v>0</v>
      </c>
      <c r="K242" s="240">
        <v>0</v>
      </c>
      <c r="L242" s="240">
        <v>0</v>
      </c>
      <c r="M242" s="240">
        <v>0</v>
      </c>
      <c r="N242" s="240">
        <v>0</v>
      </c>
      <c r="O242" s="241">
        <v>0</v>
      </c>
      <c r="Q242" s="75" t="str">
        <f t="shared" si="120"/>
        <v xml:space="preserve"> </v>
      </c>
      <c r="R242" s="75" t="str">
        <f t="shared" si="121"/>
        <v xml:space="preserve"> </v>
      </c>
      <c r="S242" s="75" t="str">
        <f t="shared" si="122"/>
        <v xml:space="preserve"> </v>
      </c>
      <c r="U242" s="81" t="str">
        <f t="shared" si="123"/>
        <v xml:space="preserve"> </v>
      </c>
      <c r="V242" s="81" t="str">
        <f t="shared" si="124"/>
        <v xml:space="preserve"> </v>
      </c>
      <c r="W242" s="82" t="str">
        <f t="shared" si="125"/>
        <v xml:space="preserve"> </v>
      </c>
      <c r="X242" s="82" t="str">
        <f t="shared" si="126"/>
        <v xml:space="preserve"> </v>
      </c>
      <c r="Z242" s="75" t="str">
        <f t="shared" si="127"/>
        <v xml:space="preserve"> </v>
      </c>
      <c r="AA242" s="75" t="str">
        <f t="shared" si="128"/>
        <v xml:space="preserve"> </v>
      </c>
      <c r="AB242" s="75" t="str">
        <f t="shared" si="129"/>
        <v xml:space="preserve"> </v>
      </c>
      <c r="AD242" s="75" t="str">
        <f t="shared" si="130"/>
        <v xml:space="preserve"> </v>
      </c>
      <c r="AE242" s="75" t="str">
        <f t="shared" si="131"/>
        <v xml:space="preserve"> </v>
      </c>
      <c r="AF242" s="75" t="str">
        <f t="shared" si="132"/>
        <v xml:space="preserve"> </v>
      </c>
      <c r="AH242" s="75" t="str">
        <f t="shared" si="133"/>
        <v xml:space="preserve"> </v>
      </c>
      <c r="AI242" s="75" t="str">
        <f t="shared" si="134"/>
        <v xml:space="preserve"> </v>
      </c>
      <c r="AJ242" s="75" t="str">
        <f t="shared" si="135"/>
        <v xml:space="preserve"> </v>
      </c>
      <c r="AK242" s="91">
        <f t="shared" si="119"/>
        <v>8.3333333333333329E-2</v>
      </c>
      <c r="AL242" s="83"/>
      <c r="AM242" s="89">
        <f t="shared" si="136"/>
        <v>2.4390243902438935E-2</v>
      </c>
      <c r="AN242" s="77"/>
      <c r="AO242" s="75" t="e">
        <f t="shared" si="137"/>
        <v>#VALUE!</v>
      </c>
      <c r="AP242" s="121" t="str">
        <f t="shared" si="138"/>
        <v xml:space="preserve"> </v>
      </c>
    </row>
    <row r="243" spans="3:42" ht="12.75">
      <c r="C243" s="237"/>
      <c r="D243" s="238" t="s">
        <v>26</v>
      </c>
      <c r="E243" s="239">
        <v>56.4</v>
      </c>
      <c r="F243" s="240">
        <v>10</v>
      </c>
      <c r="G243" s="240">
        <v>120</v>
      </c>
      <c r="H243" s="240">
        <v>30858.166344380377</v>
      </c>
      <c r="I243" s="240">
        <v>3949.8452920806885</v>
      </c>
      <c r="J243" s="240">
        <v>941.7912368304892</v>
      </c>
      <c r="K243" s="240">
        <v>378.01253771865964</v>
      </c>
      <c r="L243" s="240">
        <v>1820.6318143184421</v>
      </c>
      <c r="M243" s="240">
        <v>17899.57894736842</v>
      </c>
      <c r="N243" s="240">
        <v>3712.8</v>
      </c>
      <c r="O243" s="241">
        <v>2155.5065160636786</v>
      </c>
      <c r="Q243" s="75">
        <f t="shared" si="120"/>
        <v>547.13060894291448</v>
      </c>
      <c r="R243" s="75">
        <f t="shared" si="121"/>
        <v>3085.8166344380379</v>
      </c>
      <c r="S243" s="75">
        <f t="shared" si="122"/>
        <v>257.15138620316981</v>
      </c>
      <c r="U243" s="81">
        <f t="shared" si="123"/>
        <v>0.128</v>
      </c>
      <c r="V243" s="81">
        <f t="shared" si="124"/>
        <v>3.0520000000000002E-2</v>
      </c>
      <c r="W243" s="82">
        <f t="shared" si="125"/>
        <v>1.225E-2</v>
      </c>
      <c r="X243" s="82">
        <f t="shared" si="126"/>
        <v>5.8999999999999997E-2</v>
      </c>
      <c r="Z243" s="75">
        <f t="shared" si="127"/>
        <v>317.36842105263156</v>
      </c>
      <c r="AA243" s="75">
        <f t="shared" si="128"/>
        <v>1789.957894736842</v>
      </c>
      <c r="AB243" s="75">
        <f t="shared" si="129"/>
        <v>149.16315789473683</v>
      </c>
      <c r="AD243" s="75">
        <f t="shared" si="130"/>
        <v>65.829787234042556</v>
      </c>
      <c r="AE243" s="75">
        <f t="shared" si="131"/>
        <v>371.28000000000003</v>
      </c>
      <c r="AF243" s="75">
        <f t="shared" si="132"/>
        <v>30.94</v>
      </c>
      <c r="AH243" s="75">
        <f t="shared" si="133"/>
        <v>38.218200639426925</v>
      </c>
      <c r="AI243" s="75">
        <f t="shared" si="134"/>
        <v>215.55065160636786</v>
      </c>
      <c r="AJ243" s="75">
        <f t="shared" si="135"/>
        <v>17.962554300530655</v>
      </c>
      <c r="AK243" s="91">
        <f t="shared" si="119"/>
        <v>8.3333333333333329E-2</v>
      </c>
      <c r="AL243" s="83"/>
      <c r="AM243" s="89">
        <f t="shared" si="136"/>
        <v>2.4390243902438935E-2</v>
      </c>
      <c r="AN243" s="77"/>
      <c r="AO243" s="75">
        <f t="shared" si="137"/>
        <v>37.286049404318952</v>
      </c>
      <c r="AP243" s="121">
        <f t="shared" si="138"/>
        <v>6.9852060942571875E-2</v>
      </c>
    </row>
    <row r="244" spans="3:42" ht="12.75">
      <c r="C244" s="237"/>
      <c r="D244" s="238" t="s">
        <v>200</v>
      </c>
      <c r="E244" s="239">
        <v>0</v>
      </c>
      <c r="F244" s="240"/>
      <c r="G244" s="240">
        <v>0</v>
      </c>
      <c r="H244" s="240">
        <v>0</v>
      </c>
      <c r="I244" s="240">
        <v>0</v>
      </c>
      <c r="J244" s="240">
        <v>0</v>
      </c>
      <c r="K244" s="240">
        <v>0</v>
      </c>
      <c r="L244" s="240">
        <v>0</v>
      </c>
      <c r="M244" s="240">
        <v>0</v>
      </c>
      <c r="N244" s="240">
        <v>0</v>
      </c>
      <c r="O244" s="241">
        <v>0</v>
      </c>
      <c r="Q244" s="75" t="str">
        <f t="shared" si="120"/>
        <v xml:space="preserve"> </v>
      </c>
      <c r="R244" s="75" t="str">
        <f t="shared" si="121"/>
        <v xml:space="preserve"> </v>
      </c>
      <c r="S244" s="75" t="str">
        <f t="shared" si="122"/>
        <v xml:space="preserve"> </v>
      </c>
      <c r="U244" s="81" t="str">
        <f t="shared" si="123"/>
        <v xml:space="preserve"> </v>
      </c>
      <c r="V244" s="81" t="str">
        <f t="shared" si="124"/>
        <v xml:space="preserve"> </v>
      </c>
      <c r="W244" s="82" t="str">
        <f t="shared" si="125"/>
        <v xml:space="preserve"> </v>
      </c>
      <c r="X244" s="82" t="str">
        <f t="shared" si="126"/>
        <v xml:space="preserve"> </v>
      </c>
      <c r="Z244" s="75" t="str">
        <f t="shared" si="127"/>
        <v xml:space="preserve"> </v>
      </c>
      <c r="AA244" s="75" t="str">
        <f t="shared" si="128"/>
        <v xml:space="preserve"> </v>
      </c>
      <c r="AB244" s="75" t="str">
        <f t="shared" si="129"/>
        <v xml:space="preserve"> </v>
      </c>
      <c r="AD244" s="75" t="str">
        <f t="shared" si="130"/>
        <v xml:space="preserve"> </v>
      </c>
      <c r="AE244" s="75" t="str">
        <f t="shared" si="131"/>
        <v xml:space="preserve"> </v>
      </c>
      <c r="AF244" s="75" t="str">
        <f t="shared" si="132"/>
        <v xml:space="preserve"> </v>
      </c>
      <c r="AH244" s="75" t="str">
        <f t="shared" si="133"/>
        <v xml:space="preserve"> </v>
      </c>
      <c r="AI244" s="75" t="str">
        <f t="shared" si="134"/>
        <v xml:space="preserve"> </v>
      </c>
      <c r="AJ244" s="75" t="str">
        <f t="shared" si="135"/>
        <v xml:space="preserve"> </v>
      </c>
      <c r="AK244" s="91">
        <f t="shared" si="119"/>
        <v>8.3333333333333329E-2</v>
      </c>
      <c r="AL244" s="83"/>
      <c r="AM244" s="89">
        <f t="shared" si="136"/>
        <v>2.4390243902438935E-2</v>
      </c>
      <c r="AN244" s="77"/>
      <c r="AO244" s="75" t="e">
        <f t="shared" si="137"/>
        <v>#VALUE!</v>
      </c>
      <c r="AP244" s="121" t="str">
        <f t="shared" si="138"/>
        <v xml:space="preserve"> </v>
      </c>
    </row>
    <row r="245" spans="3:42" ht="12.75">
      <c r="C245" s="237"/>
      <c r="D245" s="238" t="s">
        <v>271</v>
      </c>
      <c r="E245" s="239">
        <v>0</v>
      </c>
      <c r="F245" s="240"/>
      <c r="G245" s="240">
        <v>0</v>
      </c>
      <c r="H245" s="240">
        <v>0</v>
      </c>
      <c r="I245" s="240">
        <v>0</v>
      </c>
      <c r="J245" s="240">
        <v>0</v>
      </c>
      <c r="K245" s="240">
        <v>0</v>
      </c>
      <c r="L245" s="240">
        <v>0</v>
      </c>
      <c r="M245" s="240">
        <v>0</v>
      </c>
      <c r="N245" s="240">
        <v>0</v>
      </c>
      <c r="O245" s="241">
        <v>0</v>
      </c>
      <c r="Q245" s="75" t="str">
        <f t="shared" si="120"/>
        <v xml:space="preserve"> </v>
      </c>
      <c r="R245" s="75" t="str">
        <f t="shared" si="121"/>
        <v xml:space="preserve"> </v>
      </c>
      <c r="S245" s="75" t="str">
        <f t="shared" si="122"/>
        <v xml:space="preserve"> </v>
      </c>
      <c r="U245" s="81" t="str">
        <f t="shared" si="123"/>
        <v xml:space="preserve"> </v>
      </c>
      <c r="V245" s="81" t="str">
        <f t="shared" si="124"/>
        <v xml:space="preserve"> </v>
      </c>
      <c r="W245" s="82" t="str">
        <f t="shared" si="125"/>
        <v xml:space="preserve"> </v>
      </c>
      <c r="X245" s="82" t="str">
        <f t="shared" si="126"/>
        <v xml:space="preserve"> </v>
      </c>
      <c r="Z245" s="75" t="str">
        <f t="shared" si="127"/>
        <v xml:space="preserve"> </v>
      </c>
      <c r="AA245" s="75" t="str">
        <f t="shared" si="128"/>
        <v xml:space="preserve"> </v>
      </c>
      <c r="AB245" s="75" t="str">
        <f t="shared" si="129"/>
        <v xml:space="preserve"> </v>
      </c>
      <c r="AD245" s="75" t="str">
        <f t="shared" si="130"/>
        <v xml:space="preserve"> </v>
      </c>
      <c r="AE245" s="75" t="str">
        <f t="shared" si="131"/>
        <v xml:space="preserve"> </v>
      </c>
      <c r="AF245" s="75" t="str">
        <f t="shared" si="132"/>
        <v xml:space="preserve"> </v>
      </c>
      <c r="AH245" s="75" t="str">
        <f t="shared" si="133"/>
        <v xml:space="preserve"> </v>
      </c>
      <c r="AI245" s="75" t="str">
        <f t="shared" si="134"/>
        <v xml:space="preserve"> </v>
      </c>
      <c r="AJ245" s="75" t="str">
        <f t="shared" si="135"/>
        <v xml:space="preserve"> </v>
      </c>
      <c r="AK245" s="91">
        <f t="shared" si="119"/>
        <v>8.3333333333333329E-2</v>
      </c>
      <c r="AL245" s="83"/>
      <c r="AM245" s="89">
        <f t="shared" si="136"/>
        <v>2.4390243902438935E-2</v>
      </c>
      <c r="AN245" s="77"/>
      <c r="AO245" s="75" t="e">
        <f t="shared" si="137"/>
        <v>#VALUE!</v>
      </c>
      <c r="AP245" s="121" t="str">
        <f t="shared" si="138"/>
        <v xml:space="preserve"> </v>
      </c>
    </row>
    <row r="246" spans="3:42" ht="12.75">
      <c r="C246" s="237"/>
      <c r="D246" s="238" t="s">
        <v>142</v>
      </c>
      <c r="E246" s="239">
        <v>0</v>
      </c>
      <c r="F246" s="240"/>
      <c r="G246" s="240">
        <v>0</v>
      </c>
      <c r="H246" s="240">
        <v>0</v>
      </c>
      <c r="I246" s="240">
        <v>0</v>
      </c>
      <c r="J246" s="240">
        <v>0</v>
      </c>
      <c r="K246" s="240">
        <v>0</v>
      </c>
      <c r="L246" s="240">
        <v>0</v>
      </c>
      <c r="M246" s="240">
        <v>0</v>
      </c>
      <c r="N246" s="240">
        <v>0</v>
      </c>
      <c r="O246" s="241">
        <v>0</v>
      </c>
      <c r="Q246" s="75" t="str">
        <f t="shared" si="120"/>
        <v xml:space="preserve"> </v>
      </c>
      <c r="R246" s="75" t="str">
        <f t="shared" si="121"/>
        <v xml:space="preserve"> </v>
      </c>
      <c r="S246" s="75" t="str">
        <f t="shared" si="122"/>
        <v xml:space="preserve"> </v>
      </c>
      <c r="U246" s="81" t="str">
        <f t="shared" si="123"/>
        <v xml:space="preserve"> </v>
      </c>
      <c r="V246" s="81" t="str">
        <f t="shared" si="124"/>
        <v xml:space="preserve"> </v>
      </c>
      <c r="W246" s="82" t="str">
        <f t="shared" si="125"/>
        <v xml:space="preserve"> </v>
      </c>
      <c r="X246" s="82" t="str">
        <f t="shared" si="126"/>
        <v xml:space="preserve"> </v>
      </c>
      <c r="Z246" s="75" t="str">
        <f t="shared" si="127"/>
        <v xml:space="preserve"> </v>
      </c>
      <c r="AA246" s="75" t="str">
        <f t="shared" si="128"/>
        <v xml:space="preserve"> </v>
      </c>
      <c r="AB246" s="75" t="str">
        <f t="shared" si="129"/>
        <v xml:space="preserve"> </v>
      </c>
      <c r="AD246" s="75" t="str">
        <f t="shared" si="130"/>
        <v xml:space="preserve"> </v>
      </c>
      <c r="AE246" s="75" t="str">
        <f t="shared" si="131"/>
        <v xml:space="preserve"> </v>
      </c>
      <c r="AF246" s="75" t="str">
        <f t="shared" si="132"/>
        <v xml:space="preserve"> </v>
      </c>
      <c r="AH246" s="75" t="str">
        <f t="shared" si="133"/>
        <v xml:space="preserve"> </v>
      </c>
      <c r="AI246" s="75" t="str">
        <f t="shared" si="134"/>
        <v xml:space="preserve"> </v>
      </c>
      <c r="AJ246" s="75" t="str">
        <f t="shared" si="135"/>
        <v xml:space="preserve"> </v>
      </c>
      <c r="AK246" s="91">
        <f t="shared" si="119"/>
        <v>8.3333333333333329E-2</v>
      </c>
      <c r="AL246" s="83"/>
      <c r="AM246" s="89">
        <f t="shared" si="136"/>
        <v>2.4390243902438935E-2</v>
      </c>
      <c r="AN246" s="77"/>
      <c r="AO246" s="75" t="e">
        <f t="shared" si="137"/>
        <v>#VALUE!</v>
      </c>
      <c r="AP246" s="121" t="str">
        <f t="shared" si="138"/>
        <v xml:space="preserve"> </v>
      </c>
    </row>
    <row r="247" spans="3:42" ht="12.75">
      <c r="C247" s="237"/>
      <c r="D247" s="238" t="s">
        <v>28</v>
      </c>
      <c r="E247" s="239">
        <v>150</v>
      </c>
      <c r="F247" s="240">
        <v>50</v>
      </c>
      <c r="G247" s="240">
        <v>600</v>
      </c>
      <c r="H247" s="240">
        <v>98752.297054981391</v>
      </c>
      <c r="I247" s="240">
        <v>12640.294023037619</v>
      </c>
      <c r="J247" s="240">
        <v>3013.9201061180324</v>
      </c>
      <c r="K247" s="240">
        <v>1209.7156389235222</v>
      </c>
      <c r="L247" s="240">
        <v>5826.3855262439019</v>
      </c>
      <c r="M247" s="240">
        <v>47605.26315789474</v>
      </c>
      <c r="N247" s="240">
        <v>14054.000000000002</v>
      </c>
      <c r="O247" s="241">
        <v>14402.71860276358</v>
      </c>
      <c r="Q247" s="75">
        <f t="shared" si="120"/>
        <v>658.34864703320932</v>
      </c>
      <c r="R247" s="75">
        <f t="shared" si="121"/>
        <v>1975.0459410996277</v>
      </c>
      <c r="S247" s="75">
        <f t="shared" si="122"/>
        <v>164.58716175830233</v>
      </c>
      <c r="U247" s="81">
        <f t="shared" si="123"/>
        <v>0.128</v>
      </c>
      <c r="V247" s="81">
        <f t="shared" si="124"/>
        <v>3.0520000000000005E-2</v>
      </c>
      <c r="W247" s="82">
        <f t="shared" si="125"/>
        <v>1.2250000000000002E-2</v>
      </c>
      <c r="X247" s="82">
        <f t="shared" si="126"/>
        <v>5.8999999999999997E-2</v>
      </c>
      <c r="Z247" s="75">
        <f t="shared" si="127"/>
        <v>317.36842105263162</v>
      </c>
      <c r="AA247" s="75">
        <f t="shared" si="128"/>
        <v>952.1052631578948</v>
      </c>
      <c r="AB247" s="75">
        <f t="shared" si="129"/>
        <v>79.342105263157904</v>
      </c>
      <c r="AD247" s="75">
        <f t="shared" si="130"/>
        <v>93.693333333333342</v>
      </c>
      <c r="AE247" s="75">
        <f t="shared" si="131"/>
        <v>281.08000000000004</v>
      </c>
      <c r="AF247" s="75">
        <f t="shared" si="132"/>
        <v>23.423333333333336</v>
      </c>
      <c r="AH247" s="75">
        <f t="shared" si="133"/>
        <v>96.018124018423862</v>
      </c>
      <c r="AI247" s="75">
        <f t="shared" si="134"/>
        <v>288.05437205527159</v>
      </c>
      <c r="AJ247" s="75">
        <f t="shared" si="135"/>
        <v>24.004531004605965</v>
      </c>
      <c r="AK247" s="91">
        <f t="shared" si="119"/>
        <v>8.3333333333333329E-2</v>
      </c>
      <c r="AL247" s="83"/>
      <c r="AM247" s="89">
        <f t="shared" si="136"/>
        <v>2.4390243902438935E-2</v>
      </c>
      <c r="AN247" s="77"/>
      <c r="AO247" s="75">
        <f t="shared" si="137"/>
        <v>93.676218554559867</v>
      </c>
      <c r="AP247" s="121">
        <f t="shared" si="138"/>
        <v>0.14584692237330654</v>
      </c>
    </row>
    <row r="248" spans="3:42" ht="12.75">
      <c r="C248" s="237"/>
      <c r="D248" s="238" t="s">
        <v>25</v>
      </c>
      <c r="E248" s="239">
        <v>0</v>
      </c>
      <c r="F248" s="240"/>
      <c r="G248" s="240">
        <v>0</v>
      </c>
      <c r="H248" s="240">
        <v>0</v>
      </c>
      <c r="I248" s="240">
        <v>0</v>
      </c>
      <c r="J248" s="240">
        <v>0</v>
      </c>
      <c r="K248" s="240">
        <v>0</v>
      </c>
      <c r="L248" s="240">
        <v>0</v>
      </c>
      <c r="M248" s="240">
        <v>0</v>
      </c>
      <c r="N248" s="240">
        <v>0</v>
      </c>
      <c r="O248" s="241">
        <v>0</v>
      </c>
      <c r="Q248" s="75" t="str">
        <f t="shared" si="120"/>
        <v xml:space="preserve"> </v>
      </c>
      <c r="R248" s="75" t="str">
        <f t="shared" si="121"/>
        <v xml:space="preserve"> </v>
      </c>
      <c r="S248" s="75" t="str">
        <f t="shared" si="122"/>
        <v xml:space="preserve"> </v>
      </c>
      <c r="U248" s="81" t="str">
        <f t="shared" si="123"/>
        <v xml:space="preserve"> </v>
      </c>
      <c r="V248" s="81" t="str">
        <f t="shared" si="124"/>
        <v xml:space="preserve"> </v>
      </c>
      <c r="W248" s="82" t="str">
        <f t="shared" si="125"/>
        <v xml:space="preserve"> </v>
      </c>
      <c r="X248" s="82" t="str">
        <f t="shared" si="126"/>
        <v xml:space="preserve"> </v>
      </c>
      <c r="Z248" s="75" t="str">
        <f t="shared" si="127"/>
        <v xml:space="preserve"> </v>
      </c>
      <c r="AA248" s="75" t="str">
        <f t="shared" si="128"/>
        <v xml:space="preserve"> </v>
      </c>
      <c r="AB248" s="75" t="str">
        <f t="shared" si="129"/>
        <v xml:space="preserve"> </v>
      </c>
      <c r="AD248" s="75" t="str">
        <f t="shared" si="130"/>
        <v xml:space="preserve"> </v>
      </c>
      <c r="AE248" s="75" t="str">
        <f t="shared" si="131"/>
        <v xml:space="preserve"> </v>
      </c>
      <c r="AF248" s="75" t="str">
        <f t="shared" si="132"/>
        <v xml:space="preserve"> </v>
      </c>
      <c r="AH248" s="75" t="str">
        <f t="shared" si="133"/>
        <v xml:space="preserve"> </v>
      </c>
      <c r="AI248" s="75" t="str">
        <f t="shared" si="134"/>
        <v xml:space="preserve"> </v>
      </c>
      <c r="AJ248" s="75" t="str">
        <f t="shared" si="135"/>
        <v xml:space="preserve"> </v>
      </c>
      <c r="AK248" s="91">
        <f t="shared" si="119"/>
        <v>8.3333333333333329E-2</v>
      </c>
      <c r="AL248" s="83"/>
      <c r="AM248" s="89">
        <f t="shared" si="136"/>
        <v>2.4390243902438935E-2</v>
      </c>
      <c r="AN248" s="77"/>
      <c r="AO248" s="75" t="e">
        <f t="shared" si="137"/>
        <v>#VALUE!</v>
      </c>
      <c r="AP248" s="121" t="str">
        <f t="shared" si="138"/>
        <v xml:space="preserve"> </v>
      </c>
    </row>
    <row r="249" spans="3:42" ht="12.75">
      <c r="C249" s="237"/>
      <c r="D249" s="238" t="s">
        <v>209</v>
      </c>
      <c r="E249" s="239">
        <v>0</v>
      </c>
      <c r="F249" s="240"/>
      <c r="G249" s="240">
        <v>0</v>
      </c>
      <c r="H249" s="240">
        <v>0</v>
      </c>
      <c r="I249" s="240">
        <v>0</v>
      </c>
      <c r="J249" s="240">
        <v>0</v>
      </c>
      <c r="K249" s="240">
        <v>0</v>
      </c>
      <c r="L249" s="240">
        <v>0</v>
      </c>
      <c r="M249" s="240">
        <v>0</v>
      </c>
      <c r="N249" s="240">
        <v>0</v>
      </c>
      <c r="O249" s="241">
        <v>0</v>
      </c>
      <c r="Q249" s="75" t="str">
        <f t="shared" si="120"/>
        <v xml:space="preserve"> </v>
      </c>
      <c r="R249" s="75" t="str">
        <f t="shared" si="121"/>
        <v xml:space="preserve"> </v>
      </c>
      <c r="S249" s="75" t="str">
        <f t="shared" si="122"/>
        <v xml:space="preserve"> </v>
      </c>
      <c r="U249" s="81" t="str">
        <f t="shared" si="123"/>
        <v xml:space="preserve"> </v>
      </c>
      <c r="V249" s="81" t="str">
        <f t="shared" si="124"/>
        <v xml:space="preserve"> </v>
      </c>
      <c r="W249" s="82" t="str">
        <f t="shared" si="125"/>
        <v xml:space="preserve"> </v>
      </c>
      <c r="X249" s="82" t="str">
        <f t="shared" si="126"/>
        <v xml:space="preserve"> </v>
      </c>
      <c r="Z249" s="75" t="str">
        <f t="shared" si="127"/>
        <v xml:space="preserve"> </v>
      </c>
      <c r="AA249" s="75" t="str">
        <f t="shared" si="128"/>
        <v xml:space="preserve"> </v>
      </c>
      <c r="AB249" s="75" t="str">
        <f t="shared" si="129"/>
        <v xml:space="preserve"> </v>
      </c>
      <c r="AD249" s="75" t="str">
        <f t="shared" si="130"/>
        <v xml:space="preserve"> </v>
      </c>
      <c r="AE249" s="75" t="str">
        <f t="shared" si="131"/>
        <v xml:space="preserve"> </v>
      </c>
      <c r="AF249" s="75" t="str">
        <f t="shared" si="132"/>
        <v xml:space="preserve"> </v>
      </c>
      <c r="AH249" s="75" t="str">
        <f t="shared" si="133"/>
        <v xml:space="preserve"> </v>
      </c>
      <c r="AI249" s="75" t="str">
        <f t="shared" si="134"/>
        <v xml:space="preserve"> </v>
      </c>
      <c r="AJ249" s="75" t="str">
        <f t="shared" si="135"/>
        <v xml:space="preserve"> </v>
      </c>
      <c r="AK249" s="91">
        <f t="shared" si="119"/>
        <v>8.3333333333333329E-2</v>
      </c>
      <c r="AL249" s="83"/>
      <c r="AM249" s="89">
        <f t="shared" si="136"/>
        <v>2.4390243902438935E-2</v>
      </c>
      <c r="AN249" s="77"/>
      <c r="AO249" s="75" t="e">
        <f t="shared" si="137"/>
        <v>#VALUE!</v>
      </c>
      <c r="AP249" s="121" t="str">
        <f t="shared" si="138"/>
        <v xml:space="preserve"> </v>
      </c>
    </row>
    <row r="250" spans="3:42" ht="12.75">
      <c r="C250" s="237"/>
      <c r="D250" s="238" t="s">
        <v>275</v>
      </c>
      <c r="E250" s="239">
        <v>0</v>
      </c>
      <c r="F250" s="240"/>
      <c r="G250" s="240">
        <v>0</v>
      </c>
      <c r="H250" s="240">
        <v>0</v>
      </c>
      <c r="I250" s="240">
        <v>0</v>
      </c>
      <c r="J250" s="240">
        <v>0</v>
      </c>
      <c r="K250" s="240">
        <v>0</v>
      </c>
      <c r="L250" s="240">
        <v>0</v>
      </c>
      <c r="M250" s="240">
        <v>0</v>
      </c>
      <c r="N250" s="240">
        <v>0</v>
      </c>
      <c r="O250" s="241">
        <v>0</v>
      </c>
      <c r="Q250" s="75" t="str">
        <f t="shared" si="120"/>
        <v xml:space="preserve"> </v>
      </c>
      <c r="R250" s="75" t="str">
        <f t="shared" si="121"/>
        <v xml:space="preserve"> </v>
      </c>
      <c r="S250" s="75" t="str">
        <f t="shared" si="122"/>
        <v xml:space="preserve"> </v>
      </c>
      <c r="U250" s="81" t="str">
        <f t="shared" si="123"/>
        <v xml:space="preserve"> </v>
      </c>
      <c r="V250" s="81" t="str">
        <f t="shared" si="124"/>
        <v xml:space="preserve"> </v>
      </c>
      <c r="W250" s="82" t="str">
        <f t="shared" si="125"/>
        <v xml:space="preserve"> </v>
      </c>
      <c r="X250" s="82" t="str">
        <f t="shared" si="126"/>
        <v xml:space="preserve"> </v>
      </c>
      <c r="Z250" s="75" t="str">
        <f t="shared" si="127"/>
        <v xml:space="preserve"> </v>
      </c>
      <c r="AA250" s="75" t="str">
        <f t="shared" si="128"/>
        <v xml:space="preserve"> </v>
      </c>
      <c r="AB250" s="75" t="str">
        <f t="shared" si="129"/>
        <v xml:space="preserve"> </v>
      </c>
      <c r="AD250" s="75" t="str">
        <f t="shared" si="130"/>
        <v xml:space="preserve"> </v>
      </c>
      <c r="AE250" s="75" t="str">
        <f t="shared" si="131"/>
        <v xml:space="preserve"> </v>
      </c>
      <c r="AF250" s="75" t="str">
        <f t="shared" si="132"/>
        <v xml:space="preserve"> </v>
      </c>
      <c r="AH250" s="75" t="str">
        <f t="shared" si="133"/>
        <v xml:space="preserve"> </v>
      </c>
      <c r="AI250" s="75" t="str">
        <f t="shared" si="134"/>
        <v xml:space="preserve"> </v>
      </c>
      <c r="AJ250" s="75" t="str">
        <f t="shared" si="135"/>
        <v xml:space="preserve"> </v>
      </c>
      <c r="AK250" s="91">
        <f t="shared" si="119"/>
        <v>8.3333333333333329E-2</v>
      </c>
      <c r="AL250" s="83"/>
      <c r="AM250" s="89">
        <f t="shared" si="136"/>
        <v>2.4390243902438935E-2</v>
      </c>
      <c r="AN250" s="77"/>
      <c r="AO250" s="75" t="e">
        <f t="shared" si="137"/>
        <v>#VALUE!</v>
      </c>
      <c r="AP250" s="121" t="str">
        <f t="shared" si="138"/>
        <v xml:space="preserve"> </v>
      </c>
    </row>
    <row r="251" spans="3:42" ht="12.75">
      <c r="C251" s="237"/>
      <c r="D251" s="238" t="s">
        <v>276</v>
      </c>
      <c r="E251" s="239">
        <v>0</v>
      </c>
      <c r="F251" s="240"/>
      <c r="G251" s="240">
        <v>0</v>
      </c>
      <c r="H251" s="240">
        <v>0</v>
      </c>
      <c r="I251" s="240">
        <v>0</v>
      </c>
      <c r="J251" s="240">
        <v>0</v>
      </c>
      <c r="K251" s="240">
        <v>0</v>
      </c>
      <c r="L251" s="240">
        <v>0</v>
      </c>
      <c r="M251" s="240">
        <v>0</v>
      </c>
      <c r="N251" s="240">
        <v>0</v>
      </c>
      <c r="O251" s="241">
        <v>0</v>
      </c>
      <c r="Q251" s="75" t="str">
        <f t="shared" si="120"/>
        <v xml:space="preserve"> </v>
      </c>
      <c r="R251" s="75" t="str">
        <f t="shared" si="121"/>
        <v xml:space="preserve"> </v>
      </c>
      <c r="S251" s="75" t="str">
        <f t="shared" si="122"/>
        <v xml:space="preserve"> </v>
      </c>
      <c r="U251" s="81" t="str">
        <f t="shared" si="123"/>
        <v xml:space="preserve"> </v>
      </c>
      <c r="V251" s="81" t="str">
        <f t="shared" si="124"/>
        <v xml:space="preserve"> </v>
      </c>
      <c r="W251" s="82" t="str">
        <f t="shared" si="125"/>
        <v xml:space="preserve"> </v>
      </c>
      <c r="X251" s="82" t="str">
        <f t="shared" si="126"/>
        <v xml:space="preserve"> </v>
      </c>
      <c r="Z251" s="75" t="str">
        <f t="shared" si="127"/>
        <v xml:space="preserve"> </v>
      </c>
      <c r="AA251" s="75" t="str">
        <f t="shared" si="128"/>
        <v xml:space="preserve"> </v>
      </c>
      <c r="AB251" s="75" t="str">
        <f t="shared" si="129"/>
        <v xml:space="preserve"> </v>
      </c>
      <c r="AD251" s="75" t="str">
        <f t="shared" si="130"/>
        <v xml:space="preserve"> </v>
      </c>
      <c r="AE251" s="75" t="str">
        <f t="shared" si="131"/>
        <v xml:space="preserve"> </v>
      </c>
      <c r="AF251" s="75" t="str">
        <f t="shared" si="132"/>
        <v xml:space="preserve"> </v>
      </c>
      <c r="AH251" s="75" t="str">
        <f t="shared" si="133"/>
        <v xml:space="preserve"> </v>
      </c>
      <c r="AI251" s="75" t="str">
        <f t="shared" si="134"/>
        <v xml:space="preserve"> </v>
      </c>
      <c r="AJ251" s="75" t="str">
        <f t="shared" si="135"/>
        <v xml:space="preserve"> </v>
      </c>
      <c r="AK251" s="91">
        <f t="shared" si="119"/>
        <v>8.3333333333333329E-2</v>
      </c>
      <c r="AL251" s="83"/>
      <c r="AM251" s="89">
        <f t="shared" si="136"/>
        <v>2.4390243902438935E-2</v>
      </c>
      <c r="AN251" s="77"/>
      <c r="AO251" s="75" t="e">
        <f t="shared" si="137"/>
        <v>#VALUE!</v>
      </c>
      <c r="AP251" s="121" t="str">
        <f t="shared" si="138"/>
        <v xml:space="preserve"> </v>
      </c>
    </row>
    <row r="252" spans="3:42" ht="12.75">
      <c r="C252" s="237"/>
      <c r="D252" s="238" t="s">
        <v>30</v>
      </c>
      <c r="E252" s="239">
        <v>228</v>
      </c>
      <c r="F252" s="240">
        <v>50</v>
      </c>
      <c r="G252" s="240">
        <v>1200</v>
      </c>
      <c r="H252" s="240">
        <v>149631.24936846932</v>
      </c>
      <c r="I252" s="240">
        <v>19152.799919164074</v>
      </c>
      <c r="J252" s="240">
        <v>4566.7457307256846</v>
      </c>
      <c r="K252" s="240">
        <v>1832.9828047637493</v>
      </c>
      <c r="L252" s="240">
        <v>8828.2437127396897</v>
      </c>
      <c r="M252" s="240">
        <v>72360</v>
      </c>
      <c r="N252" s="240">
        <v>10952.599999999999</v>
      </c>
      <c r="O252" s="241">
        <v>31937.877201076109</v>
      </c>
      <c r="Q252" s="75">
        <f t="shared" si="120"/>
        <v>656.27740951083035</v>
      </c>
      <c r="R252" s="75">
        <f t="shared" si="121"/>
        <v>2992.6249873693864</v>
      </c>
      <c r="S252" s="75">
        <f t="shared" si="122"/>
        <v>124.69270780705777</v>
      </c>
      <c r="U252" s="81">
        <f t="shared" si="123"/>
        <v>0.128</v>
      </c>
      <c r="V252" s="81">
        <f t="shared" si="124"/>
        <v>3.0520000000000005E-2</v>
      </c>
      <c r="W252" s="82">
        <f t="shared" si="125"/>
        <v>1.225E-2</v>
      </c>
      <c r="X252" s="82">
        <f t="shared" si="126"/>
        <v>5.8999999999999997E-2</v>
      </c>
      <c r="Z252" s="75">
        <f t="shared" si="127"/>
        <v>317.36842105263156</v>
      </c>
      <c r="AA252" s="75">
        <f t="shared" si="128"/>
        <v>1447.2</v>
      </c>
      <c r="AB252" s="75">
        <f t="shared" si="129"/>
        <v>60.3</v>
      </c>
      <c r="AD252" s="75">
        <f t="shared" si="130"/>
        <v>48.037719298245605</v>
      </c>
      <c r="AE252" s="75">
        <f t="shared" si="131"/>
        <v>219.05199999999996</v>
      </c>
      <c r="AF252" s="75">
        <f t="shared" si="132"/>
        <v>9.1271666666666658</v>
      </c>
      <c r="AH252" s="75">
        <f t="shared" si="133"/>
        <v>140.07840877664961</v>
      </c>
      <c r="AI252" s="75">
        <f t="shared" si="134"/>
        <v>638.75754402152222</v>
      </c>
      <c r="AJ252" s="75">
        <f t="shared" si="135"/>
        <v>26.614897667563426</v>
      </c>
      <c r="AK252" s="91">
        <f t="shared" si="119"/>
        <v>8.3333333333333329E-2</v>
      </c>
      <c r="AL252" s="83"/>
      <c r="AM252" s="89">
        <f t="shared" si="136"/>
        <v>2.4390243902438935E-2</v>
      </c>
      <c r="AN252" s="77"/>
      <c r="AO252" s="75">
        <f t="shared" si="137"/>
        <v>136.66186222112159</v>
      </c>
      <c r="AP252" s="121">
        <f t="shared" si="138"/>
        <v>0.21344389848960349</v>
      </c>
    </row>
    <row r="253" spans="3:42" ht="12.75">
      <c r="C253" s="237"/>
      <c r="D253" s="238" t="s">
        <v>286</v>
      </c>
      <c r="E253" s="239">
        <v>0</v>
      </c>
      <c r="F253" s="240"/>
      <c r="G253" s="240">
        <v>0</v>
      </c>
      <c r="H253" s="240">
        <v>0</v>
      </c>
      <c r="I253" s="240">
        <v>0</v>
      </c>
      <c r="J253" s="240">
        <v>0</v>
      </c>
      <c r="K253" s="240">
        <v>0</v>
      </c>
      <c r="L253" s="240">
        <v>0</v>
      </c>
      <c r="M253" s="240">
        <v>0</v>
      </c>
      <c r="N253" s="240">
        <v>0</v>
      </c>
      <c r="O253" s="241">
        <v>0</v>
      </c>
      <c r="Q253" s="75" t="str">
        <f t="shared" si="120"/>
        <v xml:space="preserve"> </v>
      </c>
      <c r="R253" s="75" t="str">
        <f t="shared" si="121"/>
        <v xml:space="preserve"> </v>
      </c>
      <c r="S253" s="75" t="str">
        <f t="shared" si="122"/>
        <v xml:space="preserve"> </v>
      </c>
      <c r="U253" s="81" t="str">
        <f t="shared" si="123"/>
        <v xml:space="preserve"> </v>
      </c>
      <c r="V253" s="81" t="str">
        <f t="shared" si="124"/>
        <v xml:space="preserve"> </v>
      </c>
      <c r="W253" s="82" t="str">
        <f t="shared" si="125"/>
        <v xml:space="preserve"> </v>
      </c>
      <c r="X253" s="82" t="str">
        <f t="shared" si="126"/>
        <v xml:space="preserve"> </v>
      </c>
      <c r="Z253" s="75" t="str">
        <f t="shared" si="127"/>
        <v xml:space="preserve"> </v>
      </c>
      <c r="AA253" s="75" t="str">
        <f t="shared" si="128"/>
        <v xml:space="preserve"> </v>
      </c>
      <c r="AB253" s="75" t="str">
        <f t="shared" si="129"/>
        <v xml:space="preserve"> </v>
      </c>
      <c r="AD253" s="75" t="str">
        <f t="shared" si="130"/>
        <v xml:space="preserve"> </v>
      </c>
      <c r="AE253" s="75" t="str">
        <f t="shared" si="131"/>
        <v xml:space="preserve"> </v>
      </c>
      <c r="AF253" s="75" t="str">
        <f t="shared" si="132"/>
        <v xml:space="preserve"> </v>
      </c>
      <c r="AH253" s="75" t="str">
        <f t="shared" si="133"/>
        <v xml:space="preserve"> </v>
      </c>
      <c r="AI253" s="75" t="str">
        <f t="shared" si="134"/>
        <v xml:space="preserve"> </v>
      </c>
      <c r="AJ253" s="75" t="str">
        <f t="shared" si="135"/>
        <v xml:space="preserve"> </v>
      </c>
      <c r="AK253" s="91">
        <f t="shared" si="119"/>
        <v>8.3333333333333329E-2</v>
      </c>
      <c r="AL253" s="83"/>
      <c r="AM253" s="89">
        <f t="shared" si="136"/>
        <v>2.4390243902438935E-2</v>
      </c>
      <c r="AN253" s="77"/>
      <c r="AO253" s="75" t="e">
        <f t="shared" si="137"/>
        <v>#VALUE!</v>
      </c>
      <c r="AP253" s="121" t="str">
        <f t="shared" si="138"/>
        <v xml:space="preserve"> </v>
      </c>
    </row>
    <row r="254" spans="3:42" ht="12.75">
      <c r="C254" s="237"/>
      <c r="D254" s="238" t="s">
        <v>287</v>
      </c>
      <c r="E254" s="239">
        <v>0</v>
      </c>
      <c r="F254" s="240"/>
      <c r="G254" s="240">
        <v>0</v>
      </c>
      <c r="H254" s="240">
        <v>0</v>
      </c>
      <c r="I254" s="240">
        <v>0</v>
      </c>
      <c r="J254" s="240">
        <v>0</v>
      </c>
      <c r="K254" s="240">
        <v>0</v>
      </c>
      <c r="L254" s="240">
        <v>0</v>
      </c>
      <c r="M254" s="240">
        <v>0</v>
      </c>
      <c r="N254" s="240">
        <v>0</v>
      </c>
      <c r="O254" s="241">
        <v>0</v>
      </c>
      <c r="Q254" s="75" t="str">
        <f t="shared" si="120"/>
        <v xml:space="preserve"> </v>
      </c>
      <c r="R254" s="75" t="str">
        <f t="shared" si="121"/>
        <v xml:space="preserve"> </v>
      </c>
      <c r="S254" s="75" t="str">
        <f t="shared" si="122"/>
        <v xml:space="preserve"> </v>
      </c>
      <c r="U254" s="81" t="str">
        <f t="shared" si="123"/>
        <v xml:space="preserve"> </v>
      </c>
      <c r="V254" s="81" t="str">
        <f t="shared" si="124"/>
        <v xml:space="preserve"> </v>
      </c>
      <c r="W254" s="82" t="str">
        <f t="shared" si="125"/>
        <v xml:space="preserve"> </v>
      </c>
      <c r="X254" s="82" t="str">
        <f t="shared" si="126"/>
        <v xml:space="preserve"> </v>
      </c>
      <c r="Z254" s="75" t="str">
        <f t="shared" si="127"/>
        <v xml:space="preserve"> </v>
      </c>
      <c r="AA254" s="75" t="str">
        <f t="shared" si="128"/>
        <v xml:space="preserve"> </v>
      </c>
      <c r="AB254" s="75" t="str">
        <f t="shared" si="129"/>
        <v xml:space="preserve"> </v>
      </c>
      <c r="AD254" s="75" t="str">
        <f t="shared" si="130"/>
        <v xml:space="preserve"> </v>
      </c>
      <c r="AE254" s="75" t="str">
        <f t="shared" si="131"/>
        <v xml:space="preserve"> </v>
      </c>
      <c r="AF254" s="75" t="str">
        <f t="shared" si="132"/>
        <v xml:space="preserve"> </v>
      </c>
      <c r="AH254" s="75" t="str">
        <f t="shared" si="133"/>
        <v xml:space="preserve"> </v>
      </c>
      <c r="AI254" s="75" t="str">
        <f t="shared" si="134"/>
        <v xml:space="preserve"> </v>
      </c>
      <c r="AJ254" s="75" t="str">
        <f t="shared" si="135"/>
        <v xml:space="preserve"> </v>
      </c>
      <c r="AK254" s="91">
        <f t="shared" si="119"/>
        <v>8.3333333333333329E-2</v>
      </c>
      <c r="AL254" s="83"/>
      <c r="AM254" s="89">
        <f t="shared" si="136"/>
        <v>2.4390243902438935E-2</v>
      </c>
      <c r="AN254" s="77"/>
      <c r="AO254" s="75" t="e">
        <f t="shared" si="137"/>
        <v>#VALUE!</v>
      </c>
      <c r="AP254" s="121" t="str">
        <f t="shared" si="138"/>
        <v xml:space="preserve"> </v>
      </c>
    </row>
    <row r="255" spans="3:42" ht="12.75">
      <c r="C255" s="237"/>
      <c r="D255" s="238" t="s">
        <v>35</v>
      </c>
      <c r="E255" s="239">
        <v>0</v>
      </c>
      <c r="F255" s="240"/>
      <c r="G255" s="240">
        <v>0</v>
      </c>
      <c r="H255" s="240">
        <v>0</v>
      </c>
      <c r="I255" s="240">
        <v>0</v>
      </c>
      <c r="J255" s="240">
        <v>0</v>
      </c>
      <c r="K255" s="240">
        <v>0</v>
      </c>
      <c r="L255" s="240">
        <v>0</v>
      </c>
      <c r="M255" s="240">
        <v>0</v>
      </c>
      <c r="N255" s="240">
        <v>0</v>
      </c>
      <c r="O255" s="241">
        <v>0</v>
      </c>
      <c r="Q255" s="75" t="str">
        <f t="shared" si="120"/>
        <v xml:space="preserve"> </v>
      </c>
      <c r="R255" s="75" t="str">
        <f t="shared" si="121"/>
        <v xml:space="preserve"> </v>
      </c>
      <c r="S255" s="75" t="str">
        <f t="shared" si="122"/>
        <v xml:space="preserve"> </v>
      </c>
      <c r="U255" s="81" t="str">
        <f t="shared" si="123"/>
        <v xml:space="preserve"> </v>
      </c>
      <c r="V255" s="81" t="str">
        <f t="shared" si="124"/>
        <v xml:space="preserve"> </v>
      </c>
      <c r="W255" s="82" t="str">
        <f t="shared" si="125"/>
        <v xml:space="preserve"> </v>
      </c>
      <c r="X255" s="82" t="str">
        <f t="shared" si="126"/>
        <v xml:space="preserve"> </v>
      </c>
      <c r="Z255" s="75" t="str">
        <f t="shared" si="127"/>
        <v xml:space="preserve"> </v>
      </c>
      <c r="AA255" s="75" t="str">
        <f t="shared" si="128"/>
        <v xml:space="preserve"> </v>
      </c>
      <c r="AB255" s="75" t="str">
        <f t="shared" si="129"/>
        <v xml:space="preserve"> </v>
      </c>
      <c r="AD255" s="75" t="str">
        <f t="shared" si="130"/>
        <v xml:space="preserve"> </v>
      </c>
      <c r="AE255" s="75" t="str">
        <f t="shared" si="131"/>
        <v xml:space="preserve"> </v>
      </c>
      <c r="AF255" s="75" t="str">
        <f t="shared" si="132"/>
        <v xml:space="preserve"> </v>
      </c>
      <c r="AH255" s="75" t="str">
        <f t="shared" si="133"/>
        <v xml:space="preserve"> </v>
      </c>
      <c r="AI255" s="75" t="str">
        <f t="shared" si="134"/>
        <v xml:space="preserve"> </v>
      </c>
      <c r="AJ255" s="75" t="str">
        <f t="shared" si="135"/>
        <v xml:space="preserve"> </v>
      </c>
      <c r="AK255" s="91">
        <f t="shared" si="119"/>
        <v>8.3333333333333329E-2</v>
      </c>
      <c r="AL255" s="83"/>
      <c r="AM255" s="89">
        <f t="shared" si="136"/>
        <v>2.4390243902438935E-2</v>
      </c>
      <c r="AN255" s="77"/>
      <c r="AO255" s="75" t="e">
        <f t="shared" si="137"/>
        <v>#VALUE!</v>
      </c>
      <c r="AP255" s="121" t="str">
        <f t="shared" si="138"/>
        <v xml:space="preserve"> </v>
      </c>
    </row>
    <row r="256" spans="3:42" ht="12.75">
      <c r="C256" s="237"/>
      <c r="D256" s="238" t="s">
        <v>202</v>
      </c>
      <c r="E256" s="239">
        <v>0</v>
      </c>
      <c r="F256" s="240"/>
      <c r="G256" s="240">
        <v>0</v>
      </c>
      <c r="H256" s="240">
        <v>0</v>
      </c>
      <c r="I256" s="240">
        <v>0</v>
      </c>
      <c r="J256" s="240">
        <v>0</v>
      </c>
      <c r="K256" s="240">
        <v>0</v>
      </c>
      <c r="L256" s="240">
        <v>0</v>
      </c>
      <c r="M256" s="240">
        <v>0</v>
      </c>
      <c r="N256" s="240">
        <v>0</v>
      </c>
      <c r="O256" s="241">
        <v>0</v>
      </c>
      <c r="Q256" s="75" t="str">
        <f t="shared" si="120"/>
        <v xml:space="preserve"> </v>
      </c>
      <c r="R256" s="75" t="str">
        <f t="shared" si="121"/>
        <v xml:space="preserve"> </v>
      </c>
      <c r="S256" s="75" t="str">
        <f t="shared" si="122"/>
        <v xml:space="preserve"> </v>
      </c>
      <c r="U256" s="81" t="str">
        <f t="shared" si="123"/>
        <v xml:space="preserve"> </v>
      </c>
      <c r="V256" s="81" t="str">
        <f t="shared" si="124"/>
        <v xml:space="preserve"> </v>
      </c>
      <c r="W256" s="82" t="str">
        <f t="shared" si="125"/>
        <v xml:space="preserve"> </v>
      </c>
      <c r="X256" s="82" t="str">
        <f t="shared" si="126"/>
        <v xml:space="preserve"> </v>
      </c>
      <c r="Z256" s="75" t="str">
        <f t="shared" si="127"/>
        <v xml:space="preserve"> </v>
      </c>
      <c r="AA256" s="75" t="str">
        <f t="shared" si="128"/>
        <v xml:space="preserve"> </v>
      </c>
      <c r="AB256" s="75" t="str">
        <f t="shared" si="129"/>
        <v xml:space="preserve"> </v>
      </c>
      <c r="AD256" s="75" t="str">
        <f t="shared" si="130"/>
        <v xml:space="preserve"> </v>
      </c>
      <c r="AE256" s="75" t="str">
        <f t="shared" si="131"/>
        <v xml:space="preserve"> </v>
      </c>
      <c r="AF256" s="75" t="str">
        <f t="shared" si="132"/>
        <v xml:space="preserve"> </v>
      </c>
      <c r="AH256" s="75" t="str">
        <f t="shared" si="133"/>
        <v xml:space="preserve"> </v>
      </c>
      <c r="AI256" s="75" t="str">
        <f t="shared" si="134"/>
        <v xml:space="preserve"> </v>
      </c>
      <c r="AJ256" s="75" t="str">
        <f t="shared" si="135"/>
        <v xml:space="preserve"> </v>
      </c>
      <c r="AK256" s="91">
        <f t="shared" si="119"/>
        <v>8.3333333333333329E-2</v>
      </c>
      <c r="AL256" s="83"/>
      <c r="AM256" s="89">
        <f t="shared" si="136"/>
        <v>2.4390243902438935E-2</v>
      </c>
      <c r="AN256" s="77"/>
      <c r="AO256" s="75" t="e">
        <f t="shared" si="137"/>
        <v>#VALUE!</v>
      </c>
      <c r="AP256" s="121" t="str">
        <f t="shared" si="138"/>
        <v xml:space="preserve"> </v>
      </c>
    </row>
    <row r="257" spans="3:42" ht="12.75">
      <c r="C257" s="237"/>
      <c r="D257" s="238" t="s">
        <v>201</v>
      </c>
      <c r="E257" s="239">
        <v>0</v>
      </c>
      <c r="F257" s="240"/>
      <c r="G257" s="240">
        <v>0</v>
      </c>
      <c r="H257" s="240">
        <v>0</v>
      </c>
      <c r="I257" s="240">
        <v>0</v>
      </c>
      <c r="J257" s="240">
        <v>0</v>
      </c>
      <c r="K257" s="240">
        <v>0</v>
      </c>
      <c r="L257" s="240">
        <v>0</v>
      </c>
      <c r="M257" s="240">
        <v>0</v>
      </c>
      <c r="N257" s="240">
        <v>0</v>
      </c>
      <c r="O257" s="241">
        <v>0</v>
      </c>
      <c r="Q257" s="75" t="str">
        <f t="shared" si="120"/>
        <v xml:space="preserve"> </v>
      </c>
      <c r="R257" s="75" t="str">
        <f t="shared" si="121"/>
        <v xml:space="preserve"> </v>
      </c>
      <c r="S257" s="75" t="str">
        <f t="shared" si="122"/>
        <v xml:space="preserve"> </v>
      </c>
      <c r="U257" s="81" t="str">
        <f t="shared" si="123"/>
        <v xml:space="preserve"> </v>
      </c>
      <c r="V257" s="81" t="str">
        <f t="shared" si="124"/>
        <v xml:space="preserve"> </v>
      </c>
      <c r="W257" s="82" t="str">
        <f t="shared" si="125"/>
        <v xml:space="preserve"> </v>
      </c>
      <c r="X257" s="82" t="str">
        <f t="shared" si="126"/>
        <v xml:space="preserve"> </v>
      </c>
      <c r="Z257" s="75" t="str">
        <f t="shared" si="127"/>
        <v xml:space="preserve"> </v>
      </c>
      <c r="AA257" s="75" t="str">
        <f t="shared" si="128"/>
        <v xml:space="preserve"> </v>
      </c>
      <c r="AB257" s="75" t="str">
        <f t="shared" si="129"/>
        <v xml:space="preserve"> </v>
      </c>
      <c r="AD257" s="75" t="str">
        <f t="shared" si="130"/>
        <v xml:space="preserve"> </v>
      </c>
      <c r="AE257" s="75" t="str">
        <f t="shared" si="131"/>
        <v xml:space="preserve"> </v>
      </c>
      <c r="AF257" s="75" t="str">
        <f t="shared" si="132"/>
        <v xml:space="preserve"> </v>
      </c>
      <c r="AH257" s="75" t="str">
        <f t="shared" si="133"/>
        <v xml:space="preserve"> </v>
      </c>
      <c r="AI257" s="75" t="str">
        <f t="shared" si="134"/>
        <v xml:space="preserve"> </v>
      </c>
      <c r="AJ257" s="75" t="str">
        <f t="shared" si="135"/>
        <v xml:space="preserve"> </v>
      </c>
      <c r="AK257" s="91">
        <f t="shared" si="119"/>
        <v>8.3333333333333329E-2</v>
      </c>
      <c r="AL257" s="83"/>
      <c r="AM257" s="89">
        <f t="shared" si="136"/>
        <v>2.4390243902438935E-2</v>
      </c>
      <c r="AN257" s="77"/>
      <c r="AO257" s="75" t="e">
        <f t="shared" si="137"/>
        <v>#VALUE!</v>
      </c>
      <c r="AP257" s="121" t="str">
        <f t="shared" si="138"/>
        <v xml:space="preserve"> </v>
      </c>
    </row>
    <row r="258" spans="3:42" ht="12.75">
      <c r="C258" s="237"/>
      <c r="D258" s="238" t="s">
        <v>203</v>
      </c>
      <c r="E258" s="239">
        <v>0</v>
      </c>
      <c r="F258" s="240"/>
      <c r="G258" s="240">
        <v>0</v>
      </c>
      <c r="H258" s="240">
        <v>0</v>
      </c>
      <c r="I258" s="240">
        <v>0</v>
      </c>
      <c r="J258" s="240">
        <v>0</v>
      </c>
      <c r="K258" s="240">
        <v>0</v>
      </c>
      <c r="L258" s="240">
        <v>0</v>
      </c>
      <c r="M258" s="240">
        <v>0</v>
      </c>
      <c r="N258" s="240">
        <v>0</v>
      </c>
      <c r="O258" s="241">
        <v>0</v>
      </c>
      <c r="Q258" s="75" t="str">
        <f t="shared" si="120"/>
        <v xml:space="preserve"> </v>
      </c>
      <c r="R258" s="75" t="str">
        <f t="shared" si="121"/>
        <v xml:space="preserve"> </v>
      </c>
      <c r="S258" s="75" t="str">
        <f t="shared" si="122"/>
        <v xml:space="preserve"> </v>
      </c>
      <c r="U258" s="81" t="str">
        <f t="shared" si="123"/>
        <v xml:space="preserve"> </v>
      </c>
      <c r="V258" s="81" t="str">
        <f t="shared" si="124"/>
        <v xml:space="preserve"> </v>
      </c>
      <c r="W258" s="82" t="str">
        <f t="shared" si="125"/>
        <v xml:space="preserve"> </v>
      </c>
      <c r="X258" s="82" t="str">
        <f t="shared" si="126"/>
        <v xml:space="preserve"> </v>
      </c>
      <c r="Z258" s="75" t="str">
        <f t="shared" si="127"/>
        <v xml:space="preserve"> </v>
      </c>
      <c r="AA258" s="75" t="str">
        <f t="shared" si="128"/>
        <v xml:space="preserve"> </v>
      </c>
      <c r="AB258" s="75" t="str">
        <f t="shared" si="129"/>
        <v xml:space="preserve"> </v>
      </c>
      <c r="AD258" s="75" t="str">
        <f t="shared" si="130"/>
        <v xml:space="preserve"> </v>
      </c>
      <c r="AE258" s="75" t="str">
        <f t="shared" si="131"/>
        <v xml:space="preserve"> </v>
      </c>
      <c r="AF258" s="75" t="str">
        <f t="shared" si="132"/>
        <v xml:space="preserve"> </v>
      </c>
      <c r="AH258" s="75" t="str">
        <f t="shared" si="133"/>
        <v xml:space="preserve"> </v>
      </c>
      <c r="AI258" s="75" t="str">
        <f t="shared" si="134"/>
        <v xml:space="preserve"> </v>
      </c>
      <c r="AJ258" s="75" t="str">
        <f t="shared" si="135"/>
        <v xml:space="preserve"> </v>
      </c>
      <c r="AK258" s="91">
        <f t="shared" si="119"/>
        <v>8.3333333333333329E-2</v>
      </c>
      <c r="AL258" s="83"/>
      <c r="AM258" s="89">
        <f t="shared" si="136"/>
        <v>2.4390243902438935E-2</v>
      </c>
      <c r="AN258" s="77"/>
      <c r="AO258" s="75" t="e">
        <f t="shared" si="137"/>
        <v>#VALUE!</v>
      </c>
      <c r="AP258" s="121" t="str">
        <f t="shared" si="138"/>
        <v xml:space="preserve"> </v>
      </c>
    </row>
    <row r="259" spans="3:42" ht="12.75">
      <c r="C259" s="237"/>
      <c r="D259" s="238" t="s">
        <v>231</v>
      </c>
      <c r="E259" s="239">
        <v>0</v>
      </c>
      <c r="F259" s="240"/>
      <c r="G259" s="240">
        <v>0</v>
      </c>
      <c r="H259" s="240">
        <v>0</v>
      </c>
      <c r="I259" s="240">
        <v>0</v>
      </c>
      <c r="J259" s="240">
        <v>0</v>
      </c>
      <c r="K259" s="240">
        <v>0</v>
      </c>
      <c r="L259" s="240">
        <v>0</v>
      </c>
      <c r="M259" s="240">
        <v>0</v>
      </c>
      <c r="N259" s="240">
        <v>0</v>
      </c>
      <c r="O259" s="241">
        <v>0</v>
      </c>
      <c r="Q259" s="75" t="str">
        <f t="shared" si="120"/>
        <v xml:space="preserve"> </v>
      </c>
      <c r="R259" s="75" t="str">
        <f t="shared" si="121"/>
        <v xml:space="preserve"> </v>
      </c>
      <c r="S259" s="75" t="str">
        <f t="shared" si="122"/>
        <v xml:space="preserve"> </v>
      </c>
      <c r="U259" s="81" t="str">
        <f t="shared" si="123"/>
        <v xml:space="preserve"> </v>
      </c>
      <c r="V259" s="81" t="str">
        <f t="shared" si="124"/>
        <v xml:space="preserve"> </v>
      </c>
      <c r="W259" s="82" t="str">
        <f t="shared" si="125"/>
        <v xml:space="preserve"> </v>
      </c>
      <c r="X259" s="82" t="str">
        <f t="shared" si="126"/>
        <v xml:space="preserve"> </v>
      </c>
      <c r="Z259" s="75" t="str">
        <f t="shared" si="127"/>
        <v xml:space="preserve"> </v>
      </c>
      <c r="AA259" s="75" t="str">
        <f t="shared" si="128"/>
        <v xml:space="preserve"> </v>
      </c>
      <c r="AB259" s="75" t="str">
        <f t="shared" si="129"/>
        <v xml:space="preserve"> </v>
      </c>
      <c r="AD259" s="75" t="str">
        <f t="shared" si="130"/>
        <v xml:space="preserve"> </v>
      </c>
      <c r="AE259" s="75" t="str">
        <f t="shared" si="131"/>
        <v xml:space="preserve"> </v>
      </c>
      <c r="AF259" s="75" t="str">
        <f t="shared" si="132"/>
        <v xml:space="preserve"> </v>
      </c>
      <c r="AH259" s="75" t="str">
        <f t="shared" si="133"/>
        <v xml:space="preserve"> </v>
      </c>
      <c r="AI259" s="75" t="str">
        <f t="shared" si="134"/>
        <v xml:space="preserve"> </v>
      </c>
      <c r="AJ259" s="75" t="str">
        <f t="shared" si="135"/>
        <v xml:space="preserve"> </v>
      </c>
      <c r="AK259" s="91">
        <f t="shared" si="119"/>
        <v>8.3333333333333329E-2</v>
      </c>
      <c r="AL259" s="83"/>
      <c r="AM259" s="89">
        <f t="shared" si="136"/>
        <v>2.4390243902438935E-2</v>
      </c>
      <c r="AN259" s="77"/>
      <c r="AO259" s="75" t="e">
        <f t="shared" si="137"/>
        <v>#VALUE!</v>
      </c>
      <c r="AP259" s="121" t="str">
        <f t="shared" si="138"/>
        <v xml:space="preserve"> </v>
      </c>
    </row>
    <row r="260" spans="3:42" ht="12.75">
      <c r="C260" s="237"/>
      <c r="D260" s="238" t="s">
        <v>232</v>
      </c>
      <c r="E260" s="239">
        <v>0</v>
      </c>
      <c r="F260" s="240"/>
      <c r="G260" s="240">
        <v>0</v>
      </c>
      <c r="H260" s="240">
        <v>0</v>
      </c>
      <c r="I260" s="240">
        <v>0</v>
      </c>
      <c r="J260" s="240">
        <v>0</v>
      </c>
      <c r="K260" s="240">
        <v>0</v>
      </c>
      <c r="L260" s="240">
        <v>0</v>
      </c>
      <c r="M260" s="240">
        <v>0</v>
      </c>
      <c r="N260" s="240">
        <v>0</v>
      </c>
      <c r="O260" s="241">
        <v>0</v>
      </c>
      <c r="Q260" s="75" t="str">
        <f t="shared" si="120"/>
        <v xml:space="preserve"> </v>
      </c>
      <c r="R260" s="75" t="str">
        <f t="shared" si="121"/>
        <v xml:space="preserve"> </v>
      </c>
      <c r="S260" s="75" t="str">
        <f t="shared" si="122"/>
        <v xml:space="preserve"> </v>
      </c>
      <c r="U260" s="81" t="str">
        <f t="shared" si="123"/>
        <v xml:space="preserve"> </v>
      </c>
      <c r="V260" s="81" t="str">
        <f t="shared" si="124"/>
        <v xml:space="preserve"> </v>
      </c>
      <c r="W260" s="82" t="str">
        <f t="shared" si="125"/>
        <v xml:space="preserve"> </v>
      </c>
      <c r="X260" s="82" t="str">
        <f t="shared" si="126"/>
        <v xml:space="preserve"> </v>
      </c>
      <c r="Z260" s="75" t="str">
        <f t="shared" si="127"/>
        <v xml:space="preserve"> </v>
      </c>
      <c r="AA260" s="75" t="str">
        <f t="shared" si="128"/>
        <v xml:space="preserve"> </v>
      </c>
      <c r="AB260" s="75" t="str">
        <f t="shared" si="129"/>
        <v xml:space="preserve"> </v>
      </c>
      <c r="AD260" s="75" t="str">
        <f t="shared" si="130"/>
        <v xml:space="preserve"> </v>
      </c>
      <c r="AE260" s="75" t="str">
        <f t="shared" si="131"/>
        <v xml:space="preserve"> </v>
      </c>
      <c r="AF260" s="75" t="str">
        <f t="shared" si="132"/>
        <v xml:space="preserve"> </v>
      </c>
      <c r="AH260" s="75" t="str">
        <f t="shared" si="133"/>
        <v xml:space="preserve"> </v>
      </c>
      <c r="AI260" s="75" t="str">
        <f t="shared" si="134"/>
        <v xml:space="preserve"> </v>
      </c>
      <c r="AJ260" s="75" t="str">
        <f t="shared" si="135"/>
        <v xml:space="preserve"> </v>
      </c>
      <c r="AK260" s="91">
        <f t="shared" si="119"/>
        <v>8.3333333333333329E-2</v>
      </c>
      <c r="AL260" s="83"/>
      <c r="AM260" s="89">
        <f t="shared" si="136"/>
        <v>2.4390243902438935E-2</v>
      </c>
      <c r="AN260" s="77"/>
      <c r="AO260" s="75" t="e">
        <f t="shared" si="137"/>
        <v>#VALUE!</v>
      </c>
      <c r="AP260" s="121" t="str">
        <f t="shared" si="138"/>
        <v xml:space="preserve"> </v>
      </c>
    </row>
    <row r="261" spans="3:42" ht="12.75">
      <c r="C261" s="237"/>
      <c r="D261" s="238" t="s">
        <v>205</v>
      </c>
      <c r="E261" s="239">
        <v>0</v>
      </c>
      <c r="F261" s="240"/>
      <c r="G261" s="240">
        <v>0</v>
      </c>
      <c r="H261" s="240">
        <v>0</v>
      </c>
      <c r="I261" s="240">
        <v>0</v>
      </c>
      <c r="J261" s="240">
        <v>0</v>
      </c>
      <c r="K261" s="240">
        <v>0</v>
      </c>
      <c r="L261" s="240">
        <v>0</v>
      </c>
      <c r="M261" s="240">
        <v>0</v>
      </c>
      <c r="N261" s="240">
        <v>0</v>
      </c>
      <c r="O261" s="241">
        <v>0</v>
      </c>
      <c r="Q261" s="75" t="str">
        <f t="shared" si="120"/>
        <v xml:space="preserve"> </v>
      </c>
      <c r="R261" s="75" t="str">
        <f t="shared" si="121"/>
        <v xml:space="preserve"> </v>
      </c>
      <c r="S261" s="75" t="str">
        <f t="shared" si="122"/>
        <v xml:space="preserve"> </v>
      </c>
      <c r="U261" s="81" t="str">
        <f t="shared" si="123"/>
        <v xml:space="preserve"> </v>
      </c>
      <c r="V261" s="81" t="str">
        <f t="shared" si="124"/>
        <v xml:space="preserve"> </v>
      </c>
      <c r="W261" s="82" t="str">
        <f t="shared" si="125"/>
        <v xml:space="preserve"> </v>
      </c>
      <c r="X261" s="82" t="str">
        <f t="shared" si="126"/>
        <v xml:space="preserve"> </v>
      </c>
      <c r="Z261" s="75" t="str">
        <f t="shared" si="127"/>
        <v xml:space="preserve"> </v>
      </c>
      <c r="AA261" s="75" t="str">
        <f t="shared" si="128"/>
        <v xml:space="preserve"> </v>
      </c>
      <c r="AB261" s="75" t="str">
        <f t="shared" si="129"/>
        <v xml:space="preserve"> </v>
      </c>
      <c r="AD261" s="75" t="str">
        <f t="shared" si="130"/>
        <v xml:space="preserve"> </v>
      </c>
      <c r="AE261" s="75" t="str">
        <f t="shared" si="131"/>
        <v xml:space="preserve"> </v>
      </c>
      <c r="AF261" s="75" t="str">
        <f t="shared" si="132"/>
        <v xml:space="preserve"> </v>
      </c>
      <c r="AH261" s="75" t="str">
        <f t="shared" si="133"/>
        <v xml:space="preserve"> </v>
      </c>
      <c r="AI261" s="75" t="str">
        <f t="shared" si="134"/>
        <v xml:space="preserve"> </v>
      </c>
      <c r="AJ261" s="75" t="str">
        <f t="shared" si="135"/>
        <v xml:space="preserve"> </v>
      </c>
      <c r="AK261" s="91">
        <f t="shared" si="119"/>
        <v>8.3333333333333329E-2</v>
      </c>
      <c r="AL261" s="83"/>
      <c r="AM261" s="89">
        <f t="shared" si="136"/>
        <v>2.4390243902438935E-2</v>
      </c>
      <c r="AN261" s="77"/>
      <c r="AO261" s="75" t="e">
        <f t="shared" si="137"/>
        <v>#VALUE!</v>
      </c>
      <c r="AP261" s="121" t="str">
        <f t="shared" si="138"/>
        <v xml:space="preserve"> </v>
      </c>
    </row>
    <row r="262" spans="3:42" ht="12.75">
      <c r="C262" s="237"/>
      <c r="D262" s="238" t="s">
        <v>206</v>
      </c>
      <c r="E262" s="239">
        <v>0</v>
      </c>
      <c r="F262" s="240"/>
      <c r="G262" s="240">
        <v>0</v>
      </c>
      <c r="H262" s="240">
        <v>0</v>
      </c>
      <c r="I262" s="240">
        <v>0</v>
      </c>
      <c r="J262" s="240">
        <v>0</v>
      </c>
      <c r="K262" s="240">
        <v>0</v>
      </c>
      <c r="L262" s="240">
        <v>0</v>
      </c>
      <c r="M262" s="240">
        <v>0</v>
      </c>
      <c r="N262" s="240">
        <v>0</v>
      </c>
      <c r="O262" s="241">
        <v>0</v>
      </c>
      <c r="Q262" s="75" t="str">
        <f t="shared" si="120"/>
        <v xml:space="preserve"> </v>
      </c>
      <c r="R262" s="75" t="str">
        <f t="shared" si="121"/>
        <v xml:space="preserve"> </v>
      </c>
      <c r="S262" s="75" t="str">
        <f t="shared" si="122"/>
        <v xml:space="preserve"> </v>
      </c>
      <c r="U262" s="81" t="str">
        <f t="shared" si="123"/>
        <v xml:space="preserve"> </v>
      </c>
      <c r="V262" s="81" t="str">
        <f t="shared" si="124"/>
        <v xml:space="preserve"> </v>
      </c>
      <c r="W262" s="82" t="str">
        <f t="shared" si="125"/>
        <v xml:space="preserve"> </v>
      </c>
      <c r="X262" s="82" t="str">
        <f t="shared" si="126"/>
        <v xml:space="preserve"> </v>
      </c>
      <c r="Z262" s="75" t="str">
        <f t="shared" si="127"/>
        <v xml:space="preserve"> </v>
      </c>
      <c r="AA262" s="75" t="str">
        <f t="shared" si="128"/>
        <v xml:space="preserve"> </v>
      </c>
      <c r="AB262" s="75" t="str">
        <f t="shared" si="129"/>
        <v xml:space="preserve"> </v>
      </c>
      <c r="AD262" s="75" t="str">
        <f t="shared" si="130"/>
        <v xml:space="preserve"> </v>
      </c>
      <c r="AE262" s="75" t="str">
        <f t="shared" si="131"/>
        <v xml:space="preserve"> </v>
      </c>
      <c r="AF262" s="75" t="str">
        <f t="shared" si="132"/>
        <v xml:space="preserve"> </v>
      </c>
      <c r="AH262" s="75" t="str">
        <f t="shared" si="133"/>
        <v xml:space="preserve"> </v>
      </c>
      <c r="AI262" s="75" t="str">
        <f t="shared" si="134"/>
        <v xml:space="preserve"> </v>
      </c>
      <c r="AJ262" s="75" t="str">
        <f t="shared" si="135"/>
        <v xml:space="preserve"> </v>
      </c>
      <c r="AK262" s="91">
        <f t="shared" si="119"/>
        <v>8.3333333333333329E-2</v>
      </c>
      <c r="AL262" s="83"/>
      <c r="AM262" s="89">
        <f t="shared" si="136"/>
        <v>2.4390243902438935E-2</v>
      </c>
      <c r="AN262" s="77"/>
      <c r="AO262" s="75" t="e">
        <f t="shared" si="137"/>
        <v>#VALUE!</v>
      </c>
      <c r="AP262" s="121" t="str">
        <f t="shared" si="138"/>
        <v xml:space="preserve"> </v>
      </c>
    </row>
    <row r="263" spans="3:42" ht="12.75">
      <c r="C263" s="237"/>
      <c r="D263" s="238" t="s">
        <v>36</v>
      </c>
      <c r="E263" s="239">
        <v>0</v>
      </c>
      <c r="F263" s="240"/>
      <c r="G263" s="240">
        <v>0</v>
      </c>
      <c r="H263" s="240">
        <v>0</v>
      </c>
      <c r="I263" s="240">
        <v>0</v>
      </c>
      <c r="J263" s="240">
        <v>0</v>
      </c>
      <c r="K263" s="240">
        <v>0</v>
      </c>
      <c r="L263" s="240">
        <v>0</v>
      </c>
      <c r="M263" s="240">
        <v>0</v>
      </c>
      <c r="N263" s="240">
        <v>0</v>
      </c>
      <c r="O263" s="241">
        <v>0</v>
      </c>
      <c r="Q263" s="75" t="str">
        <f t="shared" si="120"/>
        <v xml:space="preserve"> </v>
      </c>
      <c r="R263" s="75" t="str">
        <f t="shared" si="121"/>
        <v xml:space="preserve"> </v>
      </c>
      <c r="S263" s="75" t="str">
        <f t="shared" si="122"/>
        <v xml:space="preserve"> </v>
      </c>
      <c r="U263" s="81" t="str">
        <f t="shared" si="123"/>
        <v xml:space="preserve"> </v>
      </c>
      <c r="V263" s="81" t="str">
        <f t="shared" si="124"/>
        <v xml:space="preserve"> </v>
      </c>
      <c r="W263" s="82" t="str">
        <f t="shared" si="125"/>
        <v xml:space="preserve"> </v>
      </c>
      <c r="X263" s="82" t="str">
        <f t="shared" si="126"/>
        <v xml:space="preserve"> </v>
      </c>
      <c r="Z263" s="75" t="str">
        <f t="shared" si="127"/>
        <v xml:space="preserve"> </v>
      </c>
      <c r="AA263" s="75" t="str">
        <f t="shared" si="128"/>
        <v xml:space="preserve"> </v>
      </c>
      <c r="AB263" s="75" t="str">
        <f t="shared" si="129"/>
        <v xml:space="preserve"> </v>
      </c>
      <c r="AD263" s="75" t="str">
        <f t="shared" si="130"/>
        <v xml:space="preserve"> </v>
      </c>
      <c r="AE263" s="75" t="str">
        <f t="shared" si="131"/>
        <v xml:space="preserve"> </v>
      </c>
      <c r="AF263" s="75" t="str">
        <f t="shared" si="132"/>
        <v xml:space="preserve"> </v>
      </c>
      <c r="AH263" s="75" t="str">
        <f t="shared" si="133"/>
        <v xml:space="preserve"> </v>
      </c>
      <c r="AI263" s="75" t="str">
        <f t="shared" si="134"/>
        <v xml:space="preserve"> </v>
      </c>
      <c r="AJ263" s="75" t="str">
        <f t="shared" si="135"/>
        <v xml:space="preserve"> </v>
      </c>
      <c r="AK263" s="91">
        <f t="shared" ref="AK263:AK326" si="139">30/360</f>
        <v>8.3333333333333329E-2</v>
      </c>
      <c r="AL263" s="83"/>
      <c r="AM263" s="89">
        <f t="shared" si="136"/>
        <v>2.4390243902438935E-2</v>
      </c>
      <c r="AN263" s="77"/>
      <c r="AO263" s="75" t="e">
        <f t="shared" si="137"/>
        <v>#VALUE!</v>
      </c>
      <c r="AP263" s="121" t="str">
        <f t="shared" si="138"/>
        <v xml:space="preserve"> </v>
      </c>
    </row>
    <row r="264" spans="3:42" ht="12.75">
      <c r="C264" s="237"/>
      <c r="D264" s="238" t="s">
        <v>204</v>
      </c>
      <c r="E264" s="239">
        <v>0</v>
      </c>
      <c r="F264" s="240"/>
      <c r="G264" s="240">
        <v>0</v>
      </c>
      <c r="H264" s="240">
        <v>0</v>
      </c>
      <c r="I264" s="240">
        <v>0</v>
      </c>
      <c r="J264" s="240">
        <v>0</v>
      </c>
      <c r="K264" s="240">
        <v>0</v>
      </c>
      <c r="L264" s="240">
        <v>0</v>
      </c>
      <c r="M264" s="240">
        <v>0</v>
      </c>
      <c r="N264" s="240">
        <v>0</v>
      </c>
      <c r="O264" s="241">
        <v>0</v>
      </c>
      <c r="Q264" s="75" t="str">
        <f t="shared" si="120"/>
        <v xml:space="preserve"> </v>
      </c>
      <c r="R264" s="75" t="str">
        <f t="shared" si="121"/>
        <v xml:space="preserve"> </v>
      </c>
      <c r="S264" s="75" t="str">
        <f t="shared" si="122"/>
        <v xml:space="preserve"> </v>
      </c>
      <c r="U264" s="81" t="str">
        <f t="shared" si="123"/>
        <v xml:space="preserve"> </v>
      </c>
      <c r="V264" s="81" t="str">
        <f t="shared" si="124"/>
        <v xml:space="preserve"> </v>
      </c>
      <c r="W264" s="82" t="str">
        <f t="shared" si="125"/>
        <v xml:space="preserve"> </v>
      </c>
      <c r="X264" s="82" t="str">
        <f t="shared" si="126"/>
        <v xml:space="preserve"> </v>
      </c>
      <c r="Z264" s="75" t="str">
        <f t="shared" si="127"/>
        <v xml:space="preserve"> </v>
      </c>
      <c r="AA264" s="75" t="str">
        <f t="shared" si="128"/>
        <v xml:space="preserve"> </v>
      </c>
      <c r="AB264" s="75" t="str">
        <f t="shared" si="129"/>
        <v xml:space="preserve"> </v>
      </c>
      <c r="AD264" s="75" t="str">
        <f t="shared" si="130"/>
        <v xml:space="preserve"> </v>
      </c>
      <c r="AE264" s="75" t="str">
        <f t="shared" si="131"/>
        <v xml:space="preserve"> </v>
      </c>
      <c r="AF264" s="75" t="str">
        <f t="shared" si="132"/>
        <v xml:space="preserve"> </v>
      </c>
      <c r="AH264" s="75" t="str">
        <f t="shared" si="133"/>
        <v xml:space="preserve"> </v>
      </c>
      <c r="AI264" s="75" t="str">
        <f t="shared" si="134"/>
        <v xml:space="preserve"> </v>
      </c>
      <c r="AJ264" s="75" t="str">
        <f t="shared" si="135"/>
        <v xml:space="preserve"> </v>
      </c>
      <c r="AK264" s="91">
        <f t="shared" si="139"/>
        <v>8.3333333333333329E-2</v>
      </c>
      <c r="AL264" s="83"/>
      <c r="AM264" s="89">
        <f t="shared" si="136"/>
        <v>2.4390243902438935E-2</v>
      </c>
      <c r="AN264" s="77"/>
      <c r="AO264" s="75" t="e">
        <f t="shared" si="137"/>
        <v>#VALUE!</v>
      </c>
      <c r="AP264" s="121" t="str">
        <f t="shared" si="138"/>
        <v xml:space="preserve"> </v>
      </c>
    </row>
    <row r="265" spans="3:42" ht="12.75">
      <c r="C265" s="227" t="s">
        <v>118</v>
      </c>
      <c r="D265" s="228"/>
      <c r="E265" s="234">
        <v>734.4</v>
      </c>
      <c r="F265" s="235">
        <v>160</v>
      </c>
      <c r="G265" s="235">
        <v>2520</v>
      </c>
      <c r="H265" s="235">
        <v>434972.10755315132</v>
      </c>
      <c r="I265" s="235">
        <v>55676.429766803369</v>
      </c>
      <c r="J265" s="235">
        <v>13275.34872252218</v>
      </c>
      <c r="K265" s="235">
        <v>5328.4083175261039</v>
      </c>
      <c r="L265" s="235">
        <v>25663.354345635926</v>
      </c>
      <c r="M265" s="235">
        <v>233075.36842105264</v>
      </c>
      <c r="N265" s="235">
        <v>42258.695999999996</v>
      </c>
      <c r="O265" s="236">
        <v>59694.501979611116</v>
      </c>
      <c r="Q265" s="84">
        <f t="shared" si="120"/>
        <v>592.28228152662223</v>
      </c>
      <c r="R265" s="84">
        <f t="shared" si="121"/>
        <v>2718.5756722071956</v>
      </c>
      <c r="S265" s="84">
        <f t="shared" si="122"/>
        <v>172.60797918775847</v>
      </c>
      <c r="T265" s="85"/>
      <c r="U265" s="86">
        <f t="shared" si="123"/>
        <v>0.128</v>
      </c>
      <c r="V265" s="86">
        <f t="shared" si="124"/>
        <v>3.0520000000000002E-2</v>
      </c>
      <c r="W265" s="87">
        <f t="shared" si="125"/>
        <v>1.225E-2</v>
      </c>
      <c r="X265" s="87">
        <f t="shared" si="126"/>
        <v>5.8999999999999997E-2</v>
      </c>
      <c r="Y265" s="85"/>
      <c r="Z265" s="84">
        <f t="shared" si="127"/>
        <v>317.36842105263162</v>
      </c>
      <c r="AA265" s="84">
        <f t="shared" si="128"/>
        <v>1456.7210526315789</v>
      </c>
      <c r="AB265" s="84">
        <f t="shared" si="129"/>
        <v>92.490225563909775</v>
      </c>
      <c r="AC265" s="85"/>
      <c r="AD265" s="84">
        <f t="shared" si="130"/>
        <v>57.54179738562091</v>
      </c>
      <c r="AE265" s="84">
        <f t="shared" si="131"/>
        <v>264.11685</v>
      </c>
      <c r="AF265" s="84">
        <f t="shared" si="132"/>
        <v>16.769323809523808</v>
      </c>
      <c r="AG265" s="85"/>
      <c r="AH265" s="88">
        <f t="shared" si="133"/>
        <v>81.283363261997707</v>
      </c>
      <c r="AI265" s="84">
        <f t="shared" si="134"/>
        <v>373.09063737256946</v>
      </c>
      <c r="AJ265" s="84">
        <f t="shared" si="135"/>
        <v>23.688294436353619</v>
      </c>
      <c r="AK265" s="91">
        <f t="shared" si="139"/>
        <v>8.3333333333333329E-2</v>
      </c>
      <c r="AL265" s="83"/>
      <c r="AM265" s="89">
        <f t="shared" si="136"/>
        <v>2.4390243902438935E-2</v>
      </c>
      <c r="AN265" s="77"/>
      <c r="AO265" s="75">
        <f t="shared" si="137"/>
        <v>79.300842206827042</v>
      </c>
      <c r="AP265" s="121">
        <f t="shared" si="138"/>
        <v>0.13723753993195245</v>
      </c>
    </row>
    <row r="266" spans="3:42" ht="12.75">
      <c r="C266" s="227"/>
      <c r="D266" s="228"/>
      <c r="E266" s="234"/>
      <c r="F266" s="235"/>
      <c r="G266" s="235"/>
      <c r="H266" s="235"/>
      <c r="I266" s="235"/>
      <c r="J266" s="235"/>
      <c r="K266" s="235"/>
      <c r="L266" s="235"/>
      <c r="M266" s="235"/>
      <c r="N266" s="235"/>
      <c r="O266" s="236"/>
      <c r="Q266" s="75" t="str">
        <f t="shared" si="120"/>
        <v xml:space="preserve"> </v>
      </c>
      <c r="R266" s="75" t="str">
        <f t="shared" si="121"/>
        <v xml:space="preserve"> </v>
      </c>
      <c r="S266" s="75" t="str">
        <f t="shared" si="122"/>
        <v xml:space="preserve"> </v>
      </c>
      <c r="U266" s="81" t="str">
        <f t="shared" si="123"/>
        <v xml:space="preserve"> </v>
      </c>
      <c r="V266" s="81" t="str">
        <f t="shared" si="124"/>
        <v xml:space="preserve"> </v>
      </c>
      <c r="W266" s="82" t="str">
        <f t="shared" si="125"/>
        <v xml:space="preserve"> </v>
      </c>
      <c r="X266" s="82" t="str">
        <f t="shared" si="126"/>
        <v xml:space="preserve"> </v>
      </c>
      <c r="Z266" s="75" t="str">
        <f t="shared" si="127"/>
        <v xml:space="preserve"> </v>
      </c>
      <c r="AA266" s="75" t="str">
        <f t="shared" si="128"/>
        <v xml:space="preserve"> </v>
      </c>
      <c r="AB266" s="75" t="str">
        <f t="shared" si="129"/>
        <v xml:space="preserve"> </v>
      </c>
      <c r="AD266" s="75" t="str">
        <f t="shared" si="130"/>
        <v xml:space="preserve"> </v>
      </c>
      <c r="AE266" s="75" t="str">
        <f t="shared" si="131"/>
        <v xml:space="preserve"> </v>
      </c>
      <c r="AF266" s="75" t="str">
        <f t="shared" si="132"/>
        <v xml:space="preserve"> </v>
      </c>
      <c r="AH266" s="75" t="str">
        <f t="shared" si="133"/>
        <v xml:space="preserve"> </v>
      </c>
      <c r="AI266" s="75" t="str">
        <f t="shared" si="134"/>
        <v xml:space="preserve"> </v>
      </c>
      <c r="AJ266" s="75" t="str">
        <f t="shared" si="135"/>
        <v xml:space="preserve"> </v>
      </c>
      <c r="AK266" s="91">
        <f t="shared" si="139"/>
        <v>8.3333333333333329E-2</v>
      </c>
      <c r="AL266" s="83"/>
      <c r="AM266" s="89">
        <f t="shared" si="136"/>
        <v>2.4390243902438935E-2</v>
      </c>
      <c r="AN266" s="77"/>
      <c r="AO266" s="75" t="e">
        <f t="shared" si="137"/>
        <v>#VALUE!</v>
      </c>
      <c r="AP266" s="121" t="str">
        <f t="shared" si="138"/>
        <v xml:space="preserve"> </v>
      </c>
    </row>
    <row r="267" spans="3:42" ht="12.75">
      <c r="C267" s="227" t="s">
        <v>21</v>
      </c>
      <c r="D267" s="227" t="s">
        <v>102</v>
      </c>
      <c r="E267" s="234">
        <v>0</v>
      </c>
      <c r="F267" s="235"/>
      <c r="G267" s="235">
        <v>0</v>
      </c>
      <c r="H267" s="235">
        <v>0</v>
      </c>
      <c r="I267" s="235">
        <v>0</v>
      </c>
      <c r="J267" s="235">
        <v>0</v>
      </c>
      <c r="K267" s="235">
        <v>0</v>
      </c>
      <c r="L267" s="235">
        <v>0</v>
      </c>
      <c r="M267" s="235">
        <v>0</v>
      </c>
      <c r="N267" s="235">
        <v>0</v>
      </c>
      <c r="O267" s="236">
        <v>0</v>
      </c>
      <c r="Q267" s="75" t="str">
        <f t="shared" si="120"/>
        <v xml:space="preserve"> </v>
      </c>
      <c r="R267" s="75" t="str">
        <f t="shared" si="121"/>
        <v xml:space="preserve"> </v>
      </c>
      <c r="S267" s="75" t="str">
        <f t="shared" si="122"/>
        <v xml:space="preserve"> </v>
      </c>
      <c r="U267" s="81" t="str">
        <f t="shared" si="123"/>
        <v xml:space="preserve"> </v>
      </c>
      <c r="V267" s="81" t="str">
        <f t="shared" si="124"/>
        <v xml:space="preserve"> </v>
      </c>
      <c r="W267" s="82" t="str">
        <f t="shared" si="125"/>
        <v xml:space="preserve"> </v>
      </c>
      <c r="X267" s="82" t="str">
        <f t="shared" si="126"/>
        <v xml:space="preserve"> </v>
      </c>
      <c r="Z267" s="75" t="str">
        <f t="shared" si="127"/>
        <v xml:space="preserve"> </v>
      </c>
      <c r="AA267" s="75" t="str">
        <f t="shared" si="128"/>
        <v xml:space="preserve"> </v>
      </c>
      <c r="AB267" s="75" t="str">
        <f t="shared" si="129"/>
        <v xml:space="preserve"> </v>
      </c>
      <c r="AD267" s="75" t="str">
        <f t="shared" si="130"/>
        <v xml:space="preserve"> </v>
      </c>
      <c r="AE267" s="75" t="str">
        <f t="shared" si="131"/>
        <v xml:space="preserve"> </v>
      </c>
      <c r="AF267" s="75" t="str">
        <f t="shared" si="132"/>
        <v xml:space="preserve"> </v>
      </c>
      <c r="AH267" s="75" t="str">
        <f t="shared" si="133"/>
        <v xml:space="preserve"> </v>
      </c>
      <c r="AI267" s="75" t="str">
        <f t="shared" si="134"/>
        <v xml:space="preserve"> </v>
      </c>
      <c r="AJ267" s="75" t="str">
        <f t="shared" si="135"/>
        <v xml:space="preserve"> </v>
      </c>
      <c r="AK267" s="91">
        <f t="shared" si="139"/>
        <v>8.3333333333333329E-2</v>
      </c>
      <c r="AL267" s="83"/>
      <c r="AM267" s="89">
        <f t="shared" si="136"/>
        <v>2.4390243902438935E-2</v>
      </c>
      <c r="AN267" s="77"/>
      <c r="AO267" s="75" t="e">
        <f t="shared" si="137"/>
        <v>#VALUE!</v>
      </c>
      <c r="AP267" s="121" t="str">
        <f t="shared" si="138"/>
        <v xml:space="preserve"> </v>
      </c>
    </row>
    <row r="268" spans="3:42" ht="12.75">
      <c r="C268" s="237"/>
      <c r="D268" s="238" t="s">
        <v>27</v>
      </c>
      <c r="E268" s="239">
        <v>0</v>
      </c>
      <c r="F268" s="240"/>
      <c r="G268" s="240">
        <v>0</v>
      </c>
      <c r="H268" s="240">
        <v>0</v>
      </c>
      <c r="I268" s="240">
        <v>0</v>
      </c>
      <c r="J268" s="240">
        <v>0</v>
      </c>
      <c r="K268" s="240">
        <v>0</v>
      </c>
      <c r="L268" s="240">
        <v>0</v>
      </c>
      <c r="M268" s="240">
        <v>0</v>
      </c>
      <c r="N268" s="240">
        <v>0</v>
      </c>
      <c r="O268" s="241">
        <v>0</v>
      </c>
      <c r="Q268" s="75" t="str">
        <f t="shared" si="120"/>
        <v xml:space="preserve"> </v>
      </c>
      <c r="R268" s="75" t="str">
        <f t="shared" si="121"/>
        <v xml:space="preserve"> </v>
      </c>
      <c r="S268" s="75" t="str">
        <f t="shared" si="122"/>
        <v xml:space="preserve"> </v>
      </c>
      <c r="U268" s="81" t="str">
        <f t="shared" si="123"/>
        <v xml:space="preserve"> </v>
      </c>
      <c r="V268" s="81" t="str">
        <f t="shared" si="124"/>
        <v xml:space="preserve"> </v>
      </c>
      <c r="W268" s="82" t="str">
        <f t="shared" si="125"/>
        <v xml:space="preserve"> </v>
      </c>
      <c r="X268" s="82" t="str">
        <f t="shared" si="126"/>
        <v xml:space="preserve"> </v>
      </c>
      <c r="Z268" s="75" t="str">
        <f t="shared" si="127"/>
        <v xml:space="preserve"> </v>
      </c>
      <c r="AA268" s="75" t="str">
        <f t="shared" si="128"/>
        <v xml:space="preserve"> </v>
      </c>
      <c r="AB268" s="75" t="str">
        <f t="shared" si="129"/>
        <v xml:space="preserve"> </v>
      </c>
      <c r="AD268" s="75" t="str">
        <f t="shared" si="130"/>
        <v xml:space="preserve"> </v>
      </c>
      <c r="AE268" s="75" t="str">
        <f t="shared" si="131"/>
        <v xml:space="preserve"> </v>
      </c>
      <c r="AF268" s="75" t="str">
        <f t="shared" si="132"/>
        <v xml:space="preserve"> </v>
      </c>
      <c r="AH268" s="75" t="str">
        <f t="shared" si="133"/>
        <v xml:space="preserve"> </v>
      </c>
      <c r="AI268" s="75" t="str">
        <f t="shared" si="134"/>
        <v xml:space="preserve"> </v>
      </c>
      <c r="AJ268" s="75" t="str">
        <f t="shared" si="135"/>
        <v xml:space="preserve"> </v>
      </c>
      <c r="AK268" s="91">
        <f t="shared" si="139"/>
        <v>8.3333333333333329E-2</v>
      </c>
      <c r="AL268" s="83"/>
      <c r="AM268" s="89">
        <f t="shared" si="136"/>
        <v>2.4390243902438935E-2</v>
      </c>
      <c r="AN268" s="77"/>
      <c r="AO268" s="75" t="e">
        <f t="shared" si="137"/>
        <v>#VALUE!</v>
      </c>
      <c r="AP268" s="121" t="str">
        <f t="shared" si="138"/>
        <v xml:space="preserve"> </v>
      </c>
    </row>
    <row r="269" spans="3:42" ht="12.75">
      <c r="C269" s="237"/>
      <c r="D269" s="238" t="s">
        <v>29</v>
      </c>
      <c r="E269" s="239">
        <v>546</v>
      </c>
      <c r="F269" s="240">
        <v>91</v>
      </c>
      <c r="G269" s="240">
        <v>1092</v>
      </c>
      <c r="H269" s="240">
        <v>266886.34104272572</v>
      </c>
      <c r="I269" s="240">
        <v>40032.951156408853</v>
      </c>
      <c r="J269" s="240">
        <v>11342.669494315844</v>
      </c>
      <c r="K269" s="240">
        <v>3269.3576777733902</v>
      </c>
      <c r="L269" s="240">
        <v>15746.294121520817</v>
      </c>
      <c r="M269" s="240">
        <v>173283.15789473685</v>
      </c>
      <c r="N269" s="240">
        <v>23090.558399999998</v>
      </c>
      <c r="O269" s="241">
        <v>121.35229796992985</v>
      </c>
      <c r="Q269" s="75">
        <f t="shared" si="120"/>
        <v>488.80282242257459</v>
      </c>
      <c r="R269" s="75">
        <f t="shared" si="121"/>
        <v>2932.8169345354477</v>
      </c>
      <c r="S269" s="75">
        <f t="shared" si="122"/>
        <v>244.4014112112873</v>
      </c>
      <c r="U269" s="81">
        <f t="shared" si="123"/>
        <v>0.15</v>
      </c>
      <c r="V269" s="81">
        <f t="shared" si="124"/>
        <v>4.2500000000000003E-2</v>
      </c>
      <c r="W269" s="82">
        <f t="shared" si="125"/>
        <v>1.225E-2</v>
      </c>
      <c r="X269" s="82">
        <f t="shared" si="126"/>
        <v>5.9000000000000004E-2</v>
      </c>
      <c r="Z269" s="75">
        <f t="shared" si="127"/>
        <v>317.36842105263162</v>
      </c>
      <c r="AA269" s="75">
        <f t="shared" si="128"/>
        <v>1904.2105263157896</v>
      </c>
      <c r="AB269" s="75">
        <f t="shared" si="129"/>
        <v>158.68421052631581</v>
      </c>
      <c r="AD269" s="75">
        <f t="shared" si="130"/>
        <v>42.290399999999998</v>
      </c>
      <c r="AE269" s="75">
        <f t="shared" si="131"/>
        <v>253.74239999999998</v>
      </c>
      <c r="AF269" s="75">
        <f t="shared" si="132"/>
        <v>21.145199999999999</v>
      </c>
      <c r="AH269" s="75">
        <f t="shared" si="133"/>
        <v>0.22225695598888251</v>
      </c>
      <c r="AI269" s="75">
        <f t="shared" si="134"/>
        <v>1.3335417359332951</v>
      </c>
      <c r="AJ269" s="75">
        <f t="shared" si="135"/>
        <v>0.11112847799444125</v>
      </c>
      <c r="AK269" s="91">
        <f t="shared" si="139"/>
        <v>8.3333333333333329E-2</v>
      </c>
      <c r="AL269" s="83"/>
      <c r="AM269" s="89">
        <f t="shared" si="136"/>
        <v>2.4390243902438935E-2</v>
      </c>
      <c r="AN269" s="77"/>
      <c r="AO269" s="75">
        <f t="shared" si="137"/>
        <v>0.21683605462330002</v>
      </c>
      <c r="AP269" s="121">
        <f t="shared" si="138"/>
        <v>4.5469654796047662E-4</v>
      </c>
    </row>
    <row r="270" spans="3:42" ht="12.75">
      <c r="C270" s="237"/>
      <c r="D270" s="238" t="s">
        <v>31</v>
      </c>
      <c r="E270" s="239">
        <v>0</v>
      </c>
      <c r="F270" s="240"/>
      <c r="G270" s="240">
        <v>0</v>
      </c>
      <c r="H270" s="240">
        <v>0</v>
      </c>
      <c r="I270" s="240">
        <v>0</v>
      </c>
      <c r="J270" s="240">
        <v>0</v>
      </c>
      <c r="K270" s="240">
        <v>0</v>
      </c>
      <c r="L270" s="240">
        <v>0</v>
      </c>
      <c r="M270" s="240">
        <v>0</v>
      </c>
      <c r="N270" s="240">
        <v>0</v>
      </c>
      <c r="O270" s="241">
        <v>0</v>
      </c>
      <c r="Q270" s="75" t="str">
        <f t="shared" si="120"/>
        <v xml:space="preserve"> </v>
      </c>
      <c r="R270" s="75" t="str">
        <f t="shared" si="121"/>
        <v xml:space="preserve"> </v>
      </c>
      <c r="S270" s="75" t="str">
        <f t="shared" si="122"/>
        <v xml:space="preserve"> </v>
      </c>
      <c r="U270" s="81" t="str">
        <f t="shared" si="123"/>
        <v xml:space="preserve"> </v>
      </c>
      <c r="V270" s="81" t="str">
        <f t="shared" si="124"/>
        <v xml:space="preserve"> </v>
      </c>
      <c r="W270" s="82" t="str">
        <f t="shared" si="125"/>
        <v xml:space="preserve"> </v>
      </c>
      <c r="X270" s="82" t="str">
        <f t="shared" si="126"/>
        <v xml:space="preserve"> </v>
      </c>
      <c r="Z270" s="75" t="str">
        <f t="shared" si="127"/>
        <v xml:space="preserve"> </v>
      </c>
      <c r="AA270" s="75" t="str">
        <f t="shared" si="128"/>
        <v xml:space="preserve"> </v>
      </c>
      <c r="AB270" s="75" t="str">
        <f t="shared" si="129"/>
        <v xml:space="preserve"> </v>
      </c>
      <c r="AD270" s="75" t="str">
        <f t="shared" si="130"/>
        <v xml:space="preserve"> </v>
      </c>
      <c r="AE270" s="75" t="str">
        <f t="shared" si="131"/>
        <v xml:space="preserve"> </v>
      </c>
      <c r="AF270" s="75" t="str">
        <f t="shared" si="132"/>
        <v xml:space="preserve"> </v>
      </c>
      <c r="AH270" s="75" t="str">
        <f t="shared" si="133"/>
        <v xml:space="preserve"> </v>
      </c>
      <c r="AI270" s="75" t="str">
        <f t="shared" si="134"/>
        <v xml:space="preserve"> </v>
      </c>
      <c r="AJ270" s="75" t="str">
        <f t="shared" si="135"/>
        <v xml:space="preserve"> </v>
      </c>
      <c r="AK270" s="91">
        <f t="shared" si="139"/>
        <v>8.3333333333333329E-2</v>
      </c>
      <c r="AL270" s="83"/>
      <c r="AM270" s="89">
        <f t="shared" si="136"/>
        <v>2.4390243902438935E-2</v>
      </c>
      <c r="AN270" s="77"/>
      <c r="AO270" s="75" t="e">
        <f t="shared" si="137"/>
        <v>#VALUE!</v>
      </c>
      <c r="AP270" s="121" t="str">
        <f t="shared" si="138"/>
        <v xml:space="preserve"> </v>
      </c>
    </row>
    <row r="271" spans="3:42" ht="12.75">
      <c r="C271" s="237"/>
      <c r="D271" s="238" t="s">
        <v>199</v>
      </c>
      <c r="E271" s="239">
        <v>0</v>
      </c>
      <c r="F271" s="240"/>
      <c r="G271" s="240">
        <v>0</v>
      </c>
      <c r="H271" s="240">
        <v>0</v>
      </c>
      <c r="I271" s="240">
        <v>0</v>
      </c>
      <c r="J271" s="240">
        <v>0</v>
      </c>
      <c r="K271" s="240">
        <v>0</v>
      </c>
      <c r="L271" s="240">
        <v>0</v>
      </c>
      <c r="M271" s="240">
        <v>0</v>
      </c>
      <c r="N271" s="240">
        <v>0</v>
      </c>
      <c r="O271" s="241">
        <v>0</v>
      </c>
      <c r="Q271" s="75" t="str">
        <f t="shared" si="120"/>
        <v xml:space="preserve"> </v>
      </c>
      <c r="R271" s="75" t="str">
        <f t="shared" si="121"/>
        <v xml:space="preserve"> </v>
      </c>
      <c r="S271" s="75" t="str">
        <f t="shared" si="122"/>
        <v xml:space="preserve"> </v>
      </c>
      <c r="U271" s="81" t="str">
        <f t="shared" si="123"/>
        <v xml:space="preserve"> </v>
      </c>
      <c r="V271" s="81" t="str">
        <f t="shared" si="124"/>
        <v xml:space="preserve"> </v>
      </c>
      <c r="W271" s="82" t="str">
        <f t="shared" si="125"/>
        <v xml:space="preserve"> </v>
      </c>
      <c r="X271" s="82" t="str">
        <f t="shared" si="126"/>
        <v xml:space="preserve"> </v>
      </c>
      <c r="Z271" s="75" t="str">
        <f t="shared" si="127"/>
        <v xml:space="preserve"> </v>
      </c>
      <c r="AA271" s="75" t="str">
        <f t="shared" si="128"/>
        <v xml:space="preserve"> </v>
      </c>
      <c r="AB271" s="75" t="str">
        <f t="shared" si="129"/>
        <v xml:space="preserve"> </v>
      </c>
      <c r="AD271" s="75" t="str">
        <f t="shared" si="130"/>
        <v xml:space="preserve"> </v>
      </c>
      <c r="AE271" s="75" t="str">
        <f t="shared" si="131"/>
        <v xml:space="preserve"> </v>
      </c>
      <c r="AF271" s="75" t="str">
        <f t="shared" si="132"/>
        <v xml:space="preserve"> </v>
      </c>
      <c r="AH271" s="75" t="str">
        <f t="shared" si="133"/>
        <v xml:space="preserve"> </v>
      </c>
      <c r="AI271" s="75" t="str">
        <f t="shared" si="134"/>
        <v xml:space="preserve"> </v>
      </c>
      <c r="AJ271" s="75" t="str">
        <f t="shared" si="135"/>
        <v xml:space="preserve"> </v>
      </c>
      <c r="AK271" s="91">
        <f t="shared" si="139"/>
        <v>8.3333333333333329E-2</v>
      </c>
      <c r="AL271" s="83"/>
      <c r="AM271" s="89">
        <f t="shared" si="136"/>
        <v>2.4390243902438935E-2</v>
      </c>
      <c r="AN271" s="77"/>
      <c r="AO271" s="75" t="e">
        <f t="shared" si="137"/>
        <v>#VALUE!</v>
      </c>
      <c r="AP271" s="121" t="str">
        <f t="shared" si="138"/>
        <v xml:space="preserve"> </v>
      </c>
    </row>
    <row r="272" spans="3:42" ht="12.75">
      <c r="C272" s="237"/>
      <c r="D272" s="238" t="s">
        <v>26</v>
      </c>
      <c r="E272" s="239">
        <v>564</v>
      </c>
      <c r="F272" s="240">
        <v>100</v>
      </c>
      <c r="G272" s="240">
        <v>1200</v>
      </c>
      <c r="H272" s="240">
        <v>306880.49905142526</v>
      </c>
      <c r="I272" s="240">
        <v>46032.074857713786</v>
      </c>
      <c r="J272" s="240">
        <v>13042.421209685575</v>
      </c>
      <c r="K272" s="240">
        <v>3759.2861133799597</v>
      </c>
      <c r="L272" s="240">
        <v>18105.94944403409</v>
      </c>
      <c r="M272" s="240">
        <v>178995.78947368418</v>
      </c>
      <c r="N272" s="240">
        <v>37128</v>
      </c>
      <c r="O272" s="241">
        <v>9816.9779529276748</v>
      </c>
      <c r="Q272" s="75">
        <f t="shared" si="120"/>
        <v>544.11436002025755</v>
      </c>
      <c r="R272" s="75">
        <f t="shared" si="121"/>
        <v>3068.8049905142525</v>
      </c>
      <c r="S272" s="75">
        <f t="shared" si="122"/>
        <v>255.73374920952105</v>
      </c>
      <c r="U272" s="81">
        <f t="shared" si="123"/>
        <v>0.15</v>
      </c>
      <c r="V272" s="81">
        <f t="shared" si="124"/>
        <v>4.2500000000000003E-2</v>
      </c>
      <c r="W272" s="82">
        <f t="shared" si="125"/>
        <v>1.225E-2</v>
      </c>
      <c r="X272" s="82">
        <f t="shared" si="126"/>
        <v>5.8999999999999997E-2</v>
      </c>
      <c r="Z272" s="75">
        <f t="shared" si="127"/>
        <v>317.36842105263156</v>
      </c>
      <c r="AA272" s="75">
        <f t="shared" si="128"/>
        <v>1789.9578947368418</v>
      </c>
      <c r="AB272" s="75">
        <f t="shared" si="129"/>
        <v>149.16315789473683</v>
      </c>
      <c r="AD272" s="75">
        <f t="shared" si="130"/>
        <v>65.829787234042556</v>
      </c>
      <c r="AE272" s="75">
        <f t="shared" si="131"/>
        <v>371.28</v>
      </c>
      <c r="AF272" s="75">
        <f t="shared" si="132"/>
        <v>30.94</v>
      </c>
      <c r="AH272" s="75">
        <f t="shared" si="133"/>
        <v>17.405989278240558</v>
      </c>
      <c r="AI272" s="75">
        <f t="shared" si="134"/>
        <v>98.169779529276752</v>
      </c>
      <c r="AJ272" s="75">
        <f t="shared" si="135"/>
        <v>8.1808149607730627</v>
      </c>
      <c r="AK272" s="91">
        <f t="shared" si="139"/>
        <v>8.3333333333333329E-2</v>
      </c>
      <c r="AL272" s="83"/>
      <c r="AM272" s="89">
        <f t="shared" si="136"/>
        <v>2.4390243902438935E-2</v>
      </c>
      <c r="AN272" s="77"/>
      <c r="AO272" s="75">
        <f t="shared" si="137"/>
        <v>16.981452954381034</v>
      </c>
      <c r="AP272" s="121">
        <f t="shared" si="138"/>
        <v>3.198957895099943E-2</v>
      </c>
    </row>
    <row r="273" spans="3:42" ht="12.75">
      <c r="C273" s="237"/>
      <c r="D273" s="238" t="s">
        <v>200</v>
      </c>
      <c r="E273" s="239">
        <v>0</v>
      </c>
      <c r="F273" s="240"/>
      <c r="G273" s="240">
        <v>0</v>
      </c>
      <c r="H273" s="240">
        <v>0</v>
      </c>
      <c r="I273" s="240">
        <v>0</v>
      </c>
      <c r="J273" s="240">
        <v>0</v>
      </c>
      <c r="K273" s="240">
        <v>0</v>
      </c>
      <c r="L273" s="240">
        <v>0</v>
      </c>
      <c r="M273" s="240">
        <v>0</v>
      </c>
      <c r="N273" s="240">
        <v>0</v>
      </c>
      <c r="O273" s="241">
        <v>0</v>
      </c>
      <c r="Q273" s="75" t="str">
        <f t="shared" si="120"/>
        <v xml:space="preserve"> </v>
      </c>
      <c r="R273" s="75" t="str">
        <f t="shared" si="121"/>
        <v xml:space="preserve"> </v>
      </c>
      <c r="S273" s="75" t="str">
        <f t="shared" si="122"/>
        <v xml:space="preserve"> </v>
      </c>
      <c r="U273" s="81" t="str">
        <f t="shared" si="123"/>
        <v xml:space="preserve"> </v>
      </c>
      <c r="V273" s="81" t="str">
        <f t="shared" si="124"/>
        <v xml:space="preserve"> </v>
      </c>
      <c r="W273" s="82" t="str">
        <f t="shared" si="125"/>
        <v xml:space="preserve"> </v>
      </c>
      <c r="X273" s="82" t="str">
        <f t="shared" si="126"/>
        <v xml:space="preserve"> </v>
      </c>
      <c r="Z273" s="75" t="str">
        <f t="shared" si="127"/>
        <v xml:space="preserve"> </v>
      </c>
      <c r="AA273" s="75" t="str">
        <f t="shared" si="128"/>
        <v xml:space="preserve"> </v>
      </c>
      <c r="AB273" s="75" t="str">
        <f t="shared" si="129"/>
        <v xml:space="preserve"> </v>
      </c>
      <c r="AD273" s="75" t="str">
        <f t="shared" si="130"/>
        <v xml:space="preserve"> </v>
      </c>
      <c r="AE273" s="75" t="str">
        <f t="shared" si="131"/>
        <v xml:space="preserve"> </v>
      </c>
      <c r="AF273" s="75" t="str">
        <f t="shared" si="132"/>
        <v xml:space="preserve"> </v>
      </c>
      <c r="AH273" s="75" t="str">
        <f t="shared" si="133"/>
        <v xml:space="preserve"> </v>
      </c>
      <c r="AI273" s="75" t="str">
        <f t="shared" si="134"/>
        <v xml:space="preserve"> </v>
      </c>
      <c r="AJ273" s="75" t="str">
        <f t="shared" si="135"/>
        <v xml:space="preserve"> </v>
      </c>
      <c r="AK273" s="91">
        <f t="shared" si="139"/>
        <v>8.3333333333333329E-2</v>
      </c>
      <c r="AL273" s="83"/>
      <c r="AM273" s="89">
        <f t="shared" si="136"/>
        <v>2.4390243902438935E-2</v>
      </c>
      <c r="AN273" s="77"/>
      <c r="AO273" s="75" t="e">
        <f t="shared" si="137"/>
        <v>#VALUE!</v>
      </c>
      <c r="AP273" s="121" t="str">
        <f t="shared" si="138"/>
        <v xml:space="preserve"> </v>
      </c>
    </row>
    <row r="274" spans="3:42" ht="12.75">
      <c r="C274" s="237"/>
      <c r="D274" s="238" t="s">
        <v>271</v>
      </c>
      <c r="E274" s="239">
        <v>72</v>
      </c>
      <c r="F274" s="240">
        <v>40</v>
      </c>
      <c r="G274" s="240">
        <v>240</v>
      </c>
      <c r="H274" s="240">
        <v>40314.120173570322</v>
      </c>
      <c r="I274" s="240">
        <v>6047.1180260355477</v>
      </c>
      <c r="J274" s="240">
        <v>1713.3501073767388</v>
      </c>
      <c r="K274" s="240">
        <v>493.84797212623647</v>
      </c>
      <c r="L274" s="240">
        <v>2378.533090240649</v>
      </c>
      <c r="M274" s="240">
        <v>22850.526315789473</v>
      </c>
      <c r="N274" s="240">
        <v>2938.0319999999997</v>
      </c>
      <c r="O274" s="241">
        <v>3892.7126620016688</v>
      </c>
      <c r="Q274" s="75">
        <f t="shared" si="120"/>
        <v>559.91833574403222</v>
      </c>
      <c r="R274" s="75">
        <f t="shared" si="121"/>
        <v>1007.8530043392581</v>
      </c>
      <c r="S274" s="75">
        <f t="shared" si="122"/>
        <v>167.97550072320968</v>
      </c>
      <c r="U274" s="81">
        <f t="shared" si="123"/>
        <v>0.15</v>
      </c>
      <c r="V274" s="81">
        <f t="shared" si="124"/>
        <v>4.2500000000000003E-2</v>
      </c>
      <c r="W274" s="82">
        <f t="shared" si="125"/>
        <v>1.225E-2</v>
      </c>
      <c r="X274" s="82">
        <f t="shared" si="126"/>
        <v>5.9000000000000004E-2</v>
      </c>
      <c r="Z274" s="75">
        <f t="shared" si="127"/>
        <v>317.36842105263156</v>
      </c>
      <c r="AA274" s="75">
        <f t="shared" si="128"/>
        <v>571.26315789473688</v>
      </c>
      <c r="AB274" s="75">
        <f t="shared" si="129"/>
        <v>95.210526315789465</v>
      </c>
      <c r="AD274" s="75">
        <f t="shared" si="130"/>
        <v>40.805999999999997</v>
      </c>
      <c r="AE274" s="75">
        <f t="shared" si="131"/>
        <v>73.450799999999987</v>
      </c>
      <c r="AF274" s="75">
        <f t="shared" si="132"/>
        <v>12.2418</v>
      </c>
      <c r="AH274" s="75">
        <f t="shared" si="133"/>
        <v>54.065453638912068</v>
      </c>
      <c r="AI274" s="75">
        <f t="shared" si="134"/>
        <v>97.317816550041726</v>
      </c>
      <c r="AJ274" s="75">
        <f t="shared" si="135"/>
        <v>16.219636091673621</v>
      </c>
      <c r="AK274" s="91">
        <f t="shared" si="139"/>
        <v>8.3333333333333329E-2</v>
      </c>
      <c r="AL274" s="83"/>
      <c r="AM274" s="89">
        <f t="shared" si="136"/>
        <v>2.4390243902438935E-2</v>
      </c>
      <c r="AN274" s="77"/>
      <c r="AO274" s="75">
        <f t="shared" si="137"/>
        <v>52.746784037962996</v>
      </c>
      <c r="AP274" s="121">
        <f t="shared" si="138"/>
        <v>9.6559534109681655E-2</v>
      </c>
    </row>
    <row r="275" spans="3:42" ht="12.75">
      <c r="C275" s="237"/>
      <c r="D275" s="238" t="s">
        <v>142</v>
      </c>
      <c r="E275" s="239">
        <v>72</v>
      </c>
      <c r="F275" s="240">
        <v>40</v>
      </c>
      <c r="G275" s="240">
        <v>240</v>
      </c>
      <c r="H275" s="240">
        <v>43348.516315667002</v>
      </c>
      <c r="I275" s="240">
        <v>6502.2774473500504</v>
      </c>
      <c r="J275" s="240">
        <v>1842.311943415848</v>
      </c>
      <c r="K275" s="240">
        <v>531.0193248669209</v>
      </c>
      <c r="L275" s="240">
        <v>2557.5624626243534</v>
      </c>
      <c r="M275" s="240">
        <v>22850.526315789473</v>
      </c>
      <c r="N275" s="240">
        <v>2938.0319999999997</v>
      </c>
      <c r="O275" s="241">
        <v>6126.7868216203515</v>
      </c>
      <c r="Q275" s="75">
        <f t="shared" si="120"/>
        <v>602.06272660648619</v>
      </c>
      <c r="R275" s="75">
        <f t="shared" si="121"/>
        <v>1083.7129078916751</v>
      </c>
      <c r="S275" s="75">
        <f t="shared" si="122"/>
        <v>180.61881798194585</v>
      </c>
      <c r="U275" s="81">
        <f t="shared" si="123"/>
        <v>0.15</v>
      </c>
      <c r="V275" s="81">
        <f t="shared" si="124"/>
        <v>4.250000000000001E-2</v>
      </c>
      <c r="W275" s="82">
        <f t="shared" si="125"/>
        <v>1.2250000000000002E-2</v>
      </c>
      <c r="X275" s="82">
        <f t="shared" si="126"/>
        <v>5.9000000000000004E-2</v>
      </c>
      <c r="Z275" s="75">
        <f t="shared" si="127"/>
        <v>317.36842105263156</v>
      </c>
      <c r="AA275" s="75">
        <f t="shared" si="128"/>
        <v>571.26315789473688</v>
      </c>
      <c r="AB275" s="75">
        <f t="shared" si="129"/>
        <v>95.210526315789465</v>
      </c>
      <c r="AD275" s="75">
        <f t="shared" si="130"/>
        <v>40.805999999999997</v>
      </c>
      <c r="AE275" s="75">
        <f t="shared" si="131"/>
        <v>73.450799999999987</v>
      </c>
      <c r="AF275" s="75">
        <f t="shared" si="132"/>
        <v>12.2418</v>
      </c>
      <c r="AH275" s="75">
        <f t="shared" si="133"/>
        <v>85.094261411393774</v>
      </c>
      <c r="AI275" s="75">
        <f t="shared" si="134"/>
        <v>153.16967054050878</v>
      </c>
      <c r="AJ275" s="75">
        <f t="shared" si="135"/>
        <v>25.528278423418133</v>
      </c>
      <c r="AK275" s="91">
        <f t="shared" si="139"/>
        <v>8.3333333333333329E-2</v>
      </c>
      <c r="AL275" s="83"/>
      <c r="AM275" s="89">
        <f t="shared" si="136"/>
        <v>2.4390243902438935E-2</v>
      </c>
      <c r="AN275" s="77"/>
      <c r="AO275" s="75">
        <f t="shared" si="137"/>
        <v>83.01879162087198</v>
      </c>
      <c r="AP275" s="121">
        <f t="shared" si="138"/>
        <v>0.14133786672200382</v>
      </c>
    </row>
    <row r="276" spans="3:42" ht="12.75">
      <c r="C276" s="237"/>
      <c r="D276" s="238" t="s">
        <v>28</v>
      </c>
      <c r="E276" s="239">
        <v>300</v>
      </c>
      <c r="F276" s="240">
        <v>100</v>
      </c>
      <c r="G276" s="240">
        <v>1200</v>
      </c>
      <c r="H276" s="240">
        <v>190125.07155994303</v>
      </c>
      <c r="I276" s="240">
        <v>28518.760733991454</v>
      </c>
      <c r="J276" s="240">
        <v>8080.3155412975793</v>
      </c>
      <c r="K276" s="240">
        <v>2329.0321266093019</v>
      </c>
      <c r="L276" s="240">
        <v>11217.379222036638</v>
      </c>
      <c r="M276" s="240">
        <v>95210.526315789481</v>
      </c>
      <c r="N276" s="240">
        <v>28108.000000000004</v>
      </c>
      <c r="O276" s="241">
        <v>16661.057620218544</v>
      </c>
      <c r="Q276" s="75">
        <f t="shared" si="120"/>
        <v>633.75023853314337</v>
      </c>
      <c r="R276" s="75">
        <f t="shared" si="121"/>
        <v>1901.2507155994304</v>
      </c>
      <c r="S276" s="75">
        <f t="shared" si="122"/>
        <v>158.43755963328584</v>
      </c>
      <c r="U276" s="81">
        <f t="shared" si="123"/>
        <v>0.15</v>
      </c>
      <c r="V276" s="81">
        <f t="shared" si="124"/>
        <v>4.2500000000000003E-2</v>
      </c>
      <c r="W276" s="82">
        <f t="shared" si="125"/>
        <v>1.2249999999999999E-2</v>
      </c>
      <c r="X276" s="82">
        <f t="shared" si="126"/>
        <v>5.8999999999999997E-2</v>
      </c>
      <c r="Z276" s="75">
        <f t="shared" si="127"/>
        <v>317.36842105263162</v>
      </c>
      <c r="AA276" s="75">
        <f t="shared" si="128"/>
        <v>952.1052631578948</v>
      </c>
      <c r="AB276" s="75">
        <f t="shared" si="129"/>
        <v>79.342105263157904</v>
      </c>
      <c r="AD276" s="75">
        <f t="shared" si="130"/>
        <v>93.693333333333342</v>
      </c>
      <c r="AE276" s="75">
        <f t="shared" si="131"/>
        <v>281.08000000000004</v>
      </c>
      <c r="AF276" s="75">
        <f t="shared" si="132"/>
        <v>23.423333333333336</v>
      </c>
      <c r="AH276" s="75">
        <f t="shared" si="133"/>
        <v>55.536858734061816</v>
      </c>
      <c r="AI276" s="75">
        <f t="shared" si="134"/>
        <v>166.61057620218543</v>
      </c>
      <c r="AJ276" s="75">
        <f t="shared" si="135"/>
        <v>13.884214683515454</v>
      </c>
      <c r="AK276" s="91">
        <f t="shared" si="139"/>
        <v>8.3333333333333329E-2</v>
      </c>
      <c r="AL276" s="83"/>
      <c r="AM276" s="89">
        <f t="shared" si="136"/>
        <v>2.4390243902438935E-2</v>
      </c>
      <c r="AN276" s="77"/>
      <c r="AO276" s="75">
        <f t="shared" si="137"/>
        <v>54.182301203962751</v>
      </c>
      <c r="AP276" s="121">
        <f t="shared" si="138"/>
        <v>8.7632091251918925E-2</v>
      </c>
    </row>
    <row r="277" spans="3:42" ht="12.75">
      <c r="C277" s="237"/>
      <c r="D277" s="238" t="s">
        <v>25</v>
      </c>
      <c r="E277" s="239">
        <v>0</v>
      </c>
      <c r="F277" s="240"/>
      <c r="G277" s="240">
        <v>0</v>
      </c>
      <c r="H277" s="240">
        <v>0</v>
      </c>
      <c r="I277" s="240">
        <v>0</v>
      </c>
      <c r="J277" s="240">
        <v>0</v>
      </c>
      <c r="K277" s="240">
        <v>0</v>
      </c>
      <c r="L277" s="240">
        <v>0</v>
      </c>
      <c r="M277" s="240">
        <v>0</v>
      </c>
      <c r="N277" s="240">
        <v>0</v>
      </c>
      <c r="O277" s="241">
        <v>0</v>
      </c>
      <c r="Q277" s="75" t="str">
        <f t="shared" si="120"/>
        <v xml:space="preserve"> </v>
      </c>
      <c r="R277" s="75" t="str">
        <f t="shared" si="121"/>
        <v xml:space="preserve"> </v>
      </c>
      <c r="S277" s="75" t="str">
        <f t="shared" si="122"/>
        <v xml:space="preserve"> </v>
      </c>
      <c r="U277" s="81" t="str">
        <f t="shared" si="123"/>
        <v xml:space="preserve"> </v>
      </c>
      <c r="V277" s="81" t="str">
        <f t="shared" si="124"/>
        <v xml:space="preserve"> </v>
      </c>
      <c r="W277" s="82" t="str">
        <f t="shared" si="125"/>
        <v xml:space="preserve"> </v>
      </c>
      <c r="X277" s="82" t="str">
        <f t="shared" si="126"/>
        <v xml:space="preserve"> </v>
      </c>
      <c r="Z277" s="75" t="str">
        <f t="shared" si="127"/>
        <v xml:space="preserve"> </v>
      </c>
      <c r="AA277" s="75" t="str">
        <f t="shared" si="128"/>
        <v xml:space="preserve"> </v>
      </c>
      <c r="AB277" s="75" t="str">
        <f t="shared" si="129"/>
        <v xml:space="preserve"> </v>
      </c>
      <c r="AD277" s="75" t="str">
        <f t="shared" si="130"/>
        <v xml:space="preserve"> </v>
      </c>
      <c r="AE277" s="75" t="str">
        <f t="shared" si="131"/>
        <v xml:space="preserve"> </v>
      </c>
      <c r="AF277" s="75" t="str">
        <f t="shared" si="132"/>
        <v xml:space="preserve"> </v>
      </c>
      <c r="AH277" s="75" t="str">
        <f t="shared" si="133"/>
        <v xml:space="preserve"> </v>
      </c>
      <c r="AI277" s="75" t="str">
        <f t="shared" si="134"/>
        <v xml:space="preserve"> </v>
      </c>
      <c r="AJ277" s="75" t="str">
        <f t="shared" si="135"/>
        <v xml:space="preserve"> </v>
      </c>
      <c r="AK277" s="91">
        <f t="shared" si="139"/>
        <v>8.3333333333333329E-2</v>
      </c>
      <c r="AL277" s="83"/>
      <c r="AM277" s="89">
        <f t="shared" si="136"/>
        <v>2.4390243902438935E-2</v>
      </c>
      <c r="AN277" s="77"/>
      <c r="AO277" s="75" t="e">
        <f t="shared" si="137"/>
        <v>#VALUE!</v>
      </c>
      <c r="AP277" s="121" t="str">
        <f t="shared" si="138"/>
        <v xml:space="preserve"> </v>
      </c>
    </row>
    <row r="278" spans="3:42" ht="12.75">
      <c r="C278" s="237"/>
      <c r="D278" s="238" t="s">
        <v>209</v>
      </c>
      <c r="E278" s="239">
        <v>0</v>
      </c>
      <c r="F278" s="240"/>
      <c r="G278" s="240">
        <v>0</v>
      </c>
      <c r="H278" s="240">
        <v>0</v>
      </c>
      <c r="I278" s="240">
        <v>0</v>
      </c>
      <c r="J278" s="240">
        <v>0</v>
      </c>
      <c r="K278" s="240">
        <v>0</v>
      </c>
      <c r="L278" s="240">
        <v>0</v>
      </c>
      <c r="M278" s="240">
        <v>0</v>
      </c>
      <c r="N278" s="240">
        <v>0</v>
      </c>
      <c r="O278" s="241">
        <v>0</v>
      </c>
      <c r="Q278" s="75" t="str">
        <f t="shared" si="120"/>
        <v xml:space="preserve"> </v>
      </c>
      <c r="R278" s="75" t="str">
        <f t="shared" si="121"/>
        <v xml:space="preserve"> </v>
      </c>
      <c r="S278" s="75" t="str">
        <f t="shared" si="122"/>
        <v xml:space="preserve"> </v>
      </c>
      <c r="U278" s="81" t="str">
        <f t="shared" si="123"/>
        <v xml:space="preserve"> </v>
      </c>
      <c r="V278" s="81" t="str">
        <f t="shared" si="124"/>
        <v xml:space="preserve"> </v>
      </c>
      <c r="W278" s="82" t="str">
        <f t="shared" si="125"/>
        <v xml:space="preserve"> </v>
      </c>
      <c r="X278" s="82" t="str">
        <f t="shared" si="126"/>
        <v xml:space="preserve"> </v>
      </c>
      <c r="Z278" s="75" t="str">
        <f t="shared" si="127"/>
        <v xml:space="preserve"> </v>
      </c>
      <c r="AA278" s="75" t="str">
        <f t="shared" si="128"/>
        <v xml:space="preserve"> </v>
      </c>
      <c r="AB278" s="75" t="str">
        <f t="shared" si="129"/>
        <v xml:space="preserve"> </v>
      </c>
      <c r="AD278" s="75" t="str">
        <f t="shared" si="130"/>
        <v xml:space="preserve"> </v>
      </c>
      <c r="AE278" s="75" t="str">
        <f t="shared" si="131"/>
        <v xml:space="preserve"> </v>
      </c>
      <c r="AF278" s="75" t="str">
        <f t="shared" si="132"/>
        <v xml:space="preserve"> </v>
      </c>
      <c r="AH278" s="75" t="str">
        <f t="shared" si="133"/>
        <v xml:space="preserve"> </v>
      </c>
      <c r="AI278" s="75" t="str">
        <f t="shared" si="134"/>
        <v xml:space="preserve"> </v>
      </c>
      <c r="AJ278" s="75" t="str">
        <f t="shared" si="135"/>
        <v xml:space="preserve"> </v>
      </c>
      <c r="AK278" s="91">
        <f t="shared" si="139"/>
        <v>8.3333333333333329E-2</v>
      </c>
      <c r="AL278" s="83"/>
      <c r="AM278" s="89">
        <f t="shared" si="136"/>
        <v>2.4390243902438935E-2</v>
      </c>
      <c r="AN278" s="77"/>
      <c r="AO278" s="75" t="e">
        <f t="shared" si="137"/>
        <v>#VALUE!</v>
      </c>
      <c r="AP278" s="121" t="str">
        <f t="shared" si="138"/>
        <v xml:space="preserve"> </v>
      </c>
    </row>
    <row r="279" spans="3:42" ht="12.75">
      <c r="C279" s="237"/>
      <c r="D279" s="238" t="s">
        <v>275</v>
      </c>
      <c r="E279" s="239">
        <v>0</v>
      </c>
      <c r="F279" s="240"/>
      <c r="G279" s="240">
        <v>0</v>
      </c>
      <c r="H279" s="240">
        <v>0</v>
      </c>
      <c r="I279" s="240">
        <v>0</v>
      </c>
      <c r="J279" s="240">
        <v>0</v>
      </c>
      <c r="K279" s="240">
        <v>0</v>
      </c>
      <c r="L279" s="240">
        <v>0</v>
      </c>
      <c r="M279" s="240">
        <v>0</v>
      </c>
      <c r="N279" s="240">
        <v>0</v>
      </c>
      <c r="O279" s="241">
        <v>0</v>
      </c>
      <c r="Q279" s="75" t="str">
        <f t="shared" si="120"/>
        <v xml:space="preserve"> </v>
      </c>
      <c r="R279" s="75" t="str">
        <f t="shared" si="121"/>
        <v xml:space="preserve"> </v>
      </c>
      <c r="S279" s="75" t="str">
        <f t="shared" si="122"/>
        <v xml:space="preserve"> </v>
      </c>
      <c r="U279" s="81" t="str">
        <f t="shared" si="123"/>
        <v xml:space="preserve"> </v>
      </c>
      <c r="V279" s="81" t="str">
        <f t="shared" si="124"/>
        <v xml:space="preserve"> </v>
      </c>
      <c r="W279" s="82" t="str">
        <f t="shared" si="125"/>
        <v xml:space="preserve"> </v>
      </c>
      <c r="X279" s="82" t="str">
        <f t="shared" si="126"/>
        <v xml:space="preserve"> </v>
      </c>
      <c r="Z279" s="75" t="str">
        <f t="shared" si="127"/>
        <v xml:space="preserve"> </v>
      </c>
      <c r="AA279" s="75" t="str">
        <f t="shared" si="128"/>
        <v xml:space="preserve"> </v>
      </c>
      <c r="AB279" s="75" t="str">
        <f t="shared" si="129"/>
        <v xml:space="preserve"> </v>
      </c>
      <c r="AD279" s="75" t="str">
        <f t="shared" si="130"/>
        <v xml:space="preserve"> </v>
      </c>
      <c r="AE279" s="75" t="str">
        <f t="shared" si="131"/>
        <v xml:space="preserve"> </v>
      </c>
      <c r="AF279" s="75" t="str">
        <f t="shared" si="132"/>
        <v xml:space="preserve"> </v>
      </c>
      <c r="AH279" s="75" t="str">
        <f t="shared" si="133"/>
        <v xml:space="preserve"> </v>
      </c>
      <c r="AI279" s="75" t="str">
        <f t="shared" si="134"/>
        <v xml:space="preserve"> </v>
      </c>
      <c r="AJ279" s="75" t="str">
        <f t="shared" si="135"/>
        <v xml:space="preserve"> </v>
      </c>
      <c r="AK279" s="91">
        <f t="shared" si="139"/>
        <v>8.3333333333333329E-2</v>
      </c>
      <c r="AL279" s="83"/>
      <c r="AM279" s="89">
        <f t="shared" si="136"/>
        <v>2.4390243902438935E-2</v>
      </c>
      <c r="AN279" s="77"/>
      <c r="AO279" s="75" t="e">
        <f t="shared" si="137"/>
        <v>#VALUE!</v>
      </c>
      <c r="AP279" s="121" t="str">
        <f t="shared" si="138"/>
        <v xml:space="preserve"> </v>
      </c>
    </row>
    <row r="280" spans="3:42" ht="12.75">
      <c r="C280" s="237"/>
      <c r="D280" s="238" t="s">
        <v>276</v>
      </c>
      <c r="E280" s="239">
        <v>0</v>
      </c>
      <c r="F280" s="240"/>
      <c r="G280" s="240">
        <v>0</v>
      </c>
      <c r="H280" s="240">
        <v>0</v>
      </c>
      <c r="I280" s="240">
        <v>0</v>
      </c>
      <c r="J280" s="240">
        <v>0</v>
      </c>
      <c r="K280" s="240">
        <v>0</v>
      </c>
      <c r="L280" s="240">
        <v>0</v>
      </c>
      <c r="M280" s="240">
        <v>0</v>
      </c>
      <c r="N280" s="240">
        <v>0</v>
      </c>
      <c r="O280" s="241">
        <v>0</v>
      </c>
      <c r="Q280" s="75" t="str">
        <f t="shared" si="120"/>
        <v xml:space="preserve"> </v>
      </c>
      <c r="R280" s="75" t="str">
        <f t="shared" si="121"/>
        <v xml:space="preserve"> </v>
      </c>
      <c r="S280" s="75" t="str">
        <f t="shared" si="122"/>
        <v xml:space="preserve"> </v>
      </c>
      <c r="U280" s="81" t="str">
        <f t="shared" si="123"/>
        <v xml:space="preserve"> </v>
      </c>
      <c r="V280" s="81" t="str">
        <f t="shared" si="124"/>
        <v xml:space="preserve"> </v>
      </c>
      <c r="W280" s="82" t="str">
        <f t="shared" si="125"/>
        <v xml:space="preserve"> </v>
      </c>
      <c r="X280" s="82" t="str">
        <f t="shared" si="126"/>
        <v xml:space="preserve"> </v>
      </c>
      <c r="Z280" s="75" t="str">
        <f t="shared" si="127"/>
        <v xml:space="preserve"> </v>
      </c>
      <c r="AA280" s="75" t="str">
        <f t="shared" si="128"/>
        <v xml:space="preserve"> </v>
      </c>
      <c r="AB280" s="75" t="str">
        <f t="shared" si="129"/>
        <v xml:space="preserve"> </v>
      </c>
      <c r="AD280" s="75" t="str">
        <f t="shared" si="130"/>
        <v xml:space="preserve"> </v>
      </c>
      <c r="AE280" s="75" t="str">
        <f t="shared" si="131"/>
        <v xml:space="preserve"> </v>
      </c>
      <c r="AF280" s="75" t="str">
        <f t="shared" si="132"/>
        <v xml:space="preserve"> </v>
      </c>
      <c r="AH280" s="75" t="str">
        <f t="shared" si="133"/>
        <v xml:space="preserve"> </v>
      </c>
      <c r="AI280" s="75" t="str">
        <f t="shared" si="134"/>
        <v xml:space="preserve"> </v>
      </c>
      <c r="AJ280" s="75" t="str">
        <f t="shared" si="135"/>
        <v xml:space="preserve"> </v>
      </c>
      <c r="AK280" s="91">
        <f t="shared" si="139"/>
        <v>8.3333333333333329E-2</v>
      </c>
      <c r="AL280" s="83"/>
      <c r="AM280" s="89">
        <f t="shared" si="136"/>
        <v>2.4390243902438935E-2</v>
      </c>
      <c r="AN280" s="77"/>
      <c r="AO280" s="75" t="e">
        <f t="shared" si="137"/>
        <v>#VALUE!</v>
      </c>
      <c r="AP280" s="121" t="str">
        <f t="shared" si="138"/>
        <v xml:space="preserve"> </v>
      </c>
    </row>
    <row r="281" spans="3:42" ht="12.75">
      <c r="C281" s="237"/>
      <c r="D281" s="238" t="s">
        <v>30</v>
      </c>
      <c r="E281" s="239">
        <v>456</v>
      </c>
      <c r="F281" s="240">
        <v>200</v>
      </c>
      <c r="G281" s="240">
        <v>2400</v>
      </c>
      <c r="H281" s="240">
        <v>291002.23504793446</v>
      </c>
      <c r="I281" s="240">
        <v>43650.335257190171</v>
      </c>
      <c r="J281" s="240">
        <v>12367.594989537216</v>
      </c>
      <c r="K281" s="240">
        <v>3564.7773793371975</v>
      </c>
      <c r="L281" s="240">
        <v>17169.131867828135</v>
      </c>
      <c r="M281" s="240">
        <v>144720</v>
      </c>
      <c r="N281" s="240">
        <v>21905.199999999997</v>
      </c>
      <c r="O281" s="241">
        <v>47625.195554041704</v>
      </c>
      <c r="Q281" s="75">
        <f t="shared" si="120"/>
        <v>638.16279615775102</v>
      </c>
      <c r="R281" s="75">
        <f t="shared" si="121"/>
        <v>1455.0111752396724</v>
      </c>
      <c r="S281" s="75">
        <f t="shared" si="122"/>
        <v>121.2509312699727</v>
      </c>
      <c r="U281" s="81">
        <f t="shared" si="123"/>
        <v>0.15</v>
      </c>
      <c r="V281" s="81">
        <f t="shared" si="124"/>
        <v>4.2500000000000003E-2</v>
      </c>
      <c r="W281" s="82">
        <f t="shared" si="125"/>
        <v>1.2250000000000002E-2</v>
      </c>
      <c r="X281" s="82">
        <f t="shared" si="126"/>
        <v>5.9000000000000004E-2</v>
      </c>
      <c r="Z281" s="75">
        <f t="shared" si="127"/>
        <v>317.36842105263156</v>
      </c>
      <c r="AA281" s="75">
        <f t="shared" si="128"/>
        <v>723.6</v>
      </c>
      <c r="AB281" s="75">
        <f t="shared" si="129"/>
        <v>60.3</v>
      </c>
      <c r="AD281" s="75">
        <f t="shared" si="130"/>
        <v>48.037719298245605</v>
      </c>
      <c r="AE281" s="75">
        <f t="shared" si="131"/>
        <v>109.52599999999998</v>
      </c>
      <c r="AF281" s="75">
        <f t="shared" si="132"/>
        <v>9.1271666666666658</v>
      </c>
      <c r="AH281" s="75">
        <f t="shared" si="133"/>
        <v>104.4412183202669</v>
      </c>
      <c r="AI281" s="75">
        <f t="shared" si="134"/>
        <v>238.12597777020852</v>
      </c>
      <c r="AJ281" s="75">
        <f t="shared" si="135"/>
        <v>19.84383148085071</v>
      </c>
      <c r="AK281" s="91">
        <f t="shared" si="139"/>
        <v>8.3333333333333329E-2</v>
      </c>
      <c r="AL281" s="83"/>
      <c r="AM281" s="89">
        <f t="shared" si="136"/>
        <v>2.4390243902438935E-2</v>
      </c>
      <c r="AN281" s="77"/>
      <c r="AO281" s="75">
        <f t="shared" si="137"/>
        <v>101.89387153196772</v>
      </c>
      <c r="AP281" s="121">
        <f t="shared" si="138"/>
        <v>0.16365920882427859</v>
      </c>
    </row>
    <row r="282" spans="3:42" ht="12.75">
      <c r="C282" s="237"/>
      <c r="D282" s="238" t="s">
        <v>286</v>
      </c>
      <c r="E282" s="239">
        <v>0</v>
      </c>
      <c r="F282" s="240"/>
      <c r="G282" s="240">
        <v>0</v>
      </c>
      <c r="H282" s="240">
        <v>0</v>
      </c>
      <c r="I282" s="240">
        <v>0</v>
      </c>
      <c r="J282" s="240">
        <v>0</v>
      </c>
      <c r="K282" s="240">
        <v>0</v>
      </c>
      <c r="L282" s="240">
        <v>0</v>
      </c>
      <c r="M282" s="240">
        <v>0</v>
      </c>
      <c r="N282" s="240">
        <v>0</v>
      </c>
      <c r="O282" s="241">
        <v>0</v>
      </c>
      <c r="Q282" s="75" t="str">
        <f t="shared" si="120"/>
        <v xml:space="preserve"> </v>
      </c>
      <c r="R282" s="75" t="str">
        <f t="shared" si="121"/>
        <v xml:space="preserve"> </v>
      </c>
      <c r="S282" s="75" t="str">
        <f t="shared" si="122"/>
        <v xml:space="preserve"> </v>
      </c>
      <c r="U282" s="81" t="str">
        <f t="shared" si="123"/>
        <v xml:space="preserve"> </v>
      </c>
      <c r="V282" s="81" t="str">
        <f t="shared" si="124"/>
        <v xml:space="preserve"> </v>
      </c>
      <c r="W282" s="82" t="str">
        <f t="shared" si="125"/>
        <v xml:space="preserve"> </v>
      </c>
      <c r="X282" s="82" t="str">
        <f t="shared" si="126"/>
        <v xml:space="preserve"> </v>
      </c>
      <c r="Z282" s="75" t="str">
        <f t="shared" si="127"/>
        <v xml:space="preserve"> </v>
      </c>
      <c r="AA282" s="75" t="str">
        <f t="shared" si="128"/>
        <v xml:space="preserve"> </v>
      </c>
      <c r="AB282" s="75" t="str">
        <f t="shared" si="129"/>
        <v xml:space="preserve"> </v>
      </c>
      <c r="AD282" s="75" t="str">
        <f t="shared" si="130"/>
        <v xml:space="preserve"> </v>
      </c>
      <c r="AE282" s="75" t="str">
        <f t="shared" si="131"/>
        <v xml:space="preserve"> </v>
      </c>
      <c r="AF282" s="75" t="str">
        <f t="shared" si="132"/>
        <v xml:space="preserve"> </v>
      </c>
      <c r="AH282" s="75" t="str">
        <f t="shared" si="133"/>
        <v xml:space="preserve"> </v>
      </c>
      <c r="AI282" s="75" t="str">
        <f t="shared" si="134"/>
        <v xml:space="preserve"> </v>
      </c>
      <c r="AJ282" s="75" t="str">
        <f t="shared" si="135"/>
        <v xml:space="preserve"> </v>
      </c>
      <c r="AK282" s="91">
        <f t="shared" si="139"/>
        <v>8.3333333333333329E-2</v>
      </c>
      <c r="AL282" s="83"/>
      <c r="AM282" s="89">
        <f t="shared" si="136"/>
        <v>2.4390243902438935E-2</v>
      </c>
      <c r="AN282" s="77"/>
      <c r="AO282" s="75" t="e">
        <f t="shared" si="137"/>
        <v>#VALUE!</v>
      </c>
      <c r="AP282" s="121" t="str">
        <f t="shared" si="138"/>
        <v xml:space="preserve"> </v>
      </c>
    </row>
    <row r="283" spans="3:42" ht="12.75">
      <c r="C283" s="237"/>
      <c r="D283" s="238" t="s">
        <v>287</v>
      </c>
      <c r="E283" s="239">
        <v>0</v>
      </c>
      <c r="F283" s="240"/>
      <c r="G283" s="240">
        <v>0</v>
      </c>
      <c r="H283" s="240">
        <v>0</v>
      </c>
      <c r="I283" s="240">
        <v>0</v>
      </c>
      <c r="J283" s="240">
        <v>0</v>
      </c>
      <c r="K283" s="240">
        <v>0</v>
      </c>
      <c r="L283" s="240">
        <v>0</v>
      </c>
      <c r="M283" s="240">
        <v>0</v>
      </c>
      <c r="N283" s="240">
        <v>0</v>
      </c>
      <c r="O283" s="241">
        <v>0</v>
      </c>
      <c r="Q283" s="75" t="str">
        <f t="shared" si="120"/>
        <v xml:space="preserve"> </v>
      </c>
      <c r="R283" s="75" t="str">
        <f t="shared" si="121"/>
        <v xml:space="preserve"> </v>
      </c>
      <c r="S283" s="75" t="str">
        <f t="shared" si="122"/>
        <v xml:space="preserve"> </v>
      </c>
      <c r="U283" s="81" t="str">
        <f t="shared" si="123"/>
        <v xml:space="preserve"> </v>
      </c>
      <c r="V283" s="81" t="str">
        <f t="shared" si="124"/>
        <v xml:space="preserve"> </v>
      </c>
      <c r="W283" s="82" t="str">
        <f t="shared" si="125"/>
        <v xml:space="preserve"> </v>
      </c>
      <c r="X283" s="82" t="str">
        <f t="shared" si="126"/>
        <v xml:space="preserve"> </v>
      </c>
      <c r="Z283" s="75" t="str">
        <f t="shared" si="127"/>
        <v xml:space="preserve"> </v>
      </c>
      <c r="AA283" s="75" t="str">
        <f t="shared" si="128"/>
        <v xml:space="preserve"> </v>
      </c>
      <c r="AB283" s="75" t="str">
        <f t="shared" si="129"/>
        <v xml:space="preserve"> </v>
      </c>
      <c r="AD283" s="75" t="str">
        <f t="shared" si="130"/>
        <v xml:space="preserve"> </v>
      </c>
      <c r="AE283" s="75" t="str">
        <f t="shared" si="131"/>
        <v xml:space="preserve"> </v>
      </c>
      <c r="AF283" s="75" t="str">
        <f t="shared" si="132"/>
        <v xml:space="preserve"> </v>
      </c>
      <c r="AH283" s="75" t="str">
        <f t="shared" si="133"/>
        <v xml:space="preserve"> </v>
      </c>
      <c r="AI283" s="75" t="str">
        <f t="shared" si="134"/>
        <v xml:space="preserve"> </v>
      </c>
      <c r="AJ283" s="75" t="str">
        <f t="shared" si="135"/>
        <v xml:space="preserve"> </v>
      </c>
      <c r="AK283" s="91">
        <f t="shared" si="139"/>
        <v>8.3333333333333329E-2</v>
      </c>
      <c r="AL283" s="83"/>
      <c r="AM283" s="89">
        <f t="shared" si="136"/>
        <v>2.4390243902438935E-2</v>
      </c>
      <c r="AN283" s="77"/>
      <c r="AO283" s="75" t="e">
        <f t="shared" si="137"/>
        <v>#VALUE!</v>
      </c>
      <c r="AP283" s="121" t="str">
        <f t="shared" si="138"/>
        <v xml:space="preserve"> </v>
      </c>
    </row>
    <row r="284" spans="3:42" ht="12.75">
      <c r="C284" s="237"/>
      <c r="D284" s="238" t="s">
        <v>35</v>
      </c>
      <c r="E284" s="239">
        <v>0</v>
      </c>
      <c r="F284" s="240"/>
      <c r="G284" s="240">
        <v>0</v>
      </c>
      <c r="H284" s="240">
        <v>0</v>
      </c>
      <c r="I284" s="240">
        <v>0</v>
      </c>
      <c r="J284" s="240">
        <v>0</v>
      </c>
      <c r="K284" s="240">
        <v>0</v>
      </c>
      <c r="L284" s="240">
        <v>0</v>
      </c>
      <c r="M284" s="240">
        <v>0</v>
      </c>
      <c r="N284" s="240">
        <v>0</v>
      </c>
      <c r="O284" s="241">
        <v>0</v>
      </c>
      <c r="Q284" s="75" t="str">
        <f t="shared" si="120"/>
        <v xml:space="preserve"> </v>
      </c>
      <c r="R284" s="75" t="str">
        <f t="shared" si="121"/>
        <v xml:space="preserve"> </v>
      </c>
      <c r="S284" s="75" t="str">
        <f t="shared" si="122"/>
        <v xml:space="preserve"> </v>
      </c>
      <c r="U284" s="81" t="str">
        <f t="shared" si="123"/>
        <v xml:space="preserve"> </v>
      </c>
      <c r="V284" s="81" t="str">
        <f t="shared" si="124"/>
        <v xml:space="preserve"> </v>
      </c>
      <c r="W284" s="82" t="str">
        <f t="shared" si="125"/>
        <v xml:space="preserve"> </v>
      </c>
      <c r="X284" s="82" t="str">
        <f t="shared" si="126"/>
        <v xml:space="preserve"> </v>
      </c>
      <c r="Z284" s="75" t="str">
        <f t="shared" si="127"/>
        <v xml:space="preserve"> </v>
      </c>
      <c r="AA284" s="75" t="str">
        <f t="shared" si="128"/>
        <v xml:space="preserve"> </v>
      </c>
      <c r="AB284" s="75" t="str">
        <f t="shared" si="129"/>
        <v xml:space="preserve"> </v>
      </c>
      <c r="AD284" s="75" t="str">
        <f t="shared" si="130"/>
        <v xml:space="preserve"> </v>
      </c>
      <c r="AE284" s="75" t="str">
        <f t="shared" si="131"/>
        <v xml:space="preserve"> </v>
      </c>
      <c r="AF284" s="75" t="str">
        <f t="shared" si="132"/>
        <v xml:space="preserve"> </v>
      </c>
      <c r="AH284" s="75" t="str">
        <f t="shared" si="133"/>
        <v xml:space="preserve"> </v>
      </c>
      <c r="AI284" s="75" t="str">
        <f t="shared" si="134"/>
        <v xml:space="preserve"> </v>
      </c>
      <c r="AJ284" s="75" t="str">
        <f t="shared" si="135"/>
        <v xml:space="preserve"> </v>
      </c>
      <c r="AK284" s="91">
        <f t="shared" si="139"/>
        <v>8.3333333333333329E-2</v>
      </c>
      <c r="AL284" s="83"/>
      <c r="AM284" s="89">
        <f t="shared" si="136"/>
        <v>2.4390243902438935E-2</v>
      </c>
      <c r="AN284" s="77"/>
      <c r="AO284" s="75" t="e">
        <f t="shared" si="137"/>
        <v>#VALUE!</v>
      </c>
      <c r="AP284" s="121" t="str">
        <f t="shared" si="138"/>
        <v xml:space="preserve"> </v>
      </c>
    </row>
    <row r="285" spans="3:42" ht="12.75">
      <c r="C285" s="237"/>
      <c r="D285" s="238" t="s">
        <v>202</v>
      </c>
      <c r="E285" s="239">
        <v>0</v>
      </c>
      <c r="F285" s="240"/>
      <c r="G285" s="240">
        <v>0</v>
      </c>
      <c r="H285" s="240">
        <v>0</v>
      </c>
      <c r="I285" s="240">
        <v>0</v>
      </c>
      <c r="J285" s="240">
        <v>0</v>
      </c>
      <c r="K285" s="240">
        <v>0</v>
      </c>
      <c r="L285" s="240">
        <v>0</v>
      </c>
      <c r="M285" s="240">
        <v>0</v>
      </c>
      <c r="N285" s="240">
        <v>0</v>
      </c>
      <c r="O285" s="241">
        <v>0</v>
      </c>
      <c r="Q285" s="75" t="str">
        <f t="shared" si="120"/>
        <v xml:space="preserve"> </v>
      </c>
      <c r="R285" s="75" t="str">
        <f t="shared" si="121"/>
        <v xml:space="preserve"> </v>
      </c>
      <c r="S285" s="75" t="str">
        <f t="shared" si="122"/>
        <v xml:space="preserve"> </v>
      </c>
      <c r="U285" s="81" t="str">
        <f t="shared" si="123"/>
        <v xml:space="preserve"> </v>
      </c>
      <c r="V285" s="81" t="str">
        <f t="shared" si="124"/>
        <v xml:space="preserve"> </v>
      </c>
      <c r="W285" s="82" t="str">
        <f t="shared" si="125"/>
        <v xml:space="preserve"> </v>
      </c>
      <c r="X285" s="82" t="str">
        <f t="shared" si="126"/>
        <v xml:space="preserve"> </v>
      </c>
      <c r="Z285" s="75" t="str">
        <f t="shared" si="127"/>
        <v xml:space="preserve"> </v>
      </c>
      <c r="AA285" s="75" t="str">
        <f t="shared" si="128"/>
        <v xml:space="preserve"> </v>
      </c>
      <c r="AB285" s="75" t="str">
        <f t="shared" si="129"/>
        <v xml:space="preserve"> </v>
      </c>
      <c r="AD285" s="75" t="str">
        <f t="shared" si="130"/>
        <v xml:space="preserve"> </v>
      </c>
      <c r="AE285" s="75" t="str">
        <f t="shared" si="131"/>
        <v xml:space="preserve"> </v>
      </c>
      <c r="AF285" s="75" t="str">
        <f t="shared" si="132"/>
        <v xml:space="preserve"> </v>
      </c>
      <c r="AH285" s="75" t="str">
        <f t="shared" si="133"/>
        <v xml:space="preserve"> </v>
      </c>
      <c r="AI285" s="75" t="str">
        <f t="shared" si="134"/>
        <v xml:space="preserve"> </v>
      </c>
      <c r="AJ285" s="75" t="str">
        <f t="shared" si="135"/>
        <v xml:space="preserve"> </v>
      </c>
      <c r="AK285" s="91">
        <f t="shared" si="139"/>
        <v>8.3333333333333329E-2</v>
      </c>
      <c r="AL285" s="83"/>
      <c r="AM285" s="89">
        <f t="shared" si="136"/>
        <v>2.4390243902438935E-2</v>
      </c>
      <c r="AN285" s="77"/>
      <c r="AO285" s="75" t="e">
        <f t="shared" si="137"/>
        <v>#VALUE!</v>
      </c>
      <c r="AP285" s="121" t="str">
        <f t="shared" si="138"/>
        <v xml:space="preserve"> </v>
      </c>
    </row>
    <row r="286" spans="3:42" ht="12.75">
      <c r="C286" s="237"/>
      <c r="D286" s="238" t="s">
        <v>201</v>
      </c>
      <c r="E286" s="239">
        <v>0</v>
      </c>
      <c r="F286" s="240"/>
      <c r="G286" s="240">
        <v>0</v>
      </c>
      <c r="H286" s="240">
        <v>0</v>
      </c>
      <c r="I286" s="240">
        <v>0</v>
      </c>
      <c r="J286" s="240">
        <v>0</v>
      </c>
      <c r="K286" s="240">
        <v>0</v>
      </c>
      <c r="L286" s="240">
        <v>0</v>
      </c>
      <c r="M286" s="240">
        <v>0</v>
      </c>
      <c r="N286" s="240">
        <v>0</v>
      </c>
      <c r="O286" s="241">
        <v>0</v>
      </c>
      <c r="Q286" s="75" t="str">
        <f t="shared" si="120"/>
        <v xml:space="preserve"> </v>
      </c>
      <c r="R286" s="75" t="str">
        <f t="shared" si="121"/>
        <v xml:space="preserve"> </v>
      </c>
      <c r="S286" s="75" t="str">
        <f t="shared" si="122"/>
        <v xml:space="preserve"> </v>
      </c>
      <c r="U286" s="81" t="str">
        <f t="shared" si="123"/>
        <v xml:space="preserve"> </v>
      </c>
      <c r="V286" s="81" t="str">
        <f t="shared" si="124"/>
        <v xml:space="preserve"> </v>
      </c>
      <c r="W286" s="82" t="str">
        <f t="shared" si="125"/>
        <v xml:space="preserve"> </v>
      </c>
      <c r="X286" s="82" t="str">
        <f t="shared" si="126"/>
        <v xml:space="preserve"> </v>
      </c>
      <c r="Z286" s="75" t="str">
        <f t="shared" si="127"/>
        <v xml:space="preserve"> </v>
      </c>
      <c r="AA286" s="75" t="str">
        <f t="shared" si="128"/>
        <v xml:space="preserve"> </v>
      </c>
      <c r="AB286" s="75" t="str">
        <f t="shared" si="129"/>
        <v xml:space="preserve"> </v>
      </c>
      <c r="AD286" s="75" t="str">
        <f t="shared" si="130"/>
        <v xml:space="preserve"> </v>
      </c>
      <c r="AE286" s="75" t="str">
        <f t="shared" si="131"/>
        <v xml:space="preserve"> </v>
      </c>
      <c r="AF286" s="75" t="str">
        <f t="shared" si="132"/>
        <v xml:space="preserve"> </v>
      </c>
      <c r="AH286" s="75" t="str">
        <f t="shared" si="133"/>
        <v xml:space="preserve"> </v>
      </c>
      <c r="AI286" s="75" t="str">
        <f t="shared" si="134"/>
        <v xml:space="preserve"> </v>
      </c>
      <c r="AJ286" s="75" t="str">
        <f t="shared" si="135"/>
        <v xml:space="preserve"> </v>
      </c>
      <c r="AK286" s="91">
        <f t="shared" si="139"/>
        <v>8.3333333333333329E-2</v>
      </c>
      <c r="AL286" s="83"/>
      <c r="AM286" s="89">
        <f t="shared" si="136"/>
        <v>2.4390243902438935E-2</v>
      </c>
      <c r="AN286" s="77"/>
      <c r="AO286" s="75" t="e">
        <f t="shared" si="137"/>
        <v>#VALUE!</v>
      </c>
      <c r="AP286" s="121" t="str">
        <f t="shared" si="138"/>
        <v xml:space="preserve"> </v>
      </c>
    </row>
    <row r="287" spans="3:42" ht="12.75">
      <c r="C287" s="237"/>
      <c r="D287" s="238" t="s">
        <v>203</v>
      </c>
      <c r="E287" s="239">
        <v>0</v>
      </c>
      <c r="F287" s="240"/>
      <c r="G287" s="240">
        <v>0</v>
      </c>
      <c r="H287" s="240">
        <v>0</v>
      </c>
      <c r="I287" s="240">
        <v>0</v>
      </c>
      <c r="J287" s="240">
        <v>0</v>
      </c>
      <c r="K287" s="240">
        <v>0</v>
      </c>
      <c r="L287" s="240">
        <v>0</v>
      </c>
      <c r="M287" s="240">
        <v>0</v>
      </c>
      <c r="N287" s="240">
        <v>0</v>
      </c>
      <c r="O287" s="241">
        <v>0</v>
      </c>
      <c r="Q287" s="75" t="str">
        <f t="shared" si="120"/>
        <v xml:space="preserve"> </v>
      </c>
      <c r="R287" s="75" t="str">
        <f t="shared" si="121"/>
        <v xml:space="preserve"> </v>
      </c>
      <c r="S287" s="75" t="str">
        <f t="shared" si="122"/>
        <v xml:space="preserve"> </v>
      </c>
      <c r="U287" s="81" t="str">
        <f t="shared" si="123"/>
        <v xml:space="preserve"> </v>
      </c>
      <c r="V287" s="81" t="str">
        <f t="shared" si="124"/>
        <v xml:space="preserve"> </v>
      </c>
      <c r="W287" s="82" t="str">
        <f t="shared" si="125"/>
        <v xml:space="preserve"> </v>
      </c>
      <c r="X287" s="82" t="str">
        <f t="shared" si="126"/>
        <v xml:space="preserve"> </v>
      </c>
      <c r="Z287" s="75" t="str">
        <f t="shared" si="127"/>
        <v xml:space="preserve"> </v>
      </c>
      <c r="AA287" s="75" t="str">
        <f t="shared" si="128"/>
        <v xml:space="preserve"> </v>
      </c>
      <c r="AB287" s="75" t="str">
        <f t="shared" si="129"/>
        <v xml:space="preserve"> </v>
      </c>
      <c r="AD287" s="75" t="str">
        <f t="shared" si="130"/>
        <v xml:space="preserve"> </v>
      </c>
      <c r="AE287" s="75" t="str">
        <f t="shared" si="131"/>
        <v xml:space="preserve"> </v>
      </c>
      <c r="AF287" s="75" t="str">
        <f t="shared" si="132"/>
        <v xml:space="preserve"> </v>
      </c>
      <c r="AH287" s="75" t="str">
        <f t="shared" si="133"/>
        <v xml:space="preserve"> </v>
      </c>
      <c r="AI287" s="75" t="str">
        <f t="shared" si="134"/>
        <v xml:space="preserve"> </v>
      </c>
      <c r="AJ287" s="75" t="str">
        <f t="shared" si="135"/>
        <v xml:space="preserve"> </v>
      </c>
      <c r="AK287" s="91">
        <f t="shared" si="139"/>
        <v>8.3333333333333329E-2</v>
      </c>
      <c r="AL287" s="83"/>
      <c r="AM287" s="89">
        <f t="shared" si="136"/>
        <v>2.4390243902438935E-2</v>
      </c>
      <c r="AN287" s="77"/>
      <c r="AO287" s="75" t="e">
        <f t="shared" si="137"/>
        <v>#VALUE!</v>
      </c>
      <c r="AP287" s="121" t="str">
        <f t="shared" si="138"/>
        <v xml:space="preserve"> </v>
      </c>
    </row>
    <row r="288" spans="3:42" ht="12.75">
      <c r="C288" s="237"/>
      <c r="D288" s="238" t="s">
        <v>231</v>
      </c>
      <c r="E288" s="239">
        <v>0</v>
      </c>
      <c r="F288" s="240"/>
      <c r="G288" s="240">
        <v>0</v>
      </c>
      <c r="H288" s="240">
        <v>0</v>
      </c>
      <c r="I288" s="240">
        <v>0</v>
      </c>
      <c r="J288" s="240">
        <v>0</v>
      </c>
      <c r="K288" s="240">
        <v>0</v>
      </c>
      <c r="L288" s="240">
        <v>0</v>
      </c>
      <c r="M288" s="240">
        <v>0</v>
      </c>
      <c r="N288" s="240">
        <v>0</v>
      </c>
      <c r="O288" s="241">
        <v>0</v>
      </c>
      <c r="Q288" s="75" t="str">
        <f t="shared" si="120"/>
        <v xml:space="preserve"> </v>
      </c>
      <c r="R288" s="75" t="str">
        <f t="shared" si="121"/>
        <v xml:space="preserve"> </v>
      </c>
      <c r="S288" s="75" t="str">
        <f t="shared" si="122"/>
        <v xml:space="preserve"> </v>
      </c>
      <c r="U288" s="81" t="str">
        <f t="shared" si="123"/>
        <v xml:space="preserve"> </v>
      </c>
      <c r="V288" s="81" t="str">
        <f t="shared" si="124"/>
        <v xml:space="preserve"> </v>
      </c>
      <c r="W288" s="82" t="str">
        <f t="shared" si="125"/>
        <v xml:space="preserve"> </v>
      </c>
      <c r="X288" s="82" t="str">
        <f t="shared" si="126"/>
        <v xml:space="preserve"> </v>
      </c>
      <c r="Z288" s="75" t="str">
        <f t="shared" si="127"/>
        <v xml:space="preserve"> </v>
      </c>
      <c r="AA288" s="75" t="str">
        <f t="shared" si="128"/>
        <v xml:space="preserve"> </v>
      </c>
      <c r="AB288" s="75" t="str">
        <f t="shared" si="129"/>
        <v xml:space="preserve"> </v>
      </c>
      <c r="AD288" s="75" t="str">
        <f t="shared" si="130"/>
        <v xml:space="preserve"> </v>
      </c>
      <c r="AE288" s="75" t="str">
        <f t="shared" si="131"/>
        <v xml:space="preserve"> </v>
      </c>
      <c r="AF288" s="75" t="str">
        <f t="shared" si="132"/>
        <v xml:space="preserve"> </v>
      </c>
      <c r="AH288" s="75" t="str">
        <f t="shared" si="133"/>
        <v xml:space="preserve"> </v>
      </c>
      <c r="AI288" s="75" t="str">
        <f t="shared" si="134"/>
        <v xml:space="preserve"> </v>
      </c>
      <c r="AJ288" s="75" t="str">
        <f t="shared" si="135"/>
        <v xml:space="preserve"> </v>
      </c>
      <c r="AK288" s="91">
        <f t="shared" si="139"/>
        <v>8.3333333333333329E-2</v>
      </c>
      <c r="AL288" s="83"/>
      <c r="AM288" s="89">
        <f t="shared" si="136"/>
        <v>2.4390243902438935E-2</v>
      </c>
      <c r="AN288" s="77"/>
      <c r="AO288" s="75" t="e">
        <f t="shared" si="137"/>
        <v>#VALUE!</v>
      </c>
      <c r="AP288" s="121" t="str">
        <f t="shared" si="138"/>
        <v xml:space="preserve"> </v>
      </c>
    </row>
    <row r="289" spans="3:42" ht="12.75">
      <c r="C289" s="237"/>
      <c r="D289" s="238" t="s">
        <v>232</v>
      </c>
      <c r="E289" s="239">
        <v>0</v>
      </c>
      <c r="F289" s="240"/>
      <c r="G289" s="240">
        <v>0</v>
      </c>
      <c r="H289" s="240">
        <v>0</v>
      </c>
      <c r="I289" s="240">
        <v>0</v>
      </c>
      <c r="J289" s="240">
        <v>0</v>
      </c>
      <c r="K289" s="240">
        <v>0</v>
      </c>
      <c r="L289" s="240">
        <v>0</v>
      </c>
      <c r="M289" s="240">
        <v>0</v>
      </c>
      <c r="N289" s="240">
        <v>0</v>
      </c>
      <c r="O289" s="241">
        <v>0</v>
      </c>
      <c r="Q289" s="75" t="str">
        <f t="shared" si="120"/>
        <v xml:space="preserve"> </v>
      </c>
      <c r="R289" s="75" t="str">
        <f t="shared" si="121"/>
        <v xml:space="preserve"> </v>
      </c>
      <c r="S289" s="75" t="str">
        <f t="shared" si="122"/>
        <v xml:space="preserve"> </v>
      </c>
      <c r="U289" s="81" t="str">
        <f t="shared" si="123"/>
        <v xml:space="preserve"> </v>
      </c>
      <c r="V289" s="81" t="str">
        <f t="shared" si="124"/>
        <v xml:space="preserve"> </v>
      </c>
      <c r="W289" s="82" t="str">
        <f t="shared" si="125"/>
        <v xml:space="preserve"> </v>
      </c>
      <c r="X289" s="82" t="str">
        <f t="shared" si="126"/>
        <v xml:space="preserve"> </v>
      </c>
      <c r="Z289" s="75" t="str">
        <f t="shared" si="127"/>
        <v xml:space="preserve"> </v>
      </c>
      <c r="AA289" s="75" t="str">
        <f t="shared" si="128"/>
        <v xml:space="preserve"> </v>
      </c>
      <c r="AB289" s="75" t="str">
        <f t="shared" si="129"/>
        <v xml:space="preserve"> </v>
      </c>
      <c r="AD289" s="75" t="str">
        <f t="shared" si="130"/>
        <v xml:space="preserve"> </v>
      </c>
      <c r="AE289" s="75" t="str">
        <f t="shared" si="131"/>
        <v xml:space="preserve"> </v>
      </c>
      <c r="AF289" s="75" t="str">
        <f t="shared" si="132"/>
        <v xml:space="preserve"> </v>
      </c>
      <c r="AH289" s="75" t="str">
        <f t="shared" si="133"/>
        <v xml:space="preserve"> </v>
      </c>
      <c r="AI289" s="75" t="str">
        <f t="shared" si="134"/>
        <v xml:space="preserve"> </v>
      </c>
      <c r="AJ289" s="75" t="str">
        <f t="shared" si="135"/>
        <v xml:space="preserve"> </v>
      </c>
      <c r="AK289" s="91">
        <f t="shared" si="139"/>
        <v>8.3333333333333329E-2</v>
      </c>
      <c r="AL289" s="83"/>
      <c r="AM289" s="89">
        <f t="shared" si="136"/>
        <v>2.4390243902438935E-2</v>
      </c>
      <c r="AN289" s="77"/>
      <c r="AO289" s="75" t="e">
        <f t="shared" si="137"/>
        <v>#VALUE!</v>
      </c>
      <c r="AP289" s="121" t="str">
        <f t="shared" si="138"/>
        <v xml:space="preserve"> </v>
      </c>
    </row>
    <row r="290" spans="3:42" ht="12.75">
      <c r="C290" s="237"/>
      <c r="D290" s="238" t="s">
        <v>205</v>
      </c>
      <c r="E290" s="239">
        <v>0</v>
      </c>
      <c r="F290" s="240"/>
      <c r="G290" s="240">
        <v>0</v>
      </c>
      <c r="H290" s="240">
        <v>0</v>
      </c>
      <c r="I290" s="240">
        <v>0</v>
      </c>
      <c r="J290" s="240">
        <v>0</v>
      </c>
      <c r="K290" s="240">
        <v>0</v>
      </c>
      <c r="L290" s="240">
        <v>0</v>
      </c>
      <c r="M290" s="240">
        <v>0</v>
      </c>
      <c r="N290" s="240">
        <v>0</v>
      </c>
      <c r="O290" s="241">
        <v>0</v>
      </c>
      <c r="Q290" s="75" t="str">
        <f t="shared" si="120"/>
        <v xml:space="preserve"> </v>
      </c>
      <c r="R290" s="75" t="str">
        <f t="shared" si="121"/>
        <v xml:space="preserve"> </v>
      </c>
      <c r="S290" s="75" t="str">
        <f t="shared" si="122"/>
        <v xml:space="preserve"> </v>
      </c>
      <c r="U290" s="81" t="str">
        <f t="shared" si="123"/>
        <v xml:space="preserve"> </v>
      </c>
      <c r="V290" s="81" t="str">
        <f t="shared" si="124"/>
        <v xml:space="preserve"> </v>
      </c>
      <c r="W290" s="82" t="str">
        <f t="shared" si="125"/>
        <v xml:space="preserve"> </v>
      </c>
      <c r="X290" s="82" t="str">
        <f t="shared" si="126"/>
        <v xml:space="preserve"> </v>
      </c>
      <c r="Z290" s="75" t="str">
        <f t="shared" si="127"/>
        <v xml:space="preserve"> </v>
      </c>
      <c r="AA290" s="75" t="str">
        <f t="shared" si="128"/>
        <v xml:space="preserve"> </v>
      </c>
      <c r="AB290" s="75" t="str">
        <f t="shared" si="129"/>
        <v xml:space="preserve"> </v>
      </c>
      <c r="AD290" s="75" t="str">
        <f t="shared" si="130"/>
        <v xml:space="preserve"> </v>
      </c>
      <c r="AE290" s="75" t="str">
        <f t="shared" si="131"/>
        <v xml:space="preserve"> </v>
      </c>
      <c r="AF290" s="75" t="str">
        <f t="shared" si="132"/>
        <v xml:space="preserve"> </v>
      </c>
      <c r="AH290" s="75" t="str">
        <f t="shared" si="133"/>
        <v xml:space="preserve"> </v>
      </c>
      <c r="AI290" s="75" t="str">
        <f t="shared" si="134"/>
        <v xml:space="preserve"> </v>
      </c>
      <c r="AJ290" s="75" t="str">
        <f t="shared" si="135"/>
        <v xml:space="preserve"> </v>
      </c>
      <c r="AK290" s="91">
        <f t="shared" si="139"/>
        <v>8.3333333333333329E-2</v>
      </c>
      <c r="AL290" s="83"/>
      <c r="AM290" s="89">
        <f t="shared" si="136"/>
        <v>2.4390243902438935E-2</v>
      </c>
      <c r="AN290" s="77"/>
      <c r="AO290" s="75" t="e">
        <f t="shared" si="137"/>
        <v>#VALUE!</v>
      </c>
      <c r="AP290" s="121" t="str">
        <f t="shared" si="138"/>
        <v xml:space="preserve"> </v>
      </c>
    </row>
    <row r="291" spans="3:42" ht="12.75">
      <c r="C291" s="237"/>
      <c r="D291" s="238" t="s">
        <v>206</v>
      </c>
      <c r="E291" s="239">
        <v>0</v>
      </c>
      <c r="F291" s="240"/>
      <c r="G291" s="240">
        <v>0</v>
      </c>
      <c r="H291" s="240">
        <v>0</v>
      </c>
      <c r="I291" s="240">
        <v>0</v>
      </c>
      <c r="J291" s="240">
        <v>0</v>
      </c>
      <c r="K291" s="240">
        <v>0</v>
      </c>
      <c r="L291" s="240">
        <v>0</v>
      </c>
      <c r="M291" s="240">
        <v>0</v>
      </c>
      <c r="N291" s="240">
        <v>0</v>
      </c>
      <c r="O291" s="241">
        <v>0</v>
      </c>
      <c r="Q291" s="75" t="str">
        <f t="shared" ref="Q291:Q354" si="140">+IF(E291&gt;0,H291/E291," ")</f>
        <v xml:space="preserve"> </v>
      </c>
      <c r="R291" s="75" t="str">
        <f t="shared" ref="R291:R354" si="141">+IF(F291&gt;0,H291/F291," ")</f>
        <v xml:space="preserve"> </v>
      </c>
      <c r="S291" s="75" t="str">
        <f t="shared" ref="S291:S354" si="142">+IF(G291&gt;0,H291/G291," ")</f>
        <v xml:space="preserve"> </v>
      </c>
      <c r="U291" s="81" t="str">
        <f t="shared" ref="U291:U354" si="143">+IF(H291&gt;0,I291/H291," ")</f>
        <v xml:space="preserve"> </v>
      </c>
      <c r="V291" s="81" t="str">
        <f t="shared" ref="V291:V354" si="144">+IF(H291&gt;0,J291/H291," ")</f>
        <v xml:space="preserve"> </v>
      </c>
      <c r="W291" s="82" t="str">
        <f t="shared" ref="W291:W354" si="145">+IF(H291&gt;0,K291/H291," ")</f>
        <v xml:space="preserve"> </v>
      </c>
      <c r="X291" s="82" t="str">
        <f t="shared" ref="X291:X354" si="146">+IF(H291&gt;0,L291/H291," ")</f>
        <v xml:space="preserve"> </v>
      </c>
      <c r="Z291" s="75" t="str">
        <f t="shared" ref="Z291:Z354" si="147">+IF(E291&gt;0,M291/E291," ")</f>
        <v xml:space="preserve"> </v>
      </c>
      <c r="AA291" s="75" t="str">
        <f t="shared" ref="AA291:AA354" si="148">+IF(F291,M291/F291," ")</f>
        <v xml:space="preserve"> </v>
      </c>
      <c r="AB291" s="75" t="str">
        <f t="shared" ref="AB291:AB354" si="149">+IF(G291,M291/G291," ")</f>
        <v xml:space="preserve"> </v>
      </c>
      <c r="AD291" s="75" t="str">
        <f t="shared" ref="AD291:AD354" si="150">+IF(E291&gt;0,N291/E291," ")</f>
        <v xml:space="preserve"> </v>
      </c>
      <c r="AE291" s="75" t="str">
        <f t="shared" ref="AE291:AE354" si="151">+IF(F291&gt;0,N291/F291," ")</f>
        <v xml:space="preserve"> </v>
      </c>
      <c r="AF291" s="75" t="str">
        <f t="shared" ref="AF291:AF354" si="152">+IF(G291&gt;0,N291/G291," ")</f>
        <v xml:space="preserve"> </v>
      </c>
      <c r="AH291" s="75" t="str">
        <f t="shared" ref="AH291:AH354" si="153">+IF(E291&gt;0,O291/E291," ")</f>
        <v xml:space="preserve"> </v>
      </c>
      <c r="AI291" s="75" t="str">
        <f t="shared" ref="AI291:AI354" si="154">+IF(F291&gt;0,O291/F291," ")</f>
        <v xml:space="preserve"> </v>
      </c>
      <c r="AJ291" s="75" t="str">
        <f t="shared" ref="AJ291:AJ354" si="155">+IF(G291,O291/G291," ")</f>
        <v xml:space="preserve"> </v>
      </c>
      <c r="AK291" s="91">
        <f t="shared" si="139"/>
        <v>8.3333333333333329E-2</v>
      </c>
      <c r="AL291" s="83"/>
      <c r="AM291" s="89">
        <f t="shared" ref="AM291:AM354" si="156">1-1/(1+AK291*$AL$5)</f>
        <v>2.4390243902438935E-2</v>
      </c>
      <c r="AN291" s="77"/>
      <c r="AO291" s="75" t="e">
        <f t="shared" ref="AO291:AO354" si="157">+IF(AH291&gt;0,AH291*(1-AM291)," ")</f>
        <v>#VALUE!</v>
      </c>
      <c r="AP291" s="121" t="str">
        <f t="shared" ref="AP291:AP354" si="158">+IF(H291&gt;0,O291/H291," ")</f>
        <v xml:space="preserve"> </v>
      </c>
    </row>
    <row r="292" spans="3:42" ht="12.75">
      <c r="C292" s="237"/>
      <c r="D292" s="238" t="s">
        <v>36</v>
      </c>
      <c r="E292" s="239">
        <v>0</v>
      </c>
      <c r="F292" s="240"/>
      <c r="G292" s="240">
        <v>0</v>
      </c>
      <c r="H292" s="240">
        <v>0</v>
      </c>
      <c r="I292" s="240">
        <v>0</v>
      </c>
      <c r="J292" s="240">
        <v>0</v>
      </c>
      <c r="K292" s="240">
        <v>0</v>
      </c>
      <c r="L292" s="240">
        <v>0</v>
      </c>
      <c r="M292" s="240">
        <v>0</v>
      </c>
      <c r="N292" s="240">
        <v>0</v>
      </c>
      <c r="O292" s="241">
        <v>0</v>
      </c>
      <c r="Q292" s="75" t="str">
        <f t="shared" si="140"/>
        <v xml:space="preserve"> </v>
      </c>
      <c r="R292" s="75" t="str">
        <f t="shared" si="141"/>
        <v xml:space="preserve"> </v>
      </c>
      <c r="S292" s="75" t="str">
        <f t="shared" si="142"/>
        <v xml:space="preserve"> </v>
      </c>
      <c r="U292" s="81" t="str">
        <f t="shared" si="143"/>
        <v xml:space="preserve"> </v>
      </c>
      <c r="V292" s="81" t="str">
        <f t="shared" si="144"/>
        <v xml:space="preserve"> </v>
      </c>
      <c r="W292" s="82" t="str">
        <f t="shared" si="145"/>
        <v xml:space="preserve"> </v>
      </c>
      <c r="X292" s="82" t="str">
        <f t="shared" si="146"/>
        <v xml:space="preserve"> </v>
      </c>
      <c r="Z292" s="75" t="str">
        <f t="shared" si="147"/>
        <v xml:space="preserve"> </v>
      </c>
      <c r="AA292" s="75" t="str">
        <f t="shared" si="148"/>
        <v xml:space="preserve"> </v>
      </c>
      <c r="AB292" s="75" t="str">
        <f t="shared" si="149"/>
        <v xml:space="preserve"> </v>
      </c>
      <c r="AD292" s="75" t="str">
        <f t="shared" si="150"/>
        <v xml:space="preserve"> </v>
      </c>
      <c r="AE292" s="75" t="str">
        <f t="shared" si="151"/>
        <v xml:space="preserve"> </v>
      </c>
      <c r="AF292" s="75" t="str">
        <f t="shared" si="152"/>
        <v xml:space="preserve"> </v>
      </c>
      <c r="AH292" s="75" t="str">
        <f t="shared" si="153"/>
        <v xml:space="preserve"> </v>
      </c>
      <c r="AI292" s="75" t="str">
        <f t="shared" si="154"/>
        <v xml:space="preserve"> </v>
      </c>
      <c r="AJ292" s="75" t="str">
        <f t="shared" si="155"/>
        <v xml:space="preserve"> </v>
      </c>
      <c r="AK292" s="91">
        <f t="shared" si="139"/>
        <v>8.3333333333333329E-2</v>
      </c>
      <c r="AL292" s="83"/>
      <c r="AM292" s="89">
        <f t="shared" si="156"/>
        <v>2.4390243902438935E-2</v>
      </c>
      <c r="AN292" s="77"/>
      <c r="AO292" s="75" t="e">
        <f t="shared" si="157"/>
        <v>#VALUE!</v>
      </c>
      <c r="AP292" s="121" t="str">
        <f t="shared" si="158"/>
        <v xml:space="preserve"> </v>
      </c>
    </row>
    <row r="293" spans="3:42" ht="12.75">
      <c r="C293" s="237"/>
      <c r="D293" s="238" t="s">
        <v>204</v>
      </c>
      <c r="E293" s="239">
        <v>0</v>
      </c>
      <c r="F293" s="240"/>
      <c r="G293" s="240">
        <v>0</v>
      </c>
      <c r="H293" s="240">
        <v>0</v>
      </c>
      <c r="I293" s="240">
        <v>0</v>
      </c>
      <c r="J293" s="240">
        <v>0</v>
      </c>
      <c r="K293" s="240">
        <v>0</v>
      </c>
      <c r="L293" s="240">
        <v>0</v>
      </c>
      <c r="M293" s="240">
        <v>0</v>
      </c>
      <c r="N293" s="240">
        <v>0</v>
      </c>
      <c r="O293" s="241">
        <v>0</v>
      </c>
      <c r="Q293" s="75" t="str">
        <f t="shared" si="140"/>
        <v xml:space="preserve"> </v>
      </c>
      <c r="R293" s="75" t="str">
        <f t="shared" si="141"/>
        <v xml:space="preserve"> </v>
      </c>
      <c r="S293" s="75" t="str">
        <f t="shared" si="142"/>
        <v xml:space="preserve"> </v>
      </c>
      <c r="U293" s="81" t="str">
        <f t="shared" si="143"/>
        <v xml:space="preserve"> </v>
      </c>
      <c r="V293" s="81" t="str">
        <f t="shared" si="144"/>
        <v xml:space="preserve"> </v>
      </c>
      <c r="W293" s="82" t="str">
        <f t="shared" si="145"/>
        <v xml:space="preserve"> </v>
      </c>
      <c r="X293" s="82" t="str">
        <f t="shared" si="146"/>
        <v xml:space="preserve"> </v>
      </c>
      <c r="Z293" s="75" t="str">
        <f t="shared" si="147"/>
        <v xml:space="preserve"> </v>
      </c>
      <c r="AA293" s="75" t="str">
        <f t="shared" si="148"/>
        <v xml:space="preserve"> </v>
      </c>
      <c r="AB293" s="75" t="str">
        <f t="shared" si="149"/>
        <v xml:space="preserve"> </v>
      </c>
      <c r="AD293" s="75" t="str">
        <f t="shared" si="150"/>
        <v xml:space="preserve"> </v>
      </c>
      <c r="AE293" s="75" t="str">
        <f t="shared" si="151"/>
        <v xml:space="preserve"> </v>
      </c>
      <c r="AF293" s="75" t="str">
        <f t="shared" si="152"/>
        <v xml:space="preserve"> </v>
      </c>
      <c r="AH293" s="75" t="str">
        <f t="shared" si="153"/>
        <v xml:space="preserve"> </v>
      </c>
      <c r="AI293" s="75" t="str">
        <f t="shared" si="154"/>
        <v xml:space="preserve"> </v>
      </c>
      <c r="AJ293" s="75" t="str">
        <f t="shared" si="155"/>
        <v xml:space="preserve"> </v>
      </c>
      <c r="AK293" s="91">
        <f t="shared" si="139"/>
        <v>8.3333333333333329E-2</v>
      </c>
      <c r="AL293" s="83"/>
      <c r="AM293" s="89">
        <f t="shared" si="156"/>
        <v>2.4390243902438935E-2</v>
      </c>
      <c r="AN293" s="77"/>
      <c r="AO293" s="75" t="e">
        <f t="shared" si="157"/>
        <v>#VALUE!</v>
      </c>
      <c r="AP293" s="121" t="str">
        <f t="shared" si="158"/>
        <v xml:space="preserve"> </v>
      </c>
    </row>
    <row r="294" spans="3:42" ht="12.75">
      <c r="C294" s="227" t="s">
        <v>119</v>
      </c>
      <c r="D294" s="228"/>
      <c r="E294" s="234">
        <v>2010</v>
      </c>
      <c r="F294" s="235">
        <v>571</v>
      </c>
      <c r="G294" s="235">
        <v>6372</v>
      </c>
      <c r="H294" s="235">
        <v>1138556.7831912658</v>
      </c>
      <c r="I294" s="235">
        <v>170783.51747868987</v>
      </c>
      <c r="J294" s="235">
        <v>48388.663285628805</v>
      </c>
      <c r="K294" s="235">
        <v>13947.320594093007</v>
      </c>
      <c r="L294" s="235">
        <v>67174.850208284683</v>
      </c>
      <c r="M294" s="235">
        <v>637910.52631578944</v>
      </c>
      <c r="N294" s="235">
        <v>116107.82239999999</v>
      </c>
      <c r="O294" s="236">
        <v>84244.082908779877</v>
      </c>
      <c r="Q294" s="84">
        <f t="shared" si="140"/>
        <v>566.44616079167452</v>
      </c>
      <c r="R294" s="84">
        <f t="shared" si="141"/>
        <v>1993.9698479706931</v>
      </c>
      <c r="S294" s="84">
        <f t="shared" si="142"/>
        <v>178.68122774501973</v>
      </c>
      <c r="T294" s="85"/>
      <c r="U294" s="86">
        <f t="shared" si="143"/>
        <v>0.15</v>
      </c>
      <c r="V294" s="86">
        <f t="shared" si="144"/>
        <v>4.250000000000001E-2</v>
      </c>
      <c r="W294" s="87">
        <f t="shared" si="145"/>
        <v>1.2250000000000002E-2</v>
      </c>
      <c r="X294" s="87">
        <f t="shared" si="146"/>
        <v>5.9000000000000004E-2</v>
      </c>
      <c r="Y294" s="85"/>
      <c r="Z294" s="84">
        <f t="shared" si="147"/>
        <v>317.36842105263156</v>
      </c>
      <c r="AA294" s="84">
        <f t="shared" si="148"/>
        <v>1117.1813070329063</v>
      </c>
      <c r="AB294" s="84">
        <f t="shared" si="149"/>
        <v>100.1115075825156</v>
      </c>
      <c r="AC294" s="85"/>
      <c r="AD294" s="84">
        <f t="shared" si="150"/>
        <v>57.765085771144271</v>
      </c>
      <c r="AE294" s="84">
        <f t="shared" si="151"/>
        <v>203.34119509632222</v>
      </c>
      <c r="AF294" s="84">
        <f t="shared" si="152"/>
        <v>18.221566603892025</v>
      </c>
      <c r="AG294" s="85"/>
      <c r="AH294" s="88">
        <f t="shared" si="153"/>
        <v>41.912479059094466</v>
      </c>
      <c r="AI294" s="84">
        <f t="shared" si="154"/>
        <v>147.53779843919418</v>
      </c>
      <c r="AJ294" s="84">
        <f t="shared" si="155"/>
        <v>13.220979740863132</v>
      </c>
      <c r="AK294" s="91">
        <f t="shared" si="139"/>
        <v>8.3333333333333329E-2</v>
      </c>
      <c r="AL294" s="83"/>
      <c r="AM294" s="89">
        <f t="shared" si="156"/>
        <v>2.4390243902438935E-2</v>
      </c>
      <c r="AN294" s="77"/>
      <c r="AO294" s="75">
        <f t="shared" si="157"/>
        <v>40.890223472287289</v>
      </c>
      <c r="AP294" s="121">
        <f t="shared" si="158"/>
        <v>7.3991990696021123E-2</v>
      </c>
    </row>
    <row r="295" spans="3:42" ht="12.75">
      <c r="C295" s="227"/>
      <c r="D295" s="228"/>
      <c r="E295" s="234"/>
      <c r="F295" s="235"/>
      <c r="G295" s="235"/>
      <c r="H295" s="235"/>
      <c r="I295" s="235"/>
      <c r="J295" s="235"/>
      <c r="K295" s="235"/>
      <c r="L295" s="235"/>
      <c r="M295" s="235"/>
      <c r="N295" s="235"/>
      <c r="O295" s="236"/>
      <c r="Q295" s="75" t="str">
        <f t="shared" si="140"/>
        <v xml:space="preserve"> </v>
      </c>
      <c r="R295" s="75" t="str">
        <f t="shared" si="141"/>
        <v xml:space="preserve"> </v>
      </c>
      <c r="S295" s="75" t="str">
        <f t="shared" si="142"/>
        <v xml:space="preserve"> </v>
      </c>
      <c r="U295" s="81" t="str">
        <f t="shared" si="143"/>
        <v xml:space="preserve"> </v>
      </c>
      <c r="V295" s="81" t="str">
        <f t="shared" si="144"/>
        <v xml:space="preserve"> </v>
      </c>
      <c r="W295" s="82" t="str">
        <f t="shared" si="145"/>
        <v xml:space="preserve"> </v>
      </c>
      <c r="X295" s="82" t="str">
        <f t="shared" si="146"/>
        <v xml:space="preserve"> </v>
      </c>
      <c r="Z295" s="75" t="str">
        <f t="shared" si="147"/>
        <v xml:space="preserve"> </v>
      </c>
      <c r="AA295" s="75" t="str">
        <f t="shared" si="148"/>
        <v xml:space="preserve"> </v>
      </c>
      <c r="AB295" s="75" t="str">
        <f t="shared" si="149"/>
        <v xml:space="preserve"> </v>
      </c>
      <c r="AD295" s="75" t="str">
        <f t="shared" si="150"/>
        <v xml:space="preserve"> </v>
      </c>
      <c r="AE295" s="75" t="str">
        <f t="shared" si="151"/>
        <v xml:space="preserve"> </v>
      </c>
      <c r="AF295" s="75" t="str">
        <f t="shared" si="152"/>
        <v xml:space="preserve"> </v>
      </c>
      <c r="AH295" s="75" t="str">
        <f t="shared" si="153"/>
        <v xml:space="preserve"> </v>
      </c>
      <c r="AI295" s="75" t="str">
        <f t="shared" si="154"/>
        <v xml:space="preserve"> </v>
      </c>
      <c r="AJ295" s="75" t="str">
        <f t="shared" si="155"/>
        <v xml:space="preserve"> </v>
      </c>
      <c r="AK295" s="91">
        <f t="shared" si="139"/>
        <v>8.3333333333333329E-2</v>
      </c>
      <c r="AL295" s="83"/>
      <c r="AM295" s="89">
        <f t="shared" si="156"/>
        <v>2.4390243902438935E-2</v>
      </c>
      <c r="AN295" s="77"/>
      <c r="AO295" s="75" t="e">
        <f t="shared" si="157"/>
        <v>#VALUE!</v>
      </c>
      <c r="AP295" s="121" t="str">
        <f t="shared" si="158"/>
        <v xml:space="preserve"> </v>
      </c>
    </row>
    <row r="296" spans="3:42" ht="12.75">
      <c r="C296" s="227" t="s">
        <v>2</v>
      </c>
      <c r="D296" s="227" t="s">
        <v>102</v>
      </c>
      <c r="E296" s="234">
        <v>0</v>
      </c>
      <c r="F296" s="235"/>
      <c r="G296" s="235">
        <v>0</v>
      </c>
      <c r="H296" s="235">
        <v>0</v>
      </c>
      <c r="I296" s="235">
        <v>0</v>
      </c>
      <c r="J296" s="235">
        <v>0</v>
      </c>
      <c r="K296" s="235">
        <v>0</v>
      </c>
      <c r="L296" s="235">
        <v>0</v>
      </c>
      <c r="M296" s="235">
        <v>0</v>
      </c>
      <c r="N296" s="235">
        <v>0</v>
      </c>
      <c r="O296" s="236">
        <v>0</v>
      </c>
      <c r="Q296" s="75" t="str">
        <f t="shared" si="140"/>
        <v xml:space="preserve"> </v>
      </c>
      <c r="R296" s="75" t="str">
        <f t="shared" si="141"/>
        <v xml:space="preserve"> </v>
      </c>
      <c r="S296" s="75" t="str">
        <f t="shared" si="142"/>
        <v xml:space="preserve"> </v>
      </c>
      <c r="U296" s="81" t="str">
        <f t="shared" si="143"/>
        <v xml:space="preserve"> </v>
      </c>
      <c r="V296" s="81" t="str">
        <f t="shared" si="144"/>
        <v xml:space="preserve"> </v>
      </c>
      <c r="W296" s="82" t="str">
        <f t="shared" si="145"/>
        <v xml:space="preserve"> </v>
      </c>
      <c r="X296" s="82" t="str">
        <f t="shared" si="146"/>
        <v xml:space="preserve"> </v>
      </c>
      <c r="Z296" s="75" t="str">
        <f t="shared" si="147"/>
        <v xml:space="preserve"> </v>
      </c>
      <c r="AA296" s="75" t="str">
        <f t="shared" si="148"/>
        <v xml:space="preserve"> </v>
      </c>
      <c r="AB296" s="75" t="str">
        <f t="shared" si="149"/>
        <v xml:space="preserve"> </v>
      </c>
      <c r="AD296" s="75" t="str">
        <f t="shared" si="150"/>
        <v xml:space="preserve"> </v>
      </c>
      <c r="AE296" s="75" t="str">
        <f t="shared" si="151"/>
        <v xml:space="preserve"> </v>
      </c>
      <c r="AF296" s="75" t="str">
        <f t="shared" si="152"/>
        <v xml:space="preserve"> </v>
      </c>
      <c r="AH296" s="75" t="str">
        <f t="shared" si="153"/>
        <v xml:space="preserve"> </v>
      </c>
      <c r="AI296" s="75" t="str">
        <f t="shared" si="154"/>
        <v xml:space="preserve"> </v>
      </c>
      <c r="AJ296" s="75" t="str">
        <f t="shared" si="155"/>
        <v xml:space="preserve"> </v>
      </c>
      <c r="AK296" s="91">
        <f t="shared" si="139"/>
        <v>8.3333333333333329E-2</v>
      </c>
      <c r="AL296" s="83"/>
      <c r="AM296" s="89">
        <f t="shared" si="156"/>
        <v>2.4390243902438935E-2</v>
      </c>
      <c r="AN296" s="77"/>
      <c r="AO296" s="75" t="e">
        <f t="shared" si="157"/>
        <v>#VALUE!</v>
      </c>
      <c r="AP296" s="121" t="str">
        <f t="shared" si="158"/>
        <v xml:space="preserve"> </v>
      </c>
    </row>
    <row r="297" spans="3:42" ht="12.75">
      <c r="C297" s="237"/>
      <c r="D297" s="238" t="s">
        <v>27</v>
      </c>
      <c r="E297" s="239">
        <v>240</v>
      </c>
      <c r="F297" s="240">
        <v>40</v>
      </c>
      <c r="G297" s="240">
        <v>480</v>
      </c>
      <c r="H297" s="240">
        <v>141781.6018338422</v>
      </c>
      <c r="I297" s="240">
        <v>20203.878261322512</v>
      </c>
      <c r="J297" s="240">
        <v>4255.2203250381899</v>
      </c>
      <c r="K297" s="240">
        <v>1736.8246224645668</v>
      </c>
      <c r="L297" s="240">
        <v>6608.4404614753848</v>
      </c>
      <c r="M297" s="240">
        <v>76168.421052631587</v>
      </c>
      <c r="N297" s="240">
        <v>13558.400000000001</v>
      </c>
      <c r="O297" s="241">
        <v>19250.417110909941</v>
      </c>
      <c r="Q297" s="75">
        <f t="shared" si="140"/>
        <v>590.75667430767578</v>
      </c>
      <c r="R297" s="75">
        <f t="shared" si="141"/>
        <v>3544.5400458460549</v>
      </c>
      <c r="S297" s="75">
        <f t="shared" si="142"/>
        <v>295.37833715383789</v>
      </c>
      <c r="U297" s="81">
        <f t="shared" si="143"/>
        <v>0.14249999999999999</v>
      </c>
      <c r="V297" s="81">
        <f t="shared" si="144"/>
        <v>3.0012500000000008E-2</v>
      </c>
      <c r="W297" s="82">
        <f t="shared" si="145"/>
        <v>1.2249999999999999E-2</v>
      </c>
      <c r="X297" s="82">
        <f t="shared" si="146"/>
        <v>4.6609999999999999E-2</v>
      </c>
      <c r="Z297" s="75">
        <f t="shared" si="147"/>
        <v>317.36842105263162</v>
      </c>
      <c r="AA297" s="75">
        <f t="shared" si="148"/>
        <v>1904.2105263157896</v>
      </c>
      <c r="AB297" s="75">
        <f t="shared" si="149"/>
        <v>158.68421052631581</v>
      </c>
      <c r="AD297" s="75">
        <f t="shared" si="150"/>
        <v>56.493333333333339</v>
      </c>
      <c r="AE297" s="75">
        <f t="shared" si="151"/>
        <v>338.96000000000004</v>
      </c>
      <c r="AF297" s="75">
        <f t="shared" si="152"/>
        <v>28.24666666666667</v>
      </c>
      <c r="AH297" s="75">
        <f t="shared" si="153"/>
        <v>80.210071295458093</v>
      </c>
      <c r="AI297" s="75">
        <f t="shared" si="154"/>
        <v>481.26042777274853</v>
      </c>
      <c r="AJ297" s="75">
        <f t="shared" si="155"/>
        <v>40.105035647729046</v>
      </c>
      <c r="AK297" s="91">
        <f t="shared" si="139"/>
        <v>8.3333333333333329E-2</v>
      </c>
      <c r="AL297" s="83"/>
      <c r="AM297" s="89">
        <f t="shared" si="156"/>
        <v>2.4390243902438935E-2</v>
      </c>
      <c r="AN297" s="77"/>
      <c r="AO297" s="75">
        <f t="shared" si="157"/>
        <v>78.253728093129851</v>
      </c>
      <c r="AP297" s="121">
        <f t="shared" si="158"/>
        <v>0.13577514192194021</v>
      </c>
    </row>
    <row r="298" spans="3:42" ht="12.75">
      <c r="C298" s="237"/>
      <c r="D298" s="238" t="s">
        <v>29</v>
      </c>
      <c r="E298" s="239">
        <v>390</v>
      </c>
      <c r="F298" s="240">
        <v>65</v>
      </c>
      <c r="G298" s="240">
        <v>780</v>
      </c>
      <c r="H298" s="240">
        <v>203586.41037980776</v>
      </c>
      <c r="I298" s="240">
        <v>29011.063479122604</v>
      </c>
      <c r="J298" s="240">
        <v>6110.137141523981</v>
      </c>
      <c r="K298" s="240">
        <v>2493.9335271526452</v>
      </c>
      <c r="L298" s="240">
        <v>9489.1625878028408</v>
      </c>
      <c r="M298" s="240">
        <v>123773.68421052633</v>
      </c>
      <c r="N298" s="240">
        <v>16493.255999999998</v>
      </c>
      <c r="O298" s="241">
        <v>16215.173433679374</v>
      </c>
      <c r="Q298" s="75">
        <f t="shared" si="140"/>
        <v>522.01643687130195</v>
      </c>
      <c r="R298" s="75">
        <f t="shared" si="141"/>
        <v>3132.0986212278117</v>
      </c>
      <c r="S298" s="75">
        <f t="shared" si="142"/>
        <v>261.00821843565097</v>
      </c>
      <c r="U298" s="81">
        <f t="shared" si="143"/>
        <v>0.14249999999999999</v>
      </c>
      <c r="V298" s="81">
        <f t="shared" si="144"/>
        <v>3.0012500000000004E-2</v>
      </c>
      <c r="W298" s="82">
        <f t="shared" si="145"/>
        <v>1.225E-2</v>
      </c>
      <c r="X298" s="82">
        <f t="shared" si="146"/>
        <v>4.6610000000000006E-2</v>
      </c>
      <c r="Z298" s="75">
        <f t="shared" si="147"/>
        <v>317.36842105263162</v>
      </c>
      <c r="AA298" s="75">
        <f t="shared" si="148"/>
        <v>1904.2105263157898</v>
      </c>
      <c r="AB298" s="75">
        <f t="shared" si="149"/>
        <v>158.68421052631581</v>
      </c>
      <c r="AD298" s="75">
        <f t="shared" si="150"/>
        <v>42.290399999999991</v>
      </c>
      <c r="AE298" s="75">
        <f t="shared" si="151"/>
        <v>253.74239999999998</v>
      </c>
      <c r="AF298" s="75">
        <f t="shared" si="152"/>
        <v>21.145199999999996</v>
      </c>
      <c r="AH298" s="75">
        <f t="shared" si="153"/>
        <v>41.577367778665064</v>
      </c>
      <c r="AI298" s="75">
        <f t="shared" si="154"/>
        <v>249.46420667199038</v>
      </c>
      <c r="AJ298" s="75">
        <f t="shared" si="155"/>
        <v>20.788683889332532</v>
      </c>
      <c r="AK298" s="91">
        <f t="shared" si="139"/>
        <v>8.3333333333333329E-2</v>
      </c>
      <c r="AL298" s="83"/>
      <c r="AM298" s="89">
        <f t="shared" si="156"/>
        <v>2.4390243902438935E-2</v>
      </c>
      <c r="AN298" s="77"/>
      <c r="AO298" s="75">
        <f t="shared" si="157"/>
        <v>40.563285637722018</v>
      </c>
      <c r="AP298" s="121">
        <f t="shared" si="158"/>
        <v>7.9647621879223612E-2</v>
      </c>
    </row>
    <row r="299" spans="3:42" ht="12.75">
      <c r="C299" s="237"/>
      <c r="D299" s="238" t="s">
        <v>31</v>
      </c>
      <c r="E299" s="239">
        <v>312</v>
      </c>
      <c r="F299" s="240">
        <v>52</v>
      </c>
      <c r="G299" s="240">
        <v>624</v>
      </c>
      <c r="H299" s="240">
        <v>177205.20693140055</v>
      </c>
      <c r="I299" s="240">
        <v>25251.741987724577</v>
      </c>
      <c r="J299" s="240">
        <v>5318.3712730286588</v>
      </c>
      <c r="K299" s="240">
        <v>2170.7637849096568</v>
      </c>
      <c r="L299" s="240">
        <v>8259.5346950725798</v>
      </c>
      <c r="M299" s="240">
        <v>99018.947368421068</v>
      </c>
      <c r="N299" s="240">
        <v>13194.604799999999</v>
      </c>
      <c r="O299" s="241">
        <v>23991.243022244016</v>
      </c>
      <c r="Q299" s="75">
        <f t="shared" si="140"/>
        <v>567.965406831412</v>
      </c>
      <c r="R299" s="75">
        <f t="shared" si="141"/>
        <v>3407.7924409884722</v>
      </c>
      <c r="S299" s="75">
        <f t="shared" si="142"/>
        <v>283.982703415706</v>
      </c>
      <c r="U299" s="81">
        <f t="shared" si="143"/>
        <v>0.14249999999999999</v>
      </c>
      <c r="V299" s="81">
        <f t="shared" si="144"/>
        <v>3.0012499999999998E-2</v>
      </c>
      <c r="W299" s="82">
        <f t="shared" si="145"/>
        <v>1.225E-2</v>
      </c>
      <c r="X299" s="82">
        <f t="shared" si="146"/>
        <v>4.6609999999999999E-2</v>
      </c>
      <c r="Z299" s="75">
        <f t="shared" si="147"/>
        <v>317.36842105263162</v>
      </c>
      <c r="AA299" s="75">
        <f t="shared" si="148"/>
        <v>1904.2105263157898</v>
      </c>
      <c r="AB299" s="75">
        <f t="shared" si="149"/>
        <v>158.68421052631581</v>
      </c>
      <c r="AD299" s="75">
        <f t="shared" si="150"/>
        <v>42.290399999999998</v>
      </c>
      <c r="AE299" s="75">
        <f t="shared" si="151"/>
        <v>253.74239999999998</v>
      </c>
      <c r="AF299" s="75">
        <f t="shared" si="152"/>
        <v>21.145199999999999</v>
      </c>
      <c r="AH299" s="75">
        <f t="shared" si="153"/>
        <v>76.895009686679543</v>
      </c>
      <c r="AI299" s="75">
        <f t="shared" si="154"/>
        <v>461.37005812007726</v>
      </c>
      <c r="AJ299" s="75">
        <f t="shared" si="155"/>
        <v>38.447504843339772</v>
      </c>
      <c r="AK299" s="91">
        <f t="shared" si="139"/>
        <v>8.3333333333333329E-2</v>
      </c>
      <c r="AL299" s="83"/>
      <c r="AM299" s="89">
        <f t="shared" si="156"/>
        <v>2.4390243902438935E-2</v>
      </c>
      <c r="AN299" s="77"/>
      <c r="AO299" s="75">
        <f t="shared" si="157"/>
        <v>75.019521645541019</v>
      </c>
      <c r="AP299" s="121">
        <f t="shared" si="158"/>
        <v>0.13538678370512824</v>
      </c>
    </row>
    <row r="300" spans="3:42" ht="12.75">
      <c r="C300" s="237"/>
      <c r="D300" s="238" t="s">
        <v>199</v>
      </c>
      <c r="E300" s="239">
        <v>0</v>
      </c>
      <c r="F300" s="240"/>
      <c r="G300" s="240">
        <v>0</v>
      </c>
      <c r="H300" s="240">
        <v>0</v>
      </c>
      <c r="I300" s="240">
        <v>0</v>
      </c>
      <c r="J300" s="240">
        <v>0</v>
      </c>
      <c r="K300" s="240">
        <v>0</v>
      </c>
      <c r="L300" s="240">
        <v>0</v>
      </c>
      <c r="M300" s="240">
        <v>0</v>
      </c>
      <c r="N300" s="240">
        <v>0</v>
      </c>
      <c r="O300" s="241">
        <v>0</v>
      </c>
      <c r="Q300" s="75" t="str">
        <f t="shared" si="140"/>
        <v xml:space="preserve"> </v>
      </c>
      <c r="R300" s="75" t="str">
        <f t="shared" si="141"/>
        <v xml:space="preserve"> </v>
      </c>
      <c r="S300" s="75" t="str">
        <f t="shared" si="142"/>
        <v xml:space="preserve"> </v>
      </c>
      <c r="U300" s="81" t="str">
        <f t="shared" si="143"/>
        <v xml:space="preserve"> </v>
      </c>
      <c r="V300" s="81" t="str">
        <f t="shared" si="144"/>
        <v xml:space="preserve"> </v>
      </c>
      <c r="W300" s="82" t="str">
        <f t="shared" si="145"/>
        <v xml:space="preserve"> </v>
      </c>
      <c r="X300" s="82" t="str">
        <f t="shared" si="146"/>
        <v xml:space="preserve"> </v>
      </c>
      <c r="Z300" s="75" t="str">
        <f t="shared" si="147"/>
        <v xml:space="preserve"> </v>
      </c>
      <c r="AA300" s="75" t="str">
        <f t="shared" si="148"/>
        <v xml:space="preserve"> </v>
      </c>
      <c r="AB300" s="75" t="str">
        <f t="shared" si="149"/>
        <v xml:space="preserve"> </v>
      </c>
      <c r="AD300" s="75" t="str">
        <f t="shared" si="150"/>
        <v xml:space="preserve"> </v>
      </c>
      <c r="AE300" s="75" t="str">
        <f t="shared" si="151"/>
        <v xml:space="preserve"> </v>
      </c>
      <c r="AF300" s="75" t="str">
        <f t="shared" si="152"/>
        <v xml:space="preserve"> </v>
      </c>
      <c r="AH300" s="75" t="str">
        <f t="shared" si="153"/>
        <v xml:space="preserve"> </v>
      </c>
      <c r="AI300" s="75" t="str">
        <f t="shared" si="154"/>
        <v xml:space="preserve"> </v>
      </c>
      <c r="AJ300" s="75" t="str">
        <f t="shared" si="155"/>
        <v xml:space="preserve"> </v>
      </c>
      <c r="AK300" s="91">
        <f t="shared" si="139"/>
        <v>8.3333333333333329E-2</v>
      </c>
      <c r="AL300" s="83"/>
      <c r="AM300" s="89">
        <f t="shared" si="156"/>
        <v>2.4390243902438935E-2</v>
      </c>
      <c r="AN300" s="77"/>
      <c r="AO300" s="75" t="e">
        <f t="shared" si="157"/>
        <v>#VALUE!</v>
      </c>
      <c r="AP300" s="121" t="str">
        <f t="shared" si="158"/>
        <v xml:space="preserve"> </v>
      </c>
    </row>
    <row r="301" spans="3:42" ht="12.75">
      <c r="C301" s="237"/>
      <c r="D301" s="238" t="s">
        <v>26</v>
      </c>
      <c r="E301" s="239">
        <v>564</v>
      </c>
      <c r="F301" s="240">
        <v>100</v>
      </c>
      <c r="G301" s="240">
        <v>1200</v>
      </c>
      <c r="H301" s="240">
        <v>326279.47967204941</v>
      </c>
      <c r="I301" s="240">
        <v>46494.825853267037</v>
      </c>
      <c r="J301" s="240">
        <v>9792.4628836573829</v>
      </c>
      <c r="K301" s="240">
        <v>3996.9236259826057</v>
      </c>
      <c r="L301" s="240">
        <v>15207.886547514225</v>
      </c>
      <c r="M301" s="240">
        <v>178995.78947368418</v>
      </c>
      <c r="N301" s="240">
        <v>37128</v>
      </c>
      <c r="O301" s="241">
        <v>34663.591287943986</v>
      </c>
      <c r="Q301" s="75">
        <f t="shared" si="140"/>
        <v>578.50971573058405</v>
      </c>
      <c r="R301" s="75">
        <f t="shared" si="141"/>
        <v>3262.7947967204941</v>
      </c>
      <c r="S301" s="75">
        <f t="shared" si="142"/>
        <v>271.89956639337453</v>
      </c>
      <c r="U301" s="81">
        <f t="shared" si="143"/>
        <v>0.14249999999999999</v>
      </c>
      <c r="V301" s="81">
        <f t="shared" si="144"/>
        <v>3.0012500000000001E-2</v>
      </c>
      <c r="W301" s="82">
        <f t="shared" si="145"/>
        <v>1.2250000000000002E-2</v>
      </c>
      <c r="X301" s="82">
        <f t="shared" si="146"/>
        <v>4.6610000000000006E-2</v>
      </c>
      <c r="Z301" s="75">
        <f t="shared" si="147"/>
        <v>317.36842105263156</v>
      </c>
      <c r="AA301" s="75">
        <f t="shared" si="148"/>
        <v>1789.9578947368418</v>
      </c>
      <c r="AB301" s="75">
        <f t="shared" si="149"/>
        <v>149.16315789473683</v>
      </c>
      <c r="AD301" s="75">
        <f t="shared" si="150"/>
        <v>65.829787234042556</v>
      </c>
      <c r="AE301" s="75">
        <f t="shared" si="151"/>
        <v>371.28</v>
      </c>
      <c r="AF301" s="75">
        <f t="shared" si="152"/>
        <v>30.94</v>
      </c>
      <c r="AH301" s="75">
        <f t="shared" si="153"/>
        <v>61.460268241035436</v>
      </c>
      <c r="AI301" s="75">
        <f t="shared" si="154"/>
        <v>346.63591287943984</v>
      </c>
      <c r="AJ301" s="75">
        <f t="shared" si="155"/>
        <v>28.886326073286654</v>
      </c>
      <c r="AK301" s="91">
        <f t="shared" si="139"/>
        <v>8.3333333333333329E-2</v>
      </c>
      <c r="AL301" s="83"/>
      <c r="AM301" s="89">
        <f t="shared" si="156"/>
        <v>2.4390243902438935E-2</v>
      </c>
      <c r="AN301" s="77"/>
      <c r="AO301" s="75">
        <f t="shared" si="157"/>
        <v>59.961237308327263</v>
      </c>
      <c r="AP301" s="121">
        <f t="shared" si="158"/>
        <v>0.10623895601030477</v>
      </c>
    </row>
    <row r="302" spans="3:42" ht="12.75">
      <c r="C302" s="237"/>
      <c r="D302" s="238" t="s">
        <v>200</v>
      </c>
      <c r="E302" s="239">
        <v>0</v>
      </c>
      <c r="F302" s="240"/>
      <c r="G302" s="240">
        <v>0</v>
      </c>
      <c r="H302" s="240">
        <v>0</v>
      </c>
      <c r="I302" s="240">
        <v>0</v>
      </c>
      <c r="J302" s="240">
        <v>0</v>
      </c>
      <c r="K302" s="240">
        <v>0</v>
      </c>
      <c r="L302" s="240">
        <v>0</v>
      </c>
      <c r="M302" s="240">
        <v>0</v>
      </c>
      <c r="N302" s="240">
        <v>0</v>
      </c>
      <c r="O302" s="241">
        <v>0</v>
      </c>
      <c r="Q302" s="75" t="str">
        <f t="shared" si="140"/>
        <v xml:space="preserve"> </v>
      </c>
      <c r="R302" s="75" t="str">
        <f t="shared" si="141"/>
        <v xml:space="preserve"> </v>
      </c>
      <c r="S302" s="75" t="str">
        <f t="shared" si="142"/>
        <v xml:space="preserve"> </v>
      </c>
      <c r="U302" s="81" t="str">
        <f t="shared" si="143"/>
        <v xml:space="preserve"> </v>
      </c>
      <c r="V302" s="81" t="str">
        <f t="shared" si="144"/>
        <v xml:space="preserve"> </v>
      </c>
      <c r="W302" s="82" t="str">
        <f t="shared" si="145"/>
        <v xml:space="preserve"> </v>
      </c>
      <c r="X302" s="82" t="str">
        <f t="shared" si="146"/>
        <v xml:space="preserve"> </v>
      </c>
      <c r="Z302" s="75" t="str">
        <f t="shared" si="147"/>
        <v xml:space="preserve"> </v>
      </c>
      <c r="AA302" s="75" t="str">
        <f t="shared" si="148"/>
        <v xml:space="preserve"> </v>
      </c>
      <c r="AB302" s="75" t="str">
        <f t="shared" si="149"/>
        <v xml:space="preserve"> </v>
      </c>
      <c r="AD302" s="75" t="str">
        <f t="shared" si="150"/>
        <v xml:space="preserve"> </v>
      </c>
      <c r="AE302" s="75" t="str">
        <f t="shared" si="151"/>
        <v xml:space="preserve"> </v>
      </c>
      <c r="AF302" s="75" t="str">
        <f t="shared" si="152"/>
        <v xml:space="preserve"> </v>
      </c>
      <c r="AH302" s="75" t="str">
        <f t="shared" si="153"/>
        <v xml:space="preserve"> </v>
      </c>
      <c r="AI302" s="75" t="str">
        <f t="shared" si="154"/>
        <v xml:space="preserve"> </v>
      </c>
      <c r="AJ302" s="75" t="str">
        <f t="shared" si="155"/>
        <v xml:space="preserve"> </v>
      </c>
      <c r="AK302" s="91">
        <f t="shared" si="139"/>
        <v>8.3333333333333329E-2</v>
      </c>
      <c r="AL302" s="83"/>
      <c r="AM302" s="89">
        <f t="shared" si="156"/>
        <v>2.4390243902438935E-2</v>
      </c>
      <c r="AN302" s="77"/>
      <c r="AO302" s="75" t="e">
        <f t="shared" si="157"/>
        <v>#VALUE!</v>
      </c>
      <c r="AP302" s="121" t="str">
        <f t="shared" si="158"/>
        <v xml:space="preserve"> </v>
      </c>
    </row>
    <row r="303" spans="3:42" ht="12.75">
      <c r="C303" s="237"/>
      <c r="D303" s="238" t="s">
        <v>271</v>
      </c>
      <c r="E303" s="239">
        <v>0</v>
      </c>
      <c r="F303" s="240"/>
      <c r="G303" s="240">
        <v>0</v>
      </c>
      <c r="H303" s="240">
        <v>0</v>
      </c>
      <c r="I303" s="240">
        <v>0</v>
      </c>
      <c r="J303" s="240">
        <v>0</v>
      </c>
      <c r="K303" s="240">
        <v>0</v>
      </c>
      <c r="L303" s="240">
        <v>0</v>
      </c>
      <c r="M303" s="240">
        <v>0</v>
      </c>
      <c r="N303" s="240">
        <v>0</v>
      </c>
      <c r="O303" s="241">
        <v>0</v>
      </c>
      <c r="Q303" s="75" t="str">
        <f t="shared" si="140"/>
        <v xml:space="preserve"> </v>
      </c>
      <c r="R303" s="75" t="str">
        <f t="shared" si="141"/>
        <v xml:space="preserve"> </v>
      </c>
      <c r="S303" s="75" t="str">
        <f t="shared" si="142"/>
        <v xml:space="preserve"> </v>
      </c>
      <c r="U303" s="81" t="str">
        <f t="shared" si="143"/>
        <v xml:space="preserve"> </v>
      </c>
      <c r="V303" s="81" t="str">
        <f t="shared" si="144"/>
        <v xml:space="preserve"> </v>
      </c>
      <c r="W303" s="82" t="str">
        <f t="shared" si="145"/>
        <v xml:space="preserve"> </v>
      </c>
      <c r="X303" s="82" t="str">
        <f t="shared" si="146"/>
        <v xml:space="preserve"> </v>
      </c>
      <c r="Z303" s="75" t="str">
        <f t="shared" si="147"/>
        <v xml:space="preserve"> </v>
      </c>
      <c r="AA303" s="75" t="str">
        <f t="shared" si="148"/>
        <v xml:space="preserve"> </v>
      </c>
      <c r="AB303" s="75" t="str">
        <f t="shared" si="149"/>
        <v xml:space="preserve"> </v>
      </c>
      <c r="AD303" s="75" t="str">
        <f t="shared" si="150"/>
        <v xml:space="preserve"> </v>
      </c>
      <c r="AE303" s="75" t="str">
        <f t="shared" si="151"/>
        <v xml:space="preserve"> </v>
      </c>
      <c r="AF303" s="75" t="str">
        <f t="shared" si="152"/>
        <v xml:space="preserve"> </v>
      </c>
      <c r="AH303" s="75" t="str">
        <f t="shared" si="153"/>
        <v xml:space="preserve"> </v>
      </c>
      <c r="AI303" s="75" t="str">
        <f t="shared" si="154"/>
        <v xml:space="preserve"> </v>
      </c>
      <c r="AJ303" s="75" t="str">
        <f t="shared" si="155"/>
        <v xml:space="preserve"> </v>
      </c>
      <c r="AK303" s="91">
        <f t="shared" si="139"/>
        <v>8.3333333333333329E-2</v>
      </c>
      <c r="AL303" s="83"/>
      <c r="AM303" s="89">
        <f t="shared" si="156"/>
        <v>2.4390243902438935E-2</v>
      </c>
      <c r="AN303" s="77"/>
      <c r="AO303" s="75" t="e">
        <f t="shared" si="157"/>
        <v>#VALUE!</v>
      </c>
      <c r="AP303" s="121" t="str">
        <f t="shared" si="158"/>
        <v xml:space="preserve"> </v>
      </c>
    </row>
    <row r="304" spans="3:42" ht="12.75">
      <c r="C304" s="237"/>
      <c r="D304" s="238" t="s">
        <v>142</v>
      </c>
      <c r="E304" s="239">
        <v>0</v>
      </c>
      <c r="F304" s="240"/>
      <c r="G304" s="240">
        <v>0</v>
      </c>
      <c r="H304" s="240">
        <v>0</v>
      </c>
      <c r="I304" s="240">
        <v>0</v>
      </c>
      <c r="J304" s="240">
        <v>0</v>
      </c>
      <c r="K304" s="240">
        <v>0</v>
      </c>
      <c r="L304" s="240">
        <v>0</v>
      </c>
      <c r="M304" s="240">
        <v>0</v>
      </c>
      <c r="N304" s="240">
        <v>0</v>
      </c>
      <c r="O304" s="241">
        <v>0</v>
      </c>
      <c r="Q304" s="75" t="str">
        <f t="shared" si="140"/>
        <v xml:space="preserve"> </v>
      </c>
      <c r="R304" s="75" t="str">
        <f t="shared" si="141"/>
        <v xml:space="preserve"> </v>
      </c>
      <c r="S304" s="75" t="str">
        <f t="shared" si="142"/>
        <v xml:space="preserve"> </v>
      </c>
      <c r="U304" s="81" t="str">
        <f t="shared" si="143"/>
        <v xml:space="preserve"> </v>
      </c>
      <c r="V304" s="81" t="str">
        <f t="shared" si="144"/>
        <v xml:space="preserve"> </v>
      </c>
      <c r="W304" s="82" t="str">
        <f t="shared" si="145"/>
        <v xml:space="preserve"> </v>
      </c>
      <c r="X304" s="82" t="str">
        <f t="shared" si="146"/>
        <v xml:space="preserve"> </v>
      </c>
      <c r="Z304" s="75" t="str">
        <f t="shared" si="147"/>
        <v xml:space="preserve"> </v>
      </c>
      <c r="AA304" s="75" t="str">
        <f t="shared" si="148"/>
        <v xml:space="preserve"> </v>
      </c>
      <c r="AB304" s="75" t="str">
        <f t="shared" si="149"/>
        <v xml:space="preserve"> </v>
      </c>
      <c r="AD304" s="75" t="str">
        <f t="shared" si="150"/>
        <v xml:space="preserve"> </v>
      </c>
      <c r="AE304" s="75" t="str">
        <f t="shared" si="151"/>
        <v xml:space="preserve"> </v>
      </c>
      <c r="AF304" s="75" t="str">
        <f t="shared" si="152"/>
        <v xml:space="preserve"> </v>
      </c>
      <c r="AH304" s="75" t="str">
        <f t="shared" si="153"/>
        <v xml:space="preserve"> </v>
      </c>
      <c r="AI304" s="75" t="str">
        <f t="shared" si="154"/>
        <v xml:space="preserve"> </v>
      </c>
      <c r="AJ304" s="75" t="str">
        <f t="shared" si="155"/>
        <v xml:space="preserve"> </v>
      </c>
      <c r="AK304" s="91">
        <f t="shared" si="139"/>
        <v>8.3333333333333329E-2</v>
      </c>
      <c r="AL304" s="83"/>
      <c r="AM304" s="89">
        <f t="shared" si="156"/>
        <v>2.4390243902438935E-2</v>
      </c>
      <c r="AN304" s="77"/>
      <c r="AO304" s="75" t="e">
        <f t="shared" si="157"/>
        <v>#VALUE!</v>
      </c>
      <c r="AP304" s="121" t="str">
        <f t="shared" si="158"/>
        <v xml:space="preserve"> </v>
      </c>
    </row>
    <row r="305" spans="3:42" ht="12.75">
      <c r="C305" s="237"/>
      <c r="D305" s="238" t="s">
        <v>28</v>
      </c>
      <c r="E305" s="239">
        <v>300</v>
      </c>
      <c r="F305" s="240">
        <v>100</v>
      </c>
      <c r="G305" s="240">
        <v>1200</v>
      </c>
      <c r="H305" s="240">
        <v>213208.16906101408</v>
      </c>
      <c r="I305" s="240">
        <v>30382.164091194503</v>
      </c>
      <c r="J305" s="240">
        <v>6398.9101739436855</v>
      </c>
      <c r="K305" s="240">
        <v>2611.8000709974226</v>
      </c>
      <c r="L305" s="240">
        <v>9937.6327599338674</v>
      </c>
      <c r="M305" s="240">
        <v>95210.526315789481</v>
      </c>
      <c r="N305" s="240">
        <v>28108.000000000004</v>
      </c>
      <c r="O305" s="241">
        <v>40559.135649155141</v>
      </c>
      <c r="Q305" s="75">
        <f t="shared" si="140"/>
        <v>710.69389687004696</v>
      </c>
      <c r="R305" s="75">
        <f t="shared" si="141"/>
        <v>2132.0816906101409</v>
      </c>
      <c r="S305" s="75">
        <f t="shared" si="142"/>
        <v>177.67347421751174</v>
      </c>
      <c r="U305" s="81">
        <f t="shared" si="143"/>
        <v>0.14249999999999999</v>
      </c>
      <c r="V305" s="81">
        <f t="shared" si="144"/>
        <v>3.0012500000000001E-2</v>
      </c>
      <c r="W305" s="82">
        <f t="shared" si="145"/>
        <v>1.225E-2</v>
      </c>
      <c r="X305" s="82">
        <f t="shared" si="146"/>
        <v>4.6610000000000006E-2</v>
      </c>
      <c r="Z305" s="75">
        <f t="shared" si="147"/>
        <v>317.36842105263162</v>
      </c>
      <c r="AA305" s="75">
        <f t="shared" si="148"/>
        <v>952.1052631578948</v>
      </c>
      <c r="AB305" s="75">
        <f t="shared" si="149"/>
        <v>79.342105263157904</v>
      </c>
      <c r="AD305" s="75">
        <f t="shared" si="150"/>
        <v>93.693333333333342</v>
      </c>
      <c r="AE305" s="75">
        <f t="shared" si="151"/>
        <v>281.08000000000004</v>
      </c>
      <c r="AF305" s="75">
        <f t="shared" si="152"/>
        <v>23.423333333333336</v>
      </c>
      <c r="AH305" s="75">
        <f t="shared" si="153"/>
        <v>135.19711883051713</v>
      </c>
      <c r="AI305" s="75">
        <f t="shared" si="154"/>
        <v>405.59135649155144</v>
      </c>
      <c r="AJ305" s="75">
        <f t="shared" si="155"/>
        <v>33.799279707629282</v>
      </c>
      <c r="AK305" s="91">
        <f t="shared" si="139"/>
        <v>8.3333333333333329E-2</v>
      </c>
      <c r="AL305" s="83"/>
      <c r="AM305" s="89">
        <f t="shared" si="156"/>
        <v>2.4390243902438935E-2</v>
      </c>
      <c r="AN305" s="77"/>
      <c r="AO305" s="75">
        <f t="shared" si="157"/>
        <v>131.89962812733378</v>
      </c>
      <c r="AP305" s="121">
        <f t="shared" si="158"/>
        <v>0.19023255922969948</v>
      </c>
    </row>
    <row r="306" spans="3:42" ht="12.75">
      <c r="C306" s="237"/>
      <c r="D306" s="238" t="s">
        <v>25</v>
      </c>
      <c r="E306" s="239">
        <v>0</v>
      </c>
      <c r="F306" s="240"/>
      <c r="G306" s="240">
        <v>0</v>
      </c>
      <c r="H306" s="240">
        <v>0</v>
      </c>
      <c r="I306" s="240">
        <v>0</v>
      </c>
      <c r="J306" s="240">
        <v>0</v>
      </c>
      <c r="K306" s="240">
        <v>0</v>
      </c>
      <c r="L306" s="240">
        <v>0</v>
      </c>
      <c r="M306" s="240">
        <v>0</v>
      </c>
      <c r="N306" s="240">
        <v>0</v>
      </c>
      <c r="O306" s="241">
        <v>0</v>
      </c>
      <c r="Q306" s="75" t="str">
        <f t="shared" si="140"/>
        <v xml:space="preserve"> </v>
      </c>
      <c r="R306" s="75" t="str">
        <f t="shared" si="141"/>
        <v xml:space="preserve"> </v>
      </c>
      <c r="S306" s="75" t="str">
        <f t="shared" si="142"/>
        <v xml:space="preserve"> </v>
      </c>
      <c r="U306" s="81" t="str">
        <f t="shared" si="143"/>
        <v xml:space="preserve"> </v>
      </c>
      <c r="V306" s="81" t="str">
        <f t="shared" si="144"/>
        <v xml:space="preserve"> </v>
      </c>
      <c r="W306" s="82" t="str">
        <f t="shared" si="145"/>
        <v xml:space="preserve"> </v>
      </c>
      <c r="X306" s="82" t="str">
        <f t="shared" si="146"/>
        <v xml:space="preserve"> </v>
      </c>
      <c r="Z306" s="75" t="str">
        <f t="shared" si="147"/>
        <v xml:space="preserve"> </v>
      </c>
      <c r="AA306" s="75" t="str">
        <f t="shared" si="148"/>
        <v xml:space="preserve"> </v>
      </c>
      <c r="AB306" s="75" t="str">
        <f t="shared" si="149"/>
        <v xml:space="preserve"> </v>
      </c>
      <c r="AD306" s="75" t="str">
        <f t="shared" si="150"/>
        <v xml:space="preserve"> </v>
      </c>
      <c r="AE306" s="75" t="str">
        <f t="shared" si="151"/>
        <v xml:space="preserve"> </v>
      </c>
      <c r="AF306" s="75" t="str">
        <f t="shared" si="152"/>
        <v xml:space="preserve"> </v>
      </c>
      <c r="AH306" s="75" t="str">
        <f t="shared" si="153"/>
        <v xml:space="preserve"> </v>
      </c>
      <c r="AI306" s="75" t="str">
        <f t="shared" si="154"/>
        <v xml:space="preserve"> </v>
      </c>
      <c r="AJ306" s="75" t="str">
        <f t="shared" si="155"/>
        <v xml:space="preserve"> </v>
      </c>
      <c r="AK306" s="91">
        <f t="shared" si="139"/>
        <v>8.3333333333333329E-2</v>
      </c>
      <c r="AL306" s="83"/>
      <c r="AM306" s="89">
        <f t="shared" si="156"/>
        <v>2.4390243902438935E-2</v>
      </c>
      <c r="AN306" s="77"/>
      <c r="AO306" s="75" t="e">
        <f t="shared" si="157"/>
        <v>#VALUE!</v>
      </c>
      <c r="AP306" s="121" t="str">
        <f t="shared" si="158"/>
        <v xml:space="preserve"> </v>
      </c>
    </row>
    <row r="307" spans="3:42" ht="12.75">
      <c r="C307" s="237"/>
      <c r="D307" s="238" t="s">
        <v>209</v>
      </c>
      <c r="E307" s="239">
        <v>0</v>
      </c>
      <c r="F307" s="240"/>
      <c r="G307" s="240">
        <v>0</v>
      </c>
      <c r="H307" s="240">
        <v>0</v>
      </c>
      <c r="I307" s="240">
        <v>0</v>
      </c>
      <c r="J307" s="240">
        <v>0</v>
      </c>
      <c r="K307" s="240">
        <v>0</v>
      </c>
      <c r="L307" s="240">
        <v>0</v>
      </c>
      <c r="M307" s="240">
        <v>0</v>
      </c>
      <c r="N307" s="240">
        <v>0</v>
      </c>
      <c r="O307" s="241">
        <v>0</v>
      </c>
      <c r="Q307" s="75" t="str">
        <f t="shared" si="140"/>
        <v xml:space="preserve"> </v>
      </c>
      <c r="R307" s="75" t="str">
        <f t="shared" si="141"/>
        <v xml:space="preserve"> </v>
      </c>
      <c r="S307" s="75" t="str">
        <f t="shared" si="142"/>
        <v xml:space="preserve"> </v>
      </c>
      <c r="U307" s="81" t="str">
        <f t="shared" si="143"/>
        <v xml:space="preserve"> </v>
      </c>
      <c r="V307" s="81" t="str">
        <f t="shared" si="144"/>
        <v xml:space="preserve"> </v>
      </c>
      <c r="W307" s="82" t="str">
        <f t="shared" si="145"/>
        <v xml:space="preserve"> </v>
      </c>
      <c r="X307" s="82" t="str">
        <f t="shared" si="146"/>
        <v xml:space="preserve"> </v>
      </c>
      <c r="Z307" s="75" t="str">
        <f t="shared" si="147"/>
        <v xml:space="preserve"> </v>
      </c>
      <c r="AA307" s="75" t="str">
        <f t="shared" si="148"/>
        <v xml:space="preserve"> </v>
      </c>
      <c r="AB307" s="75" t="str">
        <f t="shared" si="149"/>
        <v xml:space="preserve"> </v>
      </c>
      <c r="AD307" s="75" t="str">
        <f t="shared" si="150"/>
        <v xml:space="preserve"> </v>
      </c>
      <c r="AE307" s="75" t="str">
        <f t="shared" si="151"/>
        <v xml:space="preserve"> </v>
      </c>
      <c r="AF307" s="75" t="str">
        <f t="shared" si="152"/>
        <v xml:space="preserve"> </v>
      </c>
      <c r="AH307" s="75" t="str">
        <f t="shared" si="153"/>
        <v xml:space="preserve"> </v>
      </c>
      <c r="AI307" s="75" t="str">
        <f t="shared" si="154"/>
        <v xml:space="preserve"> </v>
      </c>
      <c r="AJ307" s="75" t="str">
        <f t="shared" si="155"/>
        <v xml:space="preserve"> </v>
      </c>
      <c r="AK307" s="91">
        <f t="shared" si="139"/>
        <v>8.3333333333333329E-2</v>
      </c>
      <c r="AL307" s="83"/>
      <c r="AM307" s="89">
        <f t="shared" si="156"/>
        <v>2.4390243902438935E-2</v>
      </c>
      <c r="AN307" s="77"/>
      <c r="AO307" s="75" t="e">
        <f t="shared" si="157"/>
        <v>#VALUE!</v>
      </c>
      <c r="AP307" s="121" t="str">
        <f t="shared" si="158"/>
        <v xml:space="preserve"> </v>
      </c>
    </row>
    <row r="308" spans="3:42" ht="12.75">
      <c r="C308" s="237"/>
      <c r="D308" s="238" t="s">
        <v>275</v>
      </c>
      <c r="E308" s="239">
        <v>0</v>
      </c>
      <c r="F308" s="240"/>
      <c r="G308" s="240">
        <v>0</v>
      </c>
      <c r="H308" s="240">
        <v>0</v>
      </c>
      <c r="I308" s="240">
        <v>0</v>
      </c>
      <c r="J308" s="240">
        <v>0</v>
      </c>
      <c r="K308" s="240">
        <v>0</v>
      </c>
      <c r="L308" s="240">
        <v>0</v>
      </c>
      <c r="M308" s="240">
        <v>0</v>
      </c>
      <c r="N308" s="240">
        <v>0</v>
      </c>
      <c r="O308" s="241">
        <v>0</v>
      </c>
      <c r="Q308" s="75" t="str">
        <f t="shared" si="140"/>
        <v xml:space="preserve"> </v>
      </c>
      <c r="R308" s="75" t="str">
        <f t="shared" si="141"/>
        <v xml:space="preserve"> </v>
      </c>
      <c r="S308" s="75" t="str">
        <f t="shared" si="142"/>
        <v xml:space="preserve"> </v>
      </c>
      <c r="U308" s="81" t="str">
        <f t="shared" si="143"/>
        <v xml:space="preserve"> </v>
      </c>
      <c r="V308" s="81" t="str">
        <f t="shared" si="144"/>
        <v xml:space="preserve"> </v>
      </c>
      <c r="W308" s="82" t="str">
        <f t="shared" si="145"/>
        <v xml:space="preserve"> </v>
      </c>
      <c r="X308" s="82" t="str">
        <f t="shared" si="146"/>
        <v xml:space="preserve"> </v>
      </c>
      <c r="Z308" s="75" t="str">
        <f t="shared" si="147"/>
        <v xml:space="preserve"> </v>
      </c>
      <c r="AA308" s="75" t="str">
        <f t="shared" si="148"/>
        <v xml:space="preserve"> </v>
      </c>
      <c r="AB308" s="75" t="str">
        <f t="shared" si="149"/>
        <v xml:space="preserve"> </v>
      </c>
      <c r="AD308" s="75" t="str">
        <f t="shared" si="150"/>
        <v xml:space="preserve"> </v>
      </c>
      <c r="AE308" s="75" t="str">
        <f t="shared" si="151"/>
        <v xml:space="preserve"> </v>
      </c>
      <c r="AF308" s="75" t="str">
        <f t="shared" si="152"/>
        <v xml:space="preserve"> </v>
      </c>
      <c r="AH308" s="75" t="str">
        <f t="shared" si="153"/>
        <v xml:space="preserve"> </v>
      </c>
      <c r="AI308" s="75" t="str">
        <f t="shared" si="154"/>
        <v xml:space="preserve"> </v>
      </c>
      <c r="AJ308" s="75" t="str">
        <f t="shared" si="155"/>
        <v xml:space="preserve"> </v>
      </c>
      <c r="AK308" s="91">
        <f t="shared" si="139"/>
        <v>8.3333333333333329E-2</v>
      </c>
      <c r="AL308" s="83"/>
      <c r="AM308" s="89">
        <f t="shared" si="156"/>
        <v>2.4390243902438935E-2</v>
      </c>
      <c r="AN308" s="77"/>
      <c r="AO308" s="75" t="e">
        <f t="shared" si="157"/>
        <v>#VALUE!</v>
      </c>
      <c r="AP308" s="121" t="str">
        <f t="shared" si="158"/>
        <v xml:space="preserve"> </v>
      </c>
    </row>
    <row r="309" spans="3:42" ht="12.75">
      <c r="C309" s="237"/>
      <c r="D309" s="238" t="s">
        <v>276</v>
      </c>
      <c r="E309" s="239">
        <v>0</v>
      </c>
      <c r="F309" s="240"/>
      <c r="G309" s="240">
        <v>0</v>
      </c>
      <c r="H309" s="240">
        <v>0</v>
      </c>
      <c r="I309" s="240">
        <v>0</v>
      </c>
      <c r="J309" s="240">
        <v>0</v>
      </c>
      <c r="K309" s="240">
        <v>0</v>
      </c>
      <c r="L309" s="240">
        <v>0</v>
      </c>
      <c r="M309" s="240">
        <v>0</v>
      </c>
      <c r="N309" s="240">
        <v>0</v>
      </c>
      <c r="O309" s="241">
        <v>0</v>
      </c>
      <c r="Q309" s="75" t="str">
        <f t="shared" si="140"/>
        <v xml:space="preserve"> </v>
      </c>
      <c r="R309" s="75" t="str">
        <f t="shared" si="141"/>
        <v xml:space="preserve"> </v>
      </c>
      <c r="S309" s="75" t="str">
        <f t="shared" si="142"/>
        <v xml:space="preserve"> </v>
      </c>
      <c r="U309" s="81" t="str">
        <f t="shared" si="143"/>
        <v xml:space="preserve"> </v>
      </c>
      <c r="V309" s="81" t="str">
        <f t="shared" si="144"/>
        <v xml:space="preserve"> </v>
      </c>
      <c r="W309" s="82" t="str">
        <f t="shared" si="145"/>
        <v xml:space="preserve"> </v>
      </c>
      <c r="X309" s="82" t="str">
        <f t="shared" si="146"/>
        <v xml:space="preserve"> </v>
      </c>
      <c r="Z309" s="75" t="str">
        <f t="shared" si="147"/>
        <v xml:space="preserve"> </v>
      </c>
      <c r="AA309" s="75" t="str">
        <f t="shared" si="148"/>
        <v xml:space="preserve"> </v>
      </c>
      <c r="AB309" s="75" t="str">
        <f t="shared" si="149"/>
        <v xml:space="preserve"> </v>
      </c>
      <c r="AD309" s="75" t="str">
        <f t="shared" si="150"/>
        <v xml:space="preserve"> </v>
      </c>
      <c r="AE309" s="75" t="str">
        <f t="shared" si="151"/>
        <v xml:space="preserve"> </v>
      </c>
      <c r="AF309" s="75" t="str">
        <f t="shared" si="152"/>
        <v xml:space="preserve"> </v>
      </c>
      <c r="AH309" s="75" t="str">
        <f t="shared" si="153"/>
        <v xml:space="preserve"> </v>
      </c>
      <c r="AI309" s="75" t="str">
        <f t="shared" si="154"/>
        <v xml:space="preserve"> </v>
      </c>
      <c r="AJ309" s="75" t="str">
        <f t="shared" si="155"/>
        <v xml:space="preserve"> </v>
      </c>
      <c r="AK309" s="91">
        <f t="shared" si="139"/>
        <v>8.3333333333333329E-2</v>
      </c>
      <c r="AL309" s="83"/>
      <c r="AM309" s="89">
        <f t="shared" si="156"/>
        <v>2.4390243902438935E-2</v>
      </c>
      <c r="AN309" s="77"/>
      <c r="AO309" s="75" t="e">
        <f t="shared" si="157"/>
        <v>#VALUE!</v>
      </c>
      <c r="AP309" s="121" t="str">
        <f t="shared" si="158"/>
        <v xml:space="preserve"> </v>
      </c>
    </row>
    <row r="310" spans="3:42" ht="12.75">
      <c r="C310" s="237"/>
      <c r="D310" s="238" t="s">
        <v>30</v>
      </c>
      <c r="E310" s="239">
        <v>456</v>
      </c>
      <c r="F310" s="240">
        <v>100</v>
      </c>
      <c r="G310" s="240">
        <v>2400</v>
      </c>
      <c r="H310" s="240">
        <v>317349.29014619987</v>
      </c>
      <c r="I310" s="240">
        <v>45222.273845833479</v>
      </c>
      <c r="J310" s="240">
        <v>9524.4455705128239</v>
      </c>
      <c r="K310" s="240">
        <v>3887.5288042909488</v>
      </c>
      <c r="L310" s="240">
        <v>14791.650413714378</v>
      </c>
      <c r="M310" s="240">
        <v>144720</v>
      </c>
      <c r="N310" s="240">
        <v>21905.199999999997</v>
      </c>
      <c r="O310" s="241">
        <v>77298.191511848228</v>
      </c>
      <c r="Q310" s="75">
        <f t="shared" si="140"/>
        <v>695.94142575921023</v>
      </c>
      <c r="R310" s="75">
        <f t="shared" si="141"/>
        <v>3173.4929014619988</v>
      </c>
      <c r="S310" s="75">
        <f t="shared" si="142"/>
        <v>132.22887089424995</v>
      </c>
      <c r="U310" s="81">
        <f t="shared" si="143"/>
        <v>0.14249999999999999</v>
      </c>
      <c r="V310" s="81">
        <f t="shared" si="144"/>
        <v>3.0012500000000001E-2</v>
      </c>
      <c r="W310" s="82">
        <f t="shared" si="145"/>
        <v>1.225E-2</v>
      </c>
      <c r="X310" s="82">
        <f t="shared" si="146"/>
        <v>4.6610000000000006E-2</v>
      </c>
      <c r="Z310" s="75">
        <f t="shared" si="147"/>
        <v>317.36842105263156</v>
      </c>
      <c r="AA310" s="75">
        <f t="shared" si="148"/>
        <v>1447.2</v>
      </c>
      <c r="AB310" s="75">
        <f t="shared" si="149"/>
        <v>60.3</v>
      </c>
      <c r="AD310" s="75">
        <f t="shared" si="150"/>
        <v>48.037719298245605</v>
      </c>
      <c r="AE310" s="75">
        <f t="shared" si="151"/>
        <v>219.05199999999996</v>
      </c>
      <c r="AF310" s="75">
        <f t="shared" si="152"/>
        <v>9.1271666666666658</v>
      </c>
      <c r="AH310" s="75">
        <f t="shared" si="153"/>
        <v>169.51357787686015</v>
      </c>
      <c r="AI310" s="75">
        <f t="shared" si="154"/>
        <v>772.98191511848233</v>
      </c>
      <c r="AJ310" s="75">
        <f t="shared" si="155"/>
        <v>32.207579796603426</v>
      </c>
      <c r="AK310" s="91">
        <f t="shared" si="139"/>
        <v>8.3333333333333329E-2</v>
      </c>
      <c r="AL310" s="83"/>
      <c r="AM310" s="89">
        <f t="shared" si="156"/>
        <v>2.4390243902438935E-2</v>
      </c>
      <c r="AN310" s="77"/>
      <c r="AO310" s="75">
        <f t="shared" si="157"/>
        <v>165.37910036766846</v>
      </c>
      <c r="AP310" s="121">
        <f t="shared" si="158"/>
        <v>0.24357449003978446</v>
      </c>
    </row>
    <row r="311" spans="3:42" ht="12.75">
      <c r="C311" s="237"/>
      <c r="D311" s="238" t="s">
        <v>286</v>
      </c>
      <c r="E311" s="239">
        <v>0</v>
      </c>
      <c r="F311" s="240"/>
      <c r="G311" s="240">
        <v>0</v>
      </c>
      <c r="H311" s="240">
        <v>0</v>
      </c>
      <c r="I311" s="240">
        <v>0</v>
      </c>
      <c r="J311" s="240">
        <v>0</v>
      </c>
      <c r="K311" s="240">
        <v>0</v>
      </c>
      <c r="L311" s="240">
        <v>0</v>
      </c>
      <c r="M311" s="240">
        <v>0</v>
      </c>
      <c r="N311" s="240">
        <v>0</v>
      </c>
      <c r="O311" s="241">
        <v>0</v>
      </c>
      <c r="Q311" s="75" t="str">
        <f t="shared" si="140"/>
        <v xml:space="preserve"> </v>
      </c>
      <c r="R311" s="75" t="str">
        <f t="shared" si="141"/>
        <v xml:space="preserve"> </v>
      </c>
      <c r="S311" s="75" t="str">
        <f t="shared" si="142"/>
        <v xml:space="preserve"> </v>
      </c>
      <c r="U311" s="81" t="str">
        <f t="shared" si="143"/>
        <v xml:space="preserve"> </v>
      </c>
      <c r="V311" s="81" t="str">
        <f t="shared" si="144"/>
        <v xml:space="preserve"> </v>
      </c>
      <c r="W311" s="82" t="str">
        <f t="shared" si="145"/>
        <v xml:space="preserve"> </v>
      </c>
      <c r="X311" s="82" t="str">
        <f t="shared" si="146"/>
        <v xml:space="preserve"> </v>
      </c>
      <c r="Z311" s="75" t="str">
        <f t="shared" si="147"/>
        <v xml:space="preserve"> </v>
      </c>
      <c r="AA311" s="75" t="str">
        <f t="shared" si="148"/>
        <v xml:space="preserve"> </v>
      </c>
      <c r="AB311" s="75" t="str">
        <f t="shared" si="149"/>
        <v xml:space="preserve"> </v>
      </c>
      <c r="AD311" s="75" t="str">
        <f t="shared" si="150"/>
        <v xml:space="preserve"> </v>
      </c>
      <c r="AE311" s="75" t="str">
        <f t="shared" si="151"/>
        <v xml:space="preserve"> </v>
      </c>
      <c r="AF311" s="75" t="str">
        <f t="shared" si="152"/>
        <v xml:space="preserve"> </v>
      </c>
      <c r="AH311" s="75" t="str">
        <f t="shared" si="153"/>
        <v xml:space="preserve"> </v>
      </c>
      <c r="AI311" s="75" t="str">
        <f t="shared" si="154"/>
        <v xml:space="preserve"> </v>
      </c>
      <c r="AJ311" s="75" t="str">
        <f t="shared" si="155"/>
        <v xml:space="preserve"> </v>
      </c>
      <c r="AK311" s="91">
        <f t="shared" si="139"/>
        <v>8.3333333333333329E-2</v>
      </c>
      <c r="AL311" s="83"/>
      <c r="AM311" s="89">
        <f t="shared" si="156"/>
        <v>2.4390243902438935E-2</v>
      </c>
      <c r="AN311" s="77"/>
      <c r="AO311" s="75" t="e">
        <f t="shared" si="157"/>
        <v>#VALUE!</v>
      </c>
      <c r="AP311" s="121" t="str">
        <f t="shared" si="158"/>
        <v xml:space="preserve"> </v>
      </c>
    </row>
    <row r="312" spans="3:42" ht="12.75">
      <c r="C312" s="237"/>
      <c r="D312" s="238" t="s">
        <v>287</v>
      </c>
      <c r="E312" s="239">
        <v>0</v>
      </c>
      <c r="F312" s="240"/>
      <c r="G312" s="240">
        <v>0</v>
      </c>
      <c r="H312" s="240">
        <v>0</v>
      </c>
      <c r="I312" s="240">
        <v>0</v>
      </c>
      <c r="J312" s="240">
        <v>0</v>
      </c>
      <c r="K312" s="240">
        <v>0</v>
      </c>
      <c r="L312" s="240">
        <v>0</v>
      </c>
      <c r="M312" s="240">
        <v>0</v>
      </c>
      <c r="N312" s="240">
        <v>0</v>
      </c>
      <c r="O312" s="241">
        <v>0</v>
      </c>
      <c r="Q312" s="75" t="str">
        <f t="shared" si="140"/>
        <v xml:space="preserve"> </v>
      </c>
      <c r="R312" s="75" t="str">
        <f t="shared" si="141"/>
        <v xml:space="preserve"> </v>
      </c>
      <c r="S312" s="75" t="str">
        <f t="shared" si="142"/>
        <v xml:space="preserve"> </v>
      </c>
      <c r="U312" s="81" t="str">
        <f t="shared" si="143"/>
        <v xml:space="preserve"> </v>
      </c>
      <c r="V312" s="81" t="str">
        <f t="shared" si="144"/>
        <v xml:space="preserve"> </v>
      </c>
      <c r="W312" s="82" t="str">
        <f t="shared" si="145"/>
        <v xml:space="preserve"> </v>
      </c>
      <c r="X312" s="82" t="str">
        <f t="shared" si="146"/>
        <v xml:space="preserve"> </v>
      </c>
      <c r="Z312" s="75" t="str">
        <f t="shared" si="147"/>
        <v xml:space="preserve"> </v>
      </c>
      <c r="AA312" s="75" t="str">
        <f t="shared" si="148"/>
        <v xml:space="preserve"> </v>
      </c>
      <c r="AB312" s="75" t="str">
        <f t="shared" si="149"/>
        <v xml:space="preserve"> </v>
      </c>
      <c r="AD312" s="75" t="str">
        <f t="shared" si="150"/>
        <v xml:space="preserve"> </v>
      </c>
      <c r="AE312" s="75" t="str">
        <f t="shared" si="151"/>
        <v xml:space="preserve"> </v>
      </c>
      <c r="AF312" s="75" t="str">
        <f t="shared" si="152"/>
        <v xml:space="preserve"> </v>
      </c>
      <c r="AH312" s="75" t="str">
        <f t="shared" si="153"/>
        <v xml:space="preserve"> </v>
      </c>
      <c r="AI312" s="75" t="str">
        <f t="shared" si="154"/>
        <v xml:space="preserve"> </v>
      </c>
      <c r="AJ312" s="75" t="str">
        <f t="shared" si="155"/>
        <v xml:space="preserve"> </v>
      </c>
      <c r="AK312" s="91">
        <f t="shared" si="139"/>
        <v>8.3333333333333329E-2</v>
      </c>
      <c r="AL312" s="83"/>
      <c r="AM312" s="89">
        <f t="shared" si="156"/>
        <v>2.4390243902438935E-2</v>
      </c>
      <c r="AN312" s="77"/>
      <c r="AO312" s="75" t="e">
        <f t="shared" si="157"/>
        <v>#VALUE!</v>
      </c>
      <c r="AP312" s="121" t="str">
        <f t="shared" si="158"/>
        <v xml:space="preserve"> </v>
      </c>
    </row>
    <row r="313" spans="3:42" ht="12.75">
      <c r="C313" s="237"/>
      <c r="D313" s="238" t="s">
        <v>35</v>
      </c>
      <c r="E313" s="239">
        <v>70.400000000000006</v>
      </c>
      <c r="F313" s="240">
        <v>22</v>
      </c>
      <c r="G313" s="240">
        <v>352</v>
      </c>
      <c r="H313" s="240">
        <v>40645.380502934146</v>
      </c>
      <c r="I313" s="240">
        <v>5791.9667216681155</v>
      </c>
      <c r="J313" s="240">
        <v>1219.8694823443113</v>
      </c>
      <c r="K313" s="240">
        <v>497.90591116094333</v>
      </c>
      <c r="L313" s="240">
        <v>1894.4811852417604</v>
      </c>
      <c r="M313" s="240">
        <v>12304.228505958405</v>
      </c>
      <c r="N313" s="240">
        <v>7775.3895999999986</v>
      </c>
      <c r="O313" s="241">
        <v>11161.539096560609</v>
      </c>
      <c r="Q313" s="75">
        <f t="shared" si="140"/>
        <v>577.34915487122362</v>
      </c>
      <c r="R313" s="75">
        <f t="shared" si="141"/>
        <v>1847.5172955879157</v>
      </c>
      <c r="S313" s="75">
        <f t="shared" si="142"/>
        <v>115.46983097424473</v>
      </c>
      <c r="U313" s="81">
        <f t="shared" si="143"/>
        <v>0.14249999999999999</v>
      </c>
      <c r="V313" s="81">
        <f t="shared" si="144"/>
        <v>3.0012500000000008E-2</v>
      </c>
      <c r="W313" s="82">
        <f t="shared" si="145"/>
        <v>1.225E-2</v>
      </c>
      <c r="X313" s="82">
        <f t="shared" si="146"/>
        <v>4.6609999999999999E-2</v>
      </c>
      <c r="Z313" s="75">
        <f t="shared" si="147"/>
        <v>174.77597309600006</v>
      </c>
      <c r="AA313" s="75">
        <f t="shared" si="148"/>
        <v>559.28311390720023</v>
      </c>
      <c r="AB313" s="75">
        <f t="shared" si="149"/>
        <v>34.955194619200014</v>
      </c>
      <c r="AD313" s="75">
        <f t="shared" si="150"/>
        <v>110.44587499999997</v>
      </c>
      <c r="AE313" s="75">
        <f t="shared" si="151"/>
        <v>353.42679999999996</v>
      </c>
      <c r="AF313" s="75">
        <f t="shared" si="152"/>
        <v>22.089174999999997</v>
      </c>
      <c r="AH313" s="75">
        <f t="shared" si="153"/>
        <v>158.54458943978136</v>
      </c>
      <c r="AI313" s="75">
        <f t="shared" si="154"/>
        <v>507.3426862073004</v>
      </c>
      <c r="AJ313" s="75">
        <f t="shared" si="155"/>
        <v>31.708917887956275</v>
      </c>
      <c r="AK313" s="91">
        <f t="shared" si="139"/>
        <v>8.3333333333333329E-2</v>
      </c>
      <c r="AL313" s="83"/>
      <c r="AM313" s="89">
        <f t="shared" si="156"/>
        <v>2.4390243902438935E-2</v>
      </c>
      <c r="AN313" s="77"/>
      <c r="AO313" s="75">
        <f t="shared" si="157"/>
        <v>154.67764823393304</v>
      </c>
      <c r="AP313" s="121">
        <f t="shared" si="158"/>
        <v>0.27460781418333308</v>
      </c>
    </row>
    <row r="314" spans="3:42" ht="12.75">
      <c r="C314" s="237"/>
      <c r="D314" s="238" t="s">
        <v>202</v>
      </c>
      <c r="E314" s="239">
        <v>0</v>
      </c>
      <c r="F314" s="240"/>
      <c r="G314" s="240">
        <v>0</v>
      </c>
      <c r="H314" s="240">
        <v>0</v>
      </c>
      <c r="I314" s="240">
        <v>0</v>
      </c>
      <c r="J314" s="240">
        <v>0</v>
      </c>
      <c r="K314" s="240">
        <v>0</v>
      </c>
      <c r="L314" s="240">
        <v>0</v>
      </c>
      <c r="M314" s="240">
        <v>0</v>
      </c>
      <c r="N314" s="240">
        <v>0</v>
      </c>
      <c r="O314" s="241">
        <v>0</v>
      </c>
      <c r="Q314" s="75" t="str">
        <f t="shared" si="140"/>
        <v xml:space="preserve"> </v>
      </c>
      <c r="R314" s="75" t="str">
        <f t="shared" si="141"/>
        <v xml:space="preserve"> </v>
      </c>
      <c r="S314" s="75" t="str">
        <f t="shared" si="142"/>
        <v xml:space="preserve"> </v>
      </c>
      <c r="U314" s="81" t="str">
        <f t="shared" si="143"/>
        <v xml:space="preserve"> </v>
      </c>
      <c r="V314" s="81" t="str">
        <f t="shared" si="144"/>
        <v xml:space="preserve"> </v>
      </c>
      <c r="W314" s="82" t="str">
        <f t="shared" si="145"/>
        <v xml:space="preserve"> </v>
      </c>
      <c r="X314" s="82" t="str">
        <f t="shared" si="146"/>
        <v xml:space="preserve"> </v>
      </c>
      <c r="Z314" s="75" t="str">
        <f t="shared" si="147"/>
        <v xml:space="preserve"> </v>
      </c>
      <c r="AA314" s="75" t="str">
        <f t="shared" si="148"/>
        <v xml:space="preserve"> </v>
      </c>
      <c r="AB314" s="75" t="str">
        <f t="shared" si="149"/>
        <v xml:space="preserve"> </v>
      </c>
      <c r="AD314" s="75" t="str">
        <f t="shared" si="150"/>
        <v xml:space="preserve"> </v>
      </c>
      <c r="AE314" s="75" t="str">
        <f t="shared" si="151"/>
        <v xml:space="preserve"> </v>
      </c>
      <c r="AF314" s="75" t="str">
        <f t="shared" si="152"/>
        <v xml:space="preserve"> </v>
      </c>
      <c r="AH314" s="75" t="str">
        <f t="shared" si="153"/>
        <v xml:space="preserve"> </v>
      </c>
      <c r="AI314" s="75" t="str">
        <f t="shared" si="154"/>
        <v xml:space="preserve"> </v>
      </c>
      <c r="AJ314" s="75" t="str">
        <f t="shared" si="155"/>
        <v xml:space="preserve"> </v>
      </c>
      <c r="AK314" s="91">
        <f t="shared" si="139"/>
        <v>8.3333333333333329E-2</v>
      </c>
      <c r="AL314" s="83"/>
      <c r="AM314" s="89">
        <f t="shared" si="156"/>
        <v>2.4390243902438935E-2</v>
      </c>
      <c r="AN314" s="77"/>
      <c r="AO314" s="75" t="e">
        <f t="shared" si="157"/>
        <v>#VALUE!</v>
      </c>
      <c r="AP314" s="121" t="str">
        <f t="shared" si="158"/>
        <v xml:space="preserve"> </v>
      </c>
    </row>
    <row r="315" spans="3:42" ht="12.75">
      <c r="C315" s="237"/>
      <c r="D315" s="238" t="s">
        <v>201</v>
      </c>
      <c r="E315" s="239">
        <v>72.16</v>
      </c>
      <c r="F315" s="240">
        <v>22</v>
      </c>
      <c r="G315" s="240">
        <v>352</v>
      </c>
      <c r="H315" s="240">
        <v>43693.784040654195</v>
      </c>
      <c r="I315" s="240">
        <v>6226.3642257932224</v>
      </c>
      <c r="J315" s="240">
        <v>1311.3596935201342</v>
      </c>
      <c r="K315" s="240">
        <v>535.24885449801388</v>
      </c>
      <c r="L315" s="240">
        <v>2036.5672741348922</v>
      </c>
      <c r="M315" s="240">
        <v>8348.2604480000045</v>
      </c>
      <c r="N315" s="240">
        <v>7775.3895999999986</v>
      </c>
      <c r="O315" s="241">
        <v>17460.593944707936</v>
      </c>
      <c r="Q315" s="75">
        <f t="shared" si="140"/>
        <v>605.51252827957592</v>
      </c>
      <c r="R315" s="75">
        <f t="shared" si="141"/>
        <v>1986.0810927570089</v>
      </c>
      <c r="S315" s="75">
        <f t="shared" si="142"/>
        <v>124.13006829731306</v>
      </c>
      <c r="U315" s="81">
        <f t="shared" si="143"/>
        <v>0.14249999999999999</v>
      </c>
      <c r="V315" s="81">
        <f t="shared" si="144"/>
        <v>3.0012500000000004E-2</v>
      </c>
      <c r="W315" s="82">
        <f t="shared" si="145"/>
        <v>1.225E-2</v>
      </c>
      <c r="X315" s="82">
        <f t="shared" si="146"/>
        <v>4.6610000000000006E-2</v>
      </c>
      <c r="Z315" s="75">
        <f t="shared" si="147"/>
        <v>115.69097073170738</v>
      </c>
      <c r="AA315" s="75">
        <f t="shared" si="148"/>
        <v>379.46638400000023</v>
      </c>
      <c r="AB315" s="75">
        <f t="shared" si="149"/>
        <v>23.716649000000015</v>
      </c>
      <c r="AD315" s="75">
        <f t="shared" si="150"/>
        <v>107.75207317073169</v>
      </c>
      <c r="AE315" s="75">
        <f t="shared" si="151"/>
        <v>353.42679999999996</v>
      </c>
      <c r="AF315" s="75">
        <f t="shared" si="152"/>
        <v>22.089174999999997</v>
      </c>
      <c r="AH315" s="75">
        <f t="shared" si="153"/>
        <v>241.97053692777075</v>
      </c>
      <c r="AI315" s="75">
        <f t="shared" si="154"/>
        <v>793.66336112308807</v>
      </c>
      <c r="AJ315" s="75">
        <f t="shared" si="155"/>
        <v>49.603960070193004</v>
      </c>
      <c r="AK315" s="91">
        <f t="shared" si="139"/>
        <v>8.3333333333333329E-2</v>
      </c>
      <c r="AL315" s="83"/>
      <c r="AM315" s="89">
        <f t="shared" si="156"/>
        <v>2.4390243902438935E-2</v>
      </c>
      <c r="AN315" s="77"/>
      <c r="AO315" s="75">
        <f t="shared" si="157"/>
        <v>236.06881651489832</v>
      </c>
      <c r="AP315" s="121">
        <f t="shared" si="158"/>
        <v>0.39961276708059895</v>
      </c>
    </row>
    <row r="316" spans="3:42" ht="12.75">
      <c r="C316" s="237"/>
      <c r="D316" s="238" t="s">
        <v>203</v>
      </c>
      <c r="E316" s="239">
        <v>0</v>
      </c>
      <c r="F316" s="240"/>
      <c r="G316" s="240">
        <v>0</v>
      </c>
      <c r="H316" s="240">
        <v>0</v>
      </c>
      <c r="I316" s="240">
        <v>0</v>
      </c>
      <c r="J316" s="240">
        <v>0</v>
      </c>
      <c r="K316" s="240">
        <v>0</v>
      </c>
      <c r="L316" s="240">
        <v>0</v>
      </c>
      <c r="M316" s="240">
        <v>0</v>
      </c>
      <c r="N316" s="240">
        <v>0</v>
      </c>
      <c r="O316" s="241">
        <v>0</v>
      </c>
      <c r="Q316" s="75" t="str">
        <f t="shared" si="140"/>
        <v xml:space="preserve"> </v>
      </c>
      <c r="R316" s="75" t="str">
        <f t="shared" si="141"/>
        <v xml:space="preserve"> </v>
      </c>
      <c r="S316" s="75" t="str">
        <f t="shared" si="142"/>
        <v xml:space="preserve"> </v>
      </c>
      <c r="U316" s="81" t="str">
        <f t="shared" si="143"/>
        <v xml:space="preserve"> </v>
      </c>
      <c r="V316" s="81" t="str">
        <f t="shared" si="144"/>
        <v xml:space="preserve"> </v>
      </c>
      <c r="W316" s="82" t="str">
        <f t="shared" si="145"/>
        <v xml:space="preserve"> </v>
      </c>
      <c r="X316" s="82" t="str">
        <f t="shared" si="146"/>
        <v xml:space="preserve"> </v>
      </c>
      <c r="Z316" s="75" t="str">
        <f t="shared" si="147"/>
        <v xml:space="preserve"> </v>
      </c>
      <c r="AA316" s="75" t="str">
        <f t="shared" si="148"/>
        <v xml:space="preserve"> </v>
      </c>
      <c r="AB316" s="75" t="str">
        <f t="shared" si="149"/>
        <v xml:space="preserve"> </v>
      </c>
      <c r="AD316" s="75" t="str">
        <f t="shared" si="150"/>
        <v xml:space="preserve"> </v>
      </c>
      <c r="AE316" s="75" t="str">
        <f t="shared" si="151"/>
        <v xml:space="preserve"> </v>
      </c>
      <c r="AF316" s="75" t="str">
        <f t="shared" si="152"/>
        <v xml:space="preserve"> </v>
      </c>
      <c r="AH316" s="75" t="str">
        <f t="shared" si="153"/>
        <v xml:space="preserve"> </v>
      </c>
      <c r="AI316" s="75" t="str">
        <f t="shared" si="154"/>
        <v xml:space="preserve"> </v>
      </c>
      <c r="AJ316" s="75" t="str">
        <f t="shared" si="155"/>
        <v xml:space="preserve"> </v>
      </c>
      <c r="AK316" s="91">
        <f t="shared" si="139"/>
        <v>8.3333333333333329E-2</v>
      </c>
      <c r="AL316" s="83"/>
      <c r="AM316" s="89">
        <f t="shared" si="156"/>
        <v>2.4390243902438935E-2</v>
      </c>
      <c r="AN316" s="77"/>
      <c r="AO316" s="75" t="e">
        <f t="shared" si="157"/>
        <v>#VALUE!</v>
      </c>
      <c r="AP316" s="121" t="str">
        <f t="shared" si="158"/>
        <v xml:space="preserve"> </v>
      </c>
    </row>
    <row r="317" spans="3:42" ht="12.75">
      <c r="C317" s="237"/>
      <c r="D317" s="238" t="s">
        <v>231</v>
      </c>
      <c r="E317" s="239">
        <v>72.16</v>
      </c>
      <c r="F317" s="240">
        <v>22</v>
      </c>
      <c r="G317" s="240">
        <v>352</v>
      </c>
      <c r="H317" s="240">
        <v>43693.784040654195</v>
      </c>
      <c r="I317" s="240">
        <v>6226.3642257932224</v>
      </c>
      <c r="J317" s="240">
        <v>1311.3596935201342</v>
      </c>
      <c r="K317" s="240">
        <v>535.24885449801388</v>
      </c>
      <c r="L317" s="240">
        <v>2036.5672741348922</v>
      </c>
      <c r="M317" s="240">
        <v>9689.0172684800018</v>
      </c>
      <c r="N317" s="240">
        <v>7775.3895999999986</v>
      </c>
      <c r="O317" s="241">
        <v>16119.837124227935</v>
      </c>
      <c r="Q317" s="75">
        <f t="shared" si="140"/>
        <v>605.51252827957592</v>
      </c>
      <c r="R317" s="75">
        <f t="shared" si="141"/>
        <v>1986.0810927570089</v>
      </c>
      <c r="S317" s="75">
        <f t="shared" si="142"/>
        <v>124.13006829731306</v>
      </c>
      <c r="U317" s="81">
        <f t="shared" si="143"/>
        <v>0.14249999999999999</v>
      </c>
      <c r="V317" s="81">
        <f t="shared" si="144"/>
        <v>3.0012500000000004E-2</v>
      </c>
      <c r="W317" s="82">
        <f t="shared" si="145"/>
        <v>1.225E-2</v>
      </c>
      <c r="X317" s="82">
        <f t="shared" si="146"/>
        <v>4.6610000000000006E-2</v>
      </c>
      <c r="Z317" s="75">
        <f t="shared" si="147"/>
        <v>134.27130360975613</v>
      </c>
      <c r="AA317" s="75">
        <f t="shared" si="148"/>
        <v>440.4098758400001</v>
      </c>
      <c r="AB317" s="75">
        <f t="shared" si="149"/>
        <v>27.525617240000006</v>
      </c>
      <c r="AD317" s="75">
        <f t="shared" si="150"/>
        <v>107.75207317073169</v>
      </c>
      <c r="AE317" s="75">
        <f t="shared" si="151"/>
        <v>353.42679999999996</v>
      </c>
      <c r="AF317" s="75">
        <f t="shared" si="152"/>
        <v>22.089174999999997</v>
      </c>
      <c r="AH317" s="75">
        <f t="shared" si="153"/>
        <v>223.39020404972194</v>
      </c>
      <c r="AI317" s="75">
        <f t="shared" si="154"/>
        <v>732.71986928308797</v>
      </c>
      <c r="AJ317" s="75">
        <f t="shared" si="155"/>
        <v>45.794991830192998</v>
      </c>
      <c r="AK317" s="91">
        <f t="shared" si="139"/>
        <v>8.3333333333333329E-2</v>
      </c>
      <c r="AL317" s="83"/>
      <c r="AM317" s="89">
        <f t="shared" si="156"/>
        <v>2.4390243902438935E-2</v>
      </c>
      <c r="AN317" s="77"/>
      <c r="AO317" s="75">
        <f t="shared" si="157"/>
        <v>217.94166248753362</v>
      </c>
      <c r="AP317" s="121">
        <f t="shared" si="158"/>
        <v>0.3689274682465013</v>
      </c>
    </row>
    <row r="318" spans="3:42" ht="12.75">
      <c r="C318" s="237"/>
      <c r="D318" s="238" t="s">
        <v>232</v>
      </c>
      <c r="E318" s="239">
        <v>0</v>
      </c>
      <c r="F318" s="240"/>
      <c r="G318" s="240">
        <v>0</v>
      </c>
      <c r="H318" s="240">
        <v>0</v>
      </c>
      <c r="I318" s="240">
        <v>0</v>
      </c>
      <c r="J318" s="240">
        <v>0</v>
      </c>
      <c r="K318" s="240">
        <v>0</v>
      </c>
      <c r="L318" s="240">
        <v>0</v>
      </c>
      <c r="M318" s="240">
        <v>0</v>
      </c>
      <c r="N318" s="240">
        <v>0</v>
      </c>
      <c r="O318" s="241">
        <v>0</v>
      </c>
      <c r="Q318" s="75" t="str">
        <f t="shared" si="140"/>
        <v xml:space="preserve"> </v>
      </c>
      <c r="R318" s="75" t="str">
        <f t="shared" si="141"/>
        <v xml:space="preserve"> </v>
      </c>
      <c r="S318" s="75" t="str">
        <f t="shared" si="142"/>
        <v xml:space="preserve"> </v>
      </c>
      <c r="U318" s="81" t="str">
        <f t="shared" si="143"/>
        <v xml:space="preserve"> </v>
      </c>
      <c r="V318" s="81" t="str">
        <f t="shared" si="144"/>
        <v xml:space="preserve"> </v>
      </c>
      <c r="W318" s="82" t="str">
        <f t="shared" si="145"/>
        <v xml:space="preserve"> </v>
      </c>
      <c r="X318" s="82" t="str">
        <f t="shared" si="146"/>
        <v xml:space="preserve"> </v>
      </c>
      <c r="Z318" s="75" t="str">
        <f t="shared" si="147"/>
        <v xml:space="preserve"> </v>
      </c>
      <c r="AA318" s="75" t="str">
        <f t="shared" si="148"/>
        <v xml:space="preserve"> </v>
      </c>
      <c r="AB318" s="75" t="str">
        <f t="shared" si="149"/>
        <v xml:space="preserve"> </v>
      </c>
      <c r="AD318" s="75" t="str">
        <f t="shared" si="150"/>
        <v xml:space="preserve"> </v>
      </c>
      <c r="AE318" s="75" t="str">
        <f t="shared" si="151"/>
        <v xml:space="preserve"> </v>
      </c>
      <c r="AF318" s="75" t="str">
        <f t="shared" si="152"/>
        <v xml:space="preserve"> </v>
      </c>
      <c r="AH318" s="75" t="str">
        <f t="shared" si="153"/>
        <v xml:space="preserve"> </v>
      </c>
      <c r="AI318" s="75" t="str">
        <f t="shared" si="154"/>
        <v xml:space="preserve"> </v>
      </c>
      <c r="AJ318" s="75" t="str">
        <f t="shared" si="155"/>
        <v xml:space="preserve"> </v>
      </c>
      <c r="AK318" s="91">
        <f t="shared" si="139"/>
        <v>8.3333333333333329E-2</v>
      </c>
      <c r="AL318" s="83"/>
      <c r="AM318" s="89">
        <f t="shared" si="156"/>
        <v>2.4390243902438935E-2</v>
      </c>
      <c r="AN318" s="77"/>
      <c r="AO318" s="75" t="e">
        <f t="shared" si="157"/>
        <v>#VALUE!</v>
      </c>
      <c r="AP318" s="121" t="str">
        <f t="shared" si="158"/>
        <v xml:space="preserve"> </v>
      </c>
    </row>
    <row r="319" spans="3:42" ht="12.75">
      <c r="C319" s="237"/>
      <c r="D319" s="238" t="s">
        <v>205</v>
      </c>
      <c r="E319" s="239">
        <v>70.400000000000006</v>
      </c>
      <c r="F319" s="240">
        <v>22</v>
      </c>
      <c r="G319" s="240">
        <v>352</v>
      </c>
      <c r="H319" s="240">
        <v>41946.032679028023</v>
      </c>
      <c r="I319" s="240">
        <v>5977.309656761493</v>
      </c>
      <c r="J319" s="240">
        <v>1258.9053057793287</v>
      </c>
      <c r="K319" s="240">
        <v>513.83890031809324</v>
      </c>
      <c r="L319" s="240">
        <v>1955.104583169496</v>
      </c>
      <c r="M319" s="240">
        <v>9576.9552383999981</v>
      </c>
      <c r="N319" s="240">
        <v>7775.3895999999986</v>
      </c>
      <c r="O319" s="241">
        <v>14888.529394599618</v>
      </c>
      <c r="Q319" s="75">
        <f t="shared" si="140"/>
        <v>595.82432782710259</v>
      </c>
      <c r="R319" s="75">
        <f t="shared" si="141"/>
        <v>1906.6378490467284</v>
      </c>
      <c r="S319" s="75">
        <f t="shared" si="142"/>
        <v>119.16486556542053</v>
      </c>
      <c r="U319" s="81">
        <f t="shared" si="143"/>
        <v>0.14249999999999999</v>
      </c>
      <c r="V319" s="81">
        <f t="shared" si="144"/>
        <v>3.0012500000000004E-2</v>
      </c>
      <c r="W319" s="82">
        <f t="shared" si="145"/>
        <v>1.2249999999999999E-2</v>
      </c>
      <c r="X319" s="82">
        <f t="shared" si="146"/>
        <v>4.6609999999999999E-2</v>
      </c>
      <c r="Z319" s="75">
        <f t="shared" si="147"/>
        <v>136.03629599999996</v>
      </c>
      <c r="AA319" s="75">
        <f t="shared" si="148"/>
        <v>435.31614719999993</v>
      </c>
      <c r="AB319" s="75">
        <f t="shared" si="149"/>
        <v>27.207259199999996</v>
      </c>
      <c r="AD319" s="75">
        <f t="shared" si="150"/>
        <v>110.44587499999997</v>
      </c>
      <c r="AE319" s="75">
        <f t="shared" si="151"/>
        <v>353.42679999999996</v>
      </c>
      <c r="AF319" s="75">
        <f t="shared" si="152"/>
        <v>22.089174999999997</v>
      </c>
      <c r="AH319" s="75">
        <f t="shared" si="153"/>
        <v>211.48479253692636</v>
      </c>
      <c r="AI319" s="75">
        <f t="shared" si="154"/>
        <v>676.75133611816443</v>
      </c>
      <c r="AJ319" s="75">
        <f t="shared" si="155"/>
        <v>42.296958507385277</v>
      </c>
      <c r="AK319" s="91">
        <f t="shared" si="139"/>
        <v>8.3333333333333329E-2</v>
      </c>
      <c r="AL319" s="83"/>
      <c r="AM319" s="89">
        <f t="shared" si="156"/>
        <v>2.4390243902438935E-2</v>
      </c>
      <c r="AN319" s="77"/>
      <c r="AO319" s="75">
        <f t="shared" si="157"/>
        <v>206.32662686529403</v>
      </c>
      <c r="AP319" s="121">
        <f t="shared" si="158"/>
        <v>0.3549448766353418</v>
      </c>
    </row>
    <row r="320" spans="3:42" ht="12.75">
      <c r="C320" s="237"/>
      <c r="D320" s="238" t="s">
        <v>206</v>
      </c>
      <c r="E320" s="239">
        <v>0</v>
      </c>
      <c r="F320" s="240"/>
      <c r="G320" s="240">
        <v>0</v>
      </c>
      <c r="H320" s="240">
        <v>0</v>
      </c>
      <c r="I320" s="240">
        <v>0</v>
      </c>
      <c r="J320" s="240">
        <v>0</v>
      </c>
      <c r="K320" s="240">
        <v>0</v>
      </c>
      <c r="L320" s="240">
        <v>0</v>
      </c>
      <c r="M320" s="240">
        <v>0</v>
      </c>
      <c r="N320" s="240">
        <v>0</v>
      </c>
      <c r="O320" s="241">
        <v>0</v>
      </c>
      <c r="Q320" s="75" t="str">
        <f t="shared" si="140"/>
        <v xml:space="preserve"> </v>
      </c>
      <c r="R320" s="75" t="str">
        <f t="shared" si="141"/>
        <v xml:space="preserve"> </v>
      </c>
      <c r="S320" s="75" t="str">
        <f t="shared" si="142"/>
        <v xml:space="preserve"> </v>
      </c>
      <c r="U320" s="81" t="str">
        <f t="shared" si="143"/>
        <v xml:space="preserve"> </v>
      </c>
      <c r="V320" s="81" t="str">
        <f t="shared" si="144"/>
        <v xml:space="preserve"> </v>
      </c>
      <c r="W320" s="82" t="str">
        <f t="shared" si="145"/>
        <v xml:space="preserve"> </v>
      </c>
      <c r="X320" s="82" t="str">
        <f t="shared" si="146"/>
        <v xml:space="preserve"> </v>
      </c>
      <c r="Z320" s="75" t="str">
        <f t="shared" si="147"/>
        <v xml:space="preserve"> </v>
      </c>
      <c r="AA320" s="75" t="str">
        <f t="shared" si="148"/>
        <v xml:space="preserve"> </v>
      </c>
      <c r="AB320" s="75" t="str">
        <f t="shared" si="149"/>
        <v xml:space="preserve"> </v>
      </c>
      <c r="AD320" s="75" t="str">
        <f t="shared" si="150"/>
        <v xml:space="preserve"> </v>
      </c>
      <c r="AE320" s="75" t="str">
        <f t="shared" si="151"/>
        <v xml:space="preserve"> </v>
      </c>
      <c r="AF320" s="75" t="str">
        <f t="shared" si="152"/>
        <v xml:space="preserve"> </v>
      </c>
      <c r="AH320" s="75" t="str">
        <f t="shared" si="153"/>
        <v xml:space="preserve"> </v>
      </c>
      <c r="AI320" s="75" t="str">
        <f t="shared" si="154"/>
        <v xml:space="preserve"> </v>
      </c>
      <c r="AJ320" s="75" t="str">
        <f t="shared" si="155"/>
        <v xml:space="preserve"> </v>
      </c>
      <c r="AK320" s="91">
        <f t="shared" si="139"/>
        <v>8.3333333333333329E-2</v>
      </c>
      <c r="AL320" s="83"/>
      <c r="AM320" s="89">
        <f t="shared" si="156"/>
        <v>2.4390243902438935E-2</v>
      </c>
      <c r="AN320" s="77"/>
      <c r="AO320" s="75" t="e">
        <f t="shared" si="157"/>
        <v>#VALUE!</v>
      </c>
      <c r="AP320" s="121" t="str">
        <f t="shared" si="158"/>
        <v xml:space="preserve"> </v>
      </c>
    </row>
    <row r="321" spans="3:42" ht="12.75">
      <c r="C321" s="237"/>
      <c r="D321" s="238" t="s">
        <v>36</v>
      </c>
      <c r="E321" s="239">
        <v>63.36</v>
      </c>
      <c r="F321" s="240">
        <v>22</v>
      </c>
      <c r="G321" s="240">
        <v>352</v>
      </c>
      <c r="H321" s="240">
        <v>30790.445428446023</v>
      </c>
      <c r="I321" s="240">
        <v>4387.6384735535576</v>
      </c>
      <c r="J321" s="240">
        <v>924.09824342123636</v>
      </c>
      <c r="K321" s="240">
        <v>377.1829564984638</v>
      </c>
      <c r="L321" s="240">
        <v>1435.1426614198692</v>
      </c>
      <c r="M321" s="240">
        <v>4153.9952424960002</v>
      </c>
      <c r="N321" s="240">
        <v>7775.3895999999986</v>
      </c>
      <c r="O321" s="241">
        <v>11736.998251056893</v>
      </c>
      <c r="Q321" s="75">
        <f t="shared" si="140"/>
        <v>485.96031294895869</v>
      </c>
      <c r="R321" s="75">
        <f t="shared" si="141"/>
        <v>1399.565701293001</v>
      </c>
      <c r="S321" s="75">
        <f t="shared" si="142"/>
        <v>87.472856330812562</v>
      </c>
      <c r="U321" s="81">
        <f t="shared" si="143"/>
        <v>0.14249999999999999</v>
      </c>
      <c r="V321" s="81">
        <f t="shared" si="144"/>
        <v>3.0012500000000004E-2</v>
      </c>
      <c r="W321" s="82">
        <f t="shared" si="145"/>
        <v>1.225E-2</v>
      </c>
      <c r="X321" s="82">
        <f t="shared" si="146"/>
        <v>4.6610000000000006E-2</v>
      </c>
      <c r="Z321" s="75">
        <f t="shared" si="147"/>
        <v>65.561793600000001</v>
      </c>
      <c r="AA321" s="75">
        <f t="shared" si="148"/>
        <v>188.81796556800001</v>
      </c>
      <c r="AB321" s="75">
        <f t="shared" si="149"/>
        <v>11.801122848</v>
      </c>
      <c r="AD321" s="75">
        <f t="shared" si="150"/>
        <v>122.71763888888887</v>
      </c>
      <c r="AE321" s="75">
        <f t="shared" si="151"/>
        <v>353.42679999999996</v>
      </c>
      <c r="AF321" s="75">
        <f t="shared" si="152"/>
        <v>22.089174999999997</v>
      </c>
      <c r="AH321" s="75">
        <f t="shared" si="153"/>
        <v>185.24302795228684</v>
      </c>
      <c r="AI321" s="75">
        <f t="shared" si="154"/>
        <v>533.49992050258606</v>
      </c>
      <c r="AJ321" s="75">
        <f t="shared" si="155"/>
        <v>33.343745031411629</v>
      </c>
      <c r="AK321" s="91">
        <f t="shared" si="139"/>
        <v>8.3333333333333329E-2</v>
      </c>
      <c r="AL321" s="83"/>
      <c r="AM321" s="89">
        <f t="shared" si="156"/>
        <v>2.4390243902438935E-2</v>
      </c>
      <c r="AN321" s="77"/>
      <c r="AO321" s="75">
        <f t="shared" si="157"/>
        <v>180.72490531930424</v>
      </c>
      <c r="AP321" s="121">
        <f t="shared" si="158"/>
        <v>0.38118962190178529</v>
      </c>
    </row>
    <row r="322" spans="3:42" ht="12.75">
      <c r="C322" s="237"/>
      <c r="D322" s="238" t="s">
        <v>204</v>
      </c>
      <c r="E322" s="239">
        <v>0</v>
      </c>
      <c r="F322" s="240"/>
      <c r="G322" s="240">
        <v>0</v>
      </c>
      <c r="H322" s="240">
        <v>0</v>
      </c>
      <c r="I322" s="240">
        <v>0</v>
      </c>
      <c r="J322" s="240">
        <v>0</v>
      </c>
      <c r="K322" s="240">
        <v>0</v>
      </c>
      <c r="L322" s="240">
        <v>0</v>
      </c>
      <c r="M322" s="240">
        <v>0</v>
      </c>
      <c r="N322" s="240">
        <v>0</v>
      </c>
      <c r="O322" s="241">
        <v>0</v>
      </c>
      <c r="Q322" s="75" t="str">
        <f t="shared" si="140"/>
        <v xml:space="preserve"> </v>
      </c>
      <c r="R322" s="75" t="str">
        <f t="shared" si="141"/>
        <v xml:space="preserve"> </v>
      </c>
      <c r="S322" s="75" t="str">
        <f t="shared" si="142"/>
        <v xml:space="preserve"> </v>
      </c>
      <c r="U322" s="81" t="str">
        <f t="shared" si="143"/>
        <v xml:space="preserve"> </v>
      </c>
      <c r="V322" s="81" t="str">
        <f t="shared" si="144"/>
        <v xml:space="preserve"> </v>
      </c>
      <c r="W322" s="82" t="str">
        <f t="shared" si="145"/>
        <v xml:space="preserve"> </v>
      </c>
      <c r="X322" s="82" t="str">
        <f t="shared" si="146"/>
        <v xml:space="preserve"> </v>
      </c>
      <c r="Z322" s="75" t="str">
        <f t="shared" si="147"/>
        <v xml:space="preserve"> </v>
      </c>
      <c r="AA322" s="75" t="str">
        <f t="shared" si="148"/>
        <v xml:space="preserve"> </v>
      </c>
      <c r="AB322" s="75" t="str">
        <f t="shared" si="149"/>
        <v xml:space="preserve"> </v>
      </c>
      <c r="AD322" s="75" t="str">
        <f t="shared" si="150"/>
        <v xml:space="preserve"> </v>
      </c>
      <c r="AE322" s="75" t="str">
        <f t="shared" si="151"/>
        <v xml:space="preserve"> </v>
      </c>
      <c r="AF322" s="75" t="str">
        <f t="shared" si="152"/>
        <v xml:space="preserve"> </v>
      </c>
      <c r="AH322" s="75" t="str">
        <f t="shared" si="153"/>
        <v xml:space="preserve"> </v>
      </c>
      <c r="AI322" s="75" t="str">
        <f t="shared" si="154"/>
        <v xml:space="preserve"> </v>
      </c>
      <c r="AJ322" s="75" t="str">
        <f t="shared" si="155"/>
        <v xml:space="preserve"> </v>
      </c>
      <c r="AK322" s="91">
        <f t="shared" si="139"/>
        <v>8.3333333333333329E-2</v>
      </c>
      <c r="AL322" s="83"/>
      <c r="AM322" s="89">
        <f t="shared" si="156"/>
        <v>2.4390243902438935E-2</v>
      </c>
      <c r="AN322" s="77"/>
      <c r="AO322" s="75" t="e">
        <f t="shared" si="157"/>
        <v>#VALUE!</v>
      </c>
      <c r="AP322" s="121" t="str">
        <f t="shared" si="158"/>
        <v xml:space="preserve"> </v>
      </c>
    </row>
    <row r="323" spans="3:42" ht="12.75">
      <c r="C323" s="227" t="s">
        <v>120</v>
      </c>
      <c r="D323" s="228"/>
      <c r="E323" s="234">
        <v>2610.48</v>
      </c>
      <c r="F323" s="235">
        <v>567</v>
      </c>
      <c r="G323" s="235">
        <v>8444</v>
      </c>
      <c r="H323" s="235">
        <v>1580179.5847160302</v>
      </c>
      <c r="I323" s="235">
        <v>225175.59082203431</v>
      </c>
      <c r="J323" s="235">
        <v>47425.139786289867</v>
      </c>
      <c r="K323" s="235">
        <v>19357.199912771375</v>
      </c>
      <c r="L323" s="235">
        <v>73652.170443614203</v>
      </c>
      <c r="M323" s="235">
        <v>761959.82512438716</v>
      </c>
      <c r="N323" s="235">
        <v>169264.40879999998</v>
      </c>
      <c r="O323" s="236">
        <v>283345.24982693372</v>
      </c>
      <c r="Q323" s="84">
        <f t="shared" si="140"/>
        <v>605.32146759064619</v>
      </c>
      <c r="R323" s="84">
        <f t="shared" si="141"/>
        <v>2786.9128478236862</v>
      </c>
      <c r="S323" s="84">
        <f t="shared" si="142"/>
        <v>187.13637905211158</v>
      </c>
      <c r="T323" s="85"/>
      <c r="U323" s="86">
        <f t="shared" si="143"/>
        <v>0.14250000000000002</v>
      </c>
      <c r="V323" s="86">
        <f t="shared" si="144"/>
        <v>3.0012500000000008E-2</v>
      </c>
      <c r="W323" s="87">
        <f t="shared" si="145"/>
        <v>1.2250000000000004E-2</v>
      </c>
      <c r="X323" s="87">
        <f t="shared" si="146"/>
        <v>4.6610000000000026E-2</v>
      </c>
      <c r="Y323" s="85"/>
      <c r="Z323" s="84">
        <f t="shared" si="147"/>
        <v>291.88495032499276</v>
      </c>
      <c r="AA323" s="84">
        <f t="shared" si="148"/>
        <v>1343.8444887555329</v>
      </c>
      <c r="AB323" s="84">
        <f t="shared" si="149"/>
        <v>90.236833861249067</v>
      </c>
      <c r="AC323" s="85"/>
      <c r="AD323" s="84">
        <f t="shared" si="150"/>
        <v>64.84033924795439</v>
      </c>
      <c r="AE323" s="84">
        <f t="shared" si="151"/>
        <v>298.52629417989414</v>
      </c>
      <c r="AF323" s="84">
        <f t="shared" si="152"/>
        <v>20.04552449076267</v>
      </c>
      <c r="AG323" s="85"/>
      <c r="AH323" s="88">
        <f t="shared" si="153"/>
        <v>108.5414367575824</v>
      </c>
      <c r="AI323" s="84">
        <f t="shared" si="154"/>
        <v>499.72707200517414</v>
      </c>
      <c r="AJ323" s="84">
        <f t="shared" si="155"/>
        <v>33.5558088378652</v>
      </c>
      <c r="AK323" s="91">
        <f t="shared" si="139"/>
        <v>8.3333333333333329E-2</v>
      </c>
      <c r="AL323" s="83"/>
      <c r="AM323" s="89">
        <f t="shared" si="156"/>
        <v>2.4390243902438935E-2</v>
      </c>
      <c r="AN323" s="77"/>
      <c r="AO323" s="75">
        <f t="shared" si="157"/>
        <v>105.89408464154381</v>
      </c>
      <c r="AP323" s="121">
        <f t="shared" si="158"/>
        <v>0.17931205577361825</v>
      </c>
    </row>
    <row r="324" spans="3:42" ht="12.75">
      <c r="C324" s="227"/>
      <c r="D324" s="228"/>
      <c r="E324" s="234"/>
      <c r="F324" s="235"/>
      <c r="G324" s="235"/>
      <c r="H324" s="235"/>
      <c r="I324" s="235"/>
      <c r="J324" s="235"/>
      <c r="K324" s="235"/>
      <c r="L324" s="235"/>
      <c r="M324" s="235"/>
      <c r="N324" s="235"/>
      <c r="O324" s="236"/>
      <c r="Q324" s="75" t="str">
        <f t="shared" si="140"/>
        <v xml:space="preserve"> </v>
      </c>
      <c r="R324" s="75" t="str">
        <f t="shared" si="141"/>
        <v xml:space="preserve"> </v>
      </c>
      <c r="S324" s="75" t="str">
        <f t="shared" si="142"/>
        <v xml:space="preserve"> </v>
      </c>
      <c r="U324" s="81" t="str">
        <f t="shared" si="143"/>
        <v xml:space="preserve"> </v>
      </c>
      <c r="V324" s="81" t="str">
        <f t="shared" si="144"/>
        <v xml:space="preserve"> </v>
      </c>
      <c r="W324" s="82" t="str">
        <f t="shared" si="145"/>
        <v xml:space="preserve"> </v>
      </c>
      <c r="X324" s="82" t="str">
        <f t="shared" si="146"/>
        <v xml:space="preserve"> </v>
      </c>
      <c r="Z324" s="75" t="str">
        <f t="shared" si="147"/>
        <v xml:space="preserve"> </v>
      </c>
      <c r="AA324" s="75" t="str">
        <f t="shared" si="148"/>
        <v xml:space="preserve"> </v>
      </c>
      <c r="AB324" s="75" t="str">
        <f t="shared" si="149"/>
        <v xml:space="preserve"> </v>
      </c>
      <c r="AD324" s="75" t="str">
        <f t="shared" si="150"/>
        <v xml:space="preserve"> </v>
      </c>
      <c r="AE324" s="75" t="str">
        <f t="shared" si="151"/>
        <v xml:space="preserve"> </v>
      </c>
      <c r="AF324" s="75" t="str">
        <f t="shared" si="152"/>
        <v xml:space="preserve"> </v>
      </c>
      <c r="AH324" s="75" t="str">
        <f t="shared" si="153"/>
        <v xml:space="preserve"> </v>
      </c>
      <c r="AI324" s="75" t="str">
        <f t="shared" si="154"/>
        <v xml:space="preserve"> </v>
      </c>
      <c r="AJ324" s="75" t="str">
        <f t="shared" si="155"/>
        <v xml:space="preserve"> </v>
      </c>
      <c r="AK324" s="91">
        <f t="shared" si="139"/>
        <v>8.3333333333333329E-2</v>
      </c>
      <c r="AL324" s="83"/>
      <c r="AM324" s="89">
        <f t="shared" si="156"/>
        <v>2.4390243902438935E-2</v>
      </c>
      <c r="AN324" s="77"/>
      <c r="AO324" s="75" t="e">
        <f t="shared" si="157"/>
        <v>#VALUE!</v>
      </c>
      <c r="AP324" s="121" t="str">
        <f t="shared" si="158"/>
        <v xml:space="preserve"> </v>
      </c>
    </row>
    <row r="325" spans="3:42" ht="12.75">
      <c r="C325" s="227" t="s">
        <v>104</v>
      </c>
      <c r="D325" s="227" t="s">
        <v>102</v>
      </c>
      <c r="E325" s="234">
        <v>90.8</v>
      </c>
      <c r="F325" s="235">
        <v>10</v>
      </c>
      <c r="G325" s="235">
        <v>40</v>
      </c>
      <c r="H325" s="235">
        <v>43620.04690070849</v>
      </c>
      <c r="I325" s="235">
        <v>4362.0046900708494</v>
      </c>
      <c r="J325" s="235">
        <v>2748.0629547446351</v>
      </c>
      <c r="K325" s="235">
        <v>534.34557453367904</v>
      </c>
      <c r="L325" s="235">
        <v>2573.582767141801</v>
      </c>
      <c r="M325" s="235">
        <v>28817.05263157895</v>
      </c>
      <c r="N325" s="235">
        <v>1030.7666666666664</v>
      </c>
      <c r="O325" s="236">
        <v>3554.2316159719121</v>
      </c>
      <c r="Q325" s="75">
        <f t="shared" si="140"/>
        <v>480.39699229855165</v>
      </c>
      <c r="R325" s="75">
        <f t="shared" si="141"/>
        <v>4362.0046900708494</v>
      </c>
      <c r="S325" s="75">
        <f t="shared" si="142"/>
        <v>1090.5011725177123</v>
      </c>
      <c r="U325" s="81">
        <f t="shared" si="143"/>
        <v>0.1</v>
      </c>
      <c r="V325" s="81">
        <f t="shared" si="144"/>
        <v>6.3E-2</v>
      </c>
      <c r="W325" s="82">
        <f t="shared" si="145"/>
        <v>1.225E-2</v>
      </c>
      <c r="X325" s="82">
        <f t="shared" si="146"/>
        <v>5.9000000000000004E-2</v>
      </c>
      <c r="Z325" s="75">
        <f t="shared" si="147"/>
        <v>317.36842105263162</v>
      </c>
      <c r="AA325" s="75">
        <f t="shared" si="148"/>
        <v>2881.7052631578949</v>
      </c>
      <c r="AB325" s="75">
        <f t="shared" si="149"/>
        <v>720.42631578947373</v>
      </c>
      <c r="AD325" s="75">
        <f t="shared" si="150"/>
        <v>11.352055800293684</v>
      </c>
      <c r="AE325" s="75">
        <f t="shared" si="151"/>
        <v>103.07666666666664</v>
      </c>
      <c r="AF325" s="75">
        <f t="shared" si="152"/>
        <v>25.76916666666666</v>
      </c>
      <c r="AH325" s="75">
        <f t="shared" si="153"/>
        <v>39.14351999969066</v>
      </c>
      <c r="AI325" s="75">
        <f t="shared" si="154"/>
        <v>355.42316159719121</v>
      </c>
      <c r="AJ325" s="75">
        <f t="shared" si="155"/>
        <v>88.855790399297803</v>
      </c>
      <c r="AK325" s="91">
        <f t="shared" si="139"/>
        <v>8.3333333333333329E-2</v>
      </c>
      <c r="AL325" s="83"/>
      <c r="AM325" s="89">
        <f t="shared" si="156"/>
        <v>2.4390243902438935E-2</v>
      </c>
      <c r="AN325" s="77"/>
      <c r="AO325" s="75">
        <f t="shared" si="157"/>
        <v>38.188799999698212</v>
      </c>
      <c r="AP325" s="121">
        <f t="shared" si="158"/>
        <v>8.1481609225738438E-2</v>
      </c>
    </row>
    <row r="326" spans="3:42" ht="12.75">
      <c r="C326" s="237"/>
      <c r="D326" s="238" t="s">
        <v>27</v>
      </c>
      <c r="E326" s="239">
        <v>120</v>
      </c>
      <c r="F326" s="240">
        <v>20</v>
      </c>
      <c r="G326" s="240">
        <v>240</v>
      </c>
      <c r="H326" s="240">
        <v>66138.909041299514</v>
      </c>
      <c r="I326" s="240">
        <v>6613.8909041299521</v>
      </c>
      <c r="J326" s="240">
        <v>4166.7512696018703</v>
      </c>
      <c r="K326" s="240">
        <v>810.20163575591914</v>
      </c>
      <c r="L326" s="240">
        <v>3902.1956334366714</v>
      </c>
      <c r="M326" s="240">
        <v>38084.210526315794</v>
      </c>
      <c r="N326" s="240">
        <v>6779.2000000000007</v>
      </c>
      <c r="O326" s="241">
        <v>5782.4590720593078</v>
      </c>
      <c r="Q326" s="75">
        <f t="shared" si="140"/>
        <v>551.15757534416264</v>
      </c>
      <c r="R326" s="75">
        <f t="shared" si="141"/>
        <v>3306.9454520649756</v>
      </c>
      <c r="S326" s="75">
        <f t="shared" si="142"/>
        <v>275.57878767208132</v>
      </c>
      <c r="U326" s="81">
        <f t="shared" si="143"/>
        <v>0.1</v>
      </c>
      <c r="V326" s="81">
        <f t="shared" si="144"/>
        <v>6.3000000000000014E-2</v>
      </c>
      <c r="W326" s="82">
        <f t="shared" si="145"/>
        <v>1.2250000000000002E-2</v>
      </c>
      <c r="X326" s="82">
        <f t="shared" si="146"/>
        <v>5.9000000000000004E-2</v>
      </c>
      <c r="Z326" s="75">
        <f t="shared" si="147"/>
        <v>317.36842105263162</v>
      </c>
      <c r="AA326" s="75">
        <f t="shared" si="148"/>
        <v>1904.2105263157896</v>
      </c>
      <c r="AB326" s="75">
        <f t="shared" si="149"/>
        <v>158.68421052631581</v>
      </c>
      <c r="AD326" s="75">
        <f t="shared" si="150"/>
        <v>56.493333333333339</v>
      </c>
      <c r="AE326" s="75">
        <f t="shared" si="151"/>
        <v>338.96000000000004</v>
      </c>
      <c r="AF326" s="75">
        <f t="shared" si="152"/>
        <v>28.24666666666667</v>
      </c>
      <c r="AH326" s="75">
        <f t="shared" si="153"/>
        <v>48.187158933827568</v>
      </c>
      <c r="AI326" s="75">
        <f t="shared" si="154"/>
        <v>289.12295360296537</v>
      </c>
      <c r="AJ326" s="75">
        <f t="shared" si="155"/>
        <v>24.093579466913784</v>
      </c>
      <c r="AK326" s="91">
        <f t="shared" si="139"/>
        <v>8.3333333333333329E-2</v>
      </c>
      <c r="AL326" s="83"/>
      <c r="AM326" s="89">
        <f t="shared" si="156"/>
        <v>2.4390243902438935E-2</v>
      </c>
      <c r="AN326" s="77"/>
      <c r="AO326" s="75">
        <f t="shared" si="157"/>
        <v>47.011862374465927</v>
      </c>
      <c r="AP326" s="121">
        <f t="shared" si="158"/>
        <v>8.7429005949410693E-2</v>
      </c>
    </row>
    <row r="327" spans="3:42" ht="12.75">
      <c r="C327" s="237"/>
      <c r="D327" s="238" t="s">
        <v>29</v>
      </c>
      <c r="E327" s="239">
        <v>300</v>
      </c>
      <c r="F327" s="240">
        <v>50</v>
      </c>
      <c r="G327" s="240">
        <v>600</v>
      </c>
      <c r="H327" s="240">
        <v>151305.36350678408</v>
      </c>
      <c r="I327" s="240">
        <v>15130.536350678409</v>
      </c>
      <c r="J327" s="240">
        <v>9532.2379009273973</v>
      </c>
      <c r="K327" s="240">
        <v>1853.4907029581052</v>
      </c>
      <c r="L327" s="240">
        <v>8927.0164469002593</v>
      </c>
      <c r="M327" s="240">
        <v>95210.526315789481</v>
      </c>
      <c r="N327" s="240">
        <v>12687.119999999999</v>
      </c>
      <c r="O327" s="241">
        <v>7964.4357895304438</v>
      </c>
      <c r="Q327" s="75">
        <f t="shared" si="140"/>
        <v>504.35121168928026</v>
      </c>
      <c r="R327" s="75">
        <f t="shared" si="141"/>
        <v>3026.1072701356816</v>
      </c>
      <c r="S327" s="75">
        <f t="shared" si="142"/>
        <v>252.17560584464013</v>
      </c>
      <c r="U327" s="81">
        <f t="shared" si="143"/>
        <v>0.1</v>
      </c>
      <c r="V327" s="81">
        <f t="shared" si="144"/>
        <v>6.3E-2</v>
      </c>
      <c r="W327" s="82">
        <f t="shared" si="145"/>
        <v>1.2250000000000002E-2</v>
      </c>
      <c r="X327" s="82">
        <f t="shared" si="146"/>
        <v>5.899999999999999E-2</v>
      </c>
      <c r="Z327" s="75">
        <f t="shared" si="147"/>
        <v>317.36842105263162</v>
      </c>
      <c r="AA327" s="75">
        <f t="shared" si="148"/>
        <v>1904.2105263157896</v>
      </c>
      <c r="AB327" s="75">
        <f t="shared" si="149"/>
        <v>158.68421052631581</v>
      </c>
      <c r="AD327" s="75">
        <f t="shared" si="150"/>
        <v>42.290399999999998</v>
      </c>
      <c r="AE327" s="75">
        <f t="shared" si="151"/>
        <v>253.74239999999998</v>
      </c>
      <c r="AF327" s="75">
        <f t="shared" si="152"/>
        <v>21.145199999999999</v>
      </c>
      <c r="AH327" s="75">
        <f t="shared" si="153"/>
        <v>26.548119298434813</v>
      </c>
      <c r="AI327" s="75">
        <f t="shared" si="154"/>
        <v>159.28871579060888</v>
      </c>
      <c r="AJ327" s="75">
        <f t="shared" si="155"/>
        <v>13.274059649217406</v>
      </c>
      <c r="AK327" s="91">
        <f t="shared" ref="AK327:AK354" si="159">30/360</f>
        <v>8.3333333333333329E-2</v>
      </c>
      <c r="AL327" s="83"/>
      <c r="AM327" s="89">
        <f t="shared" si="156"/>
        <v>2.4390243902438935E-2</v>
      </c>
      <c r="AN327" s="77"/>
      <c r="AO327" s="75">
        <f t="shared" si="157"/>
        <v>25.90060419359494</v>
      </c>
      <c r="AP327" s="121">
        <f t="shared" si="158"/>
        <v>5.2638159050940332E-2</v>
      </c>
    </row>
    <row r="328" spans="3:42" ht="12.75">
      <c r="C328" s="237"/>
      <c r="D328" s="238" t="s">
        <v>31</v>
      </c>
      <c r="E328" s="239">
        <v>120</v>
      </c>
      <c r="F328" s="240">
        <v>20</v>
      </c>
      <c r="G328" s="240">
        <v>240</v>
      </c>
      <c r="H328" s="240">
        <v>62063.779958854611</v>
      </c>
      <c r="I328" s="240">
        <v>6206.3779958854611</v>
      </c>
      <c r="J328" s="240">
        <v>3910.0181374078406</v>
      </c>
      <c r="K328" s="240">
        <v>760.28130449596904</v>
      </c>
      <c r="L328" s="240">
        <v>3661.7630175724216</v>
      </c>
      <c r="M328" s="240">
        <v>38084.210526315794</v>
      </c>
      <c r="N328" s="240">
        <v>5074.848</v>
      </c>
      <c r="O328" s="241">
        <v>4366.2809771771299</v>
      </c>
      <c r="Q328" s="75">
        <f t="shared" si="140"/>
        <v>517.19816632378843</v>
      </c>
      <c r="R328" s="75">
        <f t="shared" si="141"/>
        <v>3103.1889979427306</v>
      </c>
      <c r="S328" s="75">
        <f t="shared" si="142"/>
        <v>258.59908316189421</v>
      </c>
      <c r="U328" s="81">
        <f t="shared" si="143"/>
        <v>0.1</v>
      </c>
      <c r="V328" s="81">
        <f t="shared" si="144"/>
        <v>6.3E-2</v>
      </c>
      <c r="W328" s="82">
        <f t="shared" si="145"/>
        <v>1.225E-2</v>
      </c>
      <c r="X328" s="82">
        <f t="shared" si="146"/>
        <v>5.899999999999999E-2</v>
      </c>
      <c r="Z328" s="75">
        <f t="shared" si="147"/>
        <v>317.36842105263162</v>
      </c>
      <c r="AA328" s="75">
        <f t="shared" si="148"/>
        <v>1904.2105263157896</v>
      </c>
      <c r="AB328" s="75">
        <f t="shared" si="149"/>
        <v>158.68421052631581</v>
      </c>
      <c r="AD328" s="75">
        <f t="shared" si="150"/>
        <v>42.290399999999998</v>
      </c>
      <c r="AE328" s="75">
        <f t="shared" si="151"/>
        <v>253.7424</v>
      </c>
      <c r="AF328" s="75">
        <f t="shared" si="152"/>
        <v>21.145199999999999</v>
      </c>
      <c r="AH328" s="75">
        <f t="shared" si="153"/>
        <v>36.385674809809416</v>
      </c>
      <c r="AI328" s="75">
        <f t="shared" si="154"/>
        <v>218.31404885885649</v>
      </c>
      <c r="AJ328" s="75">
        <f t="shared" si="155"/>
        <v>18.192837404904708</v>
      </c>
      <c r="AK328" s="91">
        <f t="shared" si="159"/>
        <v>8.3333333333333329E-2</v>
      </c>
      <c r="AL328" s="83"/>
      <c r="AM328" s="89">
        <f t="shared" si="156"/>
        <v>2.4390243902438935E-2</v>
      </c>
      <c r="AN328" s="77"/>
      <c r="AO328" s="75">
        <f t="shared" si="157"/>
        <v>35.498219326643337</v>
      </c>
      <c r="AP328" s="121">
        <f t="shared" si="158"/>
        <v>7.03515154905449E-2</v>
      </c>
    </row>
    <row r="329" spans="3:42" ht="12.75">
      <c r="C329" s="237"/>
      <c r="D329" s="238" t="s">
        <v>199</v>
      </c>
      <c r="E329" s="239">
        <v>0</v>
      </c>
      <c r="F329" s="240"/>
      <c r="G329" s="240">
        <v>0</v>
      </c>
      <c r="H329" s="240">
        <v>0</v>
      </c>
      <c r="I329" s="240">
        <v>0</v>
      </c>
      <c r="J329" s="240">
        <v>0</v>
      </c>
      <c r="K329" s="240">
        <v>0</v>
      </c>
      <c r="L329" s="240">
        <v>0</v>
      </c>
      <c r="M329" s="240">
        <v>0</v>
      </c>
      <c r="N329" s="240">
        <v>0</v>
      </c>
      <c r="O329" s="241">
        <v>0</v>
      </c>
      <c r="Q329" s="75" t="str">
        <f t="shared" si="140"/>
        <v xml:space="preserve"> </v>
      </c>
      <c r="R329" s="75" t="str">
        <f t="shared" si="141"/>
        <v xml:space="preserve"> </v>
      </c>
      <c r="S329" s="75" t="str">
        <f t="shared" si="142"/>
        <v xml:space="preserve"> </v>
      </c>
      <c r="U329" s="81" t="str">
        <f t="shared" si="143"/>
        <v xml:space="preserve"> </v>
      </c>
      <c r="V329" s="81" t="str">
        <f t="shared" si="144"/>
        <v xml:space="preserve"> </v>
      </c>
      <c r="W329" s="82" t="str">
        <f t="shared" si="145"/>
        <v xml:space="preserve"> </v>
      </c>
      <c r="X329" s="82" t="str">
        <f t="shared" si="146"/>
        <v xml:space="preserve"> </v>
      </c>
      <c r="Z329" s="75" t="str">
        <f t="shared" si="147"/>
        <v xml:space="preserve"> </v>
      </c>
      <c r="AA329" s="75" t="str">
        <f t="shared" si="148"/>
        <v xml:space="preserve"> </v>
      </c>
      <c r="AB329" s="75" t="str">
        <f t="shared" si="149"/>
        <v xml:space="preserve"> </v>
      </c>
      <c r="AD329" s="75" t="str">
        <f t="shared" si="150"/>
        <v xml:space="preserve"> </v>
      </c>
      <c r="AE329" s="75" t="str">
        <f t="shared" si="151"/>
        <v xml:space="preserve"> </v>
      </c>
      <c r="AF329" s="75" t="str">
        <f t="shared" si="152"/>
        <v xml:space="preserve"> </v>
      </c>
      <c r="AH329" s="75" t="str">
        <f t="shared" si="153"/>
        <v xml:space="preserve"> </v>
      </c>
      <c r="AI329" s="75" t="str">
        <f t="shared" si="154"/>
        <v xml:space="preserve"> </v>
      </c>
      <c r="AJ329" s="75" t="str">
        <f t="shared" si="155"/>
        <v xml:space="preserve"> </v>
      </c>
      <c r="AK329" s="91">
        <f t="shared" si="159"/>
        <v>8.3333333333333329E-2</v>
      </c>
      <c r="AL329" s="83"/>
      <c r="AM329" s="89">
        <f t="shared" si="156"/>
        <v>2.4390243902438935E-2</v>
      </c>
      <c r="AN329" s="77"/>
      <c r="AO329" s="75" t="e">
        <f t="shared" si="157"/>
        <v>#VALUE!</v>
      </c>
      <c r="AP329" s="121" t="str">
        <f t="shared" si="158"/>
        <v xml:space="preserve"> </v>
      </c>
    </row>
    <row r="330" spans="3:42" ht="12.75">
      <c r="C330" s="237"/>
      <c r="D330" s="238" t="s">
        <v>26</v>
      </c>
      <c r="E330" s="239">
        <v>282</v>
      </c>
      <c r="F330" s="240">
        <v>50</v>
      </c>
      <c r="G330" s="240">
        <v>600</v>
      </c>
      <c r="H330" s="240">
        <v>151782.67699574836</v>
      </c>
      <c r="I330" s="240">
        <v>15178.267699574837</v>
      </c>
      <c r="J330" s="240">
        <v>9562.3086507321477</v>
      </c>
      <c r="K330" s="240">
        <v>1859.3377931979173</v>
      </c>
      <c r="L330" s="240">
        <v>8955.1779427491529</v>
      </c>
      <c r="M330" s="240">
        <v>89497.894736842092</v>
      </c>
      <c r="N330" s="240">
        <v>18564</v>
      </c>
      <c r="O330" s="241">
        <v>8165.6901726522046</v>
      </c>
      <c r="Q330" s="75">
        <f t="shared" si="140"/>
        <v>538.23644324733459</v>
      </c>
      <c r="R330" s="75">
        <f t="shared" si="141"/>
        <v>3035.653539914967</v>
      </c>
      <c r="S330" s="75">
        <f t="shared" si="142"/>
        <v>252.97112832624728</v>
      </c>
      <c r="U330" s="81">
        <f t="shared" si="143"/>
        <v>0.1</v>
      </c>
      <c r="V330" s="81">
        <f t="shared" si="144"/>
        <v>6.3E-2</v>
      </c>
      <c r="W330" s="82">
        <f t="shared" si="145"/>
        <v>1.2249999999999999E-2</v>
      </c>
      <c r="X330" s="82">
        <f t="shared" si="146"/>
        <v>5.8999999999999997E-2</v>
      </c>
      <c r="Z330" s="75">
        <f t="shared" si="147"/>
        <v>317.36842105263156</v>
      </c>
      <c r="AA330" s="75">
        <f t="shared" si="148"/>
        <v>1789.9578947368418</v>
      </c>
      <c r="AB330" s="75">
        <f t="shared" si="149"/>
        <v>149.16315789473683</v>
      </c>
      <c r="AD330" s="75">
        <f t="shared" si="150"/>
        <v>65.829787234042556</v>
      </c>
      <c r="AE330" s="75">
        <f t="shared" si="151"/>
        <v>371.28</v>
      </c>
      <c r="AF330" s="75">
        <f t="shared" si="152"/>
        <v>30.94</v>
      </c>
      <c r="AH330" s="75">
        <f t="shared" si="153"/>
        <v>28.956348129972358</v>
      </c>
      <c r="AI330" s="75">
        <f t="shared" si="154"/>
        <v>163.3138034530441</v>
      </c>
      <c r="AJ330" s="75">
        <f t="shared" si="155"/>
        <v>13.609483621087008</v>
      </c>
      <c r="AK330" s="91">
        <f t="shared" si="159"/>
        <v>8.3333333333333329E-2</v>
      </c>
      <c r="AL330" s="83"/>
      <c r="AM330" s="89">
        <f t="shared" si="156"/>
        <v>2.4390243902438935E-2</v>
      </c>
      <c r="AN330" s="77"/>
      <c r="AO330" s="75">
        <f t="shared" si="157"/>
        <v>28.2500957365584</v>
      </c>
      <c r="AP330" s="121">
        <f t="shared" si="158"/>
        <v>5.3798564726071717E-2</v>
      </c>
    </row>
    <row r="331" spans="3:42" ht="12.75">
      <c r="C331" s="237"/>
      <c r="D331" s="238" t="s">
        <v>200</v>
      </c>
      <c r="E331" s="239">
        <v>0</v>
      </c>
      <c r="F331" s="240"/>
      <c r="G331" s="240">
        <v>0</v>
      </c>
      <c r="H331" s="240">
        <v>0</v>
      </c>
      <c r="I331" s="240">
        <v>0</v>
      </c>
      <c r="J331" s="240">
        <v>0</v>
      </c>
      <c r="K331" s="240">
        <v>0</v>
      </c>
      <c r="L331" s="240">
        <v>0</v>
      </c>
      <c r="M331" s="240">
        <v>0</v>
      </c>
      <c r="N331" s="240">
        <v>0</v>
      </c>
      <c r="O331" s="241">
        <v>0</v>
      </c>
      <c r="Q331" s="75" t="str">
        <f t="shared" si="140"/>
        <v xml:space="preserve"> </v>
      </c>
      <c r="R331" s="75" t="str">
        <f t="shared" si="141"/>
        <v xml:space="preserve"> </v>
      </c>
      <c r="S331" s="75" t="str">
        <f t="shared" si="142"/>
        <v xml:space="preserve"> </v>
      </c>
      <c r="U331" s="81" t="str">
        <f t="shared" si="143"/>
        <v xml:space="preserve"> </v>
      </c>
      <c r="V331" s="81" t="str">
        <f t="shared" si="144"/>
        <v xml:space="preserve"> </v>
      </c>
      <c r="W331" s="82" t="str">
        <f t="shared" si="145"/>
        <v xml:space="preserve"> </v>
      </c>
      <c r="X331" s="82" t="str">
        <f t="shared" si="146"/>
        <v xml:space="preserve"> </v>
      </c>
      <c r="Z331" s="75" t="str">
        <f t="shared" si="147"/>
        <v xml:space="preserve"> </v>
      </c>
      <c r="AA331" s="75" t="str">
        <f t="shared" si="148"/>
        <v xml:space="preserve"> </v>
      </c>
      <c r="AB331" s="75" t="str">
        <f t="shared" si="149"/>
        <v xml:space="preserve"> </v>
      </c>
      <c r="AD331" s="75" t="str">
        <f t="shared" si="150"/>
        <v xml:space="preserve"> </v>
      </c>
      <c r="AE331" s="75" t="str">
        <f t="shared" si="151"/>
        <v xml:space="preserve"> </v>
      </c>
      <c r="AF331" s="75" t="str">
        <f t="shared" si="152"/>
        <v xml:space="preserve"> </v>
      </c>
      <c r="AH331" s="75" t="str">
        <f t="shared" si="153"/>
        <v xml:space="preserve"> </v>
      </c>
      <c r="AI331" s="75" t="str">
        <f t="shared" si="154"/>
        <v xml:space="preserve"> </v>
      </c>
      <c r="AJ331" s="75" t="str">
        <f t="shared" si="155"/>
        <v xml:space="preserve"> </v>
      </c>
      <c r="AK331" s="91">
        <f t="shared" si="159"/>
        <v>8.3333333333333329E-2</v>
      </c>
      <c r="AL331" s="83"/>
      <c r="AM331" s="89">
        <f t="shared" si="156"/>
        <v>2.4390243902438935E-2</v>
      </c>
      <c r="AN331" s="77"/>
      <c r="AO331" s="75" t="e">
        <f t="shared" si="157"/>
        <v>#VALUE!</v>
      </c>
      <c r="AP331" s="121" t="str">
        <f t="shared" si="158"/>
        <v xml:space="preserve"> </v>
      </c>
    </row>
    <row r="332" spans="3:42" ht="12.75">
      <c r="C332" s="237"/>
      <c r="D332" s="238" t="s">
        <v>271</v>
      </c>
      <c r="E332" s="239">
        <v>72</v>
      </c>
      <c r="F332" s="240">
        <v>20</v>
      </c>
      <c r="G332" s="240">
        <v>240</v>
      </c>
      <c r="H332" s="240">
        <v>41841.430687781547</v>
      </c>
      <c r="I332" s="240">
        <v>4184.1430687781549</v>
      </c>
      <c r="J332" s="240">
        <v>2636.0101333302377</v>
      </c>
      <c r="K332" s="240">
        <v>512.55752592532394</v>
      </c>
      <c r="L332" s="240">
        <v>2468.6444105791111</v>
      </c>
      <c r="M332" s="240">
        <v>22850.526315789473</v>
      </c>
      <c r="N332" s="240">
        <v>2938.0319999999997</v>
      </c>
      <c r="O332" s="241">
        <v>6251.5172333792416</v>
      </c>
      <c r="Q332" s="75">
        <f t="shared" si="140"/>
        <v>581.13098177474376</v>
      </c>
      <c r="R332" s="75">
        <f t="shared" si="141"/>
        <v>2092.0715343890774</v>
      </c>
      <c r="S332" s="75">
        <f t="shared" si="142"/>
        <v>174.33929453242311</v>
      </c>
      <c r="U332" s="81">
        <f t="shared" si="143"/>
        <v>0.1</v>
      </c>
      <c r="V332" s="81">
        <f t="shared" si="144"/>
        <v>6.3E-2</v>
      </c>
      <c r="W332" s="82">
        <f t="shared" si="145"/>
        <v>1.225E-2</v>
      </c>
      <c r="X332" s="82">
        <f t="shared" si="146"/>
        <v>5.8999999999999997E-2</v>
      </c>
      <c r="Z332" s="75">
        <f t="shared" si="147"/>
        <v>317.36842105263156</v>
      </c>
      <c r="AA332" s="75">
        <f t="shared" si="148"/>
        <v>1142.5263157894738</v>
      </c>
      <c r="AB332" s="75">
        <f t="shared" si="149"/>
        <v>95.210526315789465</v>
      </c>
      <c r="AD332" s="75">
        <f t="shared" si="150"/>
        <v>40.805999999999997</v>
      </c>
      <c r="AE332" s="75">
        <f t="shared" si="151"/>
        <v>146.90159999999997</v>
      </c>
      <c r="AF332" s="75">
        <f t="shared" si="152"/>
        <v>12.2418</v>
      </c>
      <c r="AH332" s="75">
        <f t="shared" si="153"/>
        <v>86.826628241378359</v>
      </c>
      <c r="AI332" s="75">
        <f t="shared" si="154"/>
        <v>312.57586166896209</v>
      </c>
      <c r="AJ332" s="75">
        <f t="shared" si="155"/>
        <v>26.047988472413508</v>
      </c>
      <c r="AK332" s="91">
        <f t="shared" si="159"/>
        <v>8.3333333333333329E-2</v>
      </c>
      <c r="AL332" s="83"/>
      <c r="AM332" s="89">
        <f t="shared" si="156"/>
        <v>2.4390243902438935E-2</v>
      </c>
      <c r="AN332" s="77"/>
      <c r="AO332" s="75">
        <f t="shared" si="157"/>
        <v>84.708905601344753</v>
      </c>
      <c r="AP332" s="121">
        <f t="shared" si="158"/>
        <v>0.14940973887885717</v>
      </c>
    </row>
    <row r="333" spans="3:42" ht="12.75">
      <c r="C333" s="237"/>
      <c r="D333" s="238" t="s">
        <v>142</v>
      </c>
      <c r="E333" s="239">
        <v>72</v>
      </c>
      <c r="F333" s="240">
        <v>20</v>
      </c>
      <c r="G333" s="240">
        <v>240</v>
      </c>
      <c r="H333" s="240">
        <v>44990.785685786606</v>
      </c>
      <c r="I333" s="240">
        <v>4499.0785685786605</v>
      </c>
      <c r="J333" s="240">
        <v>2834.4194982045565</v>
      </c>
      <c r="K333" s="240">
        <v>551.13712465088599</v>
      </c>
      <c r="L333" s="240">
        <v>2654.4563554614097</v>
      </c>
      <c r="M333" s="240">
        <v>22850.526315789473</v>
      </c>
      <c r="N333" s="240">
        <v>2938.0319999999997</v>
      </c>
      <c r="O333" s="241">
        <v>8663.1358231016166</v>
      </c>
      <c r="Q333" s="75">
        <f t="shared" si="140"/>
        <v>624.87202341370289</v>
      </c>
      <c r="R333" s="75">
        <f t="shared" si="141"/>
        <v>2249.5392842893302</v>
      </c>
      <c r="S333" s="75">
        <f t="shared" si="142"/>
        <v>187.46160702411086</v>
      </c>
      <c r="U333" s="81">
        <f t="shared" si="143"/>
        <v>9.9999999999999992E-2</v>
      </c>
      <c r="V333" s="81">
        <f t="shared" si="144"/>
        <v>6.3E-2</v>
      </c>
      <c r="W333" s="82">
        <f t="shared" si="145"/>
        <v>1.2250000000000002E-2</v>
      </c>
      <c r="X333" s="82">
        <f t="shared" si="146"/>
        <v>5.8999999999999997E-2</v>
      </c>
      <c r="Z333" s="75">
        <f t="shared" si="147"/>
        <v>317.36842105263156</v>
      </c>
      <c r="AA333" s="75">
        <f t="shared" si="148"/>
        <v>1142.5263157894738</v>
      </c>
      <c r="AB333" s="75">
        <f t="shared" si="149"/>
        <v>95.210526315789465</v>
      </c>
      <c r="AD333" s="75">
        <f t="shared" si="150"/>
        <v>40.805999999999997</v>
      </c>
      <c r="AE333" s="75">
        <f t="shared" si="151"/>
        <v>146.90159999999997</v>
      </c>
      <c r="AF333" s="75">
        <f t="shared" si="152"/>
        <v>12.2418</v>
      </c>
      <c r="AH333" s="75">
        <f t="shared" si="153"/>
        <v>120.32133087641134</v>
      </c>
      <c r="AI333" s="75">
        <f t="shared" si="154"/>
        <v>433.15679115508084</v>
      </c>
      <c r="AJ333" s="75">
        <f t="shared" si="155"/>
        <v>36.096399262923406</v>
      </c>
      <c r="AK333" s="91">
        <f t="shared" si="159"/>
        <v>8.3333333333333329E-2</v>
      </c>
      <c r="AL333" s="83"/>
      <c r="AM333" s="89">
        <f t="shared" si="156"/>
        <v>2.4390243902438935E-2</v>
      </c>
      <c r="AN333" s="77"/>
      <c r="AO333" s="75">
        <f t="shared" si="157"/>
        <v>117.38666426966961</v>
      </c>
      <c r="AP333" s="121">
        <f t="shared" si="158"/>
        <v>0.19255355715733713</v>
      </c>
    </row>
    <row r="334" spans="3:42" ht="12.75">
      <c r="C334" s="237"/>
      <c r="D334" s="238" t="s">
        <v>28</v>
      </c>
      <c r="E334" s="239">
        <v>150</v>
      </c>
      <c r="F334" s="240">
        <v>50</v>
      </c>
      <c r="G334" s="240">
        <v>600</v>
      </c>
      <c r="H334" s="240">
        <v>99435.666164792507</v>
      </c>
      <c r="I334" s="240">
        <v>9943.566616479251</v>
      </c>
      <c r="J334" s="240">
        <v>6264.4469683819289</v>
      </c>
      <c r="K334" s="240">
        <v>1218.0869105187082</v>
      </c>
      <c r="L334" s="240">
        <v>5866.7043037227577</v>
      </c>
      <c r="M334" s="240">
        <v>47605.26315789474</v>
      </c>
      <c r="N334" s="240">
        <v>14054.000000000002</v>
      </c>
      <c r="O334" s="241">
        <v>14483.598207795118</v>
      </c>
      <c r="Q334" s="75">
        <f t="shared" si="140"/>
        <v>662.90444109861676</v>
      </c>
      <c r="R334" s="75">
        <f t="shared" si="141"/>
        <v>1988.7133232958502</v>
      </c>
      <c r="S334" s="75">
        <f t="shared" si="142"/>
        <v>165.72611027465419</v>
      </c>
      <c r="U334" s="81">
        <f t="shared" si="143"/>
        <v>0.1</v>
      </c>
      <c r="V334" s="81">
        <f t="shared" si="144"/>
        <v>6.3000000000000014E-2</v>
      </c>
      <c r="W334" s="82">
        <f t="shared" si="145"/>
        <v>1.225E-2</v>
      </c>
      <c r="X334" s="82">
        <f t="shared" si="146"/>
        <v>5.8999999999999997E-2</v>
      </c>
      <c r="Z334" s="75">
        <f t="shared" si="147"/>
        <v>317.36842105263162</v>
      </c>
      <c r="AA334" s="75">
        <f t="shared" si="148"/>
        <v>952.1052631578948</v>
      </c>
      <c r="AB334" s="75">
        <f t="shared" si="149"/>
        <v>79.342105263157904</v>
      </c>
      <c r="AD334" s="75">
        <f t="shared" si="150"/>
        <v>93.693333333333342</v>
      </c>
      <c r="AE334" s="75">
        <f t="shared" si="151"/>
        <v>281.08000000000004</v>
      </c>
      <c r="AF334" s="75">
        <f t="shared" si="152"/>
        <v>23.423333333333336</v>
      </c>
      <c r="AH334" s="75">
        <f t="shared" si="153"/>
        <v>96.557321385300781</v>
      </c>
      <c r="AI334" s="75">
        <f t="shared" si="154"/>
        <v>289.67196415590234</v>
      </c>
      <c r="AJ334" s="75">
        <f t="shared" si="155"/>
        <v>24.139330346325195</v>
      </c>
      <c r="AK334" s="91">
        <f t="shared" si="159"/>
        <v>8.3333333333333329E-2</v>
      </c>
      <c r="AL334" s="83"/>
      <c r="AM334" s="89">
        <f t="shared" si="156"/>
        <v>2.4390243902438935E-2</v>
      </c>
      <c r="AN334" s="77"/>
      <c r="AO334" s="75">
        <f t="shared" si="157"/>
        <v>94.20226476614711</v>
      </c>
      <c r="AP334" s="121">
        <f t="shared" si="158"/>
        <v>0.14565797933904093</v>
      </c>
    </row>
    <row r="335" spans="3:42" ht="12.75">
      <c r="C335" s="237"/>
      <c r="D335" s="238" t="s">
        <v>25</v>
      </c>
      <c r="E335" s="239">
        <v>30</v>
      </c>
      <c r="F335" s="240">
        <v>10</v>
      </c>
      <c r="G335" s="240">
        <v>120</v>
      </c>
      <c r="H335" s="240">
        <v>21188.8384965593</v>
      </c>
      <c r="I335" s="240">
        <v>2118.8838496559301</v>
      </c>
      <c r="J335" s="240">
        <v>1334.896825283236</v>
      </c>
      <c r="K335" s="240">
        <v>259.56327158285143</v>
      </c>
      <c r="L335" s="240">
        <v>1250.1414712969986</v>
      </c>
      <c r="M335" s="240">
        <v>9725.8064516129034</v>
      </c>
      <c r="N335" s="240">
        <v>2810.8</v>
      </c>
      <c r="O335" s="241">
        <v>3688.7466271273797</v>
      </c>
      <c r="Q335" s="75">
        <f t="shared" si="140"/>
        <v>706.29461655197667</v>
      </c>
      <c r="R335" s="75">
        <f t="shared" si="141"/>
        <v>2118.8838496559301</v>
      </c>
      <c r="S335" s="75">
        <f t="shared" si="142"/>
        <v>176.57365413799417</v>
      </c>
      <c r="U335" s="81">
        <f t="shared" si="143"/>
        <v>0.1</v>
      </c>
      <c r="V335" s="81">
        <f t="shared" si="144"/>
        <v>6.3E-2</v>
      </c>
      <c r="W335" s="82">
        <f t="shared" si="145"/>
        <v>1.225E-2</v>
      </c>
      <c r="X335" s="82">
        <f t="shared" si="146"/>
        <v>5.8999999999999997E-2</v>
      </c>
      <c r="Z335" s="75">
        <f t="shared" si="147"/>
        <v>324.19354838709677</v>
      </c>
      <c r="AA335" s="75">
        <f t="shared" si="148"/>
        <v>972.58064516129036</v>
      </c>
      <c r="AB335" s="75">
        <f t="shared" si="149"/>
        <v>81.048387096774192</v>
      </c>
      <c r="AD335" s="75">
        <f t="shared" si="150"/>
        <v>93.693333333333342</v>
      </c>
      <c r="AE335" s="75">
        <f t="shared" si="151"/>
        <v>281.08000000000004</v>
      </c>
      <c r="AF335" s="75">
        <f t="shared" si="152"/>
        <v>23.423333333333336</v>
      </c>
      <c r="AH335" s="75">
        <f t="shared" si="153"/>
        <v>122.95822090424599</v>
      </c>
      <c r="AI335" s="75">
        <f t="shared" si="154"/>
        <v>368.87466271273797</v>
      </c>
      <c r="AJ335" s="75">
        <f t="shared" si="155"/>
        <v>30.739555226061498</v>
      </c>
      <c r="AK335" s="91">
        <f t="shared" si="159"/>
        <v>8.3333333333333329E-2</v>
      </c>
      <c r="AL335" s="83"/>
      <c r="AM335" s="89">
        <f t="shared" si="156"/>
        <v>2.4390243902438935E-2</v>
      </c>
      <c r="AN335" s="77"/>
      <c r="AO335" s="75">
        <f t="shared" si="157"/>
        <v>119.95923990658146</v>
      </c>
      <c r="AP335" s="121">
        <f t="shared" si="158"/>
        <v>0.1740891379075058</v>
      </c>
    </row>
    <row r="336" spans="3:42" ht="12.75">
      <c r="C336" s="237"/>
      <c r="D336" s="238" t="s">
        <v>209</v>
      </c>
      <c r="E336" s="239">
        <v>30</v>
      </c>
      <c r="F336" s="240">
        <v>10</v>
      </c>
      <c r="G336" s="240">
        <v>120</v>
      </c>
      <c r="H336" s="240">
        <v>21188.8384965593</v>
      </c>
      <c r="I336" s="240">
        <v>2118.8838496559301</v>
      </c>
      <c r="J336" s="240">
        <v>1334.896825283236</v>
      </c>
      <c r="K336" s="240">
        <v>259.56327158285143</v>
      </c>
      <c r="L336" s="240">
        <v>1250.1414712969986</v>
      </c>
      <c r="M336" s="240">
        <v>9725.8064516129034</v>
      </c>
      <c r="N336" s="240">
        <v>2810.8</v>
      </c>
      <c r="O336" s="241">
        <v>3688.7466271273797</v>
      </c>
      <c r="Q336" s="75">
        <f t="shared" si="140"/>
        <v>706.29461655197667</v>
      </c>
      <c r="R336" s="75">
        <f t="shared" si="141"/>
        <v>2118.8838496559301</v>
      </c>
      <c r="S336" s="75">
        <f t="shared" si="142"/>
        <v>176.57365413799417</v>
      </c>
      <c r="U336" s="81">
        <f t="shared" si="143"/>
        <v>0.1</v>
      </c>
      <c r="V336" s="81">
        <f t="shared" si="144"/>
        <v>6.3E-2</v>
      </c>
      <c r="W336" s="82">
        <f t="shared" si="145"/>
        <v>1.225E-2</v>
      </c>
      <c r="X336" s="82">
        <f t="shared" si="146"/>
        <v>5.8999999999999997E-2</v>
      </c>
      <c r="Z336" s="75">
        <f t="shared" si="147"/>
        <v>324.19354838709677</v>
      </c>
      <c r="AA336" s="75">
        <f t="shared" si="148"/>
        <v>972.58064516129036</v>
      </c>
      <c r="AB336" s="75">
        <f t="shared" si="149"/>
        <v>81.048387096774192</v>
      </c>
      <c r="AD336" s="75">
        <f t="shared" si="150"/>
        <v>93.693333333333342</v>
      </c>
      <c r="AE336" s="75">
        <f t="shared" si="151"/>
        <v>281.08000000000004</v>
      </c>
      <c r="AF336" s="75">
        <f t="shared" si="152"/>
        <v>23.423333333333336</v>
      </c>
      <c r="AH336" s="75">
        <f t="shared" si="153"/>
        <v>122.95822090424599</v>
      </c>
      <c r="AI336" s="75">
        <f t="shared" si="154"/>
        <v>368.87466271273797</v>
      </c>
      <c r="AJ336" s="75">
        <f t="shared" si="155"/>
        <v>30.739555226061498</v>
      </c>
      <c r="AK336" s="91">
        <f t="shared" si="159"/>
        <v>8.3333333333333329E-2</v>
      </c>
      <c r="AL336" s="83"/>
      <c r="AM336" s="89">
        <f t="shared" si="156"/>
        <v>2.4390243902438935E-2</v>
      </c>
      <c r="AN336" s="77"/>
      <c r="AO336" s="75">
        <f t="shared" si="157"/>
        <v>119.95923990658146</v>
      </c>
      <c r="AP336" s="121">
        <f t="shared" si="158"/>
        <v>0.1740891379075058</v>
      </c>
    </row>
    <row r="337" spans="3:42" ht="12.75">
      <c r="C337" s="237"/>
      <c r="D337" s="238" t="s">
        <v>275</v>
      </c>
      <c r="E337" s="239">
        <v>30</v>
      </c>
      <c r="F337" s="240">
        <v>10</v>
      </c>
      <c r="G337" s="240">
        <v>120</v>
      </c>
      <c r="H337" s="240">
        <v>21188.8384965593</v>
      </c>
      <c r="I337" s="240">
        <v>2118.8838496559301</v>
      </c>
      <c r="J337" s="240">
        <v>1334.896825283236</v>
      </c>
      <c r="K337" s="240">
        <v>259.56327158285143</v>
      </c>
      <c r="L337" s="240">
        <v>1250.1414712969986</v>
      </c>
      <c r="M337" s="240">
        <v>9725.8064516129034</v>
      </c>
      <c r="N337" s="240">
        <v>2810.8</v>
      </c>
      <c r="O337" s="241">
        <v>3688.7466271273797</v>
      </c>
      <c r="Q337" s="75">
        <f t="shared" si="140"/>
        <v>706.29461655197667</v>
      </c>
      <c r="R337" s="75">
        <f t="shared" si="141"/>
        <v>2118.8838496559301</v>
      </c>
      <c r="S337" s="75">
        <f t="shared" si="142"/>
        <v>176.57365413799417</v>
      </c>
      <c r="U337" s="81">
        <f t="shared" si="143"/>
        <v>0.1</v>
      </c>
      <c r="V337" s="81">
        <f t="shared" si="144"/>
        <v>6.3E-2</v>
      </c>
      <c r="W337" s="82">
        <f t="shared" si="145"/>
        <v>1.225E-2</v>
      </c>
      <c r="X337" s="82">
        <f t="shared" si="146"/>
        <v>5.8999999999999997E-2</v>
      </c>
      <c r="Z337" s="75">
        <f t="shared" si="147"/>
        <v>324.19354838709677</v>
      </c>
      <c r="AA337" s="75">
        <f t="shared" si="148"/>
        <v>972.58064516129036</v>
      </c>
      <c r="AB337" s="75">
        <f t="shared" si="149"/>
        <v>81.048387096774192</v>
      </c>
      <c r="AD337" s="75">
        <f t="shared" si="150"/>
        <v>93.693333333333342</v>
      </c>
      <c r="AE337" s="75">
        <f t="shared" si="151"/>
        <v>281.08000000000004</v>
      </c>
      <c r="AF337" s="75">
        <f t="shared" si="152"/>
        <v>23.423333333333336</v>
      </c>
      <c r="AH337" s="75">
        <f t="shared" si="153"/>
        <v>122.95822090424599</v>
      </c>
      <c r="AI337" s="75">
        <f t="shared" si="154"/>
        <v>368.87466271273797</v>
      </c>
      <c r="AJ337" s="75">
        <f t="shared" si="155"/>
        <v>30.739555226061498</v>
      </c>
      <c r="AK337" s="91">
        <f t="shared" si="159"/>
        <v>8.3333333333333329E-2</v>
      </c>
      <c r="AL337" s="83"/>
      <c r="AM337" s="89">
        <f t="shared" si="156"/>
        <v>2.4390243902438935E-2</v>
      </c>
      <c r="AN337" s="77"/>
      <c r="AO337" s="75">
        <f t="shared" si="157"/>
        <v>119.95923990658146</v>
      </c>
      <c r="AP337" s="121">
        <f t="shared" si="158"/>
        <v>0.1740891379075058</v>
      </c>
    </row>
    <row r="338" spans="3:42" ht="12.75">
      <c r="C338" s="237"/>
      <c r="D338" s="238" t="s">
        <v>276</v>
      </c>
      <c r="E338" s="239">
        <v>30</v>
      </c>
      <c r="F338" s="240">
        <v>10</v>
      </c>
      <c r="G338" s="240">
        <v>120</v>
      </c>
      <c r="H338" s="240">
        <v>21188.8384965593</v>
      </c>
      <c r="I338" s="240">
        <v>2118.8838496559301</v>
      </c>
      <c r="J338" s="240">
        <v>1334.896825283236</v>
      </c>
      <c r="K338" s="240">
        <v>259.56327158285143</v>
      </c>
      <c r="L338" s="240">
        <v>1250.1414712969986</v>
      </c>
      <c r="M338" s="240">
        <v>9725.8064516129034</v>
      </c>
      <c r="N338" s="240">
        <v>2810.8</v>
      </c>
      <c r="O338" s="241">
        <v>3688.7466271273797</v>
      </c>
      <c r="Q338" s="75">
        <f t="shared" si="140"/>
        <v>706.29461655197667</v>
      </c>
      <c r="R338" s="75">
        <f t="shared" si="141"/>
        <v>2118.8838496559301</v>
      </c>
      <c r="S338" s="75">
        <f t="shared" si="142"/>
        <v>176.57365413799417</v>
      </c>
      <c r="U338" s="81">
        <f t="shared" si="143"/>
        <v>0.1</v>
      </c>
      <c r="V338" s="81">
        <f t="shared" si="144"/>
        <v>6.3E-2</v>
      </c>
      <c r="W338" s="82">
        <f t="shared" si="145"/>
        <v>1.225E-2</v>
      </c>
      <c r="X338" s="82">
        <f t="shared" si="146"/>
        <v>5.8999999999999997E-2</v>
      </c>
      <c r="Z338" s="75">
        <f t="shared" si="147"/>
        <v>324.19354838709677</v>
      </c>
      <c r="AA338" s="75">
        <f t="shared" si="148"/>
        <v>972.58064516129036</v>
      </c>
      <c r="AB338" s="75">
        <f t="shared" si="149"/>
        <v>81.048387096774192</v>
      </c>
      <c r="AD338" s="75">
        <f t="shared" si="150"/>
        <v>93.693333333333342</v>
      </c>
      <c r="AE338" s="75">
        <f t="shared" si="151"/>
        <v>281.08000000000004</v>
      </c>
      <c r="AF338" s="75">
        <f t="shared" si="152"/>
        <v>23.423333333333336</v>
      </c>
      <c r="AH338" s="75">
        <f t="shared" si="153"/>
        <v>122.95822090424599</v>
      </c>
      <c r="AI338" s="75">
        <f t="shared" si="154"/>
        <v>368.87466271273797</v>
      </c>
      <c r="AJ338" s="75">
        <f t="shared" si="155"/>
        <v>30.739555226061498</v>
      </c>
      <c r="AK338" s="91">
        <f t="shared" si="159"/>
        <v>8.3333333333333329E-2</v>
      </c>
      <c r="AL338" s="83"/>
      <c r="AM338" s="89">
        <f t="shared" si="156"/>
        <v>2.4390243902438935E-2</v>
      </c>
      <c r="AN338" s="77"/>
      <c r="AO338" s="75">
        <f t="shared" si="157"/>
        <v>119.95923990658146</v>
      </c>
      <c r="AP338" s="121">
        <f t="shared" si="158"/>
        <v>0.1740891379075058</v>
      </c>
    </row>
    <row r="339" spans="3:42" ht="12.75">
      <c r="C339" s="237"/>
      <c r="D339" s="238" t="s">
        <v>30</v>
      </c>
      <c r="E339" s="239">
        <v>228</v>
      </c>
      <c r="F339" s="240">
        <v>50</v>
      </c>
      <c r="G339" s="240">
        <v>1200</v>
      </c>
      <c r="H339" s="240">
        <v>149746.42664794147</v>
      </c>
      <c r="I339" s="240">
        <v>14974.642664794148</v>
      </c>
      <c r="J339" s="240">
        <v>9434.0248788203135</v>
      </c>
      <c r="K339" s="240">
        <v>1834.3937264372832</v>
      </c>
      <c r="L339" s="240">
        <v>8835.0391722285458</v>
      </c>
      <c r="M339" s="240">
        <v>72360</v>
      </c>
      <c r="N339" s="240">
        <v>10952.599999999999</v>
      </c>
      <c r="O339" s="241">
        <v>31355.726205661165</v>
      </c>
      <c r="Q339" s="75">
        <f t="shared" si="140"/>
        <v>656.78257301728718</v>
      </c>
      <c r="R339" s="75">
        <f t="shared" si="141"/>
        <v>2994.9285329588292</v>
      </c>
      <c r="S339" s="75">
        <f t="shared" si="142"/>
        <v>124.78868887328456</v>
      </c>
      <c r="U339" s="81">
        <f t="shared" si="143"/>
        <v>0.1</v>
      </c>
      <c r="V339" s="81">
        <f t="shared" si="144"/>
        <v>6.3000000000000014E-2</v>
      </c>
      <c r="W339" s="82">
        <f t="shared" si="145"/>
        <v>1.2250000000000002E-2</v>
      </c>
      <c r="X339" s="82">
        <f t="shared" si="146"/>
        <v>5.8999999999999997E-2</v>
      </c>
      <c r="Z339" s="75">
        <f t="shared" si="147"/>
        <v>317.36842105263156</v>
      </c>
      <c r="AA339" s="75">
        <f t="shared" si="148"/>
        <v>1447.2</v>
      </c>
      <c r="AB339" s="75">
        <f t="shared" si="149"/>
        <v>60.3</v>
      </c>
      <c r="AD339" s="75">
        <f t="shared" si="150"/>
        <v>48.037719298245605</v>
      </c>
      <c r="AE339" s="75">
        <f t="shared" si="151"/>
        <v>219.05199999999996</v>
      </c>
      <c r="AF339" s="75">
        <f t="shared" si="152"/>
        <v>9.1271666666666658</v>
      </c>
      <c r="AH339" s="75">
        <f t="shared" si="153"/>
        <v>137.52511493711037</v>
      </c>
      <c r="AI339" s="75">
        <f t="shared" si="154"/>
        <v>627.1145241132233</v>
      </c>
      <c r="AJ339" s="75">
        <f t="shared" si="155"/>
        <v>26.129771838050971</v>
      </c>
      <c r="AK339" s="91">
        <f t="shared" si="159"/>
        <v>8.3333333333333329E-2</v>
      </c>
      <c r="AL339" s="83"/>
      <c r="AM339" s="89">
        <f t="shared" si="156"/>
        <v>2.4390243902438935E-2</v>
      </c>
      <c r="AN339" s="77"/>
      <c r="AO339" s="75">
        <f t="shared" si="157"/>
        <v>134.1708438410833</v>
      </c>
      <c r="AP339" s="121">
        <f t="shared" si="158"/>
        <v>0.20939214983326085</v>
      </c>
    </row>
    <row r="340" spans="3:42" ht="12.75">
      <c r="C340" s="237"/>
      <c r="D340" s="238" t="s">
        <v>286</v>
      </c>
      <c r="E340" s="239">
        <v>0</v>
      </c>
      <c r="F340" s="240"/>
      <c r="G340" s="240">
        <v>0</v>
      </c>
      <c r="H340" s="240">
        <v>0</v>
      </c>
      <c r="I340" s="240">
        <v>0</v>
      </c>
      <c r="J340" s="240">
        <v>0</v>
      </c>
      <c r="K340" s="240">
        <v>0</v>
      </c>
      <c r="L340" s="240">
        <v>0</v>
      </c>
      <c r="M340" s="240">
        <v>0</v>
      </c>
      <c r="N340" s="240">
        <v>0</v>
      </c>
      <c r="O340" s="241">
        <v>0</v>
      </c>
      <c r="Q340" s="75" t="str">
        <f t="shared" si="140"/>
        <v xml:space="preserve"> </v>
      </c>
      <c r="R340" s="75" t="str">
        <f t="shared" si="141"/>
        <v xml:space="preserve"> </v>
      </c>
      <c r="S340" s="75" t="str">
        <f t="shared" si="142"/>
        <v xml:space="preserve"> </v>
      </c>
      <c r="U340" s="81" t="str">
        <f t="shared" si="143"/>
        <v xml:space="preserve"> </v>
      </c>
      <c r="V340" s="81" t="str">
        <f t="shared" si="144"/>
        <v xml:space="preserve"> </v>
      </c>
      <c r="W340" s="82" t="str">
        <f t="shared" si="145"/>
        <v xml:space="preserve"> </v>
      </c>
      <c r="X340" s="82" t="str">
        <f t="shared" si="146"/>
        <v xml:space="preserve"> </v>
      </c>
      <c r="Z340" s="75" t="str">
        <f t="shared" si="147"/>
        <v xml:space="preserve"> </v>
      </c>
      <c r="AA340" s="75" t="str">
        <f t="shared" si="148"/>
        <v xml:space="preserve"> </v>
      </c>
      <c r="AB340" s="75" t="str">
        <f t="shared" si="149"/>
        <v xml:space="preserve"> </v>
      </c>
      <c r="AD340" s="75" t="str">
        <f t="shared" si="150"/>
        <v xml:space="preserve"> </v>
      </c>
      <c r="AE340" s="75" t="str">
        <f t="shared" si="151"/>
        <v xml:space="preserve"> </v>
      </c>
      <c r="AF340" s="75" t="str">
        <f t="shared" si="152"/>
        <v xml:space="preserve"> </v>
      </c>
      <c r="AH340" s="75" t="str">
        <f t="shared" si="153"/>
        <v xml:space="preserve"> </v>
      </c>
      <c r="AI340" s="75" t="str">
        <f t="shared" si="154"/>
        <v xml:space="preserve"> </v>
      </c>
      <c r="AJ340" s="75" t="str">
        <f t="shared" si="155"/>
        <v xml:space="preserve"> </v>
      </c>
      <c r="AK340" s="91">
        <f t="shared" si="159"/>
        <v>8.3333333333333329E-2</v>
      </c>
      <c r="AL340" s="83"/>
      <c r="AM340" s="89">
        <f t="shared" si="156"/>
        <v>2.4390243902438935E-2</v>
      </c>
      <c r="AN340" s="77"/>
      <c r="AO340" s="75" t="e">
        <f t="shared" si="157"/>
        <v>#VALUE!</v>
      </c>
      <c r="AP340" s="121" t="str">
        <f t="shared" si="158"/>
        <v xml:space="preserve"> </v>
      </c>
    </row>
    <row r="341" spans="3:42" ht="12.75">
      <c r="C341" s="237"/>
      <c r="D341" s="238" t="s">
        <v>287</v>
      </c>
      <c r="E341" s="239">
        <v>0</v>
      </c>
      <c r="F341" s="240"/>
      <c r="G341" s="240">
        <v>0</v>
      </c>
      <c r="H341" s="240">
        <v>0</v>
      </c>
      <c r="I341" s="240">
        <v>0</v>
      </c>
      <c r="J341" s="240">
        <v>0</v>
      </c>
      <c r="K341" s="240">
        <v>0</v>
      </c>
      <c r="L341" s="240">
        <v>0</v>
      </c>
      <c r="M341" s="240">
        <v>0</v>
      </c>
      <c r="N341" s="240">
        <v>0</v>
      </c>
      <c r="O341" s="241">
        <v>0</v>
      </c>
      <c r="Q341" s="75" t="str">
        <f t="shared" si="140"/>
        <v xml:space="preserve"> </v>
      </c>
      <c r="R341" s="75" t="str">
        <f t="shared" si="141"/>
        <v xml:space="preserve"> </v>
      </c>
      <c r="S341" s="75" t="str">
        <f t="shared" si="142"/>
        <v xml:space="preserve"> </v>
      </c>
      <c r="U341" s="81" t="str">
        <f t="shared" si="143"/>
        <v xml:space="preserve"> </v>
      </c>
      <c r="V341" s="81" t="str">
        <f t="shared" si="144"/>
        <v xml:space="preserve"> </v>
      </c>
      <c r="W341" s="82" t="str">
        <f t="shared" si="145"/>
        <v xml:space="preserve"> </v>
      </c>
      <c r="X341" s="82" t="str">
        <f t="shared" si="146"/>
        <v xml:space="preserve"> </v>
      </c>
      <c r="Z341" s="75" t="str">
        <f t="shared" si="147"/>
        <v xml:space="preserve"> </v>
      </c>
      <c r="AA341" s="75" t="str">
        <f t="shared" si="148"/>
        <v xml:space="preserve"> </v>
      </c>
      <c r="AB341" s="75" t="str">
        <f t="shared" si="149"/>
        <v xml:space="preserve"> </v>
      </c>
      <c r="AD341" s="75" t="str">
        <f t="shared" si="150"/>
        <v xml:space="preserve"> </v>
      </c>
      <c r="AE341" s="75" t="str">
        <f t="shared" si="151"/>
        <v xml:space="preserve"> </v>
      </c>
      <c r="AF341" s="75" t="str">
        <f t="shared" si="152"/>
        <v xml:space="preserve"> </v>
      </c>
      <c r="AH341" s="75" t="str">
        <f t="shared" si="153"/>
        <v xml:space="preserve"> </v>
      </c>
      <c r="AI341" s="75" t="str">
        <f t="shared" si="154"/>
        <v xml:space="preserve"> </v>
      </c>
      <c r="AJ341" s="75" t="str">
        <f t="shared" si="155"/>
        <v xml:space="preserve"> </v>
      </c>
      <c r="AK341" s="91">
        <f t="shared" si="159"/>
        <v>8.3333333333333329E-2</v>
      </c>
      <c r="AL341" s="83"/>
      <c r="AM341" s="89">
        <f t="shared" si="156"/>
        <v>2.4390243902438935E-2</v>
      </c>
      <c r="AN341" s="77"/>
      <c r="AO341" s="75" t="e">
        <f t="shared" si="157"/>
        <v>#VALUE!</v>
      </c>
      <c r="AP341" s="121" t="str">
        <f t="shared" si="158"/>
        <v xml:space="preserve"> </v>
      </c>
    </row>
    <row r="342" spans="3:42" ht="12.75">
      <c r="C342" s="237"/>
      <c r="D342" s="238" t="s">
        <v>35</v>
      </c>
      <c r="E342" s="239">
        <v>32</v>
      </c>
      <c r="F342" s="240">
        <v>10</v>
      </c>
      <c r="G342" s="240">
        <v>160</v>
      </c>
      <c r="H342" s="240">
        <v>16487.327708810142</v>
      </c>
      <c r="I342" s="240">
        <v>1648.7327708810144</v>
      </c>
      <c r="J342" s="240">
        <v>1038.7016456550389</v>
      </c>
      <c r="K342" s="240">
        <v>201.96976443292425</v>
      </c>
      <c r="L342" s="240">
        <v>972.75233481979831</v>
      </c>
      <c r="M342" s="240">
        <v>5592.8311390720028</v>
      </c>
      <c r="N342" s="240">
        <v>3534.2679999999996</v>
      </c>
      <c r="O342" s="241">
        <v>3498.0720539493655</v>
      </c>
      <c r="Q342" s="75">
        <f t="shared" si="140"/>
        <v>515.22899090031694</v>
      </c>
      <c r="R342" s="75">
        <f t="shared" si="141"/>
        <v>1648.7327708810142</v>
      </c>
      <c r="S342" s="75">
        <f t="shared" si="142"/>
        <v>103.04579818006339</v>
      </c>
      <c r="U342" s="81">
        <f t="shared" si="143"/>
        <v>0.1</v>
      </c>
      <c r="V342" s="81">
        <f t="shared" si="144"/>
        <v>6.3E-2</v>
      </c>
      <c r="W342" s="82">
        <f t="shared" si="145"/>
        <v>1.225E-2</v>
      </c>
      <c r="X342" s="82">
        <f t="shared" si="146"/>
        <v>5.8999999999999997E-2</v>
      </c>
      <c r="Z342" s="75">
        <f t="shared" si="147"/>
        <v>174.77597309600009</v>
      </c>
      <c r="AA342" s="75">
        <f t="shared" si="148"/>
        <v>559.28311390720023</v>
      </c>
      <c r="AB342" s="75">
        <f t="shared" si="149"/>
        <v>34.955194619200014</v>
      </c>
      <c r="AD342" s="75">
        <f t="shared" si="150"/>
        <v>110.44587499999999</v>
      </c>
      <c r="AE342" s="75">
        <f t="shared" si="151"/>
        <v>353.42679999999996</v>
      </c>
      <c r="AF342" s="75">
        <f t="shared" si="152"/>
        <v>22.089174999999997</v>
      </c>
      <c r="AH342" s="75">
        <f t="shared" si="153"/>
        <v>109.31475168591767</v>
      </c>
      <c r="AI342" s="75">
        <f t="shared" si="154"/>
        <v>349.80720539493655</v>
      </c>
      <c r="AJ342" s="75">
        <f t="shared" si="155"/>
        <v>21.862950337183534</v>
      </c>
      <c r="AK342" s="91">
        <f t="shared" si="159"/>
        <v>8.3333333333333329E-2</v>
      </c>
      <c r="AL342" s="83"/>
      <c r="AM342" s="89">
        <f t="shared" si="156"/>
        <v>2.4390243902438935E-2</v>
      </c>
      <c r="AN342" s="77"/>
      <c r="AO342" s="75">
        <f t="shared" si="157"/>
        <v>106.6485382301636</v>
      </c>
      <c r="AP342" s="121">
        <f t="shared" si="158"/>
        <v>0.21216731514835732</v>
      </c>
    </row>
    <row r="343" spans="3:42" ht="12.75">
      <c r="C343" s="237"/>
      <c r="D343" s="238" t="s">
        <v>202</v>
      </c>
      <c r="E343" s="239">
        <v>40.200000000000003</v>
      </c>
      <c r="F343" s="240">
        <v>10</v>
      </c>
      <c r="G343" s="240">
        <v>120</v>
      </c>
      <c r="H343" s="240">
        <v>20335.61988084378</v>
      </c>
      <c r="I343" s="240">
        <v>2033.5619880843781</v>
      </c>
      <c r="J343" s="240">
        <v>1281.1440524931584</v>
      </c>
      <c r="K343" s="240">
        <v>249.11134354033632</v>
      </c>
      <c r="L343" s="240">
        <v>1199.8015729697829</v>
      </c>
      <c r="M343" s="240">
        <v>7025.9941184592026</v>
      </c>
      <c r="N343" s="240">
        <v>3522.1752000000001</v>
      </c>
      <c r="O343" s="241">
        <v>5023.8316052969221</v>
      </c>
      <c r="Q343" s="75">
        <f t="shared" si="140"/>
        <v>505.86119106576564</v>
      </c>
      <c r="R343" s="75">
        <f t="shared" si="141"/>
        <v>2033.5619880843781</v>
      </c>
      <c r="S343" s="75">
        <f t="shared" si="142"/>
        <v>169.46349900703152</v>
      </c>
      <c r="U343" s="81">
        <f t="shared" si="143"/>
        <v>0.1</v>
      </c>
      <c r="V343" s="81">
        <f t="shared" si="144"/>
        <v>6.3000000000000014E-2</v>
      </c>
      <c r="W343" s="82">
        <f t="shared" si="145"/>
        <v>1.225E-2</v>
      </c>
      <c r="X343" s="82">
        <f t="shared" si="146"/>
        <v>5.8999999999999997E-2</v>
      </c>
      <c r="Z343" s="75">
        <f t="shared" si="147"/>
        <v>174.77597309600006</v>
      </c>
      <c r="AA343" s="75">
        <f t="shared" si="148"/>
        <v>702.59941184592026</v>
      </c>
      <c r="AB343" s="75">
        <f t="shared" si="149"/>
        <v>58.549950987160024</v>
      </c>
      <c r="AD343" s="75">
        <f t="shared" si="150"/>
        <v>87.616298507462687</v>
      </c>
      <c r="AE343" s="75">
        <f t="shared" si="151"/>
        <v>352.21752000000004</v>
      </c>
      <c r="AF343" s="75">
        <f t="shared" si="152"/>
        <v>29.351459999999999</v>
      </c>
      <c r="AH343" s="75">
        <f t="shared" si="153"/>
        <v>124.97093545514731</v>
      </c>
      <c r="AI343" s="75">
        <f t="shared" si="154"/>
        <v>502.38316052969219</v>
      </c>
      <c r="AJ343" s="75">
        <f t="shared" si="155"/>
        <v>41.865263377474349</v>
      </c>
      <c r="AK343" s="91">
        <f t="shared" si="159"/>
        <v>8.3333333333333329E-2</v>
      </c>
      <c r="AL343" s="83"/>
      <c r="AM343" s="89">
        <f t="shared" si="156"/>
        <v>2.4390243902438935E-2</v>
      </c>
      <c r="AN343" s="77"/>
      <c r="AO343" s="75">
        <f t="shared" si="157"/>
        <v>121.92286385868032</v>
      </c>
      <c r="AP343" s="121">
        <f t="shared" si="158"/>
        <v>0.24704590441471558</v>
      </c>
    </row>
    <row r="344" spans="3:42" ht="12.75">
      <c r="C344" s="237"/>
      <c r="D344" s="238" t="s">
        <v>201</v>
      </c>
      <c r="E344" s="239">
        <v>65.599999999999994</v>
      </c>
      <c r="F344" s="240">
        <v>20</v>
      </c>
      <c r="G344" s="240">
        <v>320</v>
      </c>
      <c r="H344" s="240">
        <v>35447.754573941791</v>
      </c>
      <c r="I344" s="240">
        <v>3544.7754573941793</v>
      </c>
      <c r="J344" s="240">
        <v>2233.2085381583329</v>
      </c>
      <c r="K344" s="240">
        <v>434.23499353078694</v>
      </c>
      <c r="L344" s="240">
        <v>2091.4175198625658</v>
      </c>
      <c r="M344" s="240">
        <v>7589.327680000004</v>
      </c>
      <c r="N344" s="240">
        <v>7068.5359999999991</v>
      </c>
      <c r="O344" s="241">
        <v>12486.254384995926</v>
      </c>
      <c r="Q344" s="75">
        <f t="shared" si="140"/>
        <v>540.36211240764931</v>
      </c>
      <c r="R344" s="75">
        <f t="shared" si="141"/>
        <v>1772.3877286970896</v>
      </c>
      <c r="S344" s="75">
        <f t="shared" si="142"/>
        <v>110.7742330435681</v>
      </c>
      <c r="U344" s="81">
        <f t="shared" si="143"/>
        <v>0.1</v>
      </c>
      <c r="V344" s="81">
        <f t="shared" si="144"/>
        <v>6.3E-2</v>
      </c>
      <c r="W344" s="82">
        <f t="shared" si="145"/>
        <v>1.225E-2</v>
      </c>
      <c r="X344" s="82">
        <f t="shared" si="146"/>
        <v>5.9000000000000004E-2</v>
      </c>
      <c r="Z344" s="75">
        <f t="shared" si="147"/>
        <v>115.69097073170738</v>
      </c>
      <c r="AA344" s="75">
        <f t="shared" si="148"/>
        <v>379.46638400000018</v>
      </c>
      <c r="AB344" s="75">
        <f t="shared" si="149"/>
        <v>23.716649000000011</v>
      </c>
      <c r="AD344" s="75">
        <f t="shared" si="150"/>
        <v>107.75207317073171</v>
      </c>
      <c r="AE344" s="75">
        <f t="shared" si="151"/>
        <v>353.42679999999996</v>
      </c>
      <c r="AF344" s="75">
        <f t="shared" si="152"/>
        <v>22.089174999999997</v>
      </c>
      <c r="AH344" s="75">
        <f t="shared" si="153"/>
        <v>190.33924367371839</v>
      </c>
      <c r="AI344" s="75">
        <f t="shared" si="154"/>
        <v>624.31271924979626</v>
      </c>
      <c r="AJ344" s="75">
        <f t="shared" si="155"/>
        <v>39.019544953112266</v>
      </c>
      <c r="AK344" s="91">
        <f t="shared" si="159"/>
        <v>8.3333333333333329E-2</v>
      </c>
      <c r="AL344" s="83"/>
      <c r="AM344" s="89">
        <f t="shared" si="156"/>
        <v>2.4390243902438935E-2</v>
      </c>
      <c r="AN344" s="77"/>
      <c r="AO344" s="75">
        <f t="shared" si="157"/>
        <v>185.69682309631062</v>
      </c>
      <c r="AP344" s="121">
        <f t="shared" si="158"/>
        <v>0.35224387369728549</v>
      </c>
    </row>
    <row r="345" spans="3:42" ht="12.75">
      <c r="C345" s="237"/>
      <c r="D345" s="238" t="s">
        <v>203</v>
      </c>
      <c r="E345" s="239">
        <v>0</v>
      </c>
      <c r="F345" s="240"/>
      <c r="G345" s="240">
        <v>0</v>
      </c>
      <c r="H345" s="240">
        <v>0</v>
      </c>
      <c r="I345" s="240">
        <v>0</v>
      </c>
      <c r="J345" s="240">
        <v>0</v>
      </c>
      <c r="K345" s="240">
        <v>0</v>
      </c>
      <c r="L345" s="240">
        <v>0</v>
      </c>
      <c r="M345" s="240">
        <v>0</v>
      </c>
      <c r="N345" s="240">
        <v>0</v>
      </c>
      <c r="O345" s="241">
        <v>0</v>
      </c>
      <c r="Q345" s="75" t="str">
        <f t="shared" si="140"/>
        <v xml:space="preserve"> </v>
      </c>
      <c r="R345" s="75" t="str">
        <f t="shared" si="141"/>
        <v xml:space="preserve"> </v>
      </c>
      <c r="S345" s="75" t="str">
        <f t="shared" si="142"/>
        <v xml:space="preserve"> </v>
      </c>
      <c r="U345" s="81" t="str">
        <f t="shared" si="143"/>
        <v xml:space="preserve"> </v>
      </c>
      <c r="V345" s="81" t="str">
        <f t="shared" si="144"/>
        <v xml:space="preserve"> </v>
      </c>
      <c r="W345" s="82" t="str">
        <f t="shared" si="145"/>
        <v xml:space="preserve"> </v>
      </c>
      <c r="X345" s="82" t="str">
        <f t="shared" si="146"/>
        <v xml:space="preserve"> </v>
      </c>
      <c r="Z345" s="75" t="str">
        <f t="shared" si="147"/>
        <v xml:space="preserve"> </v>
      </c>
      <c r="AA345" s="75" t="str">
        <f t="shared" si="148"/>
        <v xml:space="preserve"> </v>
      </c>
      <c r="AB345" s="75" t="str">
        <f t="shared" si="149"/>
        <v xml:space="preserve"> </v>
      </c>
      <c r="AD345" s="75" t="str">
        <f t="shared" si="150"/>
        <v xml:space="preserve"> </v>
      </c>
      <c r="AE345" s="75" t="str">
        <f t="shared" si="151"/>
        <v xml:space="preserve"> </v>
      </c>
      <c r="AF345" s="75" t="str">
        <f t="shared" si="152"/>
        <v xml:space="preserve"> </v>
      </c>
      <c r="AH345" s="75" t="str">
        <f t="shared" si="153"/>
        <v xml:space="preserve"> </v>
      </c>
      <c r="AI345" s="75" t="str">
        <f t="shared" si="154"/>
        <v xml:space="preserve"> </v>
      </c>
      <c r="AJ345" s="75" t="str">
        <f t="shared" si="155"/>
        <v xml:space="preserve"> </v>
      </c>
      <c r="AK345" s="91">
        <f t="shared" si="159"/>
        <v>8.3333333333333329E-2</v>
      </c>
      <c r="AL345" s="83"/>
      <c r="AM345" s="89">
        <f t="shared" si="156"/>
        <v>2.4390243902438935E-2</v>
      </c>
      <c r="AN345" s="77"/>
      <c r="AO345" s="75" t="e">
        <f t="shared" si="157"/>
        <v>#VALUE!</v>
      </c>
      <c r="AP345" s="121" t="str">
        <f t="shared" si="158"/>
        <v xml:space="preserve"> </v>
      </c>
    </row>
    <row r="346" spans="3:42" ht="12.75">
      <c r="C346" s="237"/>
      <c r="D346" s="238" t="s">
        <v>231</v>
      </c>
      <c r="E346" s="239">
        <v>65.599999999999994</v>
      </c>
      <c r="F346" s="240">
        <v>20</v>
      </c>
      <c r="G346" s="240">
        <v>320</v>
      </c>
      <c r="H346" s="240">
        <v>35447.754573941791</v>
      </c>
      <c r="I346" s="240">
        <v>3544.7754573941793</v>
      </c>
      <c r="J346" s="240">
        <v>2233.2085381583329</v>
      </c>
      <c r="K346" s="240">
        <v>434.23499353078694</v>
      </c>
      <c r="L346" s="240">
        <v>2091.4175198625658</v>
      </c>
      <c r="M346" s="240">
        <v>8808.1975168000026</v>
      </c>
      <c r="N346" s="240">
        <v>7068.5359999999991</v>
      </c>
      <c r="O346" s="241">
        <v>11267.384548195925</v>
      </c>
      <c r="Q346" s="75">
        <f t="shared" si="140"/>
        <v>540.36211240764931</v>
      </c>
      <c r="R346" s="75">
        <f t="shared" si="141"/>
        <v>1772.3877286970896</v>
      </c>
      <c r="S346" s="75">
        <f t="shared" si="142"/>
        <v>110.7742330435681</v>
      </c>
      <c r="U346" s="81">
        <f t="shared" si="143"/>
        <v>0.1</v>
      </c>
      <c r="V346" s="81">
        <f t="shared" si="144"/>
        <v>6.3E-2</v>
      </c>
      <c r="W346" s="82">
        <f t="shared" si="145"/>
        <v>1.225E-2</v>
      </c>
      <c r="X346" s="82">
        <f t="shared" si="146"/>
        <v>5.9000000000000004E-2</v>
      </c>
      <c r="Z346" s="75">
        <f t="shared" si="147"/>
        <v>134.27130360975616</v>
      </c>
      <c r="AA346" s="75">
        <f t="shared" si="148"/>
        <v>440.40987584000015</v>
      </c>
      <c r="AB346" s="75">
        <f t="shared" si="149"/>
        <v>27.52561724000001</v>
      </c>
      <c r="AD346" s="75">
        <f t="shared" si="150"/>
        <v>107.75207317073171</v>
      </c>
      <c r="AE346" s="75">
        <f t="shared" si="151"/>
        <v>353.42679999999996</v>
      </c>
      <c r="AF346" s="75">
        <f t="shared" si="152"/>
        <v>22.089174999999997</v>
      </c>
      <c r="AH346" s="75">
        <f t="shared" si="153"/>
        <v>171.75891079566961</v>
      </c>
      <c r="AI346" s="75">
        <f t="shared" si="154"/>
        <v>563.36922740979628</v>
      </c>
      <c r="AJ346" s="75">
        <f t="shared" si="155"/>
        <v>35.210576713112268</v>
      </c>
      <c r="AK346" s="91">
        <f t="shared" si="159"/>
        <v>8.3333333333333329E-2</v>
      </c>
      <c r="AL346" s="83"/>
      <c r="AM346" s="89">
        <f t="shared" si="156"/>
        <v>2.4390243902438935E-2</v>
      </c>
      <c r="AN346" s="77"/>
      <c r="AO346" s="75">
        <f t="shared" si="157"/>
        <v>167.56966906894598</v>
      </c>
      <c r="AP346" s="121">
        <f t="shared" si="158"/>
        <v>0.31785890766911251</v>
      </c>
    </row>
    <row r="347" spans="3:42" ht="12.75">
      <c r="C347" s="237"/>
      <c r="D347" s="238" t="s">
        <v>232</v>
      </c>
      <c r="E347" s="239">
        <v>21.299999999999997</v>
      </c>
      <c r="F347" s="240">
        <v>5</v>
      </c>
      <c r="G347" s="240">
        <v>60</v>
      </c>
      <c r="H347" s="240">
        <v>9826.4743350399749</v>
      </c>
      <c r="I347" s="240">
        <v>982.64743350399749</v>
      </c>
      <c r="J347" s="240">
        <v>619.06788310751847</v>
      </c>
      <c r="K347" s="240">
        <v>120.37431060423968</v>
      </c>
      <c r="L347" s="240">
        <v>579.7619857673584</v>
      </c>
      <c r="M347" s="240">
        <v>2766.3245326200004</v>
      </c>
      <c r="N347" s="240">
        <v>1761.0876000000001</v>
      </c>
      <c r="O347" s="241">
        <v>2997.2105894368601</v>
      </c>
      <c r="Q347" s="75">
        <f t="shared" si="140"/>
        <v>461.33682324131343</v>
      </c>
      <c r="R347" s="75">
        <f t="shared" si="141"/>
        <v>1965.294867007995</v>
      </c>
      <c r="S347" s="75">
        <f t="shared" si="142"/>
        <v>163.77457225066624</v>
      </c>
      <c r="U347" s="81">
        <f t="shared" si="143"/>
        <v>0.1</v>
      </c>
      <c r="V347" s="81">
        <f t="shared" si="144"/>
        <v>6.3E-2</v>
      </c>
      <c r="W347" s="82">
        <f t="shared" si="145"/>
        <v>1.2249999999999999E-2</v>
      </c>
      <c r="X347" s="82">
        <f t="shared" si="146"/>
        <v>5.899999999999999E-2</v>
      </c>
      <c r="Z347" s="75">
        <f t="shared" si="147"/>
        <v>129.87439120281692</v>
      </c>
      <c r="AA347" s="75">
        <f t="shared" si="148"/>
        <v>553.26490652400003</v>
      </c>
      <c r="AB347" s="75">
        <f t="shared" si="149"/>
        <v>46.105408877000009</v>
      </c>
      <c r="AD347" s="75">
        <f t="shared" si="150"/>
        <v>82.680169014084527</v>
      </c>
      <c r="AE347" s="75">
        <f t="shared" si="151"/>
        <v>352.21752000000004</v>
      </c>
      <c r="AF347" s="75">
        <f t="shared" si="152"/>
        <v>29.351459999999999</v>
      </c>
      <c r="AH347" s="75">
        <f t="shared" si="153"/>
        <v>140.71411218013429</v>
      </c>
      <c r="AI347" s="75">
        <f t="shared" si="154"/>
        <v>599.44211788737198</v>
      </c>
      <c r="AJ347" s="75">
        <f t="shared" si="155"/>
        <v>49.95350982394767</v>
      </c>
      <c r="AK347" s="91">
        <f t="shared" si="159"/>
        <v>8.3333333333333329E-2</v>
      </c>
      <c r="AL347" s="83"/>
      <c r="AM347" s="89">
        <f t="shared" si="156"/>
        <v>2.4390243902438935E-2</v>
      </c>
      <c r="AN347" s="77"/>
      <c r="AO347" s="75">
        <f t="shared" si="157"/>
        <v>137.28206066354568</v>
      </c>
      <c r="AP347" s="121">
        <f t="shared" si="158"/>
        <v>0.3050138317411753</v>
      </c>
    </row>
    <row r="348" spans="3:42" ht="12.75">
      <c r="C348" s="237"/>
      <c r="D348" s="238" t="s">
        <v>205</v>
      </c>
      <c r="E348" s="239">
        <v>64</v>
      </c>
      <c r="F348" s="240">
        <v>20</v>
      </c>
      <c r="G348" s="240">
        <v>320</v>
      </c>
      <c r="H348" s="240">
        <v>34029.844390984137</v>
      </c>
      <c r="I348" s="240">
        <v>3402.984439098414</v>
      </c>
      <c r="J348" s="240">
        <v>2143.8801966320007</v>
      </c>
      <c r="K348" s="240">
        <v>416.86559378955565</v>
      </c>
      <c r="L348" s="240">
        <v>2007.7608190680639</v>
      </c>
      <c r="M348" s="240">
        <v>8706.3229439999996</v>
      </c>
      <c r="N348" s="240">
        <v>7068.5359999999991</v>
      </c>
      <c r="O348" s="241">
        <v>10283.494398396102</v>
      </c>
      <c r="Q348" s="75">
        <f t="shared" si="140"/>
        <v>531.71631860912714</v>
      </c>
      <c r="R348" s="75">
        <f t="shared" si="141"/>
        <v>1701.4922195492068</v>
      </c>
      <c r="S348" s="75">
        <f t="shared" si="142"/>
        <v>106.34326372182542</v>
      </c>
      <c r="U348" s="81">
        <f t="shared" si="143"/>
        <v>0.1</v>
      </c>
      <c r="V348" s="81">
        <f t="shared" si="144"/>
        <v>6.3E-2</v>
      </c>
      <c r="W348" s="82">
        <f t="shared" si="145"/>
        <v>1.2249999999999999E-2</v>
      </c>
      <c r="X348" s="82">
        <f t="shared" si="146"/>
        <v>5.8999999999999997E-2</v>
      </c>
      <c r="Z348" s="75">
        <f t="shared" si="147"/>
        <v>136.03629599999999</v>
      </c>
      <c r="AA348" s="75">
        <f t="shared" si="148"/>
        <v>435.31614719999999</v>
      </c>
      <c r="AB348" s="75">
        <f t="shared" si="149"/>
        <v>27.207259199999999</v>
      </c>
      <c r="AD348" s="75">
        <f t="shared" si="150"/>
        <v>110.44587499999999</v>
      </c>
      <c r="AE348" s="75">
        <f t="shared" si="151"/>
        <v>353.42679999999996</v>
      </c>
      <c r="AF348" s="75">
        <f t="shared" si="152"/>
        <v>22.089174999999997</v>
      </c>
      <c r="AH348" s="75">
        <f t="shared" si="153"/>
        <v>160.67959997493909</v>
      </c>
      <c r="AI348" s="75">
        <f t="shared" si="154"/>
        <v>514.17471991980506</v>
      </c>
      <c r="AJ348" s="75">
        <f t="shared" si="155"/>
        <v>32.135919994987816</v>
      </c>
      <c r="AK348" s="91">
        <f t="shared" si="159"/>
        <v>8.3333333333333329E-2</v>
      </c>
      <c r="AL348" s="83"/>
      <c r="AM348" s="89">
        <f t="shared" si="156"/>
        <v>2.4390243902438935E-2</v>
      </c>
      <c r="AN348" s="77"/>
      <c r="AO348" s="75">
        <f t="shared" si="157"/>
        <v>156.76058534140401</v>
      </c>
      <c r="AP348" s="121">
        <f t="shared" si="158"/>
        <v>0.30219046200283567</v>
      </c>
    </row>
    <row r="349" spans="3:42" ht="12.75">
      <c r="C349" s="237"/>
      <c r="D349" s="238" t="s">
        <v>206</v>
      </c>
      <c r="E349" s="239">
        <v>42</v>
      </c>
      <c r="F349" s="240">
        <v>10</v>
      </c>
      <c r="G349" s="240">
        <v>120</v>
      </c>
      <c r="H349" s="240">
        <v>18866.830723276751</v>
      </c>
      <c r="I349" s="240">
        <v>1886.6830723276753</v>
      </c>
      <c r="J349" s="240">
        <v>1188.6103355664354</v>
      </c>
      <c r="K349" s="240">
        <v>231.1186763601402</v>
      </c>
      <c r="L349" s="240">
        <v>1113.143012673328</v>
      </c>
      <c r="M349" s="240">
        <v>5468.6590992000001</v>
      </c>
      <c r="N349" s="240">
        <v>3522.1752000000001</v>
      </c>
      <c r="O349" s="241">
        <v>5456.4413271491703</v>
      </c>
      <c r="Q349" s="75">
        <f t="shared" si="140"/>
        <v>449.21025531611315</v>
      </c>
      <c r="R349" s="75">
        <f t="shared" si="141"/>
        <v>1886.6830723276751</v>
      </c>
      <c r="S349" s="75">
        <f t="shared" si="142"/>
        <v>157.22358936063958</v>
      </c>
      <c r="U349" s="81">
        <f t="shared" si="143"/>
        <v>0.1</v>
      </c>
      <c r="V349" s="81">
        <f t="shared" si="144"/>
        <v>6.3E-2</v>
      </c>
      <c r="W349" s="82">
        <f t="shared" si="145"/>
        <v>1.225E-2</v>
      </c>
      <c r="X349" s="82">
        <f t="shared" si="146"/>
        <v>5.8999999999999983E-2</v>
      </c>
      <c r="Z349" s="75">
        <f t="shared" si="147"/>
        <v>130.20616902857142</v>
      </c>
      <c r="AA349" s="75">
        <f t="shared" si="148"/>
        <v>546.86590992000004</v>
      </c>
      <c r="AB349" s="75">
        <f t="shared" si="149"/>
        <v>45.572159159999998</v>
      </c>
      <c r="AD349" s="75">
        <f t="shared" si="150"/>
        <v>83.861314285714286</v>
      </c>
      <c r="AE349" s="75">
        <f t="shared" si="151"/>
        <v>352.21752000000004</v>
      </c>
      <c r="AF349" s="75">
        <f t="shared" si="152"/>
        <v>29.351459999999999</v>
      </c>
      <c r="AH349" s="75">
        <f t="shared" si="153"/>
        <v>129.91526969402787</v>
      </c>
      <c r="AI349" s="75">
        <f t="shared" si="154"/>
        <v>545.64413271491708</v>
      </c>
      <c r="AJ349" s="75">
        <f t="shared" si="155"/>
        <v>45.470344392909752</v>
      </c>
      <c r="AK349" s="91">
        <f t="shared" si="159"/>
        <v>8.3333333333333329E-2</v>
      </c>
      <c r="AL349" s="83"/>
      <c r="AM349" s="89">
        <f t="shared" si="156"/>
        <v>2.4390243902438935E-2</v>
      </c>
      <c r="AN349" s="77"/>
      <c r="AO349" s="75">
        <f t="shared" si="157"/>
        <v>126.74660457953939</v>
      </c>
      <c r="AP349" s="121">
        <f t="shared" si="158"/>
        <v>0.28920815621763885</v>
      </c>
    </row>
    <row r="350" spans="3:42" ht="12.75">
      <c r="C350" s="237"/>
      <c r="D350" s="238" t="s">
        <v>36</v>
      </c>
      <c r="E350" s="239">
        <v>28.799999999999997</v>
      </c>
      <c r="F350" s="240">
        <v>10</v>
      </c>
      <c r="G350" s="240">
        <v>160</v>
      </c>
      <c r="H350" s="240">
        <v>14337.674425426485</v>
      </c>
      <c r="I350" s="240">
        <v>1433.7674425426485</v>
      </c>
      <c r="J350" s="240">
        <v>903.27348880186867</v>
      </c>
      <c r="K350" s="240">
        <v>175.63651171147444</v>
      </c>
      <c r="L350" s="240">
        <v>845.9227911001625</v>
      </c>
      <c r="M350" s="240">
        <v>1888.17965568</v>
      </c>
      <c r="N350" s="240">
        <v>3534.2679999999996</v>
      </c>
      <c r="O350" s="241">
        <v>5556.6265355903306</v>
      </c>
      <c r="Q350" s="75">
        <f t="shared" si="140"/>
        <v>497.83591754953079</v>
      </c>
      <c r="R350" s="75">
        <f t="shared" si="141"/>
        <v>1433.7674425426485</v>
      </c>
      <c r="S350" s="75">
        <f t="shared" si="142"/>
        <v>89.610465158915531</v>
      </c>
      <c r="U350" s="81">
        <f t="shared" si="143"/>
        <v>0.1</v>
      </c>
      <c r="V350" s="81">
        <f t="shared" si="144"/>
        <v>6.3000000000000014E-2</v>
      </c>
      <c r="W350" s="82">
        <f t="shared" si="145"/>
        <v>1.225E-2</v>
      </c>
      <c r="X350" s="82">
        <f t="shared" si="146"/>
        <v>5.899999999999999E-2</v>
      </c>
      <c r="Z350" s="75">
        <f t="shared" si="147"/>
        <v>65.561793600000001</v>
      </c>
      <c r="AA350" s="75">
        <f t="shared" si="148"/>
        <v>188.81796556800001</v>
      </c>
      <c r="AB350" s="75">
        <f t="shared" si="149"/>
        <v>11.801122848</v>
      </c>
      <c r="AD350" s="75">
        <f t="shared" si="150"/>
        <v>122.71763888888889</v>
      </c>
      <c r="AE350" s="75">
        <f t="shared" si="151"/>
        <v>353.42679999999996</v>
      </c>
      <c r="AF350" s="75">
        <f t="shared" si="152"/>
        <v>22.089174999999997</v>
      </c>
      <c r="AH350" s="75">
        <f t="shared" si="153"/>
        <v>192.93842137466427</v>
      </c>
      <c r="AI350" s="75">
        <f t="shared" si="154"/>
        <v>555.66265355903306</v>
      </c>
      <c r="AJ350" s="75">
        <f t="shared" si="155"/>
        <v>34.728915847439566</v>
      </c>
      <c r="AK350" s="91">
        <f t="shared" si="159"/>
        <v>8.3333333333333329E-2</v>
      </c>
      <c r="AL350" s="83"/>
      <c r="AM350" s="89">
        <f t="shared" si="156"/>
        <v>2.4390243902438935E-2</v>
      </c>
      <c r="AN350" s="77"/>
      <c r="AO350" s="75">
        <f t="shared" si="157"/>
        <v>188.23260621918467</v>
      </c>
      <c r="AP350" s="121">
        <f t="shared" si="158"/>
        <v>0.38755424141422745</v>
      </c>
    </row>
    <row r="351" spans="3:42" ht="12.75">
      <c r="C351" s="237"/>
      <c r="D351" s="238" t="s">
        <v>204</v>
      </c>
      <c r="E351" s="239">
        <v>0</v>
      </c>
      <c r="F351" s="240"/>
      <c r="G351" s="240">
        <v>0</v>
      </c>
      <c r="H351" s="240">
        <v>0</v>
      </c>
      <c r="I351" s="240">
        <v>0</v>
      </c>
      <c r="J351" s="240">
        <v>0</v>
      </c>
      <c r="K351" s="240">
        <v>0</v>
      </c>
      <c r="L351" s="240">
        <v>0</v>
      </c>
      <c r="M351" s="240">
        <v>0</v>
      </c>
      <c r="N351" s="240">
        <v>0</v>
      </c>
      <c r="O351" s="241">
        <v>0</v>
      </c>
      <c r="Q351" s="75" t="str">
        <f t="shared" si="140"/>
        <v xml:space="preserve"> </v>
      </c>
      <c r="R351" s="75" t="str">
        <f t="shared" si="141"/>
        <v xml:space="preserve"> </v>
      </c>
      <c r="S351" s="75" t="str">
        <f t="shared" si="142"/>
        <v xml:space="preserve"> </v>
      </c>
      <c r="U351" s="81" t="str">
        <f t="shared" si="143"/>
        <v xml:space="preserve"> </v>
      </c>
      <c r="V351" s="81" t="str">
        <f t="shared" si="144"/>
        <v xml:space="preserve"> </v>
      </c>
      <c r="W351" s="82" t="str">
        <f t="shared" si="145"/>
        <v xml:space="preserve"> </v>
      </c>
      <c r="X351" s="82" t="str">
        <f t="shared" si="146"/>
        <v xml:space="preserve"> </v>
      </c>
      <c r="Z351" s="75" t="str">
        <f t="shared" si="147"/>
        <v xml:space="preserve"> </v>
      </c>
      <c r="AA351" s="75" t="str">
        <f t="shared" si="148"/>
        <v xml:space="preserve"> </v>
      </c>
      <c r="AB351" s="75" t="str">
        <f t="shared" si="149"/>
        <v xml:space="preserve"> </v>
      </c>
      <c r="AD351" s="75" t="str">
        <f t="shared" si="150"/>
        <v xml:space="preserve"> </v>
      </c>
      <c r="AE351" s="75" t="str">
        <f t="shared" si="151"/>
        <v xml:space="preserve"> </v>
      </c>
      <c r="AF351" s="75" t="str">
        <f t="shared" si="152"/>
        <v xml:space="preserve"> </v>
      </c>
      <c r="AH351" s="75" t="str">
        <f t="shared" si="153"/>
        <v xml:space="preserve"> </v>
      </c>
      <c r="AI351" s="75" t="str">
        <f t="shared" si="154"/>
        <v xml:space="preserve"> </v>
      </c>
      <c r="AJ351" s="75" t="str">
        <f t="shared" si="155"/>
        <v xml:space="preserve"> </v>
      </c>
      <c r="AK351" s="91">
        <f t="shared" si="159"/>
        <v>8.3333333333333329E-2</v>
      </c>
      <c r="AL351" s="83"/>
      <c r="AM351" s="89">
        <f t="shared" si="156"/>
        <v>2.4390243902438935E-2</v>
      </c>
      <c r="AN351" s="77"/>
      <c r="AO351" s="75" t="e">
        <f t="shared" si="157"/>
        <v>#VALUE!</v>
      </c>
      <c r="AP351" s="121" t="str">
        <f t="shared" si="158"/>
        <v xml:space="preserve"> </v>
      </c>
    </row>
    <row r="352" spans="3:42" ht="12.75">
      <c r="C352" s="227" t="s">
        <v>105</v>
      </c>
      <c r="D352" s="228"/>
      <c r="E352" s="234">
        <v>1914.2999999999997</v>
      </c>
      <c r="F352" s="235">
        <v>435</v>
      </c>
      <c r="G352" s="235">
        <v>6060</v>
      </c>
      <c r="H352" s="235">
        <v>1080459.7201881991</v>
      </c>
      <c r="I352" s="235">
        <v>108045.97201881993</v>
      </c>
      <c r="J352" s="235">
        <v>68068.962371856571</v>
      </c>
      <c r="K352" s="235">
        <v>13235.631572305439</v>
      </c>
      <c r="L352" s="235">
        <v>63747.123491103754</v>
      </c>
      <c r="M352" s="235">
        <v>542109.27301859867</v>
      </c>
      <c r="N352" s="235">
        <v>123341.38066666664</v>
      </c>
      <c r="O352" s="236">
        <v>161911.37704884826</v>
      </c>
      <c r="Q352" s="84">
        <f t="shared" si="140"/>
        <v>564.41504476215812</v>
      </c>
      <c r="R352" s="84">
        <f t="shared" si="141"/>
        <v>2483.8154487085035</v>
      </c>
      <c r="S352" s="84">
        <f t="shared" si="142"/>
        <v>178.29368319937279</v>
      </c>
      <c r="T352" s="85"/>
      <c r="U352" s="86">
        <f t="shared" si="143"/>
        <v>0.10000000000000002</v>
      </c>
      <c r="V352" s="86">
        <f t="shared" si="144"/>
        <v>6.3000000000000028E-2</v>
      </c>
      <c r="W352" s="87">
        <f t="shared" si="145"/>
        <v>1.225E-2</v>
      </c>
      <c r="X352" s="87">
        <f t="shared" si="146"/>
        <v>5.9000000000000011E-2</v>
      </c>
      <c r="Y352" s="85"/>
      <c r="Z352" s="84">
        <f t="shared" si="147"/>
        <v>283.18929792540291</v>
      </c>
      <c r="AA352" s="84">
        <f t="shared" si="148"/>
        <v>1246.2282138358589</v>
      </c>
      <c r="AB352" s="84">
        <f t="shared" si="149"/>
        <v>89.456975745643348</v>
      </c>
      <c r="AC352" s="85"/>
      <c r="AD352" s="84">
        <f t="shared" si="150"/>
        <v>64.431583694649035</v>
      </c>
      <c r="AE352" s="84">
        <f t="shared" si="151"/>
        <v>283.54340383141755</v>
      </c>
      <c r="AF352" s="84">
        <f t="shared" si="152"/>
        <v>20.353363146314628</v>
      </c>
      <c r="AG352" s="85"/>
      <c r="AH352" s="88">
        <f t="shared" si="153"/>
        <v>84.579938906570689</v>
      </c>
      <c r="AI352" s="84">
        <f t="shared" si="154"/>
        <v>372.21006218126035</v>
      </c>
      <c r="AJ352" s="84">
        <f t="shared" si="155"/>
        <v>26.718049017961757</v>
      </c>
      <c r="AK352" s="91">
        <f t="shared" si="159"/>
        <v>8.3333333333333329E-2</v>
      </c>
      <c r="AL352" s="83"/>
      <c r="AM352" s="89">
        <f t="shared" si="156"/>
        <v>2.4390243902438935E-2</v>
      </c>
      <c r="AN352" s="77"/>
      <c r="AO352" s="75">
        <f t="shared" si="157"/>
        <v>82.517013567386044</v>
      </c>
      <c r="AP352" s="121">
        <f t="shared" si="158"/>
        <v>0.14985415376766276</v>
      </c>
    </row>
    <row r="353" spans="3:42" ht="12.75">
      <c r="C353" s="227"/>
      <c r="D353" s="228"/>
      <c r="E353" s="234"/>
      <c r="F353" s="235"/>
      <c r="G353" s="235"/>
      <c r="H353" s="235"/>
      <c r="I353" s="235"/>
      <c r="J353" s="235"/>
      <c r="K353" s="235"/>
      <c r="L353" s="235"/>
      <c r="M353" s="235"/>
      <c r="N353" s="235"/>
      <c r="O353" s="236"/>
      <c r="Q353" s="75" t="str">
        <f t="shared" si="140"/>
        <v xml:space="preserve"> </v>
      </c>
      <c r="R353" s="75" t="str">
        <f t="shared" si="141"/>
        <v xml:space="preserve"> </v>
      </c>
      <c r="S353" s="75" t="str">
        <f t="shared" si="142"/>
        <v xml:space="preserve"> </v>
      </c>
      <c r="U353" s="81" t="str">
        <f t="shared" si="143"/>
        <v xml:space="preserve"> </v>
      </c>
      <c r="V353" s="81" t="str">
        <f t="shared" si="144"/>
        <v xml:space="preserve"> </v>
      </c>
      <c r="W353" s="82" t="str">
        <f t="shared" si="145"/>
        <v xml:space="preserve"> </v>
      </c>
      <c r="X353" s="82" t="str">
        <f t="shared" si="146"/>
        <v xml:space="preserve"> </v>
      </c>
      <c r="Z353" s="75" t="str">
        <f t="shared" si="147"/>
        <v xml:space="preserve"> </v>
      </c>
      <c r="AA353" s="75" t="str">
        <f t="shared" si="148"/>
        <v xml:space="preserve"> </v>
      </c>
      <c r="AB353" s="75" t="str">
        <f t="shared" si="149"/>
        <v xml:space="preserve"> </v>
      </c>
      <c r="AD353" s="75" t="str">
        <f t="shared" si="150"/>
        <v xml:space="preserve"> </v>
      </c>
      <c r="AE353" s="75" t="str">
        <f t="shared" si="151"/>
        <v xml:space="preserve"> </v>
      </c>
      <c r="AF353" s="75" t="str">
        <f t="shared" si="152"/>
        <v xml:space="preserve"> </v>
      </c>
      <c r="AH353" s="75" t="str">
        <f t="shared" si="153"/>
        <v xml:space="preserve"> </v>
      </c>
      <c r="AI353" s="75" t="str">
        <f t="shared" si="154"/>
        <v xml:space="preserve"> </v>
      </c>
      <c r="AJ353" s="75" t="str">
        <f t="shared" si="155"/>
        <v xml:space="preserve"> </v>
      </c>
      <c r="AK353" s="91">
        <f t="shared" si="159"/>
        <v>8.3333333333333329E-2</v>
      </c>
      <c r="AL353" s="83"/>
      <c r="AM353" s="89">
        <f t="shared" si="156"/>
        <v>2.4390243902438935E-2</v>
      </c>
      <c r="AN353" s="77"/>
      <c r="AO353" s="75" t="e">
        <f t="shared" si="157"/>
        <v>#VALUE!</v>
      </c>
      <c r="AP353" s="121" t="str">
        <f t="shared" si="158"/>
        <v xml:space="preserve"> </v>
      </c>
    </row>
    <row r="354" spans="3:42" ht="13.5" thickBot="1">
      <c r="C354" s="242" t="s">
        <v>68</v>
      </c>
      <c r="D354" s="243"/>
      <c r="E354" s="244">
        <v>35561.98000000001</v>
      </c>
      <c r="F354" s="245">
        <v>8312</v>
      </c>
      <c r="G354" s="245">
        <v>115040</v>
      </c>
      <c r="H354" s="245">
        <v>21629734.55862033</v>
      </c>
      <c r="I354" s="245">
        <v>3842860.1419210504</v>
      </c>
      <c r="J354" s="245">
        <v>598945.28730061115</v>
      </c>
      <c r="K354" s="245">
        <v>264964.24834309879</v>
      </c>
      <c r="L354" s="245">
        <v>1102811.6319949506</v>
      </c>
      <c r="M354" s="245">
        <v>10557319.230892533</v>
      </c>
      <c r="N354" s="245">
        <v>2286355.6107999994</v>
      </c>
      <c r="O354" s="246">
        <v>2976478.4073680867</v>
      </c>
      <c r="Q354" s="267">
        <f t="shared" si="140"/>
        <v>608.2263855561564</v>
      </c>
      <c r="R354" s="267">
        <f t="shared" si="141"/>
        <v>2602.2298554644285</v>
      </c>
      <c r="S354" s="267">
        <f t="shared" si="142"/>
        <v>188.0192503357122</v>
      </c>
      <c r="T354" s="268"/>
      <c r="U354" s="269">
        <f t="shared" si="143"/>
        <v>0.17766561727820715</v>
      </c>
      <c r="V354" s="269">
        <f t="shared" si="144"/>
        <v>2.7690829292304334E-2</v>
      </c>
      <c r="W354" s="270">
        <f t="shared" si="145"/>
        <v>1.2249999999999988E-2</v>
      </c>
      <c r="X354" s="270">
        <f t="shared" si="146"/>
        <v>5.0985906877689134E-2</v>
      </c>
      <c r="Y354" s="268"/>
      <c r="Z354" s="267">
        <f t="shared" si="147"/>
        <v>296.87096249681628</v>
      </c>
      <c r="AA354" s="267">
        <f t="shared" si="148"/>
        <v>1270.1298400977544</v>
      </c>
      <c r="AB354" s="267">
        <f t="shared" si="149"/>
        <v>91.770855623196567</v>
      </c>
      <c r="AC354" s="268"/>
      <c r="AD354" s="267">
        <f t="shared" si="150"/>
        <v>64.29213476864895</v>
      </c>
      <c r="AE354" s="267">
        <f t="shared" si="151"/>
        <v>275.06684441770926</v>
      </c>
      <c r="AF354" s="267">
        <f t="shared" si="152"/>
        <v>19.874440288595267</v>
      </c>
      <c r="AG354" s="268"/>
      <c r="AH354" s="271">
        <f t="shared" si="153"/>
        <v>83.698331964870519</v>
      </c>
      <c r="AI354" s="267">
        <f t="shared" si="154"/>
        <v>358.09412985660333</v>
      </c>
      <c r="AJ354" s="267">
        <f t="shared" si="155"/>
        <v>25.873421482685039</v>
      </c>
      <c r="AK354" s="272">
        <f t="shared" si="159"/>
        <v>8.3333333333333329E-2</v>
      </c>
      <c r="AL354" s="273"/>
      <c r="AM354" s="274">
        <f t="shared" si="156"/>
        <v>2.4390243902438935E-2</v>
      </c>
      <c r="AN354" s="275"/>
      <c r="AO354" s="276">
        <f t="shared" si="157"/>
        <v>81.65690923402002</v>
      </c>
      <c r="AP354" s="277">
        <f t="shared" si="158"/>
        <v>0.13761049167299369</v>
      </c>
    </row>
  </sheetData>
  <mergeCells count="5">
    <mergeCell ref="AK2:AM2"/>
    <mergeCell ref="Q4:S4"/>
    <mergeCell ref="Z4:AB4"/>
    <mergeCell ref="AD4:AF4"/>
    <mergeCell ref="AH4:AJ4"/>
  </mergeCells>
  <phoneticPr fontId="2" type="noConversion"/>
  <pageMargins left="0.75" right="0.75" top="1" bottom="1" header="0" footer="0"/>
  <pageSetup orientation="portrait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65535"/>
  <sheetViews>
    <sheetView workbookViewId="0">
      <pane xSplit="4" ySplit="5" topLeftCell="E371" activePane="bottomRight" state="frozen"/>
      <selection pane="topRight" activeCell="E1" sqref="E1"/>
      <selection pane="bottomLeft" activeCell="A6" sqref="A6"/>
      <selection pane="bottomRight" activeCell="C356" sqref="C356"/>
    </sheetView>
  </sheetViews>
  <sheetFormatPr baseColWidth="10" defaultRowHeight="12"/>
  <cols>
    <col min="1" max="1" width="10.7109375" style="43" customWidth="1"/>
    <col min="2" max="2" width="8.7109375" style="43" bestFit="1" customWidth="1"/>
    <col min="3" max="3" width="39.85546875" style="43" bestFit="1" customWidth="1"/>
    <col min="4" max="4" width="35.42578125" style="43" bestFit="1" customWidth="1"/>
    <col min="5" max="5" width="6.42578125" style="43" bestFit="1" customWidth="1"/>
    <col min="6" max="6" width="6" style="43" bestFit="1" customWidth="1"/>
    <col min="7" max="7" width="9" style="43" bestFit="1" customWidth="1"/>
    <col min="8" max="8" width="11.5703125" style="47" bestFit="1" customWidth="1"/>
    <col min="9" max="9" width="8.85546875" style="43" bestFit="1" customWidth="1"/>
    <col min="10" max="10" width="8.7109375" style="43" bestFit="1" customWidth="1"/>
    <col min="11" max="11" width="7.42578125" style="43" bestFit="1" customWidth="1"/>
    <col min="12" max="12" width="8.85546875" style="43" bestFit="1" customWidth="1"/>
    <col min="13" max="13" width="9.85546875" style="43" bestFit="1" customWidth="1"/>
    <col min="14" max="15" width="8.85546875" style="49" bestFit="1" customWidth="1"/>
    <col min="16" max="16" width="1" style="43" customWidth="1"/>
    <col min="17" max="17" width="7.28515625" style="43" bestFit="1" customWidth="1"/>
    <col min="18" max="18" width="8.7109375" style="43" bestFit="1" customWidth="1"/>
    <col min="19" max="19" width="7.28515625" style="43" bestFit="1" customWidth="1"/>
    <col min="20" max="20" width="1" style="43" customWidth="1"/>
    <col min="21" max="21" width="9.5703125" style="43" bestFit="1" customWidth="1"/>
    <col min="22" max="22" width="9.5703125" style="43" customWidth="1"/>
    <col min="23" max="24" width="9.5703125" style="43" bestFit="1" customWidth="1"/>
    <col min="25" max="25" width="1" style="43" customWidth="1"/>
    <col min="26" max="26" width="7.28515625" style="43" bestFit="1" customWidth="1"/>
    <col min="27" max="27" width="8.7109375" style="43" bestFit="1" customWidth="1"/>
    <col min="28" max="28" width="7.28515625" style="43" bestFit="1" customWidth="1"/>
    <col min="29" max="29" width="1" style="43" customWidth="1"/>
    <col min="30" max="30" width="6.28515625" style="43" bestFit="1" customWidth="1"/>
    <col min="31" max="31" width="7.28515625" style="43" bestFit="1" customWidth="1"/>
    <col min="32" max="32" width="6.7109375" style="43" bestFit="1" customWidth="1"/>
    <col min="33" max="33" width="1" style="43" customWidth="1"/>
    <col min="34" max="36" width="7.28515625" style="43" bestFit="1" customWidth="1"/>
    <col min="37" max="37" width="4.7109375" style="43" bestFit="1" customWidth="1"/>
    <col min="38" max="16384" width="11.42578125" style="43"/>
  </cols>
  <sheetData>
    <row r="1" spans="1:65">
      <c r="A1" s="7" t="s">
        <v>3</v>
      </c>
      <c r="B1" s="8"/>
    </row>
    <row r="2" spans="1:65">
      <c r="A2" s="6" t="s">
        <v>66</v>
      </c>
      <c r="B2" s="14">
        <f ca="1">+TODAY()</f>
        <v>44320</v>
      </c>
      <c r="C2" s="225" t="s">
        <v>59</v>
      </c>
      <c r="D2" s="226" t="s">
        <v>67</v>
      </c>
    </row>
    <row r="4" spans="1:65" ht="12.75">
      <c r="C4" s="227"/>
      <c r="D4" s="228"/>
      <c r="E4" s="229" t="s">
        <v>17</v>
      </c>
      <c r="F4" s="228"/>
      <c r="G4" s="228"/>
      <c r="H4" s="228"/>
      <c r="I4" s="228"/>
      <c r="J4" s="228"/>
      <c r="K4" s="228"/>
      <c r="L4" s="228"/>
      <c r="M4" s="228"/>
      <c r="N4" s="228"/>
      <c r="O4" s="230"/>
      <c r="P4"/>
      <c r="Q4" s="261" t="s">
        <v>79</v>
      </c>
      <c r="R4" s="261"/>
      <c r="S4" s="261"/>
      <c r="T4" s="58"/>
      <c r="U4" s="59" t="s">
        <v>55</v>
      </c>
      <c r="V4" s="59" t="s">
        <v>228</v>
      </c>
      <c r="W4" s="59" t="s">
        <v>81</v>
      </c>
      <c r="X4" s="59" t="s">
        <v>72</v>
      </c>
      <c r="Y4" s="58"/>
      <c r="Z4" s="262" t="s">
        <v>82</v>
      </c>
      <c r="AA4" s="262"/>
      <c r="AB4" s="262"/>
      <c r="AC4" s="58"/>
      <c r="AD4" s="263" t="s">
        <v>83</v>
      </c>
      <c r="AE4" s="263"/>
      <c r="AF4" s="263"/>
      <c r="AG4" s="58"/>
      <c r="AH4" s="264" t="s">
        <v>22</v>
      </c>
      <c r="AI4" s="264"/>
      <c r="AJ4" s="26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ht="12.75">
      <c r="C5" s="229" t="s">
        <v>37</v>
      </c>
      <c r="D5" s="229" t="s">
        <v>38</v>
      </c>
      <c r="E5" s="231" t="s">
        <v>85</v>
      </c>
      <c r="F5" s="232" t="s">
        <v>75</v>
      </c>
      <c r="G5" s="232" t="s">
        <v>86</v>
      </c>
      <c r="H5" s="232" t="s">
        <v>69</v>
      </c>
      <c r="I5" s="232" t="s">
        <v>70</v>
      </c>
      <c r="J5" s="232" t="s">
        <v>230</v>
      </c>
      <c r="K5" s="232" t="s">
        <v>71</v>
      </c>
      <c r="L5" s="232" t="s">
        <v>72</v>
      </c>
      <c r="M5" s="232" t="s">
        <v>73</v>
      </c>
      <c r="N5" s="232" t="s">
        <v>74</v>
      </c>
      <c r="O5" s="233" t="s">
        <v>87</v>
      </c>
      <c r="P5"/>
      <c r="Q5" s="48" t="s">
        <v>76</v>
      </c>
      <c r="R5" s="48" t="s">
        <v>78</v>
      </c>
      <c r="S5" s="48" t="s">
        <v>77</v>
      </c>
      <c r="U5" s="48" t="s">
        <v>80</v>
      </c>
      <c r="V5" s="48" t="s">
        <v>80</v>
      </c>
      <c r="W5" s="48" t="s">
        <v>80</v>
      </c>
      <c r="X5" s="48" t="s">
        <v>80</v>
      </c>
      <c r="Z5" s="48" t="s">
        <v>76</v>
      </c>
      <c r="AA5" s="48" t="s">
        <v>78</v>
      </c>
      <c r="AB5" s="48" t="s">
        <v>77</v>
      </c>
      <c r="AD5" s="48" t="s">
        <v>76</v>
      </c>
      <c r="AE5" s="48" t="s">
        <v>78</v>
      </c>
      <c r="AF5" s="48" t="s">
        <v>77</v>
      </c>
      <c r="AH5" s="48" t="s">
        <v>76</v>
      </c>
      <c r="AI5" s="48" t="s">
        <v>78</v>
      </c>
      <c r="AJ5" s="48" t="s">
        <v>77</v>
      </c>
      <c r="AK5" s="48" t="s">
        <v>22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ht="12.75">
      <c r="C6" s="227" t="s">
        <v>35</v>
      </c>
      <c r="D6" s="227" t="s">
        <v>50</v>
      </c>
      <c r="E6" s="234">
        <v>64</v>
      </c>
      <c r="F6" s="235">
        <v>20</v>
      </c>
      <c r="G6" s="235">
        <v>320</v>
      </c>
      <c r="H6" s="235">
        <v>37012.343630408512</v>
      </c>
      <c r="I6" s="235">
        <v>0</v>
      </c>
      <c r="J6" s="235">
        <v>1295.4320270642979</v>
      </c>
      <c r="K6" s="235">
        <v>453.40120947250432</v>
      </c>
      <c r="L6" s="235">
        <v>2183.7282741941021</v>
      </c>
      <c r="M6" s="235">
        <v>11185.662278144006</v>
      </c>
      <c r="N6" s="235">
        <v>7068.5359999999991</v>
      </c>
      <c r="O6" s="236">
        <v>14825.583841533607</v>
      </c>
      <c r="P6"/>
      <c r="Q6" s="49">
        <f>+IF(E6&gt;0,H6/E6," ")</f>
        <v>578.31786922513299</v>
      </c>
      <c r="R6" s="49">
        <f>+IF(F6&gt;0,H6/F6," ")</f>
        <v>1850.6171815204257</v>
      </c>
      <c r="S6" s="49">
        <f>+IF(G6&gt;0,H6/G6," ")</f>
        <v>115.6635738450266</v>
      </c>
      <c r="U6" s="50">
        <f>+IF(H6&gt;0,I6/H6," ")</f>
        <v>0</v>
      </c>
      <c r="V6" s="50">
        <f>+IF(H6&gt;0,J6/H6," ")</f>
        <v>3.5000000000000003E-2</v>
      </c>
      <c r="W6" s="51">
        <f>+IF(H6&gt;0,K6/H6," ")</f>
        <v>1.2250000000000002E-2</v>
      </c>
      <c r="X6" s="51">
        <f>+IF(H6&gt;0,L6/H6," ")</f>
        <v>5.8999999999999997E-2</v>
      </c>
      <c r="Z6" s="49">
        <f>+IF(E6&gt;0,M6/E6," ")</f>
        <v>174.77597309600009</v>
      </c>
      <c r="AA6" s="49">
        <f>+IF(F6,M6/F6," ")</f>
        <v>559.28311390720023</v>
      </c>
      <c r="AB6" s="49">
        <f>+IF(G6,M6/G6," ")</f>
        <v>34.955194619200014</v>
      </c>
      <c r="AD6" s="49">
        <f>+IF(E6&gt;0,N6/E6," ")</f>
        <v>110.44587499999999</v>
      </c>
      <c r="AE6" s="49">
        <f>+IF(F6&gt;0,N6/F6," ")</f>
        <v>353.42679999999996</v>
      </c>
      <c r="AF6" s="49">
        <f>+IF(G6&gt;0,N6/G6," ")</f>
        <v>22.089174999999997</v>
      </c>
      <c r="AH6" s="49">
        <f>+IF(E6&gt;0,O6/E6," ")</f>
        <v>231.64974752396262</v>
      </c>
      <c r="AI6" s="49">
        <f>+IF(F6&gt;0,O6/F6," ")</f>
        <v>741.27919207668037</v>
      </c>
      <c r="AJ6" s="49">
        <f>+IF(G6,O6/G6," ")</f>
        <v>46.329949504792523</v>
      </c>
      <c r="AK6" s="121">
        <f t="shared" ref="AK6:AK69" si="0">+IF(H6&gt;0,O6/H6," ")</f>
        <v>0.40055782442680121</v>
      </c>
      <c r="AL6" s="121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ht="12.75">
      <c r="C7" s="237"/>
      <c r="D7" s="238" t="s">
        <v>49</v>
      </c>
      <c r="E7" s="239">
        <v>32</v>
      </c>
      <c r="F7" s="240">
        <v>10</v>
      </c>
      <c r="G7" s="240">
        <v>160</v>
      </c>
      <c r="H7" s="240">
        <v>16883.842222771473</v>
      </c>
      <c r="I7" s="240">
        <v>3376.7684445542945</v>
      </c>
      <c r="J7" s="240">
        <v>0</v>
      </c>
      <c r="K7" s="240">
        <v>206.82706722895057</v>
      </c>
      <c r="L7" s="240">
        <v>996.14669114351682</v>
      </c>
      <c r="M7" s="240">
        <v>5592.8311390720028</v>
      </c>
      <c r="N7" s="240">
        <v>3534.2679999999996</v>
      </c>
      <c r="O7" s="241">
        <v>3177.0008807727095</v>
      </c>
      <c r="P7"/>
      <c r="Q7" s="49">
        <f t="shared" ref="Q7:Q18" si="1">+IF(E7&gt;0,H7/E7," ")</f>
        <v>527.62006946160852</v>
      </c>
      <c r="R7" s="49">
        <f t="shared" ref="R7:R18" si="2">+IF(F7&gt;0,H7/F7," ")</f>
        <v>1688.3842222771473</v>
      </c>
      <c r="S7" s="49">
        <f t="shared" ref="S7:S18" si="3">+IF(G7&gt;0,H7/G7," ")</f>
        <v>105.5240138923217</v>
      </c>
      <c r="U7" s="50">
        <f t="shared" ref="U7:U18" si="4">+IF(H7&gt;0,I7/H7," ")</f>
        <v>0.2</v>
      </c>
      <c r="V7" s="50">
        <f t="shared" ref="V7:V18" si="5">+IF(H7&gt;0,J7/H7," ")</f>
        <v>0</v>
      </c>
      <c r="W7" s="51">
        <f t="shared" ref="W7:W18" si="6">+IF(H7&gt;0,K7/H7," ")</f>
        <v>1.2250000000000002E-2</v>
      </c>
      <c r="X7" s="51">
        <f t="shared" ref="X7:X18" si="7">+IF(H7&gt;0,L7/H7," ")</f>
        <v>5.8999999999999997E-2</v>
      </c>
      <c r="Z7" s="49">
        <f t="shared" ref="Z7:Z18" si="8">+IF(E7&gt;0,M7/E7," ")</f>
        <v>174.77597309600009</v>
      </c>
      <c r="AA7" s="49">
        <f t="shared" ref="AA7:AA18" si="9">+IF(F7,M7/F7," ")</f>
        <v>559.28311390720023</v>
      </c>
      <c r="AB7" s="49">
        <f t="shared" ref="AB7:AB18" si="10">+IF(G7,M7/G7," ")</f>
        <v>34.955194619200014</v>
      </c>
      <c r="AD7" s="49">
        <f t="shared" ref="AD7:AD18" si="11">+IF(E7&gt;0,N7/E7," ")</f>
        <v>110.44587499999999</v>
      </c>
      <c r="AE7" s="49">
        <f t="shared" ref="AE7:AE18" si="12">+IF(F7&gt;0,N7/F7," ")</f>
        <v>353.42679999999996</v>
      </c>
      <c r="AF7" s="49">
        <f t="shared" ref="AF7:AF18" si="13">+IF(G7&gt;0,N7/G7," ")</f>
        <v>22.089174999999997</v>
      </c>
      <c r="AH7" s="49">
        <f t="shared" ref="AH7:AH18" si="14">+IF(E7&gt;0,O7/E7," ")</f>
        <v>99.281277524147171</v>
      </c>
      <c r="AI7" s="49">
        <f t="shared" ref="AI7:AI18" si="15">+IF(F7&gt;0,O7/F7," ")</f>
        <v>317.70008807727095</v>
      </c>
      <c r="AJ7" s="49">
        <f t="shared" ref="AJ7:AJ18" si="16">+IF(G7,O7/G7," ")</f>
        <v>19.856255504829434</v>
      </c>
      <c r="AK7" s="121">
        <f t="shared" si="0"/>
        <v>0.18816812185604556</v>
      </c>
      <c r="AL7" s="121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ht="12.75">
      <c r="C8" s="237"/>
      <c r="D8" s="238" t="s">
        <v>51</v>
      </c>
      <c r="E8" s="239">
        <v>0</v>
      </c>
      <c r="F8" s="240"/>
      <c r="G8" s="240">
        <v>0</v>
      </c>
      <c r="H8" s="240">
        <v>0</v>
      </c>
      <c r="I8" s="240">
        <v>0</v>
      </c>
      <c r="J8" s="240">
        <v>0</v>
      </c>
      <c r="K8" s="240">
        <v>0</v>
      </c>
      <c r="L8" s="240">
        <v>0</v>
      </c>
      <c r="M8" s="240">
        <v>0</v>
      </c>
      <c r="N8" s="240">
        <v>0</v>
      </c>
      <c r="O8" s="241">
        <v>0</v>
      </c>
      <c r="P8"/>
      <c r="Q8" s="49" t="str">
        <f t="shared" si="1"/>
        <v xml:space="preserve"> </v>
      </c>
      <c r="R8" s="49" t="str">
        <f t="shared" si="2"/>
        <v xml:space="preserve"> </v>
      </c>
      <c r="S8" s="49" t="str">
        <f t="shared" si="3"/>
        <v xml:space="preserve"> </v>
      </c>
      <c r="U8" s="50" t="str">
        <f t="shared" si="4"/>
        <v xml:space="preserve"> </v>
      </c>
      <c r="V8" s="50" t="str">
        <f t="shared" si="5"/>
        <v xml:space="preserve"> </v>
      </c>
      <c r="W8" s="51" t="str">
        <f t="shared" si="6"/>
        <v xml:space="preserve"> </v>
      </c>
      <c r="X8" s="51" t="str">
        <f t="shared" si="7"/>
        <v xml:space="preserve"> </v>
      </c>
      <c r="Z8" s="49" t="str">
        <f t="shared" si="8"/>
        <v xml:space="preserve"> </v>
      </c>
      <c r="AA8" s="49" t="str">
        <f t="shared" si="9"/>
        <v xml:space="preserve"> </v>
      </c>
      <c r="AB8" s="49" t="str">
        <f t="shared" si="10"/>
        <v xml:space="preserve"> </v>
      </c>
      <c r="AD8" s="49" t="str">
        <f t="shared" si="11"/>
        <v xml:space="preserve"> </v>
      </c>
      <c r="AE8" s="49" t="str">
        <f t="shared" si="12"/>
        <v xml:space="preserve"> </v>
      </c>
      <c r="AF8" s="49" t="str">
        <f t="shared" si="13"/>
        <v xml:space="preserve"> </v>
      </c>
      <c r="AH8" s="49" t="str">
        <f t="shared" si="14"/>
        <v xml:space="preserve"> </v>
      </c>
      <c r="AI8" s="49" t="str">
        <f t="shared" si="15"/>
        <v xml:space="preserve"> </v>
      </c>
      <c r="AJ8" s="49" t="str">
        <f t="shared" si="16"/>
        <v xml:space="preserve"> </v>
      </c>
      <c r="AK8" s="121" t="str">
        <f t="shared" si="0"/>
        <v xml:space="preserve"> </v>
      </c>
      <c r="AL8" s="121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ht="12.75">
      <c r="C9" s="237"/>
      <c r="D9" s="238" t="s">
        <v>12</v>
      </c>
      <c r="E9" s="239">
        <v>140.80000000000001</v>
      </c>
      <c r="F9" s="240">
        <v>44</v>
      </c>
      <c r="G9" s="240">
        <v>704</v>
      </c>
      <c r="H9" s="240">
        <v>77866.500095999989</v>
      </c>
      <c r="I9" s="240">
        <v>11679.975014399997</v>
      </c>
      <c r="J9" s="240">
        <v>2316.5283778559997</v>
      </c>
      <c r="K9" s="240">
        <v>953.86462617599989</v>
      </c>
      <c r="L9" s="240">
        <v>3629.3575694745591</v>
      </c>
      <c r="M9" s="240">
        <v>24608.457011916809</v>
      </c>
      <c r="N9" s="240">
        <v>15550.779199999997</v>
      </c>
      <c r="O9" s="241">
        <v>19127.538296176623</v>
      </c>
      <c r="P9"/>
      <c r="Q9" s="49">
        <f t="shared" si="1"/>
        <v>553.02911999999992</v>
      </c>
      <c r="R9" s="49">
        <f t="shared" si="2"/>
        <v>1769.6931839999997</v>
      </c>
      <c r="S9" s="49">
        <f t="shared" si="3"/>
        <v>110.60582399999998</v>
      </c>
      <c r="U9" s="50">
        <f t="shared" si="4"/>
        <v>0.15</v>
      </c>
      <c r="V9" s="50">
        <f t="shared" si="5"/>
        <v>2.9749999999999999E-2</v>
      </c>
      <c r="W9" s="51">
        <f t="shared" si="6"/>
        <v>1.225E-2</v>
      </c>
      <c r="X9" s="51">
        <f t="shared" si="7"/>
        <v>4.6609999999999999E-2</v>
      </c>
      <c r="Z9" s="49">
        <f t="shared" si="8"/>
        <v>174.77597309600006</v>
      </c>
      <c r="AA9" s="49">
        <f t="shared" si="9"/>
        <v>559.28311390720023</v>
      </c>
      <c r="AB9" s="49">
        <f t="shared" si="10"/>
        <v>34.955194619200014</v>
      </c>
      <c r="AD9" s="49">
        <f t="shared" si="11"/>
        <v>110.44587499999997</v>
      </c>
      <c r="AE9" s="49">
        <f t="shared" si="12"/>
        <v>353.42679999999996</v>
      </c>
      <c r="AF9" s="49">
        <f t="shared" si="13"/>
        <v>22.089174999999997</v>
      </c>
      <c r="AH9" s="49">
        <f t="shared" si="14"/>
        <v>135.84899358079986</v>
      </c>
      <c r="AI9" s="49">
        <f t="shared" si="15"/>
        <v>434.71677945855959</v>
      </c>
      <c r="AJ9" s="49">
        <f t="shared" si="16"/>
        <v>27.169798716159974</v>
      </c>
      <c r="AK9" s="121">
        <f t="shared" si="0"/>
        <v>0.24564528099496805</v>
      </c>
      <c r="AL9" s="121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ht="12.75">
      <c r="C10" s="237"/>
      <c r="D10" s="238" t="s">
        <v>1</v>
      </c>
      <c r="E10" s="239">
        <v>140.80000000000001</v>
      </c>
      <c r="F10" s="240">
        <v>44</v>
      </c>
      <c r="G10" s="240">
        <v>704</v>
      </c>
      <c r="H10" s="240">
        <v>93998.533570991538</v>
      </c>
      <c r="I10" s="240">
        <v>26018.794092450458</v>
      </c>
      <c r="J10" s="240">
        <v>2379.2908817489379</v>
      </c>
      <c r="K10" s="240">
        <v>1151.4820362446462</v>
      </c>
      <c r="L10" s="240">
        <v>4381.2716497439151</v>
      </c>
      <c r="M10" s="240">
        <v>24608.457011916809</v>
      </c>
      <c r="N10" s="240">
        <v>15550.779199999997</v>
      </c>
      <c r="O10" s="241">
        <v>19908.458698886774</v>
      </c>
      <c r="P10"/>
      <c r="Q10" s="49">
        <f t="shared" si="1"/>
        <v>667.603221384883</v>
      </c>
      <c r="R10" s="49">
        <f t="shared" si="2"/>
        <v>2136.3303084316258</v>
      </c>
      <c r="S10" s="49">
        <f t="shared" si="3"/>
        <v>133.52064427697661</v>
      </c>
      <c r="U10" s="50">
        <f t="shared" si="4"/>
        <v>0.27679999999999999</v>
      </c>
      <c r="V10" s="50">
        <f t="shared" si="5"/>
        <v>2.5312000000000001E-2</v>
      </c>
      <c r="W10" s="51">
        <f t="shared" si="6"/>
        <v>1.2249999999999999E-2</v>
      </c>
      <c r="X10" s="51">
        <f t="shared" si="7"/>
        <v>4.6609999999999992E-2</v>
      </c>
      <c r="Z10" s="49">
        <f t="shared" si="8"/>
        <v>174.77597309600006</v>
      </c>
      <c r="AA10" s="49">
        <f t="shared" si="9"/>
        <v>559.28311390720023</v>
      </c>
      <c r="AB10" s="49">
        <f t="shared" si="10"/>
        <v>34.955194619200014</v>
      </c>
      <c r="AD10" s="49">
        <f t="shared" si="11"/>
        <v>110.44587499999997</v>
      </c>
      <c r="AE10" s="49">
        <f t="shared" si="12"/>
        <v>353.42679999999996</v>
      </c>
      <c r="AF10" s="49">
        <f t="shared" si="13"/>
        <v>22.089174999999997</v>
      </c>
      <c r="AH10" s="49">
        <f t="shared" si="14"/>
        <v>141.39530325913901</v>
      </c>
      <c r="AI10" s="49">
        <f t="shared" si="15"/>
        <v>452.46497042924489</v>
      </c>
      <c r="AJ10" s="49">
        <f t="shared" si="16"/>
        <v>28.279060651827805</v>
      </c>
      <c r="AK10" s="121">
        <f t="shared" si="0"/>
        <v>0.21179541789182371</v>
      </c>
      <c r="AL10" s="121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ht="12.75">
      <c r="C11" s="237"/>
      <c r="D11" s="238" t="s">
        <v>0</v>
      </c>
      <c r="E11" s="239">
        <v>140.80000000000001</v>
      </c>
      <c r="F11" s="240">
        <v>44</v>
      </c>
      <c r="G11" s="240">
        <v>704</v>
      </c>
      <c r="H11" s="240">
        <v>91360.765215403779</v>
      </c>
      <c r="I11" s="240">
        <v>24311.099623818947</v>
      </c>
      <c r="J11" s="240">
        <v>2346.7382957054697</v>
      </c>
      <c r="K11" s="240">
        <v>1119.1693738886963</v>
      </c>
      <c r="L11" s="240">
        <v>4258.3252666899698</v>
      </c>
      <c r="M11" s="240">
        <v>24608.457011916809</v>
      </c>
      <c r="N11" s="240">
        <v>15550.779199999997</v>
      </c>
      <c r="O11" s="241">
        <v>19166.196443383888</v>
      </c>
      <c r="P11"/>
      <c r="Q11" s="49">
        <f t="shared" si="1"/>
        <v>648.86907113212908</v>
      </c>
      <c r="R11" s="49">
        <f t="shared" si="2"/>
        <v>2076.3810276228132</v>
      </c>
      <c r="S11" s="49">
        <f t="shared" si="3"/>
        <v>129.77381422642583</v>
      </c>
      <c r="U11" s="50">
        <f t="shared" si="4"/>
        <v>0.2661</v>
      </c>
      <c r="V11" s="50">
        <f t="shared" si="5"/>
        <v>2.5686500000000004E-2</v>
      </c>
      <c r="W11" s="51">
        <f t="shared" si="6"/>
        <v>1.225E-2</v>
      </c>
      <c r="X11" s="51">
        <f t="shared" si="7"/>
        <v>4.6609999999999999E-2</v>
      </c>
      <c r="Z11" s="49">
        <f t="shared" si="8"/>
        <v>174.77597309600006</v>
      </c>
      <c r="AA11" s="49">
        <f t="shared" si="9"/>
        <v>559.28311390720023</v>
      </c>
      <c r="AB11" s="49">
        <f t="shared" si="10"/>
        <v>34.955194619200014</v>
      </c>
      <c r="AD11" s="49">
        <f t="shared" si="11"/>
        <v>110.44587499999997</v>
      </c>
      <c r="AE11" s="49">
        <f t="shared" si="12"/>
        <v>353.42679999999996</v>
      </c>
      <c r="AF11" s="49">
        <f t="shared" si="13"/>
        <v>22.089174999999997</v>
      </c>
      <c r="AH11" s="49">
        <f t="shared" si="14"/>
        <v>136.12355428539692</v>
      </c>
      <c r="AI11" s="49">
        <f t="shared" si="15"/>
        <v>435.59537371327019</v>
      </c>
      <c r="AJ11" s="49">
        <f t="shared" si="16"/>
        <v>27.224710857079387</v>
      </c>
      <c r="AK11" s="121">
        <f t="shared" si="0"/>
        <v>0.20978585718054377</v>
      </c>
      <c r="AL11" s="12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ht="12.75">
      <c r="C12" s="237"/>
      <c r="D12" s="238" t="s">
        <v>13</v>
      </c>
      <c r="E12" s="239">
        <v>0</v>
      </c>
      <c r="F12" s="240"/>
      <c r="G12" s="240">
        <v>0</v>
      </c>
      <c r="H12" s="240">
        <v>0</v>
      </c>
      <c r="I12" s="240">
        <v>0</v>
      </c>
      <c r="J12" s="240">
        <v>0</v>
      </c>
      <c r="K12" s="240">
        <v>0</v>
      </c>
      <c r="L12" s="240">
        <v>0</v>
      </c>
      <c r="M12" s="240">
        <v>0</v>
      </c>
      <c r="N12" s="240">
        <v>0</v>
      </c>
      <c r="O12" s="241">
        <v>0</v>
      </c>
      <c r="P12"/>
      <c r="Q12" s="49" t="str">
        <f t="shared" si="1"/>
        <v xml:space="preserve"> </v>
      </c>
      <c r="R12" s="49" t="str">
        <f t="shared" si="2"/>
        <v xml:space="preserve"> </v>
      </c>
      <c r="S12" s="49" t="str">
        <f t="shared" si="3"/>
        <v xml:space="preserve"> </v>
      </c>
      <c r="U12" s="50" t="str">
        <f t="shared" si="4"/>
        <v xml:space="preserve"> </v>
      </c>
      <c r="V12" s="50" t="str">
        <f t="shared" si="5"/>
        <v xml:space="preserve"> </v>
      </c>
      <c r="W12" s="51" t="str">
        <f t="shared" si="6"/>
        <v xml:space="preserve"> </v>
      </c>
      <c r="X12" s="51" t="str">
        <f t="shared" si="7"/>
        <v xml:space="preserve"> </v>
      </c>
      <c r="Z12" s="49" t="str">
        <f t="shared" si="8"/>
        <v xml:space="preserve"> </v>
      </c>
      <c r="AA12" s="49" t="str">
        <f t="shared" si="9"/>
        <v xml:space="preserve"> </v>
      </c>
      <c r="AB12" s="49" t="str">
        <f t="shared" si="10"/>
        <v xml:space="preserve"> </v>
      </c>
      <c r="AD12" s="49" t="str">
        <f t="shared" si="11"/>
        <v xml:space="preserve"> </v>
      </c>
      <c r="AE12" s="49" t="str">
        <f t="shared" si="12"/>
        <v xml:space="preserve"> </v>
      </c>
      <c r="AF12" s="49" t="str">
        <f t="shared" si="13"/>
        <v xml:space="preserve"> </v>
      </c>
      <c r="AH12" s="49" t="str">
        <f t="shared" si="14"/>
        <v xml:space="preserve"> </v>
      </c>
      <c r="AI12" s="49" t="str">
        <f t="shared" si="15"/>
        <v xml:space="preserve"> </v>
      </c>
      <c r="AJ12" s="49" t="str">
        <f t="shared" si="16"/>
        <v xml:space="preserve"> </v>
      </c>
      <c r="AK12" s="121" t="str">
        <f t="shared" si="0"/>
        <v xml:space="preserve"> </v>
      </c>
      <c r="AL12" s="121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 ht="12.75">
      <c r="C13" s="237"/>
      <c r="D13" s="238" t="s">
        <v>48</v>
      </c>
      <c r="E13" s="239">
        <v>38.400000000000006</v>
      </c>
      <c r="F13" s="240">
        <v>12</v>
      </c>
      <c r="G13" s="240">
        <v>192</v>
      </c>
      <c r="H13" s="240">
        <v>23469.190620190853</v>
      </c>
      <c r="I13" s="240">
        <v>3520.3785930286281</v>
      </c>
      <c r="J13" s="240">
        <v>698.20842095067792</v>
      </c>
      <c r="K13" s="240">
        <v>287.49758509733795</v>
      </c>
      <c r="L13" s="240">
        <v>1384.6822465912603</v>
      </c>
      <c r="M13" s="240">
        <v>6711.3973668864028</v>
      </c>
      <c r="N13" s="240">
        <v>4241.1215999999995</v>
      </c>
      <c r="O13" s="241">
        <v>6625.9048076365452</v>
      </c>
      <c r="P13"/>
      <c r="Q13" s="49">
        <f t="shared" si="1"/>
        <v>611.17683906747004</v>
      </c>
      <c r="R13" s="49">
        <f t="shared" si="2"/>
        <v>1955.7658850159044</v>
      </c>
      <c r="S13" s="49">
        <f t="shared" si="3"/>
        <v>122.23536781349402</v>
      </c>
      <c r="U13" s="50">
        <f t="shared" si="4"/>
        <v>0.15</v>
      </c>
      <c r="V13" s="50">
        <f t="shared" si="5"/>
        <v>2.9750000000000002E-2</v>
      </c>
      <c r="W13" s="51">
        <f t="shared" si="6"/>
        <v>1.225E-2</v>
      </c>
      <c r="X13" s="51">
        <f t="shared" si="7"/>
        <v>5.8999999999999997E-2</v>
      </c>
      <c r="Z13" s="49">
        <f t="shared" si="8"/>
        <v>174.77597309600006</v>
      </c>
      <c r="AA13" s="49">
        <f t="shared" si="9"/>
        <v>559.28311390720023</v>
      </c>
      <c r="AB13" s="49">
        <f t="shared" si="10"/>
        <v>34.955194619200014</v>
      </c>
      <c r="AD13" s="49">
        <f t="shared" si="11"/>
        <v>110.44587499999997</v>
      </c>
      <c r="AE13" s="49">
        <f t="shared" si="12"/>
        <v>353.42679999999996</v>
      </c>
      <c r="AF13" s="49">
        <f t="shared" si="13"/>
        <v>22.089174999999997</v>
      </c>
      <c r="AH13" s="49">
        <f t="shared" si="14"/>
        <v>172.549604365535</v>
      </c>
      <c r="AI13" s="49">
        <f t="shared" si="15"/>
        <v>552.1587339697121</v>
      </c>
      <c r="AJ13" s="49">
        <f t="shared" si="16"/>
        <v>34.509920873107006</v>
      </c>
      <c r="AK13" s="121">
        <f t="shared" si="0"/>
        <v>0.28232353279095157</v>
      </c>
      <c r="AL13" s="121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1:65" ht="12.75">
      <c r="C14" s="237"/>
      <c r="D14" s="238" t="s">
        <v>47</v>
      </c>
      <c r="E14" s="239">
        <v>0</v>
      </c>
      <c r="F14" s="240"/>
      <c r="G14" s="240">
        <v>0</v>
      </c>
      <c r="H14" s="240">
        <v>0</v>
      </c>
      <c r="I14" s="240">
        <v>0</v>
      </c>
      <c r="J14" s="240">
        <v>0</v>
      </c>
      <c r="K14" s="240">
        <v>0</v>
      </c>
      <c r="L14" s="240">
        <v>0</v>
      </c>
      <c r="M14" s="240">
        <v>0</v>
      </c>
      <c r="N14" s="240">
        <v>0</v>
      </c>
      <c r="O14" s="241">
        <v>0</v>
      </c>
      <c r="P14"/>
      <c r="Q14" s="49" t="str">
        <f t="shared" si="1"/>
        <v xml:space="preserve"> </v>
      </c>
      <c r="R14" s="49" t="str">
        <f t="shared" si="2"/>
        <v xml:space="preserve"> </v>
      </c>
      <c r="S14" s="49" t="str">
        <f t="shared" si="3"/>
        <v xml:space="preserve"> </v>
      </c>
      <c r="U14" s="50" t="str">
        <f t="shared" si="4"/>
        <v xml:space="preserve"> </v>
      </c>
      <c r="V14" s="50" t="str">
        <f t="shared" si="5"/>
        <v xml:space="preserve"> </v>
      </c>
      <c r="W14" s="51" t="str">
        <f t="shared" si="6"/>
        <v xml:space="preserve"> </v>
      </c>
      <c r="X14" s="51" t="str">
        <f t="shared" si="7"/>
        <v xml:space="preserve"> </v>
      </c>
      <c r="Z14" s="49" t="str">
        <f t="shared" si="8"/>
        <v xml:space="preserve"> </v>
      </c>
      <c r="AA14" s="49" t="str">
        <f t="shared" si="9"/>
        <v xml:space="preserve"> </v>
      </c>
      <c r="AB14" s="49" t="str">
        <f t="shared" si="10"/>
        <v xml:space="preserve"> </v>
      </c>
      <c r="AD14" s="49" t="str">
        <f t="shared" si="11"/>
        <v xml:space="preserve"> </v>
      </c>
      <c r="AE14" s="49" t="str">
        <f t="shared" si="12"/>
        <v xml:space="preserve"> </v>
      </c>
      <c r="AF14" s="49" t="str">
        <f t="shared" si="13"/>
        <v xml:space="preserve"> </v>
      </c>
      <c r="AH14" s="49" t="str">
        <f t="shared" si="14"/>
        <v xml:space="preserve"> </v>
      </c>
      <c r="AI14" s="49" t="str">
        <f t="shared" si="15"/>
        <v xml:space="preserve"> </v>
      </c>
      <c r="AJ14" s="49" t="str">
        <f t="shared" si="16"/>
        <v xml:space="preserve"> </v>
      </c>
      <c r="AK14" s="121" t="str">
        <f t="shared" si="0"/>
        <v xml:space="preserve"> </v>
      </c>
      <c r="AL14" s="121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1:65" ht="12.75">
      <c r="C15" s="237"/>
      <c r="D15" s="238" t="s">
        <v>21</v>
      </c>
      <c r="E15" s="239">
        <v>0</v>
      </c>
      <c r="F15" s="240"/>
      <c r="G15" s="240">
        <v>0</v>
      </c>
      <c r="H15" s="240">
        <v>0</v>
      </c>
      <c r="I15" s="240">
        <v>0</v>
      </c>
      <c r="J15" s="240">
        <v>0</v>
      </c>
      <c r="K15" s="240">
        <v>0</v>
      </c>
      <c r="L15" s="240">
        <v>0</v>
      </c>
      <c r="M15" s="240">
        <v>0</v>
      </c>
      <c r="N15" s="240">
        <v>0</v>
      </c>
      <c r="O15" s="241">
        <v>0</v>
      </c>
      <c r="P15"/>
      <c r="Q15" s="49" t="str">
        <f t="shared" si="1"/>
        <v xml:space="preserve"> </v>
      </c>
      <c r="R15" s="49" t="str">
        <f t="shared" si="2"/>
        <v xml:space="preserve"> </v>
      </c>
      <c r="S15" s="49" t="str">
        <f t="shared" si="3"/>
        <v xml:space="preserve"> </v>
      </c>
      <c r="U15" s="50" t="str">
        <f t="shared" si="4"/>
        <v xml:space="preserve"> </v>
      </c>
      <c r="V15" s="50" t="str">
        <f t="shared" si="5"/>
        <v xml:space="preserve"> </v>
      </c>
      <c r="W15" s="51" t="str">
        <f t="shared" si="6"/>
        <v xml:space="preserve"> </v>
      </c>
      <c r="X15" s="51" t="str">
        <f t="shared" si="7"/>
        <v xml:space="preserve"> </v>
      </c>
      <c r="Z15" s="49" t="str">
        <f t="shared" si="8"/>
        <v xml:space="preserve"> </v>
      </c>
      <c r="AA15" s="49" t="str">
        <f t="shared" si="9"/>
        <v xml:space="preserve"> </v>
      </c>
      <c r="AB15" s="49" t="str">
        <f t="shared" si="10"/>
        <v xml:space="preserve"> </v>
      </c>
      <c r="AD15" s="49" t="str">
        <f t="shared" si="11"/>
        <v xml:space="preserve"> </v>
      </c>
      <c r="AE15" s="49" t="str">
        <f t="shared" si="12"/>
        <v xml:space="preserve"> </v>
      </c>
      <c r="AF15" s="49" t="str">
        <f t="shared" si="13"/>
        <v xml:space="preserve"> </v>
      </c>
      <c r="AH15" s="49" t="str">
        <f t="shared" si="14"/>
        <v xml:space="preserve"> </v>
      </c>
      <c r="AI15" s="49" t="str">
        <f t="shared" si="15"/>
        <v xml:space="preserve"> </v>
      </c>
      <c r="AJ15" s="49" t="str">
        <f t="shared" si="16"/>
        <v xml:space="preserve"> </v>
      </c>
      <c r="AK15" s="121" t="str">
        <f t="shared" si="0"/>
        <v xml:space="preserve"> </v>
      </c>
      <c r="AL15" s="121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 spans="1:65" ht="12.75">
      <c r="C16" s="237"/>
      <c r="D16" s="238" t="s">
        <v>2</v>
      </c>
      <c r="E16" s="239">
        <v>70.400000000000006</v>
      </c>
      <c r="F16" s="240">
        <v>22</v>
      </c>
      <c r="G16" s="240">
        <v>352</v>
      </c>
      <c r="H16" s="240">
        <v>40645.380502934146</v>
      </c>
      <c r="I16" s="240">
        <v>5791.9667216681155</v>
      </c>
      <c r="J16" s="240">
        <v>1219.8694823443113</v>
      </c>
      <c r="K16" s="240">
        <v>497.90591116094333</v>
      </c>
      <c r="L16" s="240">
        <v>1894.4811852417604</v>
      </c>
      <c r="M16" s="240">
        <v>12304.228505958405</v>
      </c>
      <c r="N16" s="240">
        <v>7775.3895999999986</v>
      </c>
      <c r="O16" s="241">
        <v>11161.539096560609</v>
      </c>
      <c r="P16"/>
      <c r="Q16" s="49">
        <f t="shared" si="1"/>
        <v>577.34915487122362</v>
      </c>
      <c r="R16" s="49">
        <f t="shared" si="2"/>
        <v>1847.5172955879157</v>
      </c>
      <c r="S16" s="49">
        <f t="shared" si="3"/>
        <v>115.46983097424473</v>
      </c>
      <c r="U16" s="50">
        <f t="shared" si="4"/>
        <v>0.14249999999999999</v>
      </c>
      <c r="V16" s="50">
        <f t="shared" si="5"/>
        <v>3.0012500000000008E-2</v>
      </c>
      <c r="W16" s="51">
        <f t="shared" si="6"/>
        <v>1.225E-2</v>
      </c>
      <c r="X16" s="51">
        <f t="shared" si="7"/>
        <v>4.6609999999999999E-2</v>
      </c>
      <c r="Z16" s="49">
        <f t="shared" si="8"/>
        <v>174.77597309600006</v>
      </c>
      <c r="AA16" s="49">
        <f t="shared" si="9"/>
        <v>559.28311390720023</v>
      </c>
      <c r="AB16" s="49">
        <f t="shared" si="10"/>
        <v>34.955194619200014</v>
      </c>
      <c r="AD16" s="49">
        <f t="shared" si="11"/>
        <v>110.44587499999997</v>
      </c>
      <c r="AE16" s="49">
        <f t="shared" si="12"/>
        <v>353.42679999999996</v>
      </c>
      <c r="AF16" s="49">
        <f t="shared" si="13"/>
        <v>22.089174999999997</v>
      </c>
      <c r="AH16" s="49">
        <f t="shared" si="14"/>
        <v>158.54458943978136</v>
      </c>
      <c r="AI16" s="49">
        <f t="shared" si="15"/>
        <v>507.3426862073004</v>
      </c>
      <c r="AJ16" s="49">
        <f t="shared" si="16"/>
        <v>31.708917887956275</v>
      </c>
      <c r="AK16" s="121">
        <f t="shared" si="0"/>
        <v>0.27460781418333308</v>
      </c>
      <c r="AL16" s="121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 spans="3:65" ht="12.75">
      <c r="C17" s="237"/>
      <c r="D17" s="238" t="s">
        <v>104</v>
      </c>
      <c r="E17" s="239">
        <v>32</v>
      </c>
      <c r="F17" s="240">
        <v>10</v>
      </c>
      <c r="G17" s="240">
        <v>160</v>
      </c>
      <c r="H17" s="240">
        <v>16487.327708810142</v>
      </c>
      <c r="I17" s="240">
        <v>1648.7327708810144</v>
      </c>
      <c r="J17" s="240">
        <v>1038.7016456550389</v>
      </c>
      <c r="K17" s="240">
        <v>201.96976443292425</v>
      </c>
      <c r="L17" s="240">
        <v>972.75233481979831</v>
      </c>
      <c r="M17" s="240">
        <v>5592.8311390720028</v>
      </c>
      <c r="N17" s="240">
        <v>3534.2679999999996</v>
      </c>
      <c r="O17" s="241">
        <v>3498.0720539493655</v>
      </c>
      <c r="P17"/>
      <c r="Q17" s="49">
        <f t="shared" si="1"/>
        <v>515.22899090031694</v>
      </c>
      <c r="R17" s="49">
        <f t="shared" si="2"/>
        <v>1648.7327708810142</v>
      </c>
      <c r="S17" s="49">
        <f t="shared" si="3"/>
        <v>103.04579818006339</v>
      </c>
      <c r="U17" s="50">
        <f t="shared" si="4"/>
        <v>0.1</v>
      </c>
      <c r="V17" s="50">
        <f t="shared" si="5"/>
        <v>6.3E-2</v>
      </c>
      <c r="W17" s="51">
        <f t="shared" si="6"/>
        <v>1.225E-2</v>
      </c>
      <c r="X17" s="51">
        <f t="shared" si="7"/>
        <v>5.8999999999999997E-2</v>
      </c>
      <c r="Z17" s="49">
        <f t="shared" si="8"/>
        <v>174.77597309600009</v>
      </c>
      <c r="AA17" s="49">
        <f t="shared" si="9"/>
        <v>559.28311390720023</v>
      </c>
      <c r="AB17" s="49">
        <f t="shared" si="10"/>
        <v>34.955194619200014</v>
      </c>
      <c r="AD17" s="49">
        <f t="shared" si="11"/>
        <v>110.44587499999999</v>
      </c>
      <c r="AE17" s="49">
        <f t="shared" si="12"/>
        <v>353.42679999999996</v>
      </c>
      <c r="AF17" s="49">
        <f t="shared" si="13"/>
        <v>22.089174999999997</v>
      </c>
      <c r="AH17" s="49">
        <f t="shared" si="14"/>
        <v>109.31475168591767</v>
      </c>
      <c r="AI17" s="49">
        <f t="shared" si="15"/>
        <v>349.80720539493655</v>
      </c>
      <c r="AJ17" s="49">
        <f t="shared" si="16"/>
        <v>21.862950337183534</v>
      </c>
      <c r="AK17" s="121">
        <f t="shared" si="0"/>
        <v>0.21216731514835732</v>
      </c>
      <c r="AL17" s="121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 spans="3:65" ht="12.75">
      <c r="C18" s="227" t="s">
        <v>88</v>
      </c>
      <c r="D18" s="228"/>
      <c r="E18" s="234">
        <v>659.2</v>
      </c>
      <c r="F18" s="235">
        <v>206</v>
      </c>
      <c r="G18" s="235">
        <v>3296</v>
      </c>
      <c r="H18" s="235">
        <v>397723.88356751046</v>
      </c>
      <c r="I18" s="235">
        <v>76347.715260801458</v>
      </c>
      <c r="J18" s="235">
        <v>11294.769131324734</v>
      </c>
      <c r="K18" s="235">
        <v>4872.117573702003</v>
      </c>
      <c r="L18" s="235">
        <v>19700.745217898879</v>
      </c>
      <c r="M18" s="235">
        <v>115212.32146488325</v>
      </c>
      <c r="N18" s="235">
        <v>72805.920799999978</v>
      </c>
      <c r="O18" s="236">
        <v>97490.294118900114</v>
      </c>
      <c r="P18"/>
      <c r="Q18" s="53">
        <f t="shared" si="1"/>
        <v>603.34326997498545</v>
      </c>
      <c r="R18" s="53">
        <f t="shared" si="2"/>
        <v>1930.6984639199536</v>
      </c>
      <c r="S18" s="53">
        <f t="shared" si="3"/>
        <v>120.6686539949971</v>
      </c>
      <c r="T18" s="54"/>
      <c r="U18" s="55">
        <f t="shared" si="4"/>
        <v>0.19196160556408234</v>
      </c>
      <c r="V18" s="55">
        <f t="shared" si="5"/>
        <v>2.8398518665795781E-2</v>
      </c>
      <c r="W18" s="56">
        <f t="shared" si="6"/>
        <v>1.225E-2</v>
      </c>
      <c r="X18" s="56">
        <f t="shared" si="7"/>
        <v>4.9533724354662335E-2</v>
      </c>
      <c r="Y18" s="54"/>
      <c r="Z18" s="53">
        <f t="shared" si="8"/>
        <v>174.77597309600006</v>
      </c>
      <c r="AA18" s="53">
        <f t="shared" si="9"/>
        <v>559.28311390720023</v>
      </c>
      <c r="AB18" s="53">
        <f t="shared" si="10"/>
        <v>34.955194619200014</v>
      </c>
      <c r="AC18" s="54"/>
      <c r="AD18" s="53">
        <f t="shared" si="11"/>
        <v>110.44587499999996</v>
      </c>
      <c r="AE18" s="53">
        <f t="shared" si="12"/>
        <v>353.4267999999999</v>
      </c>
      <c r="AF18" s="53">
        <f t="shared" si="13"/>
        <v>22.089174999999994</v>
      </c>
      <c r="AG18" s="54"/>
      <c r="AH18" s="57">
        <f t="shared" si="14"/>
        <v>147.89182967066156</v>
      </c>
      <c r="AI18" s="53">
        <f t="shared" si="15"/>
        <v>473.25385494611703</v>
      </c>
      <c r="AJ18" s="53">
        <f t="shared" si="16"/>
        <v>29.578365934132314</v>
      </c>
      <c r="AK18" s="121">
        <f t="shared" si="0"/>
        <v>0.24512054253425772</v>
      </c>
      <c r="AL18" s="121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</row>
    <row r="19" spans="3:65" ht="12.75">
      <c r="C19" s="227"/>
      <c r="D19" s="228"/>
      <c r="E19" s="234"/>
      <c r="F19" s="235"/>
      <c r="G19" s="235"/>
      <c r="H19" s="235"/>
      <c r="I19" s="235"/>
      <c r="J19" s="235"/>
      <c r="K19" s="235"/>
      <c r="L19" s="235"/>
      <c r="M19" s="235"/>
      <c r="N19" s="235"/>
      <c r="O19" s="236"/>
      <c r="Q19" s="49" t="str">
        <f>+IF(E19&gt;0,H19/E19," ")</f>
        <v xml:space="preserve"> </v>
      </c>
      <c r="R19" s="49" t="str">
        <f>+IF(F19&gt;0,H19/F19," ")</f>
        <v xml:space="preserve"> </v>
      </c>
      <c r="S19" s="49" t="str">
        <f>+IF(G19&gt;0,H19/G19," ")</f>
        <v xml:space="preserve"> </v>
      </c>
      <c r="U19" s="50" t="str">
        <f>+IF(H19&gt;0,I19/H19," ")</f>
        <v xml:space="preserve"> </v>
      </c>
      <c r="V19" s="50" t="str">
        <f>+IF(H19&gt;0,J19/H19," ")</f>
        <v xml:space="preserve"> </v>
      </c>
      <c r="W19" s="51" t="str">
        <f>+IF(H19&gt;0,K19/H19," ")</f>
        <v xml:space="preserve"> </v>
      </c>
      <c r="X19" s="51" t="str">
        <f>+IF(H19&gt;0,L19/H19," ")</f>
        <v xml:space="preserve"> </v>
      </c>
      <c r="Z19" s="49" t="str">
        <f>+IF(E19&gt;0,M19/E19," ")</f>
        <v xml:space="preserve"> </v>
      </c>
      <c r="AA19" s="49" t="str">
        <f>+IF(F19,M19/F19," ")</f>
        <v xml:space="preserve"> </v>
      </c>
      <c r="AB19" s="49" t="str">
        <f>+IF(G19,M19/G19," ")</f>
        <v xml:space="preserve"> </v>
      </c>
      <c r="AD19" s="49" t="str">
        <f>+IF(E19&gt;0,N19/E19," ")</f>
        <v xml:space="preserve"> </v>
      </c>
      <c r="AE19" s="49" t="str">
        <f>+IF(F19&gt;0,N19/F19," ")</f>
        <v xml:space="preserve"> </v>
      </c>
      <c r="AF19" s="49" t="str">
        <f>+IF(G19&gt;0,N19/G19," ")</f>
        <v xml:space="preserve"> </v>
      </c>
      <c r="AH19" s="49" t="str">
        <f>+IF(E19&gt;0,O19/E19," ")</f>
        <v xml:space="preserve"> </v>
      </c>
      <c r="AI19" s="49" t="str">
        <f>+IF(F19&gt;0,O19/F19," ")</f>
        <v xml:space="preserve"> </v>
      </c>
      <c r="AJ19" s="49" t="str">
        <f>+IF(G19,O19/G19," ")</f>
        <v xml:space="preserve"> </v>
      </c>
      <c r="AK19" s="121" t="str">
        <f t="shared" si="0"/>
        <v xml:space="preserve"> </v>
      </c>
    </row>
    <row r="20" spans="3:65" ht="12.75">
      <c r="C20" s="227" t="s">
        <v>25</v>
      </c>
      <c r="D20" s="227" t="s">
        <v>50</v>
      </c>
      <c r="E20" s="234">
        <v>150</v>
      </c>
      <c r="F20" s="235">
        <v>50</v>
      </c>
      <c r="G20" s="235">
        <v>600</v>
      </c>
      <c r="H20" s="235">
        <v>106921.35095592012</v>
      </c>
      <c r="I20" s="235">
        <v>0</v>
      </c>
      <c r="J20" s="235">
        <v>3742.2472834572045</v>
      </c>
      <c r="K20" s="235">
        <v>1309.7865492100216</v>
      </c>
      <c r="L20" s="235">
        <v>6308.3597063992866</v>
      </c>
      <c r="M20" s="235">
        <v>48629.032258064515</v>
      </c>
      <c r="N20" s="235">
        <v>14054.000000000002</v>
      </c>
      <c r="O20" s="236">
        <v>32877.925158789083</v>
      </c>
      <c r="Q20" s="49">
        <f>+IF(E20&gt;0,H20/E20," ")</f>
        <v>712.80900637280081</v>
      </c>
      <c r="R20" s="49">
        <f>+IF(F20&gt;0,H20/F20," ")</f>
        <v>2138.4270191184023</v>
      </c>
      <c r="S20" s="49">
        <f>+IF(G20&gt;0,H20/G20," ")</f>
        <v>178.2022515932002</v>
      </c>
      <c r="U20" s="50">
        <f>+IF(H20&gt;0,I20/H20," ")</f>
        <v>0</v>
      </c>
      <c r="V20" s="50">
        <f>+IF(H20&gt;0,J20/H20," ")</f>
        <v>3.5000000000000003E-2</v>
      </c>
      <c r="W20" s="51">
        <f>+IF(H20&gt;0,K20/H20," ")</f>
        <v>1.225E-2</v>
      </c>
      <c r="X20" s="51">
        <f>+IF(H20&gt;0,L20/H20," ")</f>
        <v>5.8999999999999997E-2</v>
      </c>
      <c r="Z20" s="49">
        <f>+IF(E20&gt;0,M20/E20," ")</f>
        <v>324.19354838709677</v>
      </c>
      <c r="AA20" s="49">
        <f>+IF(F20,M20/F20," ")</f>
        <v>972.58064516129025</v>
      </c>
      <c r="AB20" s="49">
        <f>+IF(G20,M20/G20," ")</f>
        <v>81.048387096774192</v>
      </c>
      <c r="AD20" s="49">
        <f>+IF(E20&gt;0,N20/E20," ")</f>
        <v>93.693333333333342</v>
      </c>
      <c r="AE20" s="49">
        <f>+IF(F20&gt;0,N20/F20," ")</f>
        <v>281.08000000000004</v>
      </c>
      <c r="AF20" s="49">
        <f>+IF(G20&gt;0,N20/G20," ")</f>
        <v>23.423333333333336</v>
      </c>
      <c r="AH20" s="49">
        <f>+IF(E20&gt;0,O20/E20," ")</f>
        <v>219.18616772526056</v>
      </c>
      <c r="AI20" s="49">
        <f>+IF(F20&gt;0,O20/F20," ")</f>
        <v>657.55850317578165</v>
      </c>
      <c r="AJ20" s="49">
        <f>+IF(G20,O20/G20," ")</f>
        <v>54.79654193131514</v>
      </c>
      <c r="AK20" s="121">
        <f t="shared" si="0"/>
        <v>0.30749635002595027</v>
      </c>
    </row>
    <row r="21" spans="3:65" ht="12.75">
      <c r="C21" s="237"/>
      <c r="D21" s="238" t="s">
        <v>49</v>
      </c>
      <c r="E21" s="239">
        <v>120</v>
      </c>
      <c r="F21" s="240">
        <v>40</v>
      </c>
      <c r="G21" s="240">
        <v>480</v>
      </c>
      <c r="H21" s="240">
        <v>82044.177134820173</v>
      </c>
      <c r="I21" s="240">
        <v>16408.835426964037</v>
      </c>
      <c r="J21" s="240">
        <v>0</v>
      </c>
      <c r="K21" s="240">
        <v>1005.0411699015472</v>
      </c>
      <c r="L21" s="240">
        <v>4840.6064509543903</v>
      </c>
      <c r="M21" s="240">
        <v>38903.225806451614</v>
      </c>
      <c r="N21" s="240">
        <v>11243.2</v>
      </c>
      <c r="O21" s="241">
        <v>9643.2682805485965</v>
      </c>
      <c r="Q21" s="49">
        <f>+IF(E21&gt;0,H21/E21," ")</f>
        <v>683.70147612350149</v>
      </c>
      <c r="R21" s="49">
        <f>+IF(F21&gt;0,H21/F21," ")</f>
        <v>2051.1044283705041</v>
      </c>
      <c r="S21" s="49">
        <f>+IF(G21&gt;0,H21/G21," ")</f>
        <v>170.92536903087537</v>
      </c>
      <c r="U21" s="50">
        <f>+IF(H21&gt;0,I21/H21," ")</f>
        <v>0.20000000000000004</v>
      </c>
      <c r="V21" s="50">
        <f>+IF(H21&gt;0,J21/H21," ")</f>
        <v>0</v>
      </c>
      <c r="W21" s="51">
        <f>+IF(H21&gt;0,K21/H21," ")</f>
        <v>1.225E-2</v>
      </c>
      <c r="X21" s="51">
        <f>+IF(H21&gt;0,L21/H21," ")</f>
        <v>5.9000000000000004E-2</v>
      </c>
      <c r="Z21" s="49">
        <f>+IF(E21&gt;0,M21/E21," ")</f>
        <v>324.19354838709677</v>
      </c>
      <c r="AA21" s="49">
        <f>+IF(F21,M21/F21," ")</f>
        <v>972.58064516129036</v>
      </c>
      <c r="AB21" s="49">
        <f>+IF(G21,M21/G21," ")</f>
        <v>81.048387096774192</v>
      </c>
      <c r="AD21" s="49">
        <f>+IF(E21&gt;0,N21/E21," ")</f>
        <v>93.693333333333342</v>
      </c>
      <c r="AE21" s="49">
        <f>+IF(F21&gt;0,N21/F21," ")</f>
        <v>281.08000000000004</v>
      </c>
      <c r="AF21" s="49">
        <f>+IF(G21&gt;0,N21/G21," ")</f>
        <v>23.423333333333336</v>
      </c>
      <c r="AH21" s="49">
        <f>+IF(E21&gt;0,O21/E21," ")</f>
        <v>80.360569004571644</v>
      </c>
      <c r="AI21" s="49">
        <f>+IF(F21&gt;0,O21/F21," ")</f>
        <v>241.08170701371492</v>
      </c>
      <c r="AJ21" s="49">
        <f>+IF(G21,O21/G21," ")</f>
        <v>20.090142251142911</v>
      </c>
      <c r="AK21" s="121">
        <f t="shared" si="0"/>
        <v>0.11753750987961241</v>
      </c>
    </row>
    <row r="22" spans="3:65" ht="12.75">
      <c r="C22" s="237"/>
      <c r="D22" s="238" t="s">
        <v>51</v>
      </c>
      <c r="E22" s="239">
        <v>0</v>
      </c>
      <c r="F22" s="240"/>
      <c r="G22" s="240">
        <v>0</v>
      </c>
      <c r="H22" s="240">
        <v>0</v>
      </c>
      <c r="I22" s="240">
        <v>0</v>
      </c>
      <c r="J22" s="240">
        <v>0</v>
      </c>
      <c r="K22" s="240">
        <v>0</v>
      </c>
      <c r="L22" s="240">
        <v>0</v>
      </c>
      <c r="M22" s="240">
        <v>0</v>
      </c>
      <c r="N22" s="240">
        <v>0</v>
      </c>
      <c r="O22" s="241">
        <v>0</v>
      </c>
      <c r="Q22" s="49" t="str">
        <f t="shared" ref="Q22:Q85" si="17">+IF(E22&gt;0,H22/E22," ")</f>
        <v xml:space="preserve"> </v>
      </c>
      <c r="R22" s="49" t="str">
        <f t="shared" ref="R22:R85" si="18">+IF(F22&gt;0,H22/F22," ")</f>
        <v xml:space="preserve"> </v>
      </c>
      <c r="S22" s="49" t="str">
        <f t="shared" ref="S22:S85" si="19">+IF(G22&gt;0,H22/G22," ")</f>
        <v xml:space="preserve"> </v>
      </c>
      <c r="U22" s="50" t="str">
        <f t="shared" ref="U22:U85" si="20">+IF(H22&gt;0,I22/H22," ")</f>
        <v xml:space="preserve"> </v>
      </c>
      <c r="V22" s="50" t="str">
        <f t="shared" ref="V22:V85" si="21">+IF(H22&gt;0,J22/H22," ")</f>
        <v xml:space="preserve"> </v>
      </c>
      <c r="W22" s="51" t="str">
        <f t="shared" ref="W22:W85" si="22">+IF(H22&gt;0,K22/H22," ")</f>
        <v xml:space="preserve"> </v>
      </c>
      <c r="X22" s="51" t="str">
        <f t="shared" ref="X22:X85" si="23">+IF(H22&gt;0,L22/H22," ")</f>
        <v xml:space="preserve"> </v>
      </c>
      <c r="Z22" s="49" t="str">
        <f t="shared" ref="Z22:Z85" si="24">+IF(E22&gt;0,M22/E22," ")</f>
        <v xml:space="preserve"> </v>
      </c>
      <c r="AA22" s="49" t="str">
        <f t="shared" ref="AA22:AA85" si="25">+IF(F22,M22/F22," ")</f>
        <v xml:space="preserve"> </v>
      </c>
      <c r="AB22" s="49" t="str">
        <f t="shared" ref="AB22:AB85" si="26">+IF(G22,M22/G22," ")</f>
        <v xml:space="preserve"> </v>
      </c>
      <c r="AD22" s="49" t="str">
        <f t="shared" ref="AD22:AD85" si="27">+IF(E22&gt;0,N22/E22," ")</f>
        <v xml:space="preserve"> </v>
      </c>
      <c r="AE22" s="49" t="str">
        <f t="shared" ref="AE22:AE85" si="28">+IF(F22&gt;0,N22/F22," ")</f>
        <v xml:space="preserve"> </v>
      </c>
      <c r="AF22" s="49" t="str">
        <f t="shared" ref="AF22:AF85" si="29">+IF(G22&gt;0,N22/G22," ")</f>
        <v xml:space="preserve"> </v>
      </c>
      <c r="AH22" s="49" t="str">
        <f t="shared" ref="AH22:AH85" si="30">+IF(E22&gt;0,O22/E22," ")</f>
        <v xml:space="preserve"> </v>
      </c>
      <c r="AI22" s="49" t="str">
        <f t="shared" ref="AI22:AI85" si="31">+IF(F22&gt;0,O22/F22," ")</f>
        <v xml:space="preserve"> </v>
      </c>
      <c r="AJ22" s="49" t="str">
        <f t="shared" ref="AJ22:AJ85" si="32">+IF(G22,O22/G22," ")</f>
        <v xml:space="preserve"> </v>
      </c>
      <c r="AK22" s="121" t="str">
        <f t="shared" si="0"/>
        <v xml:space="preserve"> </v>
      </c>
    </row>
    <row r="23" spans="3:65" ht="12.75">
      <c r="C23" s="237"/>
      <c r="D23" s="238" t="s">
        <v>12</v>
      </c>
      <c r="E23" s="239">
        <v>120</v>
      </c>
      <c r="F23" s="240">
        <v>40</v>
      </c>
      <c r="G23" s="240">
        <v>480</v>
      </c>
      <c r="H23" s="240">
        <v>83342.599208020474</v>
      </c>
      <c r="I23" s="240">
        <v>12501.389881203071</v>
      </c>
      <c r="J23" s="240">
        <v>2479.4423264386096</v>
      </c>
      <c r="K23" s="240">
        <v>1020.9468402982509</v>
      </c>
      <c r="L23" s="240">
        <v>3884.5985490858338</v>
      </c>
      <c r="M23" s="240">
        <v>38903.225806451614</v>
      </c>
      <c r="N23" s="240">
        <v>11243.2</v>
      </c>
      <c r="O23" s="241">
        <v>13309.795804543097</v>
      </c>
      <c r="Q23" s="49">
        <f t="shared" si="17"/>
        <v>694.52166006683728</v>
      </c>
      <c r="R23" s="49">
        <f t="shared" si="18"/>
        <v>2083.5649802005119</v>
      </c>
      <c r="S23" s="49">
        <f t="shared" si="19"/>
        <v>173.63041501670932</v>
      </c>
      <c r="U23" s="50">
        <f t="shared" si="20"/>
        <v>0.15</v>
      </c>
      <c r="V23" s="50">
        <f t="shared" si="21"/>
        <v>2.9750000000000006E-2</v>
      </c>
      <c r="W23" s="51">
        <f t="shared" si="22"/>
        <v>1.225E-2</v>
      </c>
      <c r="X23" s="51">
        <f t="shared" si="23"/>
        <v>4.6609999999999992E-2</v>
      </c>
      <c r="Z23" s="49">
        <f t="shared" si="24"/>
        <v>324.19354838709677</v>
      </c>
      <c r="AA23" s="49">
        <f t="shared" si="25"/>
        <v>972.58064516129036</v>
      </c>
      <c r="AB23" s="49">
        <f t="shared" si="26"/>
        <v>81.048387096774192</v>
      </c>
      <c r="AD23" s="49">
        <f t="shared" si="27"/>
        <v>93.693333333333342</v>
      </c>
      <c r="AE23" s="49">
        <f t="shared" si="28"/>
        <v>281.08000000000004</v>
      </c>
      <c r="AF23" s="49">
        <f t="shared" si="29"/>
        <v>23.423333333333336</v>
      </c>
      <c r="AH23" s="49">
        <f t="shared" si="30"/>
        <v>110.91496503785915</v>
      </c>
      <c r="AI23" s="49">
        <f t="shared" si="31"/>
        <v>332.7448951135774</v>
      </c>
      <c r="AJ23" s="49">
        <f t="shared" si="32"/>
        <v>27.728741259464787</v>
      </c>
      <c r="AK23" s="121">
        <f t="shared" si="0"/>
        <v>0.15969979255533259</v>
      </c>
    </row>
    <row r="24" spans="3:65" ht="12.75">
      <c r="C24" s="237"/>
      <c r="D24" s="238" t="s">
        <v>1</v>
      </c>
      <c r="E24" s="239">
        <v>120</v>
      </c>
      <c r="F24" s="240">
        <v>40</v>
      </c>
      <c r="G24" s="240">
        <v>480</v>
      </c>
      <c r="H24" s="240">
        <v>98733.677256372903</v>
      </c>
      <c r="I24" s="240">
        <v>27329.481864564019</v>
      </c>
      <c r="J24" s="240">
        <v>2499.1468387133114</v>
      </c>
      <c r="K24" s="240">
        <v>1209.487546390568</v>
      </c>
      <c r="L24" s="240">
        <v>4601.9766969195407</v>
      </c>
      <c r="M24" s="240">
        <v>38903.225806451614</v>
      </c>
      <c r="N24" s="240">
        <v>11243.2</v>
      </c>
      <c r="O24" s="241">
        <v>12947.158503333852</v>
      </c>
      <c r="Q24" s="49">
        <f t="shared" si="17"/>
        <v>822.78064380310752</v>
      </c>
      <c r="R24" s="49">
        <f t="shared" si="18"/>
        <v>2468.3419314093226</v>
      </c>
      <c r="S24" s="49">
        <f t="shared" si="19"/>
        <v>205.69516095077688</v>
      </c>
      <c r="U24" s="50">
        <f t="shared" si="20"/>
        <v>0.27679999999999999</v>
      </c>
      <c r="V24" s="50">
        <f t="shared" si="21"/>
        <v>2.5312000000000005E-2</v>
      </c>
      <c r="W24" s="51">
        <f t="shared" si="22"/>
        <v>1.2249999999999999E-2</v>
      </c>
      <c r="X24" s="51">
        <f t="shared" si="23"/>
        <v>4.6609999999999999E-2</v>
      </c>
      <c r="Z24" s="49">
        <f t="shared" si="24"/>
        <v>324.19354838709677</v>
      </c>
      <c r="AA24" s="49">
        <f t="shared" si="25"/>
        <v>972.58064516129036</v>
      </c>
      <c r="AB24" s="49">
        <f t="shared" si="26"/>
        <v>81.048387096774192</v>
      </c>
      <c r="AD24" s="49">
        <f t="shared" si="27"/>
        <v>93.693333333333342</v>
      </c>
      <c r="AE24" s="49">
        <f t="shared" si="28"/>
        <v>281.08000000000004</v>
      </c>
      <c r="AF24" s="49">
        <f t="shared" si="29"/>
        <v>23.423333333333336</v>
      </c>
      <c r="AH24" s="49">
        <f t="shared" si="30"/>
        <v>107.8929875277821</v>
      </c>
      <c r="AI24" s="49">
        <f t="shared" si="31"/>
        <v>323.67896258334633</v>
      </c>
      <c r="AJ24" s="49">
        <f t="shared" si="32"/>
        <v>26.973246881945524</v>
      </c>
      <c r="AK24" s="121">
        <f t="shared" si="0"/>
        <v>0.13113214116106631</v>
      </c>
    </row>
    <row r="25" spans="3:65" ht="12.75">
      <c r="C25" s="237"/>
      <c r="D25" s="238" t="s">
        <v>0</v>
      </c>
      <c r="E25" s="239">
        <v>120</v>
      </c>
      <c r="F25" s="240">
        <v>40</v>
      </c>
      <c r="G25" s="240">
        <v>480</v>
      </c>
      <c r="H25" s="240">
        <v>95043.292663850778</v>
      </c>
      <c r="I25" s="240">
        <v>25291.020177850693</v>
      </c>
      <c r="J25" s="240">
        <v>2441.3295370100032</v>
      </c>
      <c r="K25" s="240">
        <v>1164.280335132172</v>
      </c>
      <c r="L25" s="240">
        <v>4429.9678710620856</v>
      </c>
      <c r="M25" s="240">
        <v>38903.225806451614</v>
      </c>
      <c r="N25" s="240">
        <v>11243.2</v>
      </c>
      <c r="O25" s="241">
        <v>11570.268936344226</v>
      </c>
      <c r="Q25" s="49">
        <f t="shared" si="17"/>
        <v>792.02743886542316</v>
      </c>
      <c r="R25" s="49">
        <f t="shared" si="18"/>
        <v>2376.0823165962693</v>
      </c>
      <c r="S25" s="49">
        <f t="shared" si="19"/>
        <v>198.00685971635579</v>
      </c>
      <c r="U25" s="50">
        <f t="shared" si="20"/>
        <v>0.2661</v>
      </c>
      <c r="V25" s="50">
        <f t="shared" si="21"/>
        <v>2.5686500000000001E-2</v>
      </c>
      <c r="W25" s="51">
        <f t="shared" si="22"/>
        <v>1.225E-2</v>
      </c>
      <c r="X25" s="51">
        <f t="shared" si="23"/>
        <v>4.6610000000000006E-2</v>
      </c>
      <c r="Z25" s="49">
        <f t="shared" si="24"/>
        <v>324.19354838709677</v>
      </c>
      <c r="AA25" s="49">
        <f t="shared" si="25"/>
        <v>972.58064516129036</v>
      </c>
      <c r="AB25" s="49">
        <f t="shared" si="26"/>
        <v>81.048387096774192</v>
      </c>
      <c r="AD25" s="49">
        <f t="shared" si="27"/>
        <v>93.693333333333342</v>
      </c>
      <c r="AE25" s="49">
        <f t="shared" si="28"/>
        <v>281.08000000000004</v>
      </c>
      <c r="AF25" s="49">
        <f t="shared" si="29"/>
        <v>23.423333333333336</v>
      </c>
      <c r="AH25" s="49">
        <f t="shared" si="30"/>
        <v>96.418907802868546</v>
      </c>
      <c r="AI25" s="49">
        <f t="shared" si="31"/>
        <v>289.25672340860564</v>
      </c>
      <c r="AJ25" s="49">
        <f t="shared" si="32"/>
        <v>24.104726950717136</v>
      </c>
      <c r="AK25" s="121">
        <f t="shared" si="0"/>
        <v>0.12173682762934114</v>
      </c>
    </row>
    <row r="26" spans="3:65" ht="12.75">
      <c r="C26" s="237"/>
      <c r="D26" s="238" t="s">
        <v>13</v>
      </c>
      <c r="E26" s="239">
        <v>30</v>
      </c>
      <c r="F26" s="240">
        <v>10</v>
      </c>
      <c r="G26" s="240">
        <v>120</v>
      </c>
      <c r="H26" s="240">
        <v>20589.248426110986</v>
      </c>
      <c r="I26" s="240">
        <v>2058.9248426110985</v>
      </c>
      <c r="J26" s="240">
        <v>370.6064716699978</v>
      </c>
      <c r="K26" s="240">
        <v>252.21829321985959</v>
      </c>
      <c r="L26" s="240">
        <v>959.66486914103302</v>
      </c>
      <c r="M26" s="240">
        <v>9725.8064516129034</v>
      </c>
      <c r="N26" s="240">
        <v>2810.8</v>
      </c>
      <c r="O26" s="241">
        <v>4411.2274978560963</v>
      </c>
      <c r="Q26" s="49">
        <f t="shared" si="17"/>
        <v>686.30828087036616</v>
      </c>
      <c r="R26" s="49">
        <f t="shared" si="18"/>
        <v>2058.9248426110985</v>
      </c>
      <c r="S26" s="49">
        <f t="shared" si="19"/>
        <v>171.57707021759154</v>
      </c>
      <c r="U26" s="50">
        <f t="shared" si="20"/>
        <v>9.9999999999999992E-2</v>
      </c>
      <c r="V26" s="50">
        <f t="shared" si="21"/>
        <v>1.8000000000000002E-2</v>
      </c>
      <c r="W26" s="51">
        <f t="shared" si="22"/>
        <v>1.225E-2</v>
      </c>
      <c r="X26" s="51">
        <f t="shared" si="23"/>
        <v>4.6609999999999999E-2</v>
      </c>
      <c r="Z26" s="49">
        <f t="shared" si="24"/>
        <v>324.19354838709677</v>
      </c>
      <c r="AA26" s="49">
        <f t="shared" si="25"/>
        <v>972.58064516129036</v>
      </c>
      <c r="AB26" s="49">
        <f t="shared" si="26"/>
        <v>81.048387096774192</v>
      </c>
      <c r="AD26" s="49">
        <f t="shared" si="27"/>
        <v>93.693333333333342</v>
      </c>
      <c r="AE26" s="49">
        <f t="shared" si="28"/>
        <v>281.08000000000004</v>
      </c>
      <c r="AF26" s="49">
        <f t="shared" si="29"/>
        <v>23.423333333333336</v>
      </c>
      <c r="AH26" s="49">
        <f t="shared" si="30"/>
        <v>147.04091659520321</v>
      </c>
      <c r="AI26" s="49">
        <f t="shared" si="31"/>
        <v>441.12274978560964</v>
      </c>
      <c r="AJ26" s="49">
        <f t="shared" si="32"/>
        <v>36.760229148800804</v>
      </c>
      <c r="AK26" s="121">
        <f t="shared" si="0"/>
        <v>0.21424907828407383</v>
      </c>
    </row>
    <row r="27" spans="3:65" ht="12.75">
      <c r="C27" s="237"/>
      <c r="D27" s="238" t="s">
        <v>48</v>
      </c>
      <c r="E27" s="239">
        <v>60</v>
      </c>
      <c r="F27" s="240">
        <v>20</v>
      </c>
      <c r="G27" s="240">
        <v>240</v>
      </c>
      <c r="H27" s="240">
        <v>45198.571085911688</v>
      </c>
      <c r="I27" s="240">
        <v>6779.785662886753</v>
      </c>
      <c r="J27" s="240">
        <v>1344.657489805873</v>
      </c>
      <c r="K27" s="240">
        <v>553.6824958024182</v>
      </c>
      <c r="L27" s="240">
        <v>2666.7156940687892</v>
      </c>
      <c r="M27" s="240">
        <v>19451.612903225807</v>
      </c>
      <c r="N27" s="240">
        <v>5621.6</v>
      </c>
      <c r="O27" s="241">
        <v>8780.5168401220453</v>
      </c>
      <c r="Q27" s="49">
        <f t="shared" si="17"/>
        <v>753.30951809852809</v>
      </c>
      <c r="R27" s="49">
        <f t="shared" si="18"/>
        <v>2259.9285542955845</v>
      </c>
      <c r="S27" s="49">
        <f t="shared" si="19"/>
        <v>188.32737952463202</v>
      </c>
      <c r="U27" s="50">
        <f t="shared" si="20"/>
        <v>0.15</v>
      </c>
      <c r="V27" s="50">
        <f t="shared" si="21"/>
        <v>2.9750000000000006E-2</v>
      </c>
      <c r="W27" s="51">
        <f t="shared" si="22"/>
        <v>1.225E-2</v>
      </c>
      <c r="X27" s="51">
        <f t="shared" si="23"/>
        <v>5.899999999999999E-2</v>
      </c>
      <c r="Z27" s="49">
        <f t="shared" si="24"/>
        <v>324.19354838709677</v>
      </c>
      <c r="AA27" s="49">
        <f t="shared" si="25"/>
        <v>972.58064516129036</v>
      </c>
      <c r="AB27" s="49">
        <f t="shared" si="26"/>
        <v>81.048387096774192</v>
      </c>
      <c r="AD27" s="49">
        <f t="shared" si="27"/>
        <v>93.693333333333342</v>
      </c>
      <c r="AE27" s="49">
        <f t="shared" si="28"/>
        <v>281.08000000000004</v>
      </c>
      <c r="AF27" s="49">
        <f t="shared" si="29"/>
        <v>23.423333333333336</v>
      </c>
      <c r="AH27" s="49">
        <f t="shared" si="30"/>
        <v>146.34194733536742</v>
      </c>
      <c r="AI27" s="49">
        <f t="shared" si="31"/>
        <v>439.02584200610227</v>
      </c>
      <c r="AJ27" s="49">
        <f t="shared" si="32"/>
        <v>36.585486833841856</v>
      </c>
      <c r="AK27" s="121">
        <f t="shared" si="0"/>
        <v>0.19426536346541531</v>
      </c>
    </row>
    <row r="28" spans="3:65" ht="12.75">
      <c r="C28" s="237"/>
      <c r="D28" s="238" t="s">
        <v>47</v>
      </c>
      <c r="E28" s="239">
        <v>0</v>
      </c>
      <c r="F28" s="240"/>
      <c r="G28" s="240">
        <v>0</v>
      </c>
      <c r="H28" s="240">
        <v>0</v>
      </c>
      <c r="I28" s="240">
        <v>0</v>
      </c>
      <c r="J28" s="240">
        <v>0</v>
      </c>
      <c r="K28" s="240">
        <v>0</v>
      </c>
      <c r="L28" s="240">
        <v>0</v>
      </c>
      <c r="M28" s="240">
        <v>0</v>
      </c>
      <c r="N28" s="240">
        <v>0</v>
      </c>
      <c r="O28" s="241">
        <v>0</v>
      </c>
      <c r="Q28" s="49" t="str">
        <f t="shared" si="17"/>
        <v xml:space="preserve"> </v>
      </c>
      <c r="R28" s="49" t="str">
        <f t="shared" si="18"/>
        <v xml:space="preserve"> </v>
      </c>
      <c r="S28" s="49" t="str">
        <f t="shared" si="19"/>
        <v xml:space="preserve"> </v>
      </c>
      <c r="U28" s="50" t="str">
        <f t="shared" si="20"/>
        <v xml:space="preserve"> </v>
      </c>
      <c r="V28" s="50" t="str">
        <f t="shared" si="21"/>
        <v xml:space="preserve"> </v>
      </c>
      <c r="W28" s="51" t="str">
        <f t="shared" si="22"/>
        <v xml:space="preserve"> </v>
      </c>
      <c r="X28" s="51" t="str">
        <f t="shared" si="23"/>
        <v xml:space="preserve"> </v>
      </c>
      <c r="Z28" s="49" t="str">
        <f t="shared" si="24"/>
        <v xml:space="preserve"> </v>
      </c>
      <c r="AA28" s="49" t="str">
        <f t="shared" si="25"/>
        <v xml:space="preserve"> </v>
      </c>
      <c r="AB28" s="49" t="str">
        <f t="shared" si="26"/>
        <v xml:space="preserve"> </v>
      </c>
      <c r="AD28" s="49" t="str">
        <f t="shared" si="27"/>
        <v xml:space="preserve"> </v>
      </c>
      <c r="AE28" s="49" t="str">
        <f t="shared" si="28"/>
        <v xml:space="preserve"> </v>
      </c>
      <c r="AF28" s="49" t="str">
        <f t="shared" si="29"/>
        <v xml:space="preserve"> </v>
      </c>
      <c r="AH28" s="49" t="str">
        <f t="shared" si="30"/>
        <v xml:space="preserve"> </v>
      </c>
      <c r="AI28" s="49" t="str">
        <f t="shared" si="31"/>
        <v xml:space="preserve"> </v>
      </c>
      <c r="AJ28" s="49" t="str">
        <f t="shared" si="32"/>
        <v xml:space="preserve"> </v>
      </c>
      <c r="AK28" s="121" t="str">
        <f t="shared" si="0"/>
        <v xml:space="preserve"> </v>
      </c>
    </row>
    <row r="29" spans="3:65" ht="12.75">
      <c r="C29" s="237"/>
      <c r="D29" s="238" t="s">
        <v>21</v>
      </c>
      <c r="E29" s="239">
        <v>0</v>
      </c>
      <c r="F29" s="240"/>
      <c r="G29" s="240">
        <v>0</v>
      </c>
      <c r="H29" s="240">
        <v>0</v>
      </c>
      <c r="I29" s="240">
        <v>0</v>
      </c>
      <c r="J29" s="240">
        <v>0</v>
      </c>
      <c r="K29" s="240">
        <v>0</v>
      </c>
      <c r="L29" s="240">
        <v>0</v>
      </c>
      <c r="M29" s="240">
        <v>0</v>
      </c>
      <c r="N29" s="240">
        <v>0</v>
      </c>
      <c r="O29" s="241">
        <v>0</v>
      </c>
      <c r="Q29" s="49" t="str">
        <f t="shared" si="17"/>
        <v xml:space="preserve"> </v>
      </c>
      <c r="R29" s="49" t="str">
        <f t="shared" si="18"/>
        <v xml:space="preserve"> </v>
      </c>
      <c r="S29" s="49" t="str">
        <f t="shared" si="19"/>
        <v xml:space="preserve"> </v>
      </c>
      <c r="U29" s="50" t="str">
        <f t="shared" si="20"/>
        <v xml:space="preserve"> </v>
      </c>
      <c r="V29" s="50" t="str">
        <f t="shared" si="21"/>
        <v xml:space="preserve"> </v>
      </c>
      <c r="W29" s="51" t="str">
        <f t="shared" si="22"/>
        <v xml:space="preserve"> </v>
      </c>
      <c r="X29" s="51" t="str">
        <f t="shared" si="23"/>
        <v xml:space="preserve"> </v>
      </c>
      <c r="Z29" s="49" t="str">
        <f t="shared" si="24"/>
        <v xml:space="preserve"> </v>
      </c>
      <c r="AA29" s="49" t="str">
        <f t="shared" si="25"/>
        <v xml:space="preserve"> </v>
      </c>
      <c r="AB29" s="49" t="str">
        <f t="shared" si="26"/>
        <v xml:space="preserve"> </v>
      </c>
      <c r="AD29" s="49" t="str">
        <f t="shared" si="27"/>
        <v xml:space="preserve"> </v>
      </c>
      <c r="AE29" s="49" t="str">
        <f t="shared" si="28"/>
        <v xml:space="preserve"> </v>
      </c>
      <c r="AF29" s="49" t="str">
        <f t="shared" si="29"/>
        <v xml:space="preserve"> </v>
      </c>
      <c r="AH29" s="49" t="str">
        <f t="shared" si="30"/>
        <v xml:space="preserve"> </v>
      </c>
      <c r="AI29" s="49" t="str">
        <f t="shared" si="31"/>
        <v xml:space="preserve"> </v>
      </c>
      <c r="AJ29" s="49" t="str">
        <f t="shared" si="32"/>
        <v xml:space="preserve"> </v>
      </c>
      <c r="AK29" s="121" t="str">
        <f t="shared" si="0"/>
        <v xml:space="preserve"> </v>
      </c>
    </row>
    <row r="30" spans="3:65" ht="12.75">
      <c r="C30" s="237"/>
      <c r="D30" s="238" t="s">
        <v>2</v>
      </c>
      <c r="E30" s="239">
        <v>0</v>
      </c>
      <c r="F30" s="240"/>
      <c r="G30" s="240">
        <v>0</v>
      </c>
      <c r="H30" s="240">
        <v>0</v>
      </c>
      <c r="I30" s="240">
        <v>0</v>
      </c>
      <c r="J30" s="240">
        <v>0</v>
      </c>
      <c r="K30" s="240">
        <v>0</v>
      </c>
      <c r="L30" s="240">
        <v>0</v>
      </c>
      <c r="M30" s="240">
        <v>0</v>
      </c>
      <c r="N30" s="240">
        <v>0</v>
      </c>
      <c r="O30" s="241">
        <v>0</v>
      </c>
      <c r="Q30" s="49" t="str">
        <f t="shared" si="17"/>
        <v xml:space="preserve"> </v>
      </c>
      <c r="R30" s="49" t="str">
        <f t="shared" si="18"/>
        <v xml:space="preserve"> </v>
      </c>
      <c r="S30" s="49" t="str">
        <f t="shared" si="19"/>
        <v xml:space="preserve"> </v>
      </c>
      <c r="U30" s="50" t="str">
        <f t="shared" si="20"/>
        <v xml:space="preserve"> </v>
      </c>
      <c r="V30" s="50" t="str">
        <f t="shared" si="21"/>
        <v xml:space="preserve"> </v>
      </c>
      <c r="W30" s="51" t="str">
        <f t="shared" si="22"/>
        <v xml:space="preserve"> </v>
      </c>
      <c r="X30" s="51" t="str">
        <f t="shared" si="23"/>
        <v xml:space="preserve"> </v>
      </c>
      <c r="Z30" s="49" t="str">
        <f t="shared" si="24"/>
        <v xml:space="preserve"> </v>
      </c>
      <c r="AA30" s="49" t="str">
        <f t="shared" si="25"/>
        <v xml:space="preserve"> </v>
      </c>
      <c r="AB30" s="49" t="str">
        <f t="shared" si="26"/>
        <v xml:space="preserve"> </v>
      </c>
      <c r="AD30" s="49" t="str">
        <f t="shared" si="27"/>
        <v xml:space="preserve"> </v>
      </c>
      <c r="AE30" s="49" t="str">
        <f t="shared" si="28"/>
        <v xml:space="preserve"> </v>
      </c>
      <c r="AF30" s="49" t="str">
        <f t="shared" si="29"/>
        <v xml:space="preserve"> </v>
      </c>
      <c r="AH30" s="49" t="str">
        <f t="shared" si="30"/>
        <v xml:space="preserve"> </v>
      </c>
      <c r="AI30" s="49" t="str">
        <f t="shared" si="31"/>
        <v xml:space="preserve"> </v>
      </c>
      <c r="AJ30" s="49" t="str">
        <f t="shared" si="32"/>
        <v xml:space="preserve"> </v>
      </c>
      <c r="AK30" s="121" t="str">
        <f t="shared" si="0"/>
        <v xml:space="preserve"> </v>
      </c>
    </row>
    <row r="31" spans="3:65" ht="12.75">
      <c r="C31" s="237"/>
      <c r="D31" s="238" t="s">
        <v>104</v>
      </c>
      <c r="E31" s="239">
        <v>30</v>
      </c>
      <c r="F31" s="240">
        <v>10</v>
      </c>
      <c r="G31" s="240">
        <v>120</v>
      </c>
      <c r="H31" s="240">
        <v>21188.8384965593</v>
      </c>
      <c r="I31" s="240">
        <v>2118.8838496559301</v>
      </c>
      <c r="J31" s="240">
        <v>1334.896825283236</v>
      </c>
      <c r="K31" s="240">
        <v>259.56327158285143</v>
      </c>
      <c r="L31" s="240">
        <v>1250.1414712969986</v>
      </c>
      <c r="M31" s="240">
        <v>9725.8064516129034</v>
      </c>
      <c r="N31" s="240">
        <v>2810.8</v>
      </c>
      <c r="O31" s="241">
        <v>3688.7466271273797</v>
      </c>
      <c r="Q31" s="49">
        <f t="shared" si="17"/>
        <v>706.29461655197667</v>
      </c>
      <c r="R31" s="49">
        <f t="shared" si="18"/>
        <v>2118.8838496559301</v>
      </c>
      <c r="S31" s="49">
        <f t="shared" si="19"/>
        <v>176.57365413799417</v>
      </c>
      <c r="U31" s="50">
        <f t="shared" si="20"/>
        <v>0.1</v>
      </c>
      <c r="V31" s="50">
        <f t="shared" si="21"/>
        <v>6.3E-2</v>
      </c>
      <c r="W31" s="51">
        <f t="shared" si="22"/>
        <v>1.225E-2</v>
      </c>
      <c r="X31" s="51">
        <f t="shared" si="23"/>
        <v>5.8999999999999997E-2</v>
      </c>
      <c r="Z31" s="49">
        <f t="shared" si="24"/>
        <v>324.19354838709677</v>
      </c>
      <c r="AA31" s="49">
        <f t="shared" si="25"/>
        <v>972.58064516129036</v>
      </c>
      <c r="AB31" s="49">
        <f t="shared" si="26"/>
        <v>81.048387096774192</v>
      </c>
      <c r="AD31" s="49">
        <f t="shared" si="27"/>
        <v>93.693333333333342</v>
      </c>
      <c r="AE31" s="49">
        <f t="shared" si="28"/>
        <v>281.08000000000004</v>
      </c>
      <c r="AF31" s="49">
        <f t="shared" si="29"/>
        <v>23.423333333333336</v>
      </c>
      <c r="AH31" s="49">
        <f t="shared" si="30"/>
        <v>122.95822090424599</v>
      </c>
      <c r="AI31" s="49">
        <f t="shared" si="31"/>
        <v>368.87466271273797</v>
      </c>
      <c r="AJ31" s="49">
        <f t="shared" si="32"/>
        <v>30.739555226061498</v>
      </c>
      <c r="AK31" s="121">
        <f t="shared" si="0"/>
        <v>0.1740891379075058</v>
      </c>
    </row>
    <row r="32" spans="3:65" ht="12.75">
      <c r="C32" s="227" t="s">
        <v>89</v>
      </c>
      <c r="D32" s="228"/>
      <c r="E32" s="234">
        <v>750</v>
      </c>
      <c r="F32" s="235">
        <v>250</v>
      </c>
      <c r="G32" s="235">
        <v>3000</v>
      </c>
      <c r="H32" s="235">
        <v>553061.75522756646</v>
      </c>
      <c r="I32" s="235">
        <v>92488.321705735609</v>
      </c>
      <c r="J32" s="235">
        <v>14212.326772378237</v>
      </c>
      <c r="K32" s="235">
        <v>6775.0065015376886</v>
      </c>
      <c r="L32" s="235">
        <v>28942.031308927959</v>
      </c>
      <c r="M32" s="235">
        <v>243145.16129032258</v>
      </c>
      <c r="N32" s="235">
        <v>70270.000000000015</v>
      </c>
      <c r="O32" s="236">
        <v>97228.907648664361</v>
      </c>
      <c r="Q32" s="53">
        <f t="shared" si="17"/>
        <v>737.41567363675529</v>
      </c>
      <c r="R32" s="53">
        <f t="shared" si="18"/>
        <v>2212.2470209102657</v>
      </c>
      <c r="S32" s="53">
        <f t="shared" si="19"/>
        <v>184.35391840918882</v>
      </c>
      <c r="T32" s="54"/>
      <c r="U32" s="55">
        <f t="shared" si="20"/>
        <v>0.16722964629452591</v>
      </c>
      <c r="V32" s="55">
        <f t="shared" si="21"/>
        <v>2.5697540352488012E-2</v>
      </c>
      <c r="W32" s="56">
        <f t="shared" si="22"/>
        <v>1.2249999999999999E-2</v>
      </c>
      <c r="X32" s="56">
        <f t="shared" si="23"/>
        <v>5.2330559897455352E-2</v>
      </c>
      <c r="Y32" s="54"/>
      <c r="Z32" s="53">
        <f t="shared" si="24"/>
        <v>324.19354838709677</v>
      </c>
      <c r="AA32" s="53">
        <f t="shared" si="25"/>
        <v>972.58064516129025</v>
      </c>
      <c r="AB32" s="53">
        <f t="shared" si="26"/>
        <v>81.048387096774192</v>
      </c>
      <c r="AC32" s="54"/>
      <c r="AD32" s="53">
        <f t="shared" si="27"/>
        <v>93.693333333333356</v>
      </c>
      <c r="AE32" s="53">
        <f t="shared" si="28"/>
        <v>281.08000000000004</v>
      </c>
      <c r="AF32" s="53">
        <f t="shared" si="29"/>
        <v>23.423333333333339</v>
      </c>
      <c r="AG32" s="54"/>
      <c r="AH32" s="57">
        <f t="shared" si="30"/>
        <v>129.63854353155247</v>
      </c>
      <c r="AI32" s="53">
        <f t="shared" si="31"/>
        <v>388.91563059465744</v>
      </c>
      <c r="AJ32" s="53">
        <f t="shared" si="32"/>
        <v>32.409635882888118</v>
      </c>
      <c r="AK32" s="121">
        <f t="shared" si="0"/>
        <v>0.17580117722777253</v>
      </c>
    </row>
    <row r="33" spans="3:37" ht="12.75">
      <c r="C33" s="227"/>
      <c r="D33" s="228"/>
      <c r="E33" s="234"/>
      <c r="F33" s="235"/>
      <c r="G33" s="235"/>
      <c r="H33" s="235"/>
      <c r="I33" s="235"/>
      <c r="J33" s="235"/>
      <c r="K33" s="235"/>
      <c r="L33" s="235"/>
      <c r="M33" s="235"/>
      <c r="N33" s="235"/>
      <c r="O33" s="236"/>
      <c r="Q33" s="49" t="str">
        <f t="shared" si="17"/>
        <v xml:space="preserve"> </v>
      </c>
      <c r="R33" s="49" t="str">
        <f t="shared" si="18"/>
        <v xml:space="preserve"> </v>
      </c>
      <c r="S33" s="49" t="str">
        <f t="shared" si="19"/>
        <v xml:space="preserve"> </v>
      </c>
      <c r="U33" s="50" t="str">
        <f t="shared" si="20"/>
        <v xml:space="preserve"> </v>
      </c>
      <c r="V33" s="50" t="str">
        <f t="shared" si="21"/>
        <v xml:space="preserve"> </v>
      </c>
      <c r="W33" s="51" t="str">
        <f t="shared" si="22"/>
        <v xml:space="preserve"> </v>
      </c>
      <c r="X33" s="51" t="str">
        <f t="shared" si="23"/>
        <v xml:space="preserve"> </v>
      </c>
      <c r="Z33" s="49" t="str">
        <f t="shared" si="24"/>
        <v xml:space="preserve"> </v>
      </c>
      <c r="AA33" s="49" t="str">
        <f t="shared" si="25"/>
        <v xml:space="preserve"> </v>
      </c>
      <c r="AB33" s="49" t="str">
        <f t="shared" si="26"/>
        <v xml:space="preserve"> </v>
      </c>
      <c r="AD33" s="49" t="str">
        <f t="shared" si="27"/>
        <v xml:space="preserve"> </v>
      </c>
      <c r="AE33" s="49" t="str">
        <f t="shared" si="28"/>
        <v xml:space="preserve"> </v>
      </c>
      <c r="AF33" s="49" t="str">
        <f t="shared" si="29"/>
        <v xml:space="preserve"> </v>
      </c>
      <c r="AH33" s="49" t="str">
        <f t="shared" si="30"/>
        <v xml:space="preserve"> </v>
      </c>
      <c r="AI33" s="49" t="str">
        <f t="shared" si="31"/>
        <v xml:space="preserve"> </v>
      </c>
      <c r="AJ33" s="49" t="str">
        <f t="shared" si="32"/>
        <v xml:space="preserve"> </v>
      </c>
      <c r="AK33" s="121" t="str">
        <f t="shared" si="0"/>
        <v xml:space="preserve"> </v>
      </c>
    </row>
    <row r="34" spans="3:37" ht="12.75">
      <c r="C34" s="227" t="s">
        <v>26</v>
      </c>
      <c r="D34" s="227" t="s">
        <v>50</v>
      </c>
      <c r="E34" s="234">
        <v>282</v>
      </c>
      <c r="F34" s="235">
        <v>50</v>
      </c>
      <c r="G34" s="235">
        <v>600</v>
      </c>
      <c r="H34" s="235">
        <v>153107.3080131282</v>
      </c>
      <c r="I34" s="235">
        <v>0</v>
      </c>
      <c r="J34" s="235">
        <v>5358.7557804594881</v>
      </c>
      <c r="K34" s="235">
        <v>1875.5645231608205</v>
      </c>
      <c r="L34" s="235">
        <v>9033.331172774564</v>
      </c>
      <c r="M34" s="235">
        <v>89497.894736842092</v>
      </c>
      <c r="N34" s="235">
        <v>18564</v>
      </c>
      <c r="O34" s="236">
        <v>28777.761799891225</v>
      </c>
      <c r="Q34" s="49">
        <f t="shared" si="17"/>
        <v>542.9337163586107</v>
      </c>
      <c r="R34" s="49">
        <f t="shared" si="18"/>
        <v>3062.1461602625641</v>
      </c>
      <c r="S34" s="49">
        <f t="shared" si="19"/>
        <v>255.178846688547</v>
      </c>
      <c r="U34" s="50">
        <f t="shared" si="20"/>
        <v>0</v>
      </c>
      <c r="V34" s="50">
        <f t="shared" si="21"/>
        <v>3.5000000000000003E-2</v>
      </c>
      <c r="W34" s="51">
        <f t="shared" si="22"/>
        <v>1.225E-2</v>
      </c>
      <c r="X34" s="51">
        <f t="shared" si="23"/>
        <v>5.8999999999999997E-2</v>
      </c>
      <c r="Z34" s="49">
        <f t="shared" si="24"/>
        <v>317.36842105263156</v>
      </c>
      <c r="AA34" s="49">
        <f t="shared" si="25"/>
        <v>1789.9578947368418</v>
      </c>
      <c r="AB34" s="49">
        <f t="shared" si="26"/>
        <v>149.16315789473683</v>
      </c>
      <c r="AD34" s="49">
        <f t="shared" si="27"/>
        <v>65.829787234042556</v>
      </c>
      <c r="AE34" s="49">
        <f t="shared" si="28"/>
        <v>371.28</v>
      </c>
      <c r="AF34" s="49">
        <f t="shared" si="29"/>
        <v>30.94</v>
      </c>
      <c r="AH34" s="49">
        <f t="shared" si="30"/>
        <v>102.04880070883414</v>
      </c>
      <c r="AI34" s="49">
        <f t="shared" si="31"/>
        <v>575.55523599782452</v>
      </c>
      <c r="AJ34" s="49">
        <f t="shared" si="32"/>
        <v>47.962936333152044</v>
      </c>
      <c r="AK34" s="121">
        <f t="shared" si="0"/>
        <v>0.18795812017949967</v>
      </c>
    </row>
    <row r="35" spans="3:37" ht="12.75">
      <c r="C35" s="237"/>
      <c r="D35" s="238" t="s">
        <v>49</v>
      </c>
      <c r="E35" s="239">
        <v>564</v>
      </c>
      <c r="F35" s="240">
        <v>100</v>
      </c>
      <c r="G35" s="240">
        <v>1200</v>
      </c>
      <c r="H35" s="240">
        <v>304009.91253230959</v>
      </c>
      <c r="I35" s="240">
        <v>60801.982506461922</v>
      </c>
      <c r="J35" s="240">
        <v>0</v>
      </c>
      <c r="K35" s="240">
        <v>3724.1214285207921</v>
      </c>
      <c r="L35" s="240">
        <v>17936.584839406263</v>
      </c>
      <c r="M35" s="240">
        <v>178995.78947368418</v>
      </c>
      <c r="N35" s="240">
        <v>37128</v>
      </c>
      <c r="O35" s="241">
        <v>5423.4342842364294</v>
      </c>
      <c r="Q35" s="49">
        <f t="shared" si="17"/>
        <v>539.02466761047799</v>
      </c>
      <c r="R35" s="49">
        <f t="shared" si="18"/>
        <v>3040.0991253230959</v>
      </c>
      <c r="S35" s="49">
        <f t="shared" si="19"/>
        <v>253.34159377692467</v>
      </c>
      <c r="U35" s="50">
        <f t="shared" si="20"/>
        <v>0.2</v>
      </c>
      <c r="V35" s="50">
        <f t="shared" si="21"/>
        <v>0</v>
      </c>
      <c r="W35" s="51">
        <f t="shared" si="22"/>
        <v>1.2249999999999999E-2</v>
      </c>
      <c r="X35" s="51">
        <f t="shared" si="23"/>
        <v>5.899999999999999E-2</v>
      </c>
      <c r="Z35" s="49">
        <f t="shared" si="24"/>
        <v>317.36842105263156</v>
      </c>
      <c r="AA35" s="49">
        <f t="shared" si="25"/>
        <v>1789.9578947368418</v>
      </c>
      <c r="AB35" s="49">
        <f t="shared" si="26"/>
        <v>149.16315789473683</v>
      </c>
      <c r="AD35" s="49">
        <f t="shared" si="27"/>
        <v>65.829787234042556</v>
      </c>
      <c r="AE35" s="49">
        <f t="shared" si="28"/>
        <v>371.28</v>
      </c>
      <c r="AF35" s="49">
        <f t="shared" si="29"/>
        <v>30.94</v>
      </c>
      <c r="AH35" s="49">
        <f t="shared" si="30"/>
        <v>9.6160182344617535</v>
      </c>
      <c r="AI35" s="49">
        <f t="shared" si="31"/>
        <v>54.234342842364292</v>
      </c>
      <c r="AJ35" s="49">
        <f t="shared" si="32"/>
        <v>4.5195285701970249</v>
      </c>
      <c r="AK35" s="121">
        <f t="shared" si="0"/>
        <v>1.78396626579077E-2</v>
      </c>
    </row>
    <row r="36" spans="3:37" ht="12.75">
      <c r="C36" s="237"/>
      <c r="D36" s="238" t="s">
        <v>51</v>
      </c>
      <c r="E36" s="239">
        <v>112.8</v>
      </c>
      <c r="F36" s="240">
        <v>20</v>
      </c>
      <c r="G36" s="240">
        <v>240</v>
      </c>
      <c r="H36" s="240">
        <v>61376.09981028505</v>
      </c>
      <c r="I36" s="240">
        <v>6751.3709791313559</v>
      </c>
      <c r="J36" s="240">
        <v>1911.8655090903796</v>
      </c>
      <c r="K36" s="240">
        <v>751.85722267599192</v>
      </c>
      <c r="L36" s="240">
        <v>3621.1898888068181</v>
      </c>
      <c r="M36" s="240">
        <v>35799.15789473684</v>
      </c>
      <c r="N36" s="240">
        <v>7425.6</v>
      </c>
      <c r="O36" s="241">
        <v>5115.0583158436693</v>
      </c>
      <c r="Q36" s="49">
        <f t="shared" si="17"/>
        <v>544.11436002025755</v>
      </c>
      <c r="R36" s="49">
        <f t="shared" si="18"/>
        <v>3068.8049905142525</v>
      </c>
      <c r="S36" s="49">
        <f t="shared" si="19"/>
        <v>255.73374920952105</v>
      </c>
      <c r="U36" s="50">
        <f t="shared" si="20"/>
        <v>0.11</v>
      </c>
      <c r="V36" s="50">
        <f t="shared" si="21"/>
        <v>3.1150000000000004E-2</v>
      </c>
      <c r="W36" s="51">
        <f t="shared" si="22"/>
        <v>1.225E-2</v>
      </c>
      <c r="X36" s="51">
        <f t="shared" si="23"/>
        <v>5.9000000000000004E-2</v>
      </c>
      <c r="Z36" s="49">
        <f t="shared" si="24"/>
        <v>317.36842105263156</v>
      </c>
      <c r="AA36" s="49">
        <f t="shared" si="25"/>
        <v>1789.957894736842</v>
      </c>
      <c r="AB36" s="49">
        <f t="shared" si="26"/>
        <v>149.16315789473683</v>
      </c>
      <c r="AD36" s="49">
        <f t="shared" si="27"/>
        <v>65.829787234042556</v>
      </c>
      <c r="AE36" s="49">
        <f t="shared" si="28"/>
        <v>371.28000000000003</v>
      </c>
      <c r="AF36" s="49">
        <f t="shared" si="29"/>
        <v>30.94</v>
      </c>
      <c r="AH36" s="49">
        <f t="shared" si="30"/>
        <v>45.346261665280757</v>
      </c>
      <c r="AI36" s="49">
        <f t="shared" si="31"/>
        <v>255.75291579218347</v>
      </c>
      <c r="AJ36" s="49">
        <f t="shared" si="32"/>
        <v>21.312742982681957</v>
      </c>
      <c r="AK36" s="121">
        <f t="shared" si="0"/>
        <v>8.3339578950999388E-2</v>
      </c>
    </row>
    <row r="37" spans="3:37" ht="12.75">
      <c r="C37" s="237"/>
      <c r="D37" s="238" t="s">
        <v>12</v>
      </c>
      <c r="E37" s="239">
        <v>930.59999999999991</v>
      </c>
      <c r="F37" s="240">
        <v>165</v>
      </c>
      <c r="G37" s="240">
        <v>1980</v>
      </c>
      <c r="H37" s="240">
        <v>501435.6596444514</v>
      </c>
      <c r="I37" s="240">
        <v>75215.348946667713</v>
      </c>
      <c r="J37" s="240">
        <v>14917.710874422432</v>
      </c>
      <c r="K37" s="240">
        <v>6142.58683064453</v>
      </c>
      <c r="L37" s="240">
        <v>23371.916096027879</v>
      </c>
      <c r="M37" s="240">
        <v>295343.05263157893</v>
      </c>
      <c r="N37" s="240">
        <v>61261.200000000004</v>
      </c>
      <c r="O37" s="241">
        <v>25183.844265109914</v>
      </c>
      <c r="Q37" s="49">
        <f t="shared" si="17"/>
        <v>538.83049607183693</v>
      </c>
      <c r="R37" s="49">
        <f t="shared" si="18"/>
        <v>3039.00399784516</v>
      </c>
      <c r="S37" s="49">
        <f t="shared" si="19"/>
        <v>253.25033315376334</v>
      </c>
      <c r="U37" s="50">
        <f t="shared" si="20"/>
        <v>0.15</v>
      </c>
      <c r="V37" s="50">
        <f t="shared" si="21"/>
        <v>2.9750000000000006E-2</v>
      </c>
      <c r="W37" s="51">
        <f t="shared" si="22"/>
        <v>1.225E-2</v>
      </c>
      <c r="X37" s="51">
        <f t="shared" si="23"/>
        <v>4.6609999999999999E-2</v>
      </c>
      <c r="Z37" s="49">
        <f t="shared" si="24"/>
        <v>317.36842105263162</v>
      </c>
      <c r="AA37" s="49">
        <f t="shared" si="25"/>
        <v>1789.957894736842</v>
      </c>
      <c r="AB37" s="49">
        <f t="shared" si="26"/>
        <v>149.16315789473683</v>
      </c>
      <c r="AD37" s="49">
        <f t="shared" si="27"/>
        <v>65.82978723404257</v>
      </c>
      <c r="AE37" s="49">
        <f t="shared" si="28"/>
        <v>371.28000000000003</v>
      </c>
      <c r="AF37" s="49">
        <f t="shared" si="29"/>
        <v>30.94</v>
      </c>
      <c r="AH37" s="49">
        <f t="shared" si="30"/>
        <v>27.061943117461762</v>
      </c>
      <c r="AI37" s="49">
        <f t="shared" si="31"/>
        <v>152.62935918248434</v>
      </c>
      <c r="AJ37" s="49">
        <f t="shared" si="32"/>
        <v>12.719113265207028</v>
      </c>
      <c r="AK37" s="121">
        <f t="shared" si="0"/>
        <v>5.0223480880810911E-2</v>
      </c>
    </row>
    <row r="38" spans="3:37" ht="12.75">
      <c r="C38" s="237"/>
      <c r="D38" s="238" t="s">
        <v>1</v>
      </c>
      <c r="E38" s="239">
        <v>930.59999999999991</v>
      </c>
      <c r="F38" s="240">
        <v>165</v>
      </c>
      <c r="G38" s="240">
        <v>1980</v>
      </c>
      <c r="H38" s="240">
        <v>591081.0389437566</v>
      </c>
      <c r="I38" s="240">
        <v>163611.23157963183</v>
      </c>
      <c r="J38" s="240">
        <v>14961.443257744369</v>
      </c>
      <c r="K38" s="240">
        <v>7240.7427270610187</v>
      </c>
      <c r="L38" s="240">
        <v>27550.287225168497</v>
      </c>
      <c r="M38" s="240">
        <v>295343.05263157893</v>
      </c>
      <c r="N38" s="240">
        <v>61261.200000000004</v>
      </c>
      <c r="O38" s="241">
        <v>21113.081522572025</v>
      </c>
      <c r="Q38" s="49">
        <f t="shared" si="17"/>
        <v>635.16122817940754</v>
      </c>
      <c r="R38" s="49">
        <f t="shared" si="18"/>
        <v>3582.3093269318583</v>
      </c>
      <c r="S38" s="49">
        <f t="shared" si="19"/>
        <v>298.52577724432155</v>
      </c>
      <c r="U38" s="50">
        <f t="shared" si="20"/>
        <v>0.27679999999999999</v>
      </c>
      <c r="V38" s="50">
        <f t="shared" si="21"/>
        <v>2.5312000000000005E-2</v>
      </c>
      <c r="W38" s="51">
        <f t="shared" si="22"/>
        <v>1.225E-2</v>
      </c>
      <c r="X38" s="51">
        <f t="shared" si="23"/>
        <v>4.6610000000000006E-2</v>
      </c>
      <c r="Z38" s="49">
        <f t="shared" si="24"/>
        <v>317.36842105263162</v>
      </c>
      <c r="AA38" s="49">
        <f t="shared" si="25"/>
        <v>1789.957894736842</v>
      </c>
      <c r="AB38" s="49">
        <f t="shared" si="26"/>
        <v>149.16315789473683</v>
      </c>
      <c r="AD38" s="49">
        <f t="shared" si="27"/>
        <v>65.82978723404257</v>
      </c>
      <c r="AE38" s="49">
        <f t="shared" si="28"/>
        <v>371.28000000000003</v>
      </c>
      <c r="AF38" s="49">
        <f t="shared" si="29"/>
        <v>30.94</v>
      </c>
      <c r="AH38" s="49">
        <f t="shared" si="30"/>
        <v>22.687601034356359</v>
      </c>
      <c r="AI38" s="49">
        <f t="shared" si="31"/>
        <v>127.95806983376985</v>
      </c>
      <c r="AJ38" s="49">
        <f t="shared" si="32"/>
        <v>10.663172486147488</v>
      </c>
      <c r="AK38" s="121">
        <f t="shared" si="0"/>
        <v>3.5719436306568798E-2</v>
      </c>
    </row>
    <row r="39" spans="3:37" ht="12.75">
      <c r="C39" s="237"/>
      <c r="D39" s="238" t="s">
        <v>0</v>
      </c>
      <c r="E39" s="239">
        <v>930.59999999999991</v>
      </c>
      <c r="F39" s="240">
        <v>165</v>
      </c>
      <c r="G39" s="240">
        <v>1980</v>
      </c>
      <c r="H39" s="240">
        <v>572631.52109358425</v>
      </c>
      <c r="I39" s="240">
        <v>152377.24776300276</v>
      </c>
      <c r="J39" s="240">
        <v>14708.899566570353</v>
      </c>
      <c r="K39" s="240">
        <v>7014.7361333964072</v>
      </c>
      <c r="L39" s="240">
        <v>26690.355198171961</v>
      </c>
      <c r="M39" s="240">
        <v>295343.05263157893</v>
      </c>
      <c r="N39" s="240">
        <v>61261.200000000004</v>
      </c>
      <c r="O39" s="241">
        <v>15236.029800863836</v>
      </c>
      <c r="Q39" s="49">
        <f t="shared" si="17"/>
        <v>615.33582752373127</v>
      </c>
      <c r="R39" s="49">
        <f t="shared" si="18"/>
        <v>3470.4940672338439</v>
      </c>
      <c r="S39" s="49">
        <f t="shared" si="19"/>
        <v>289.20783893615368</v>
      </c>
      <c r="U39" s="50">
        <f t="shared" si="20"/>
        <v>0.2661</v>
      </c>
      <c r="V39" s="50">
        <f t="shared" si="21"/>
        <v>2.5686500000000001E-2</v>
      </c>
      <c r="W39" s="51">
        <f t="shared" si="22"/>
        <v>1.225E-2</v>
      </c>
      <c r="X39" s="51">
        <f t="shared" si="23"/>
        <v>4.6609999999999999E-2</v>
      </c>
      <c r="Z39" s="49">
        <f t="shared" si="24"/>
        <v>317.36842105263162</v>
      </c>
      <c r="AA39" s="49">
        <f t="shared" si="25"/>
        <v>1789.957894736842</v>
      </c>
      <c r="AB39" s="49">
        <f t="shared" si="26"/>
        <v>149.16315789473683</v>
      </c>
      <c r="AD39" s="49">
        <f t="shared" si="27"/>
        <v>65.82978723404257</v>
      </c>
      <c r="AE39" s="49">
        <f t="shared" si="28"/>
        <v>371.28000000000003</v>
      </c>
      <c r="AF39" s="49">
        <f t="shared" si="29"/>
        <v>30.94</v>
      </c>
      <c r="AH39" s="49">
        <f t="shared" si="30"/>
        <v>16.372264991257079</v>
      </c>
      <c r="AI39" s="49">
        <f t="shared" si="31"/>
        <v>92.339574550689917</v>
      </c>
      <c r="AJ39" s="49">
        <f t="shared" si="32"/>
        <v>7.6949645458908265</v>
      </c>
      <c r="AK39" s="121">
        <f t="shared" si="0"/>
        <v>2.6607040024214518E-2</v>
      </c>
    </row>
    <row r="40" spans="3:37" ht="12.75">
      <c r="C40" s="237"/>
      <c r="D40" s="238" t="s">
        <v>13</v>
      </c>
      <c r="E40" s="239">
        <v>564</v>
      </c>
      <c r="F40" s="240">
        <v>100</v>
      </c>
      <c r="G40" s="240">
        <v>1200</v>
      </c>
      <c r="H40" s="240">
        <v>292280.89243313158</v>
      </c>
      <c r="I40" s="240">
        <v>29228.089243313159</v>
      </c>
      <c r="J40" s="240">
        <v>5261.0560637963681</v>
      </c>
      <c r="K40" s="240">
        <v>3580.4409323058617</v>
      </c>
      <c r="L40" s="240">
        <v>13623.212396308261</v>
      </c>
      <c r="M40" s="240">
        <v>178995.78947368418</v>
      </c>
      <c r="N40" s="240">
        <v>37128</v>
      </c>
      <c r="O40" s="241">
        <v>24464.304323723729</v>
      </c>
      <c r="Q40" s="49">
        <f t="shared" si="17"/>
        <v>518.22853268285746</v>
      </c>
      <c r="R40" s="49">
        <f t="shared" si="18"/>
        <v>2922.8089243313157</v>
      </c>
      <c r="S40" s="49">
        <f t="shared" si="19"/>
        <v>243.56741036094297</v>
      </c>
      <c r="U40" s="50">
        <f t="shared" si="20"/>
        <v>0.1</v>
      </c>
      <c r="V40" s="50">
        <f t="shared" si="21"/>
        <v>1.7999999999999999E-2</v>
      </c>
      <c r="W40" s="51">
        <f t="shared" si="22"/>
        <v>1.2249999999999999E-2</v>
      </c>
      <c r="X40" s="51">
        <f t="shared" si="23"/>
        <v>4.6609999999999992E-2</v>
      </c>
      <c r="Z40" s="49">
        <f t="shared" si="24"/>
        <v>317.36842105263156</v>
      </c>
      <c r="AA40" s="49">
        <f t="shared" si="25"/>
        <v>1789.9578947368418</v>
      </c>
      <c r="AB40" s="49">
        <f t="shared" si="26"/>
        <v>149.16315789473683</v>
      </c>
      <c r="AD40" s="49">
        <f t="shared" si="27"/>
        <v>65.829787234042556</v>
      </c>
      <c r="AE40" s="49">
        <f t="shared" si="28"/>
        <v>371.28</v>
      </c>
      <c r="AF40" s="49">
        <f t="shared" si="29"/>
        <v>30.94</v>
      </c>
      <c r="AH40" s="49">
        <f t="shared" si="30"/>
        <v>43.376426105893138</v>
      </c>
      <c r="AI40" s="49">
        <f t="shared" si="31"/>
        <v>244.64304323723729</v>
      </c>
      <c r="AJ40" s="49">
        <f t="shared" si="32"/>
        <v>20.386920269769774</v>
      </c>
      <c r="AK40" s="121">
        <f t="shared" si="0"/>
        <v>8.3701346742400221E-2</v>
      </c>
    </row>
    <row r="41" spans="3:37" ht="12.75">
      <c r="C41" s="237"/>
      <c r="D41" s="238" t="s">
        <v>48</v>
      </c>
      <c r="E41" s="239">
        <v>282</v>
      </c>
      <c r="F41" s="240">
        <v>50</v>
      </c>
      <c r="G41" s="240">
        <v>600</v>
      </c>
      <c r="H41" s="240">
        <v>161806.58687751045</v>
      </c>
      <c r="I41" s="240">
        <v>24270.988031626566</v>
      </c>
      <c r="J41" s="240">
        <v>4813.7459596059362</v>
      </c>
      <c r="K41" s="240">
        <v>1982.1306892495033</v>
      </c>
      <c r="L41" s="240">
        <v>9546.5886257731163</v>
      </c>
      <c r="M41" s="240">
        <v>89497.894736842092</v>
      </c>
      <c r="N41" s="240">
        <v>18564</v>
      </c>
      <c r="O41" s="241">
        <v>13131.238834413232</v>
      </c>
      <c r="Q41" s="49">
        <f t="shared" si="17"/>
        <v>573.7822229698952</v>
      </c>
      <c r="R41" s="49">
        <f t="shared" si="18"/>
        <v>3236.131737550209</v>
      </c>
      <c r="S41" s="49">
        <f t="shared" si="19"/>
        <v>269.67764479585077</v>
      </c>
      <c r="U41" s="50">
        <f t="shared" si="20"/>
        <v>0.15</v>
      </c>
      <c r="V41" s="50">
        <f t="shared" si="21"/>
        <v>2.9750000000000002E-2</v>
      </c>
      <c r="W41" s="51">
        <f t="shared" si="22"/>
        <v>1.2250000000000002E-2</v>
      </c>
      <c r="X41" s="51">
        <f t="shared" si="23"/>
        <v>5.8999999999999997E-2</v>
      </c>
      <c r="Z41" s="49">
        <f t="shared" si="24"/>
        <v>317.36842105263156</v>
      </c>
      <c r="AA41" s="49">
        <f t="shared" si="25"/>
        <v>1789.9578947368418</v>
      </c>
      <c r="AB41" s="49">
        <f t="shared" si="26"/>
        <v>149.16315789473683</v>
      </c>
      <c r="AD41" s="49">
        <f t="shared" si="27"/>
        <v>65.829787234042556</v>
      </c>
      <c r="AE41" s="49">
        <f t="shared" si="28"/>
        <v>371.28</v>
      </c>
      <c r="AF41" s="49">
        <f t="shared" si="29"/>
        <v>30.94</v>
      </c>
      <c r="AH41" s="49">
        <f t="shared" si="30"/>
        <v>46.564676717777417</v>
      </c>
      <c r="AI41" s="49">
        <f t="shared" si="31"/>
        <v>262.62477668826466</v>
      </c>
      <c r="AJ41" s="49">
        <f t="shared" si="32"/>
        <v>21.885398057355388</v>
      </c>
      <c r="AK41" s="121">
        <f t="shared" si="0"/>
        <v>8.1153920169849084E-2</v>
      </c>
    </row>
    <row r="42" spans="3:37" ht="12.75">
      <c r="C42" s="237"/>
      <c r="D42" s="238" t="s">
        <v>47</v>
      </c>
      <c r="E42" s="239">
        <v>56.4</v>
      </c>
      <c r="F42" s="240">
        <v>10</v>
      </c>
      <c r="G42" s="240">
        <v>120</v>
      </c>
      <c r="H42" s="240">
        <v>30858.166344380377</v>
      </c>
      <c r="I42" s="240">
        <v>3949.8452920806885</v>
      </c>
      <c r="J42" s="240">
        <v>941.7912368304892</v>
      </c>
      <c r="K42" s="240">
        <v>378.01253771865964</v>
      </c>
      <c r="L42" s="240">
        <v>1820.6318143184421</v>
      </c>
      <c r="M42" s="240">
        <v>17899.57894736842</v>
      </c>
      <c r="N42" s="240">
        <v>3712.8</v>
      </c>
      <c r="O42" s="241">
        <v>2155.5065160636786</v>
      </c>
      <c r="Q42" s="49">
        <f t="shared" si="17"/>
        <v>547.13060894291448</v>
      </c>
      <c r="R42" s="49">
        <f t="shared" si="18"/>
        <v>3085.8166344380379</v>
      </c>
      <c r="S42" s="49">
        <f t="shared" si="19"/>
        <v>257.15138620316981</v>
      </c>
      <c r="U42" s="50">
        <f t="shared" si="20"/>
        <v>0.128</v>
      </c>
      <c r="V42" s="50">
        <f t="shared" si="21"/>
        <v>3.0520000000000002E-2</v>
      </c>
      <c r="W42" s="51">
        <f t="shared" si="22"/>
        <v>1.225E-2</v>
      </c>
      <c r="X42" s="51">
        <f t="shared" si="23"/>
        <v>5.8999999999999997E-2</v>
      </c>
      <c r="Z42" s="49">
        <f t="shared" si="24"/>
        <v>317.36842105263156</v>
      </c>
      <c r="AA42" s="49">
        <f t="shared" si="25"/>
        <v>1789.957894736842</v>
      </c>
      <c r="AB42" s="49">
        <f t="shared" si="26"/>
        <v>149.16315789473683</v>
      </c>
      <c r="AD42" s="49">
        <f t="shared" si="27"/>
        <v>65.829787234042556</v>
      </c>
      <c r="AE42" s="49">
        <f t="shared" si="28"/>
        <v>371.28000000000003</v>
      </c>
      <c r="AF42" s="49">
        <f t="shared" si="29"/>
        <v>30.94</v>
      </c>
      <c r="AH42" s="49">
        <f t="shared" si="30"/>
        <v>38.218200639426925</v>
      </c>
      <c r="AI42" s="49">
        <f t="shared" si="31"/>
        <v>215.55065160636786</v>
      </c>
      <c r="AJ42" s="49">
        <f t="shared" si="32"/>
        <v>17.962554300530655</v>
      </c>
      <c r="AK42" s="121">
        <f t="shared" si="0"/>
        <v>6.9852060942571875E-2</v>
      </c>
    </row>
    <row r="43" spans="3:37" ht="12.75">
      <c r="C43" s="237"/>
      <c r="D43" s="238" t="s">
        <v>21</v>
      </c>
      <c r="E43" s="239">
        <v>564</v>
      </c>
      <c r="F43" s="240">
        <v>100</v>
      </c>
      <c r="G43" s="240">
        <v>1200</v>
      </c>
      <c r="H43" s="240">
        <v>306880.49905142526</v>
      </c>
      <c r="I43" s="240">
        <v>46032.074857713786</v>
      </c>
      <c r="J43" s="240">
        <v>13042.421209685575</v>
      </c>
      <c r="K43" s="240">
        <v>3759.2861133799597</v>
      </c>
      <c r="L43" s="240">
        <v>18105.94944403409</v>
      </c>
      <c r="M43" s="240">
        <v>178995.78947368418</v>
      </c>
      <c r="N43" s="240">
        <v>37128</v>
      </c>
      <c r="O43" s="241">
        <v>9816.9779529276748</v>
      </c>
      <c r="Q43" s="49">
        <f t="shared" si="17"/>
        <v>544.11436002025755</v>
      </c>
      <c r="R43" s="49">
        <f t="shared" si="18"/>
        <v>3068.8049905142525</v>
      </c>
      <c r="S43" s="49">
        <f t="shared" si="19"/>
        <v>255.73374920952105</v>
      </c>
      <c r="U43" s="50">
        <f t="shared" si="20"/>
        <v>0.15</v>
      </c>
      <c r="V43" s="50">
        <f t="shared" si="21"/>
        <v>4.2500000000000003E-2</v>
      </c>
      <c r="W43" s="51">
        <f t="shared" si="22"/>
        <v>1.225E-2</v>
      </c>
      <c r="X43" s="51">
        <f t="shared" si="23"/>
        <v>5.8999999999999997E-2</v>
      </c>
      <c r="Z43" s="49">
        <f t="shared" si="24"/>
        <v>317.36842105263156</v>
      </c>
      <c r="AA43" s="49">
        <f t="shared" si="25"/>
        <v>1789.9578947368418</v>
      </c>
      <c r="AB43" s="49">
        <f t="shared" si="26"/>
        <v>149.16315789473683</v>
      </c>
      <c r="AD43" s="49">
        <f t="shared" si="27"/>
        <v>65.829787234042556</v>
      </c>
      <c r="AE43" s="49">
        <f t="shared" si="28"/>
        <v>371.28</v>
      </c>
      <c r="AF43" s="49">
        <f t="shared" si="29"/>
        <v>30.94</v>
      </c>
      <c r="AH43" s="49">
        <f t="shared" si="30"/>
        <v>17.405989278240558</v>
      </c>
      <c r="AI43" s="49">
        <f t="shared" si="31"/>
        <v>98.169779529276752</v>
      </c>
      <c r="AJ43" s="49">
        <f t="shared" si="32"/>
        <v>8.1808149607730627</v>
      </c>
      <c r="AK43" s="121">
        <f t="shared" si="0"/>
        <v>3.198957895099943E-2</v>
      </c>
    </row>
    <row r="44" spans="3:37" ht="12.75">
      <c r="C44" s="237"/>
      <c r="D44" s="238" t="s">
        <v>2</v>
      </c>
      <c r="E44" s="239">
        <v>564</v>
      </c>
      <c r="F44" s="240">
        <v>100</v>
      </c>
      <c r="G44" s="240">
        <v>1200</v>
      </c>
      <c r="H44" s="240">
        <v>326279.47967204941</v>
      </c>
      <c r="I44" s="240">
        <v>46494.825853267037</v>
      </c>
      <c r="J44" s="240">
        <v>9792.4628836573829</v>
      </c>
      <c r="K44" s="240">
        <v>3996.9236259826057</v>
      </c>
      <c r="L44" s="240">
        <v>15207.886547514225</v>
      </c>
      <c r="M44" s="240">
        <v>178995.78947368418</v>
      </c>
      <c r="N44" s="240">
        <v>37128</v>
      </c>
      <c r="O44" s="241">
        <v>34663.591287943986</v>
      </c>
      <c r="Q44" s="49">
        <f t="shared" si="17"/>
        <v>578.50971573058405</v>
      </c>
      <c r="R44" s="49">
        <f t="shared" si="18"/>
        <v>3262.7947967204941</v>
      </c>
      <c r="S44" s="49">
        <f t="shared" si="19"/>
        <v>271.89956639337453</v>
      </c>
      <c r="U44" s="50">
        <f t="shared" si="20"/>
        <v>0.14249999999999999</v>
      </c>
      <c r="V44" s="50">
        <f t="shared" si="21"/>
        <v>3.0012500000000001E-2</v>
      </c>
      <c r="W44" s="51">
        <f t="shared" si="22"/>
        <v>1.2250000000000002E-2</v>
      </c>
      <c r="X44" s="51">
        <f t="shared" si="23"/>
        <v>4.6610000000000006E-2</v>
      </c>
      <c r="Z44" s="49">
        <f t="shared" si="24"/>
        <v>317.36842105263156</v>
      </c>
      <c r="AA44" s="49">
        <f t="shared" si="25"/>
        <v>1789.9578947368418</v>
      </c>
      <c r="AB44" s="49">
        <f t="shared" si="26"/>
        <v>149.16315789473683</v>
      </c>
      <c r="AD44" s="49">
        <f t="shared" si="27"/>
        <v>65.829787234042556</v>
      </c>
      <c r="AE44" s="49">
        <f t="shared" si="28"/>
        <v>371.28</v>
      </c>
      <c r="AF44" s="49">
        <f t="shared" si="29"/>
        <v>30.94</v>
      </c>
      <c r="AH44" s="49">
        <f t="shared" si="30"/>
        <v>61.460268241035436</v>
      </c>
      <c r="AI44" s="49">
        <f t="shared" si="31"/>
        <v>346.63591287943984</v>
      </c>
      <c r="AJ44" s="49">
        <f t="shared" si="32"/>
        <v>28.886326073286654</v>
      </c>
      <c r="AK44" s="121">
        <f t="shared" si="0"/>
        <v>0.10623895601030477</v>
      </c>
    </row>
    <row r="45" spans="3:37" ht="12.75">
      <c r="C45" s="237"/>
      <c r="D45" s="238" t="s">
        <v>104</v>
      </c>
      <c r="E45" s="239">
        <v>282</v>
      </c>
      <c r="F45" s="240">
        <v>50</v>
      </c>
      <c r="G45" s="240">
        <v>600</v>
      </c>
      <c r="H45" s="240">
        <v>151782.67699574836</v>
      </c>
      <c r="I45" s="240">
        <v>15178.267699574837</v>
      </c>
      <c r="J45" s="240">
        <v>9562.3086507321477</v>
      </c>
      <c r="K45" s="240">
        <v>1859.3377931979173</v>
      </c>
      <c r="L45" s="240">
        <v>8955.1779427491529</v>
      </c>
      <c r="M45" s="240">
        <v>89497.894736842092</v>
      </c>
      <c r="N45" s="240">
        <v>18564</v>
      </c>
      <c r="O45" s="241">
        <v>8165.6901726522046</v>
      </c>
      <c r="Q45" s="49">
        <f t="shared" si="17"/>
        <v>538.23644324733459</v>
      </c>
      <c r="R45" s="49">
        <f t="shared" si="18"/>
        <v>3035.653539914967</v>
      </c>
      <c r="S45" s="49">
        <f t="shared" si="19"/>
        <v>252.97112832624728</v>
      </c>
      <c r="U45" s="50">
        <f t="shared" si="20"/>
        <v>0.1</v>
      </c>
      <c r="V45" s="50">
        <f t="shared" si="21"/>
        <v>6.3E-2</v>
      </c>
      <c r="W45" s="51">
        <f t="shared" si="22"/>
        <v>1.2249999999999999E-2</v>
      </c>
      <c r="X45" s="51">
        <f t="shared" si="23"/>
        <v>5.8999999999999997E-2</v>
      </c>
      <c r="Z45" s="49">
        <f t="shared" si="24"/>
        <v>317.36842105263156</v>
      </c>
      <c r="AA45" s="49">
        <f t="shared" si="25"/>
        <v>1789.9578947368418</v>
      </c>
      <c r="AB45" s="49">
        <f t="shared" si="26"/>
        <v>149.16315789473683</v>
      </c>
      <c r="AD45" s="49">
        <f t="shared" si="27"/>
        <v>65.829787234042556</v>
      </c>
      <c r="AE45" s="49">
        <f t="shared" si="28"/>
        <v>371.28</v>
      </c>
      <c r="AF45" s="49">
        <f t="shared" si="29"/>
        <v>30.94</v>
      </c>
      <c r="AH45" s="49">
        <f t="shared" si="30"/>
        <v>28.956348129972358</v>
      </c>
      <c r="AI45" s="49">
        <f t="shared" si="31"/>
        <v>163.3138034530441</v>
      </c>
      <c r="AJ45" s="49">
        <f t="shared" si="32"/>
        <v>13.609483621087008</v>
      </c>
      <c r="AK45" s="121">
        <f t="shared" si="0"/>
        <v>5.3798564726071717E-2</v>
      </c>
    </row>
    <row r="46" spans="3:37" ht="12.75">
      <c r="C46" s="227" t="s">
        <v>90</v>
      </c>
      <c r="D46" s="228"/>
      <c r="E46" s="234">
        <v>6063</v>
      </c>
      <c r="F46" s="235">
        <v>1075</v>
      </c>
      <c r="G46" s="235">
        <v>12900</v>
      </c>
      <c r="H46" s="235">
        <v>3453529.8414117605</v>
      </c>
      <c r="I46" s="235">
        <v>623911.27275247162</v>
      </c>
      <c r="J46" s="235">
        <v>95272.460992594904</v>
      </c>
      <c r="K46" s="235">
        <v>42305.74055729407</v>
      </c>
      <c r="L46" s="235">
        <v>175463.11119105326</v>
      </c>
      <c r="M46" s="235">
        <v>1924204.7368421049</v>
      </c>
      <c r="N46" s="235">
        <v>399126</v>
      </c>
      <c r="O46" s="236">
        <v>193246.51907624159</v>
      </c>
      <c r="Q46" s="53">
        <f t="shared" si="17"/>
        <v>569.60742889852554</v>
      </c>
      <c r="R46" s="53">
        <f t="shared" si="18"/>
        <v>3212.5858989876842</v>
      </c>
      <c r="S46" s="53">
        <f t="shared" si="19"/>
        <v>267.71549158230704</v>
      </c>
      <c r="T46" s="54"/>
      <c r="U46" s="55">
        <f t="shared" si="20"/>
        <v>0.18065900727744236</v>
      </c>
      <c r="V46" s="55">
        <f t="shared" si="21"/>
        <v>2.7586980674140837E-2</v>
      </c>
      <c r="W46" s="56">
        <f t="shared" si="22"/>
        <v>1.225E-2</v>
      </c>
      <c r="X46" s="56">
        <f t="shared" si="23"/>
        <v>5.0806890123563E-2</v>
      </c>
      <c r="Y46" s="54"/>
      <c r="Z46" s="53">
        <f t="shared" si="24"/>
        <v>317.3684210526315</v>
      </c>
      <c r="AA46" s="53">
        <f t="shared" si="25"/>
        <v>1789.9578947368418</v>
      </c>
      <c r="AB46" s="53">
        <f t="shared" si="26"/>
        <v>149.16315789473683</v>
      </c>
      <c r="AC46" s="54"/>
      <c r="AD46" s="53">
        <f t="shared" si="27"/>
        <v>65.829787234042556</v>
      </c>
      <c r="AE46" s="53">
        <f t="shared" si="28"/>
        <v>371.28</v>
      </c>
      <c r="AF46" s="53">
        <f t="shared" si="29"/>
        <v>30.94</v>
      </c>
      <c r="AG46" s="54"/>
      <c r="AH46" s="57">
        <f t="shared" si="30"/>
        <v>31.873085778697277</v>
      </c>
      <c r="AI46" s="53">
        <f t="shared" si="31"/>
        <v>179.76420379185265</v>
      </c>
      <c r="AJ46" s="53">
        <f t="shared" si="32"/>
        <v>14.980350315987719</v>
      </c>
      <c r="AK46" s="121">
        <f t="shared" si="0"/>
        <v>5.5956232593966752E-2</v>
      </c>
    </row>
    <row r="47" spans="3:37" ht="12.75">
      <c r="C47" s="227"/>
      <c r="D47" s="228"/>
      <c r="E47" s="234"/>
      <c r="F47" s="235"/>
      <c r="G47" s="235"/>
      <c r="H47" s="235"/>
      <c r="I47" s="235"/>
      <c r="J47" s="235"/>
      <c r="K47" s="235"/>
      <c r="L47" s="235"/>
      <c r="M47" s="235"/>
      <c r="N47" s="235"/>
      <c r="O47" s="236"/>
      <c r="Q47" s="49" t="str">
        <f t="shared" si="17"/>
        <v xml:space="preserve"> </v>
      </c>
      <c r="R47" s="49" t="str">
        <f t="shared" si="18"/>
        <v xml:space="preserve"> </v>
      </c>
      <c r="S47" s="49" t="str">
        <f t="shared" si="19"/>
        <v xml:space="preserve"> </v>
      </c>
      <c r="U47" s="50" t="str">
        <f t="shared" si="20"/>
        <v xml:space="preserve"> </v>
      </c>
      <c r="V47" s="50" t="str">
        <f t="shared" si="21"/>
        <v xml:space="preserve"> </v>
      </c>
      <c r="W47" s="51" t="str">
        <f t="shared" si="22"/>
        <v xml:space="preserve"> </v>
      </c>
      <c r="X47" s="51" t="str">
        <f t="shared" si="23"/>
        <v xml:space="preserve"> </v>
      </c>
      <c r="Z47" s="49" t="str">
        <f t="shared" si="24"/>
        <v xml:space="preserve"> </v>
      </c>
      <c r="AA47" s="49" t="str">
        <f t="shared" si="25"/>
        <v xml:space="preserve"> </v>
      </c>
      <c r="AB47" s="49" t="str">
        <f t="shared" si="26"/>
        <v xml:space="preserve"> </v>
      </c>
      <c r="AD47" s="49" t="str">
        <f t="shared" si="27"/>
        <v xml:space="preserve"> </v>
      </c>
      <c r="AE47" s="49" t="str">
        <f t="shared" si="28"/>
        <v xml:space="preserve"> </v>
      </c>
      <c r="AF47" s="49" t="str">
        <f t="shared" si="29"/>
        <v xml:space="preserve"> </v>
      </c>
      <c r="AH47" s="49" t="str">
        <f t="shared" si="30"/>
        <v xml:space="preserve"> </v>
      </c>
      <c r="AI47" s="49" t="str">
        <f t="shared" si="31"/>
        <v xml:space="preserve"> </v>
      </c>
      <c r="AJ47" s="49" t="str">
        <f t="shared" si="32"/>
        <v xml:space="preserve"> </v>
      </c>
      <c r="AK47" s="121" t="str">
        <f t="shared" si="0"/>
        <v xml:space="preserve"> </v>
      </c>
    </row>
    <row r="48" spans="3:37" ht="12.75">
      <c r="C48" s="227" t="s">
        <v>27</v>
      </c>
      <c r="D48" s="227" t="s">
        <v>50</v>
      </c>
      <c r="E48" s="234">
        <v>300</v>
      </c>
      <c r="F48" s="235">
        <v>50</v>
      </c>
      <c r="G48" s="235">
        <v>600</v>
      </c>
      <c r="H48" s="235">
        <v>168545.97115469526</v>
      </c>
      <c r="I48" s="235">
        <v>0</v>
      </c>
      <c r="J48" s="235">
        <v>5899.1089904143346</v>
      </c>
      <c r="K48" s="235">
        <v>2064.6881466450168</v>
      </c>
      <c r="L48" s="235">
        <v>9944.2122981270186</v>
      </c>
      <c r="M48" s="235">
        <v>95210.526315789481</v>
      </c>
      <c r="N48" s="235">
        <v>16948</v>
      </c>
      <c r="O48" s="236">
        <v>38479.43540371937</v>
      </c>
      <c r="Q48" s="49">
        <f t="shared" si="17"/>
        <v>561.81990384898415</v>
      </c>
      <c r="R48" s="49">
        <f t="shared" si="18"/>
        <v>3370.9194230939052</v>
      </c>
      <c r="S48" s="49">
        <f t="shared" si="19"/>
        <v>280.90995192449208</v>
      </c>
      <c r="U48" s="50">
        <f t="shared" si="20"/>
        <v>0</v>
      </c>
      <c r="V48" s="50">
        <f t="shared" si="21"/>
        <v>3.5000000000000003E-2</v>
      </c>
      <c r="W48" s="51">
        <f t="shared" si="22"/>
        <v>1.2249999999999999E-2</v>
      </c>
      <c r="X48" s="51">
        <f t="shared" si="23"/>
        <v>5.899999999999999E-2</v>
      </c>
      <c r="Z48" s="49">
        <f t="shared" si="24"/>
        <v>317.36842105263162</v>
      </c>
      <c r="AA48" s="49">
        <f t="shared" si="25"/>
        <v>1904.2105263157896</v>
      </c>
      <c r="AB48" s="49">
        <f t="shared" si="26"/>
        <v>158.68421052631581</v>
      </c>
      <c r="AD48" s="49">
        <f t="shared" si="27"/>
        <v>56.493333333333332</v>
      </c>
      <c r="AE48" s="49">
        <f t="shared" si="28"/>
        <v>338.96</v>
      </c>
      <c r="AF48" s="49">
        <f t="shared" si="29"/>
        <v>28.246666666666666</v>
      </c>
      <c r="AH48" s="49">
        <f t="shared" si="30"/>
        <v>128.26478467906458</v>
      </c>
      <c r="AI48" s="49">
        <f t="shared" si="31"/>
        <v>769.58870807438734</v>
      </c>
      <c r="AJ48" s="49">
        <f t="shared" si="32"/>
        <v>64.132392339532288</v>
      </c>
      <c r="AK48" s="121">
        <f t="shared" si="0"/>
        <v>0.22830231503072881</v>
      </c>
    </row>
    <row r="49" spans="3:37" ht="12.75">
      <c r="C49" s="237"/>
      <c r="D49" s="238" t="s">
        <v>49</v>
      </c>
      <c r="E49" s="239">
        <v>0</v>
      </c>
      <c r="F49" s="240"/>
      <c r="G49" s="240">
        <v>0</v>
      </c>
      <c r="H49" s="240">
        <v>0</v>
      </c>
      <c r="I49" s="240">
        <v>0</v>
      </c>
      <c r="J49" s="240">
        <v>0</v>
      </c>
      <c r="K49" s="240">
        <v>0</v>
      </c>
      <c r="L49" s="240">
        <v>0</v>
      </c>
      <c r="M49" s="240">
        <v>0</v>
      </c>
      <c r="N49" s="240">
        <v>0</v>
      </c>
      <c r="O49" s="241">
        <v>0</v>
      </c>
      <c r="Q49" s="49" t="str">
        <f t="shared" si="17"/>
        <v xml:space="preserve"> </v>
      </c>
      <c r="R49" s="49" t="str">
        <f t="shared" si="18"/>
        <v xml:space="preserve"> </v>
      </c>
      <c r="S49" s="49" t="str">
        <f t="shared" si="19"/>
        <v xml:space="preserve"> </v>
      </c>
      <c r="U49" s="50" t="str">
        <f t="shared" si="20"/>
        <v xml:space="preserve"> </v>
      </c>
      <c r="V49" s="50" t="str">
        <f t="shared" si="21"/>
        <v xml:space="preserve"> </v>
      </c>
      <c r="W49" s="51" t="str">
        <f t="shared" si="22"/>
        <v xml:space="preserve"> </v>
      </c>
      <c r="X49" s="51" t="str">
        <f t="shared" si="23"/>
        <v xml:space="preserve"> </v>
      </c>
      <c r="Z49" s="49" t="str">
        <f t="shared" si="24"/>
        <v xml:space="preserve"> </v>
      </c>
      <c r="AA49" s="49" t="str">
        <f t="shared" si="25"/>
        <v xml:space="preserve"> </v>
      </c>
      <c r="AB49" s="49" t="str">
        <f t="shared" si="26"/>
        <v xml:space="preserve"> </v>
      </c>
      <c r="AD49" s="49" t="str">
        <f t="shared" si="27"/>
        <v xml:space="preserve"> </v>
      </c>
      <c r="AE49" s="49" t="str">
        <f t="shared" si="28"/>
        <v xml:space="preserve"> </v>
      </c>
      <c r="AF49" s="49" t="str">
        <f t="shared" si="29"/>
        <v xml:space="preserve"> </v>
      </c>
      <c r="AH49" s="49" t="str">
        <f t="shared" si="30"/>
        <v xml:space="preserve"> </v>
      </c>
      <c r="AI49" s="49" t="str">
        <f t="shared" si="31"/>
        <v xml:space="preserve"> </v>
      </c>
      <c r="AJ49" s="49" t="str">
        <f t="shared" si="32"/>
        <v xml:space="preserve"> </v>
      </c>
      <c r="AK49" s="121" t="str">
        <f t="shared" si="0"/>
        <v xml:space="preserve"> </v>
      </c>
    </row>
    <row r="50" spans="3:37" ht="12.75">
      <c r="C50" s="237"/>
      <c r="D50" s="238" t="s">
        <v>51</v>
      </c>
      <c r="E50" s="239">
        <v>0</v>
      </c>
      <c r="F50" s="240"/>
      <c r="G50" s="240">
        <v>0</v>
      </c>
      <c r="H50" s="240">
        <v>0</v>
      </c>
      <c r="I50" s="240">
        <v>0</v>
      </c>
      <c r="J50" s="240">
        <v>0</v>
      </c>
      <c r="K50" s="240">
        <v>0</v>
      </c>
      <c r="L50" s="240">
        <v>0</v>
      </c>
      <c r="M50" s="240">
        <v>0</v>
      </c>
      <c r="N50" s="240">
        <v>0</v>
      </c>
      <c r="O50" s="241">
        <v>0</v>
      </c>
      <c r="Q50" s="49" t="str">
        <f t="shared" si="17"/>
        <v xml:space="preserve"> </v>
      </c>
      <c r="R50" s="49" t="str">
        <f t="shared" si="18"/>
        <v xml:space="preserve"> </v>
      </c>
      <c r="S50" s="49" t="str">
        <f t="shared" si="19"/>
        <v xml:space="preserve"> </v>
      </c>
      <c r="U50" s="50" t="str">
        <f t="shared" si="20"/>
        <v xml:space="preserve"> </v>
      </c>
      <c r="V50" s="50" t="str">
        <f t="shared" si="21"/>
        <v xml:space="preserve"> </v>
      </c>
      <c r="W50" s="51" t="str">
        <f t="shared" si="22"/>
        <v xml:space="preserve"> </v>
      </c>
      <c r="X50" s="51" t="str">
        <f t="shared" si="23"/>
        <v xml:space="preserve"> </v>
      </c>
      <c r="Z50" s="49" t="str">
        <f t="shared" si="24"/>
        <v xml:space="preserve"> </v>
      </c>
      <c r="AA50" s="49" t="str">
        <f t="shared" si="25"/>
        <v xml:space="preserve"> </v>
      </c>
      <c r="AB50" s="49" t="str">
        <f t="shared" si="26"/>
        <v xml:space="preserve"> </v>
      </c>
      <c r="AD50" s="49" t="str">
        <f t="shared" si="27"/>
        <v xml:space="preserve"> </v>
      </c>
      <c r="AE50" s="49" t="str">
        <f t="shared" si="28"/>
        <v xml:space="preserve"> </v>
      </c>
      <c r="AF50" s="49" t="str">
        <f t="shared" si="29"/>
        <v xml:space="preserve"> </v>
      </c>
      <c r="AH50" s="49" t="str">
        <f t="shared" si="30"/>
        <v xml:space="preserve"> </v>
      </c>
      <c r="AI50" s="49" t="str">
        <f t="shared" si="31"/>
        <v xml:space="preserve"> </v>
      </c>
      <c r="AJ50" s="49" t="str">
        <f t="shared" si="32"/>
        <v xml:space="preserve"> </v>
      </c>
      <c r="AK50" s="121" t="str">
        <f t="shared" si="0"/>
        <v xml:space="preserve"> </v>
      </c>
    </row>
    <row r="51" spans="3:37" ht="12.75">
      <c r="C51" s="237"/>
      <c r="D51" s="238" t="s">
        <v>12</v>
      </c>
      <c r="E51" s="239">
        <v>432</v>
      </c>
      <c r="F51" s="240">
        <v>72</v>
      </c>
      <c r="G51" s="240">
        <v>864</v>
      </c>
      <c r="H51" s="240">
        <v>237739.48955318614</v>
      </c>
      <c r="I51" s="240">
        <v>35660.923432977921</v>
      </c>
      <c r="J51" s="240">
        <v>7072.7498142072882</v>
      </c>
      <c r="K51" s="240">
        <v>2912.3087470265305</v>
      </c>
      <c r="L51" s="240">
        <v>11081.037608074006</v>
      </c>
      <c r="M51" s="240">
        <v>137103.15789473685</v>
      </c>
      <c r="N51" s="240">
        <v>24405.120000000003</v>
      </c>
      <c r="O51" s="241">
        <v>19504.192056163531</v>
      </c>
      <c r="Q51" s="49">
        <f t="shared" si="17"/>
        <v>550.32289248422717</v>
      </c>
      <c r="R51" s="49">
        <f t="shared" si="18"/>
        <v>3301.937354905363</v>
      </c>
      <c r="S51" s="49">
        <f t="shared" si="19"/>
        <v>275.16144624211358</v>
      </c>
      <c r="U51" s="50">
        <f t="shared" si="20"/>
        <v>0.15</v>
      </c>
      <c r="V51" s="50">
        <f t="shared" si="21"/>
        <v>2.9750000000000002E-2</v>
      </c>
      <c r="W51" s="51">
        <f t="shared" si="22"/>
        <v>1.225E-2</v>
      </c>
      <c r="X51" s="51">
        <f t="shared" si="23"/>
        <v>4.6609999999999999E-2</v>
      </c>
      <c r="Z51" s="49">
        <f t="shared" si="24"/>
        <v>317.36842105263162</v>
      </c>
      <c r="AA51" s="49">
        <f t="shared" si="25"/>
        <v>1904.2105263157896</v>
      </c>
      <c r="AB51" s="49">
        <f t="shared" si="26"/>
        <v>158.68421052631581</v>
      </c>
      <c r="AD51" s="49">
        <f t="shared" si="27"/>
        <v>56.493333333333339</v>
      </c>
      <c r="AE51" s="49">
        <f t="shared" si="28"/>
        <v>338.96000000000004</v>
      </c>
      <c r="AF51" s="49">
        <f t="shared" si="29"/>
        <v>28.24666666666667</v>
      </c>
      <c r="AH51" s="49">
        <f t="shared" si="30"/>
        <v>45.148592722600768</v>
      </c>
      <c r="AI51" s="49">
        <f t="shared" si="31"/>
        <v>270.89155633560461</v>
      </c>
      <c r="AJ51" s="49">
        <f t="shared" si="32"/>
        <v>22.574296361300384</v>
      </c>
      <c r="AK51" s="121">
        <f t="shared" si="0"/>
        <v>8.2040186478149771E-2</v>
      </c>
    </row>
    <row r="52" spans="3:37" ht="12.75">
      <c r="C52" s="237"/>
      <c r="D52" s="238" t="s">
        <v>1</v>
      </c>
      <c r="E52" s="239">
        <v>432</v>
      </c>
      <c r="F52" s="240">
        <v>72</v>
      </c>
      <c r="G52" s="240">
        <v>864</v>
      </c>
      <c r="H52" s="240">
        <v>293774.73755984433</v>
      </c>
      <c r="I52" s="240">
        <v>81316.847356564904</v>
      </c>
      <c r="J52" s="240">
        <v>7436.0261571147812</v>
      </c>
      <c r="K52" s="240">
        <v>3598.7405351080938</v>
      </c>
      <c r="L52" s="240">
        <v>13692.840517664346</v>
      </c>
      <c r="M52" s="240">
        <v>137103.15789473685</v>
      </c>
      <c r="N52" s="240">
        <v>24405.120000000003</v>
      </c>
      <c r="O52" s="241">
        <v>26222.005098655351</v>
      </c>
      <c r="Q52" s="49">
        <f t="shared" si="17"/>
        <v>680.0341147218619</v>
      </c>
      <c r="R52" s="49">
        <f t="shared" si="18"/>
        <v>4080.2046883311714</v>
      </c>
      <c r="S52" s="49">
        <f t="shared" si="19"/>
        <v>340.01705736093095</v>
      </c>
      <c r="U52" s="50">
        <f t="shared" si="20"/>
        <v>0.27679999999999999</v>
      </c>
      <c r="V52" s="50">
        <f t="shared" si="21"/>
        <v>2.5312000000000005E-2</v>
      </c>
      <c r="W52" s="51">
        <f t="shared" si="22"/>
        <v>1.2250000000000002E-2</v>
      </c>
      <c r="X52" s="51">
        <f t="shared" si="23"/>
        <v>4.6610000000000006E-2</v>
      </c>
      <c r="Z52" s="49">
        <f t="shared" si="24"/>
        <v>317.36842105263162</v>
      </c>
      <c r="AA52" s="49">
        <f t="shared" si="25"/>
        <v>1904.2105263157896</v>
      </c>
      <c r="AB52" s="49">
        <f t="shared" si="26"/>
        <v>158.68421052631581</v>
      </c>
      <c r="AD52" s="49">
        <f t="shared" si="27"/>
        <v>56.493333333333339</v>
      </c>
      <c r="AE52" s="49">
        <f t="shared" si="28"/>
        <v>338.96000000000004</v>
      </c>
      <c r="AF52" s="49">
        <f t="shared" si="29"/>
        <v>28.24666666666667</v>
      </c>
      <c r="AH52" s="49">
        <f t="shared" si="30"/>
        <v>60.699085876517017</v>
      </c>
      <c r="AI52" s="49">
        <f t="shared" si="31"/>
        <v>364.1945152591021</v>
      </c>
      <c r="AJ52" s="49">
        <f t="shared" si="32"/>
        <v>30.349542938258509</v>
      </c>
      <c r="AK52" s="121">
        <f t="shared" si="0"/>
        <v>8.9258883580191142E-2</v>
      </c>
    </row>
    <row r="53" spans="3:37" ht="12.75">
      <c r="C53" s="237"/>
      <c r="D53" s="238" t="s">
        <v>0</v>
      </c>
      <c r="E53" s="239">
        <v>432</v>
      </c>
      <c r="F53" s="240">
        <v>72</v>
      </c>
      <c r="G53" s="240">
        <v>864</v>
      </c>
      <c r="H53" s="240">
        <v>272127.7093284516</v>
      </c>
      <c r="I53" s="240">
        <v>72413.183452300975</v>
      </c>
      <c r="J53" s="240">
        <v>6990.0084056652731</v>
      </c>
      <c r="K53" s="240">
        <v>3333.5644392735326</v>
      </c>
      <c r="L53" s="240">
        <v>12683.872531799128</v>
      </c>
      <c r="M53" s="240">
        <v>137103.15789473685</v>
      </c>
      <c r="N53" s="240">
        <v>24405.120000000003</v>
      </c>
      <c r="O53" s="241">
        <v>15198.802604675846</v>
      </c>
      <c r="Q53" s="49">
        <f t="shared" si="17"/>
        <v>629.92525307511949</v>
      </c>
      <c r="R53" s="49">
        <f t="shared" si="18"/>
        <v>3779.5515184507167</v>
      </c>
      <c r="S53" s="49">
        <f t="shared" si="19"/>
        <v>314.96262653755974</v>
      </c>
      <c r="U53" s="50">
        <f t="shared" si="20"/>
        <v>0.2661</v>
      </c>
      <c r="V53" s="50">
        <f t="shared" si="21"/>
        <v>2.5686500000000004E-2</v>
      </c>
      <c r="W53" s="51">
        <f t="shared" si="22"/>
        <v>1.2250000000000002E-2</v>
      </c>
      <c r="X53" s="51">
        <f t="shared" si="23"/>
        <v>4.6609999999999999E-2</v>
      </c>
      <c r="Z53" s="49">
        <f t="shared" si="24"/>
        <v>317.36842105263162</v>
      </c>
      <c r="AA53" s="49">
        <f t="shared" si="25"/>
        <v>1904.2105263157896</v>
      </c>
      <c r="AB53" s="49">
        <f t="shared" si="26"/>
        <v>158.68421052631581</v>
      </c>
      <c r="AD53" s="49">
        <f t="shared" si="27"/>
        <v>56.493333333333339</v>
      </c>
      <c r="AE53" s="49">
        <f t="shared" si="28"/>
        <v>338.96000000000004</v>
      </c>
      <c r="AF53" s="49">
        <f t="shared" si="29"/>
        <v>28.24666666666667</v>
      </c>
      <c r="AH53" s="49">
        <f t="shared" si="30"/>
        <v>35.182413436749641</v>
      </c>
      <c r="AI53" s="49">
        <f t="shared" si="31"/>
        <v>211.09448062049785</v>
      </c>
      <c r="AJ53" s="49">
        <f t="shared" si="32"/>
        <v>17.591206718374821</v>
      </c>
      <c r="AK53" s="121">
        <f t="shared" si="0"/>
        <v>5.5851727272400828E-2</v>
      </c>
    </row>
    <row r="54" spans="3:37" ht="12.75">
      <c r="C54" s="237"/>
      <c r="D54" s="238" t="s">
        <v>13</v>
      </c>
      <c r="E54" s="239">
        <v>120</v>
      </c>
      <c r="F54" s="240">
        <v>20</v>
      </c>
      <c r="G54" s="240">
        <v>240</v>
      </c>
      <c r="H54" s="240">
        <v>64220.998671940288</v>
      </c>
      <c r="I54" s="240">
        <v>6422.0998671940288</v>
      </c>
      <c r="J54" s="240">
        <v>1155.9779760949252</v>
      </c>
      <c r="K54" s="240">
        <v>786.70723373126862</v>
      </c>
      <c r="L54" s="240">
        <v>2993.3407480991368</v>
      </c>
      <c r="M54" s="240">
        <v>38084.210526315794</v>
      </c>
      <c r="N54" s="240">
        <v>6779.2000000000007</v>
      </c>
      <c r="O54" s="241">
        <v>7999.4623205051339</v>
      </c>
      <c r="Q54" s="49">
        <f t="shared" si="17"/>
        <v>535.17498893283573</v>
      </c>
      <c r="R54" s="49">
        <f t="shared" si="18"/>
        <v>3211.0499335970144</v>
      </c>
      <c r="S54" s="49">
        <f t="shared" si="19"/>
        <v>267.58749446641787</v>
      </c>
      <c r="U54" s="50">
        <f t="shared" si="20"/>
        <v>0.1</v>
      </c>
      <c r="V54" s="50">
        <f t="shared" si="21"/>
        <v>1.8000000000000002E-2</v>
      </c>
      <c r="W54" s="51">
        <f t="shared" si="22"/>
        <v>1.2250000000000002E-2</v>
      </c>
      <c r="X54" s="51">
        <f t="shared" si="23"/>
        <v>4.6609999999999999E-2</v>
      </c>
      <c r="Z54" s="49">
        <f t="shared" si="24"/>
        <v>317.36842105263162</v>
      </c>
      <c r="AA54" s="49">
        <f t="shared" si="25"/>
        <v>1904.2105263157896</v>
      </c>
      <c r="AB54" s="49">
        <f t="shared" si="26"/>
        <v>158.68421052631581</v>
      </c>
      <c r="AD54" s="49">
        <f t="shared" si="27"/>
        <v>56.493333333333339</v>
      </c>
      <c r="AE54" s="49">
        <f t="shared" si="28"/>
        <v>338.96000000000004</v>
      </c>
      <c r="AF54" s="49">
        <f t="shared" si="29"/>
        <v>28.24666666666667</v>
      </c>
      <c r="AH54" s="49">
        <f t="shared" si="30"/>
        <v>66.662186004209445</v>
      </c>
      <c r="AI54" s="49">
        <f t="shared" si="31"/>
        <v>399.97311602525667</v>
      </c>
      <c r="AJ54" s="49">
        <f t="shared" si="32"/>
        <v>33.331093002104723</v>
      </c>
      <c r="AK54" s="121">
        <f t="shared" si="0"/>
        <v>0.12456147499930258</v>
      </c>
    </row>
    <row r="55" spans="3:37" ht="12.75">
      <c r="C55" s="237"/>
      <c r="D55" s="238" t="s">
        <v>48</v>
      </c>
      <c r="E55" s="239">
        <v>180</v>
      </c>
      <c r="F55" s="240">
        <v>30</v>
      </c>
      <c r="G55" s="240">
        <v>360</v>
      </c>
      <c r="H55" s="240">
        <v>106873.46807309084</v>
      </c>
      <c r="I55" s="240">
        <v>16031.020210963627</v>
      </c>
      <c r="J55" s="240">
        <v>3179.4856751744528</v>
      </c>
      <c r="K55" s="240">
        <v>1309.1999838953629</v>
      </c>
      <c r="L55" s="240">
        <v>6305.5346163123595</v>
      </c>
      <c r="M55" s="240">
        <v>57126.315789473694</v>
      </c>
      <c r="N55" s="240">
        <v>10168.800000000001</v>
      </c>
      <c r="O55" s="241">
        <v>12753.111797271344</v>
      </c>
      <c r="Q55" s="49">
        <f t="shared" si="17"/>
        <v>593.74148929494913</v>
      </c>
      <c r="R55" s="49">
        <f t="shared" si="18"/>
        <v>3562.4489357696948</v>
      </c>
      <c r="S55" s="49">
        <f t="shared" si="19"/>
        <v>296.87074464747457</v>
      </c>
      <c r="U55" s="50">
        <f t="shared" si="20"/>
        <v>0.15</v>
      </c>
      <c r="V55" s="50">
        <f t="shared" si="21"/>
        <v>2.9750000000000002E-2</v>
      </c>
      <c r="W55" s="51">
        <f t="shared" si="22"/>
        <v>1.225E-2</v>
      </c>
      <c r="X55" s="51">
        <f t="shared" si="23"/>
        <v>5.8999999999999997E-2</v>
      </c>
      <c r="Z55" s="49">
        <f t="shared" si="24"/>
        <v>317.36842105263162</v>
      </c>
      <c r="AA55" s="49">
        <f t="shared" si="25"/>
        <v>1904.2105263157898</v>
      </c>
      <c r="AB55" s="49">
        <f t="shared" si="26"/>
        <v>158.68421052631581</v>
      </c>
      <c r="AD55" s="49">
        <f t="shared" si="27"/>
        <v>56.493333333333339</v>
      </c>
      <c r="AE55" s="49">
        <f t="shared" si="28"/>
        <v>338.96000000000004</v>
      </c>
      <c r="AF55" s="49">
        <f t="shared" si="29"/>
        <v>28.24666666666667</v>
      </c>
      <c r="AH55" s="49">
        <f t="shared" si="30"/>
        <v>70.850621095951908</v>
      </c>
      <c r="AI55" s="49">
        <f t="shared" si="31"/>
        <v>425.10372657571145</v>
      </c>
      <c r="AJ55" s="49">
        <f t="shared" si="32"/>
        <v>35.425310547975954</v>
      </c>
      <c r="AK55" s="121">
        <f t="shared" si="0"/>
        <v>0.11932907228714129</v>
      </c>
    </row>
    <row r="56" spans="3:37" ht="12.75">
      <c r="C56" s="237"/>
      <c r="D56" s="238" t="s">
        <v>47</v>
      </c>
      <c r="E56" s="239">
        <v>60</v>
      </c>
      <c r="F56" s="240">
        <v>10</v>
      </c>
      <c r="G56" s="240">
        <v>120</v>
      </c>
      <c r="H56" s="240">
        <v>33963.790846870994</v>
      </c>
      <c r="I56" s="240">
        <v>4347.365228399487</v>
      </c>
      <c r="J56" s="240">
        <v>1036.5748966465028</v>
      </c>
      <c r="K56" s="240">
        <v>416.05643787416972</v>
      </c>
      <c r="L56" s="240">
        <v>2003.8636599653889</v>
      </c>
      <c r="M56" s="240">
        <v>19042.105263157897</v>
      </c>
      <c r="N56" s="240">
        <v>3389.6000000000004</v>
      </c>
      <c r="O56" s="241">
        <v>3728.2253608275528</v>
      </c>
      <c r="Q56" s="49">
        <f t="shared" si="17"/>
        <v>566.06318078118318</v>
      </c>
      <c r="R56" s="49">
        <f t="shared" si="18"/>
        <v>3396.3790846870993</v>
      </c>
      <c r="S56" s="49">
        <f t="shared" si="19"/>
        <v>283.03159039059159</v>
      </c>
      <c r="U56" s="50">
        <f t="shared" si="20"/>
        <v>0.128</v>
      </c>
      <c r="V56" s="50">
        <f t="shared" si="21"/>
        <v>3.0520000000000002E-2</v>
      </c>
      <c r="W56" s="51">
        <f t="shared" si="22"/>
        <v>1.225E-2</v>
      </c>
      <c r="X56" s="51">
        <f t="shared" si="23"/>
        <v>5.9000000000000011E-2</v>
      </c>
      <c r="Z56" s="49">
        <f t="shared" si="24"/>
        <v>317.36842105263162</v>
      </c>
      <c r="AA56" s="49">
        <f t="shared" si="25"/>
        <v>1904.2105263157896</v>
      </c>
      <c r="AB56" s="49">
        <f t="shared" si="26"/>
        <v>158.68421052631581</v>
      </c>
      <c r="AD56" s="49">
        <f t="shared" si="27"/>
        <v>56.493333333333339</v>
      </c>
      <c r="AE56" s="49">
        <f t="shared" si="28"/>
        <v>338.96000000000004</v>
      </c>
      <c r="AF56" s="49">
        <f t="shared" si="29"/>
        <v>28.24666666666667</v>
      </c>
      <c r="AH56" s="49">
        <f t="shared" si="30"/>
        <v>62.13708934712588</v>
      </c>
      <c r="AI56" s="49">
        <f t="shared" si="31"/>
        <v>372.82253608275528</v>
      </c>
      <c r="AJ56" s="49">
        <f t="shared" si="32"/>
        <v>31.06854467356294</v>
      </c>
      <c r="AK56" s="121">
        <f t="shared" si="0"/>
        <v>0.10977059002737986</v>
      </c>
    </row>
    <row r="57" spans="3:37" ht="12.75">
      <c r="C57" s="237"/>
      <c r="D57" s="238" t="s">
        <v>21</v>
      </c>
      <c r="E57" s="239">
        <v>0</v>
      </c>
      <c r="F57" s="240"/>
      <c r="G57" s="240">
        <v>0</v>
      </c>
      <c r="H57" s="240">
        <v>0</v>
      </c>
      <c r="I57" s="240">
        <v>0</v>
      </c>
      <c r="J57" s="240">
        <v>0</v>
      </c>
      <c r="K57" s="240">
        <v>0</v>
      </c>
      <c r="L57" s="240">
        <v>0</v>
      </c>
      <c r="M57" s="240">
        <v>0</v>
      </c>
      <c r="N57" s="240">
        <v>0</v>
      </c>
      <c r="O57" s="241">
        <v>0</v>
      </c>
      <c r="Q57" s="49" t="str">
        <f t="shared" si="17"/>
        <v xml:space="preserve"> </v>
      </c>
      <c r="R57" s="49" t="str">
        <f t="shared" si="18"/>
        <v xml:space="preserve"> </v>
      </c>
      <c r="S57" s="49" t="str">
        <f t="shared" si="19"/>
        <v xml:space="preserve"> </v>
      </c>
      <c r="U57" s="50" t="str">
        <f t="shared" si="20"/>
        <v xml:space="preserve"> </v>
      </c>
      <c r="V57" s="50" t="str">
        <f t="shared" si="21"/>
        <v xml:space="preserve"> </v>
      </c>
      <c r="W57" s="51" t="str">
        <f t="shared" si="22"/>
        <v xml:space="preserve"> </v>
      </c>
      <c r="X57" s="51" t="str">
        <f t="shared" si="23"/>
        <v xml:space="preserve"> </v>
      </c>
      <c r="Z57" s="49" t="str">
        <f t="shared" si="24"/>
        <v xml:space="preserve"> </v>
      </c>
      <c r="AA57" s="49" t="str">
        <f t="shared" si="25"/>
        <v xml:space="preserve"> </v>
      </c>
      <c r="AB57" s="49" t="str">
        <f t="shared" si="26"/>
        <v xml:space="preserve"> </v>
      </c>
      <c r="AD57" s="49" t="str">
        <f t="shared" si="27"/>
        <v xml:space="preserve"> </v>
      </c>
      <c r="AE57" s="49" t="str">
        <f t="shared" si="28"/>
        <v xml:space="preserve"> </v>
      </c>
      <c r="AF57" s="49" t="str">
        <f t="shared" si="29"/>
        <v xml:space="preserve"> </v>
      </c>
      <c r="AH57" s="49" t="str">
        <f t="shared" si="30"/>
        <v xml:space="preserve"> </v>
      </c>
      <c r="AI57" s="49" t="str">
        <f t="shared" si="31"/>
        <v xml:space="preserve"> </v>
      </c>
      <c r="AJ57" s="49" t="str">
        <f t="shared" si="32"/>
        <v xml:space="preserve"> </v>
      </c>
      <c r="AK57" s="121" t="str">
        <f t="shared" si="0"/>
        <v xml:space="preserve"> </v>
      </c>
    </row>
    <row r="58" spans="3:37" ht="12.75">
      <c r="C58" s="237"/>
      <c r="D58" s="238" t="s">
        <v>2</v>
      </c>
      <c r="E58" s="239">
        <v>240</v>
      </c>
      <c r="F58" s="240">
        <v>40</v>
      </c>
      <c r="G58" s="240">
        <v>480</v>
      </c>
      <c r="H58" s="240">
        <v>141781.6018338422</v>
      </c>
      <c r="I58" s="240">
        <v>20203.878261322512</v>
      </c>
      <c r="J58" s="240">
        <v>4255.2203250381899</v>
      </c>
      <c r="K58" s="240">
        <v>1736.8246224645668</v>
      </c>
      <c r="L58" s="240">
        <v>6608.4404614753848</v>
      </c>
      <c r="M58" s="240">
        <v>76168.421052631587</v>
      </c>
      <c r="N58" s="240">
        <v>13558.400000000001</v>
      </c>
      <c r="O58" s="241">
        <v>19250.417110909941</v>
      </c>
      <c r="Q58" s="49">
        <f t="shared" si="17"/>
        <v>590.75667430767578</v>
      </c>
      <c r="R58" s="49">
        <f t="shared" si="18"/>
        <v>3544.5400458460549</v>
      </c>
      <c r="S58" s="49">
        <f t="shared" si="19"/>
        <v>295.37833715383789</v>
      </c>
      <c r="U58" s="50">
        <f t="shared" si="20"/>
        <v>0.14249999999999999</v>
      </c>
      <c r="V58" s="50">
        <f t="shared" si="21"/>
        <v>3.0012500000000008E-2</v>
      </c>
      <c r="W58" s="51">
        <f t="shared" si="22"/>
        <v>1.2249999999999999E-2</v>
      </c>
      <c r="X58" s="51">
        <f t="shared" si="23"/>
        <v>4.6609999999999999E-2</v>
      </c>
      <c r="Z58" s="49">
        <f t="shared" si="24"/>
        <v>317.36842105263162</v>
      </c>
      <c r="AA58" s="49">
        <f t="shared" si="25"/>
        <v>1904.2105263157896</v>
      </c>
      <c r="AB58" s="49">
        <f t="shared" si="26"/>
        <v>158.68421052631581</v>
      </c>
      <c r="AD58" s="49">
        <f t="shared" si="27"/>
        <v>56.493333333333339</v>
      </c>
      <c r="AE58" s="49">
        <f t="shared" si="28"/>
        <v>338.96000000000004</v>
      </c>
      <c r="AF58" s="49">
        <f t="shared" si="29"/>
        <v>28.24666666666667</v>
      </c>
      <c r="AH58" s="49">
        <f t="shared" si="30"/>
        <v>80.210071295458093</v>
      </c>
      <c r="AI58" s="49">
        <f t="shared" si="31"/>
        <v>481.26042777274853</v>
      </c>
      <c r="AJ58" s="49">
        <f t="shared" si="32"/>
        <v>40.105035647729046</v>
      </c>
      <c r="AK58" s="121">
        <f t="shared" si="0"/>
        <v>0.13577514192194021</v>
      </c>
    </row>
    <row r="59" spans="3:37" ht="12.75">
      <c r="C59" s="237"/>
      <c r="D59" s="238" t="s">
        <v>104</v>
      </c>
      <c r="E59" s="239">
        <v>120</v>
      </c>
      <c r="F59" s="240">
        <v>20</v>
      </c>
      <c r="G59" s="240">
        <v>240</v>
      </c>
      <c r="H59" s="240">
        <v>66138.909041299514</v>
      </c>
      <c r="I59" s="240">
        <v>6613.8909041299521</v>
      </c>
      <c r="J59" s="240">
        <v>4166.7512696018703</v>
      </c>
      <c r="K59" s="240">
        <v>810.20163575591914</v>
      </c>
      <c r="L59" s="240">
        <v>3902.1956334366714</v>
      </c>
      <c r="M59" s="240">
        <v>38084.210526315794</v>
      </c>
      <c r="N59" s="240">
        <v>6779.2000000000007</v>
      </c>
      <c r="O59" s="241">
        <v>5782.4590720593078</v>
      </c>
      <c r="Q59" s="49">
        <f t="shared" si="17"/>
        <v>551.15757534416264</v>
      </c>
      <c r="R59" s="49">
        <f t="shared" si="18"/>
        <v>3306.9454520649756</v>
      </c>
      <c r="S59" s="49">
        <f t="shared" si="19"/>
        <v>275.57878767208132</v>
      </c>
      <c r="U59" s="50">
        <f t="shared" si="20"/>
        <v>0.1</v>
      </c>
      <c r="V59" s="50">
        <f t="shared" si="21"/>
        <v>6.3000000000000014E-2</v>
      </c>
      <c r="W59" s="51">
        <f t="shared" si="22"/>
        <v>1.2250000000000002E-2</v>
      </c>
      <c r="X59" s="51">
        <f t="shared" si="23"/>
        <v>5.9000000000000004E-2</v>
      </c>
      <c r="Z59" s="49">
        <f t="shared" si="24"/>
        <v>317.36842105263162</v>
      </c>
      <c r="AA59" s="49">
        <f t="shared" si="25"/>
        <v>1904.2105263157896</v>
      </c>
      <c r="AB59" s="49">
        <f t="shared" si="26"/>
        <v>158.68421052631581</v>
      </c>
      <c r="AD59" s="49">
        <f t="shared" si="27"/>
        <v>56.493333333333339</v>
      </c>
      <c r="AE59" s="49">
        <f t="shared" si="28"/>
        <v>338.96000000000004</v>
      </c>
      <c r="AF59" s="49">
        <f t="shared" si="29"/>
        <v>28.24666666666667</v>
      </c>
      <c r="AH59" s="49">
        <f t="shared" si="30"/>
        <v>48.187158933827568</v>
      </c>
      <c r="AI59" s="49">
        <f t="shared" si="31"/>
        <v>289.12295360296537</v>
      </c>
      <c r="AJ59" s="49">
        <f t="shared" si="32"/>
        <v>24.093579466913784</v>
      </c>
      <c r="AK59" s="121">
        <f t="shared" si="0"/>
        <v>8.7429005949410693E-2</v>
      </c>
    </row>
    <row r="60" spans="3:37" ht="12.75">
      <c r="C60" s="227" t="s">
        <v>91</v>
      </c>
      <c r="D60" s="228"/>
      <c r="E60" s="234">
        <v>2316</v>
      </c>
      <c r="F60" s="235">
        <v>386</v>
      </c>
      <c r="G60" s="235">
        <v>4632</v>
      </c>
      <c r="H60" s="235">
        <v>1385166.6760632212</v>
      </c>
      <c r="I60" s="235">
        <v>243009.20871385335</v>
      </c>
      <c r="J60" s="235">
        <v>41191.903509957614</v>
      </c>
      <c r="K60" s="235">
        <v>16968.29178177446</v>
      </c>
      <c r="L60" s="235">
        <v>69215.338074953455</v>
      </c>
      <c r="M60" s="235">
        <v>735025.26315789483</v>
      </c>
      <c r="N60" s="235">
        <v>130838.56000000001</v>
      </c>
      <c r="O60" s="236">
        <v>148918.11082478738</v>
      </c>
      <c r="Q60" s="53">
        <f t="shared" si="17"/>
        <v>598.085784137833</v>
      </c>
      <c r="R60" s="53">
        <f t="shared" si="18"/>
        <v>3588.5147048269978</v>
      </c>
      <c r="S60" s="53">
        <f t="shared" si="19"/>
        <v>299.0428920689165</v>
      </c>
      <c r="T60" s="54"/>
      <c r="U60" s="55">
        <f t="shared" si="20"/>
        <v>0.1754367997102769</v>
      </c>
      <c r="V60" s="55">
        <f t="shared" si="21"/>
        <v>2.9737867811712754E-2</v>
      </c>
      <c r="W60" s="56">
        <f t="shared" si="22"/>
        <v>1.225E-2</v>
      </c>
      <c r="X60" s="56">
        <f t="shared" si="23"/>
        <v>4.9968959888401443E-2</v>
      </c>
      <c r="Y60" s="54"/>
      <c r="Z60" s="53">
        <f t="shared" si="24"/>
        <v>317.36842105263162</v>
      </c>
      <c r="AA60" s="53">
        <f t="shared" si="25"/>
        <v>1904.2105263157898</v>
      </c>
      <c r="AB60" s="53">
        <f t="shared" si="26"/>
        <v>158.68421052631581</v>
      </c>
      <c r="AC60" s="54"/>
      <c r="AD60" s="53">
        <f t="shared" si="27"/>
        <v>56.493333333333339</v>
      </c>
      <c r="AE60" s="53">
        <f t="shared" si="28"/>
        <v>338.96000000000004</v>
      </c>
      <c r="AF60" s="53">
        <f t="shared" si="29"/>
        <v>28.24666666666667</v>
      </c>
      <c r="AG60" s="54"/>
      <c r="AH60" s="57">
        <f t="shared" si="30"/>
        <v>64.299702428664673</v>
      </c>
      <c r="AI60" s="53">
        <f t="shared" si="31"/>
        <v>385.79821457198801</v>
      </c>
      <c r="AJ60" s="53">
        <f t="shared" si="32"/>
        <v>32.149851214332337</v>
      </c>
      <c r="AK60" s="121">
        <f t="shared" si="0"/>
        <v>0.10750916362500662</v>
      </c>
    </row>
    <row r="61" spans="3:37" ht="12.75">
      <c r="C61" s="227"/>
      <c r="D61" s="228"/>
      <c r="E61" s="234"/>
      <c r="F61" s="235"/>
      <c r="G61" s="235"/>
      <c r="H61" s="235"/>
      <c r="I61" s="235"/>
      <c r="J61" s="235"/>
      <c r="K61" s="235"/>
      <c r="L61" s="235"/>
      <c r="M61" s="235"/>
      <c r="N61" s="235"/>
      <c r="O61" s="236"/>
      <c r="Q61" s="49" t="str">
        <f t="shared" si="17"/>
        <v xml:space="preserve"> </v>
      </c>
      <c r="R61" s="49" t="str">
        <f t="shared" si="18"/>
        <v xml:space="preserve"> </v>
      </c>
      <c r="S61" s="49" t="str">
        <f t="shared" si="19"/>
        <v xml:space="preserve"> </v>
      </c>
      <c r="U61" s="50" t="str">
        <f t="shared" si="20"/>
        <v xml:space="preserve"> </v>
      </c>
      <c r="V61" s="50" t="str">
        <f t="shared" si="21"/>
        <v xml:space="preserve"> </v>
      </c>
      <c r="W61" s="51" t="str">
        <f t="shared" si="22"/>
        <v xml:space="preserve"> </v>
      </c>
      <c r="X61" s="51" t="str">
        <f t="shared" si="23"/>
        <v xml:space="preserve"> </v>
      </c>
      <c r="Z61" s="49" t="str">
        <f t="shared" si="24"/>
        <v xml:space="preserve"> </v>
      </c>
      <c r="AA61" s="49" t="str">
        <f t="shared" si="25"/>
        <v xml:space="preserve"> </v>
      </c>
      <c r="AB61" s="49" t="str">
        <f t="shared" si="26"/>
        <v xml:space="preserve"> </v>
      </c>
      <c r="AD61" s="49" t="str">
        <f t="shared" si="27"/>
        <v xml:space="preserve"> </v>
      </c>
      <c r="AE61" s="49" t="str">
        <f t="shared" si="28"/>
        <v xml:space="preserve"> </v>
      </c>
      <c r="AF61" s="49" t="str">
        <f t="shared" si="29"/>
        <v xml:space="preserve"> </v>
      </c>
      <c r="AH61" s="49" t="str">
        <f t="shared" si="30"/>
        <v xml:space="preserve"> </v>
      </c>
      <c r="AI61" s="49" t="str">
        <f t="shared" si="31"/>
        <v xml:space="preserve"> </v>
      </c>
      <c r="AJ61" s="49" t="str">
        <f t="shared" si="32"/>
        <v xml:space="preserve"> </v>
      </c>
      <c r="AK61" s="121" t="str">
        <f t="shared" si="0"/>
        <v xml:space="preserve"> </v>
      </c>
    </row>
    <row r="62" spans="3:37" ht="12.75">
      <c r="C62" s="227" t="s">
        <v>28</v>
      </c>
      <c r="D62" s="227" t="s">
        <v>50</v>
      </c>
      <c r="E62" s="234">
        <v>150</v>
      </c>
      <c r="F62" s="235">
        <v>50</v>
      </c>
      <c r="G62" s="235">
        <v>600</v>
      </c>
      <c r="H62" s="235">
        <v>99464.716512092855</v>
      </c>
      <c r="I62" s="235">
        <v>0</v>
      </c>
      <c r="J62" s="235">
        <v>3481.2650779232504</v>
      </c>
      <c r="K62" s="235">
        <v>1218.4427772731374</v>
      </c>
      <c r="L62" s="235">
        <v>5868.4182742134781</v>
      </c>
      <c r="M62" s="235">
        <v>47605.26315789474</v>
      </c>
      <c r="N62" s="235">
        <v>14054.000000000002</v>
      </c>
      <c r="O62" s="236">
        <v>27237.327224788234</v>
      </c>
      <c r="Q62" s="49">
        <f t="shared" si="17"/>
        <v>663.09811008061899</v>
      </c>
      <c r="R62" s="49">
        <f t="shared" si="18"/>
        <v>1989.2943302418571</v>
      </c>
      <c r="S62" s="49">
        <f t="shared" si="19"/>
        <v>165.77452752015475</v>
      </c>
      <c r="U62" s="50">
        <f t="shared" si="20"/>
        <v>0</v>
      </c>
      <c r="V62" s="50">
        <f t="shared" si="21"/>
        <v>3.5000000000000003E-2</v>
      </c>
      <c r="W62" s="51">
        <f t="shared" si="22"/>
        <v>1.2249999999999999E-2</v>
      </c>
      <c r="X62" s="51">
        <f t="shared" si="23"/>
        <v>5.8999999999999997E-2</v>
      </c>
      <c r="Z62" s="49">
        <f t="shared" si="24"/>
        <v>317.36842105263162</v>
      </c>
      <c r="AA62" s="49">
        <f t="shared" si="25"/>
        <v>952.1052631578948</v>
      </c>
      <c r="AB62" s="49">
        <f t="shared" si="26"/>
        <v>79.342105263157904</v>
      </c>
      <c r="AD62" s="49">
        <f t="shared" si="27"/>
        <v>93.693333333333342</v>
      </c>
      <c r="AE62" s="49">
        <f t="shared" si="28"/>
        <v>281.08000000000004</v>
      </c>
      <c r="AF62" s="49">
        <f t="shared" si="29"/>
        <v>23.423333333333336</v>
      </c>
      <c r="AH62" s="49">
        <f t="shared" si="30"/>
        <v>181.58218149858823</v>
      </c>
      <c r="AI62" s="49">
        <f t="shared" si="31"/>
        <v>544.74654449576474</v>
      </c>
      <c r="AJ62" s="49">
        <f t="shared" si="32"/>
        <v>45.395545374647057</v>
      </c>
      <c r="AK62" s="121">
        <f t="shared" si="0"/>
        <v>0.27383908766760257</v>
      </c>
    </row>
    <row r="63" spans="3:37" ht="12.75">
      <c r="C63" s="237"/>
      <c r="D63" s="238" t="s">
        <v>49</v>
      </c>
      <c r="E63" s="239">
        <v>300</v>
      </c>
      <c r="F63" s="240">
        <v>100</v>
      </c>
      <c r="G63" s="240">
        <v>1200</v>
      </c>
      <c r="H63" s="240">
        <v>196945.60202436132</v>
      </c>
      <c r="I63" s="240">
        <v>39389.120404872265</v>
      </c>
      <c r="J63" s="240">
        <v>0</v>
      </c>
      <c r="K63" s="240">
        <v>2412.5836247984266</v>
      </c>
      <c r="L63" s="240">
        <v>11619.790519437318</v>
      </c>
      <c r="M63" s="240">
        <v>95210.526315789481</v>
      </c>
      <c r="N63" s="240">
        <v>28108.000000000004</v>
      </c>
      <c r="O63" s="241">
        <v>20205.581159463854</v>
      </c>
      <c r="Q63" s="49">
        <f t="shared" si="17"/>
        <v>656.48534008120441</v>
      </c>
      <c r="R63" s="49">
        <f t="shared" si="18"/>
        <v>1969.4560202436132</v>
      </c>
      <c r="S63" s="49">
        <f t="shared" si="19"/>
        <v>164.1213350203011</v>
      </c>
      <c r="U63" s="50">
        <f t="shared" si="20"/>
        <v>0.2</v>
      </c>
      <c r="V63" s="50">
        <f t="shared" si="21"/>
        <v>0</v>
      </c>
      <c r="W63" s="51">
        <f t="shared" si="22"/>
        <v>1.2250000000000002E-2</v>
      </c>
      <c r="X63" s="51">
        <f t="shared" si="23"/>
        <v>5.9000000000000004E-2</v>
      </c>
      <c r="Z63" s="49">
        <f t="shared" si="24"/>
        <v>317.36842105263162</v>
      </c>
      <c r="AA63" s="49">
        <f t="shared" si="25"/>
        <v>952.1052631578948</v>
      </c>
      <c r="AB63" s="49">
        <f t="shared" si="26"/>
        <v>79.342105263157904</v>
      </c>
      <c r="AD63" s="49">
        <f t="shared" si="27"/>
        <v>93.693333333333342</v>
      </c>
      <c r="AE63" s="49">
        <f t="shared" si="28"/>
        <v>281.08000000000004</v>
      </c>
      <c r="AF63" s="49">
        <f t="shared" si="29"/>
        <v>23.423333333333336</v>
      </c>
      <c r="AH63" s="49">
        <f t="shared" si="30"/>
        <v>67.351937198212852</v>
      </c>
      <c r="AI63" s="49">
        <f t="shared" si="31"/>
        <v>202.05581159463856</v>
      </c>
      <c r="AJ63" s="49">
        <f t="shared" si="32"/>
        <v>16.837984299553213</v>
      </c>
      <c r="AK63" s="121">
        <f t="shared" si="0"/>
        <v>0.10259473149831755</v>
      </c>
    </row>
    <row r="64" spans="3:37" ht="12.75">
      <c r="C64" s="237"/>
      <c r="D64" s="238" t="s">
        <v>51</v>
      </c>
      <c r="E64" s="239">
        <v>60</v>
      </c>
      <c r="F64" s="240">
        <v>20</v>
      </c>
      <c r="G64" s="240">
        <v>240</v>
      </c>
      <c r="H64" s="240">
        <v>38025.014311988605</v>
      </c>
      <c r="I64" s="240">
        <v>4182.7515743187469</v>
      </c>
      <c r="J64" s="240">
        <v>1184.4791958184451</v>
      </c>
      <c r="K64" s="240">
        <v>465.80642532186039</v>
      </c>
      <c r="L64" s="240">
        <v>2243.4758444073277</v>
      </c>
      <c r="M64" s="240">
        <v>19042.105263157897</v>
      </c>
      <c r="N64" s="240">
        <v>5621.6</v>
      </c>
      <c r="O64" s="241">
        <v>5284.7960089643275</v>
      </c>
      <c r="Q64" s="49">
        <f t="shared" si="17"/>
        <v>633.75023853314337</v>
      </c>
      <c r="R64" s="49">
        <f t="shared" si="18"/>
        <v>1901.2507155994304</v>
      </c>
      <c r="S64" s="49">
        <f t="shared" si="19"/>
        <v>158.43755963328584</v>
      </c>
      <c r="U64" s="50">
        <f t="shared" si="20"/>
        <v>0.11000000000000001</v>
      </c>
      <c r="V64" s="50">
        <f t="shared" si="21"/>
        <v>3.1150000000000001E-2</v>
      </c>
      <c r="W64" s="51">
        <f t="shared" si="22"/>
        <v>1.2249999999999999E-2</v>
      </c>
      <c r="X64" s="51">
        <f t="shared" si="23"/>
        <v>5.8999999999999997E-2</v>
      </c>
      <c r="Z64" s="49">
        <f t="shared" si="24"/>
        <v>317.36842105263162</v>
      </c>
      <c r="AA64" s="49">
        <f t="shared" si="25"/>
        <v>952.1052631578948</v>
      </c>
      <c r="AB64" s="49">
        <f t="shared" si="26"/>
        <v>79.342105263157904</v>
      </c>
      <c r="AD64" s="49">
        <f t="shared" si="27"/>
        <v>93.693333333333342</v>
      </c>
      <c r="AE64" s="49">
        <f t="shared" si="28"/>
        <v>281.08000000000004</v>
      </c>
      <c r="AF64" s="49">
        <f t="shared" si="29"/>
        <v>23.423333333333336</v>
      </c>
      <c r="AH64" s="49">
        <f t="shared" si="30"/>
        <v>88.079933482738795</v>
      </c>
      <c r="AI64" s="49">
        <f t="shared" si="31"/>
        <v>264.23980044821639</v>
      </c>
      <c r="AJ64" s="49">
        <f t="shared" si="32"/>
        <v>22.019983370684699</v>
      </c>
      <c r="AK64" s="121">
        <f t="shared" si="0"/>
        <v>0.13898209125191904</v>
      </c>
    </row>
    <row r="65" spans="3:37" ht="12.75">
      <c r="C65" s="237"/>
      <c r="D65" s="238" t="s">
        <v>12</v>
      </c>
      <c r="E65" s="239">
        <v>600</v>
      </c>
      <c r="F65" s="240">
        <v>200</v>
      </c>
      <c r="G65" s="240">
        <v>2400</v>
      </c>
      <c r="H65" s="240">
        <v>390883.65123233438</v>
      </c>
      <c r="I65" s="240">
        <v>58632.547684850157</v>
      </c>
      <c r="J65" s="240">
        <v>11628.788624161949</v>
      </c>
      <c r="K65" s="240">
        <v>4788.3247275960966</v>
      </c>
      <c r="L65" s="240">
        <v>18219.086983939109</v>
      </c>
      <c r="M65" s="240">
        <v>190421.05263157896</v>
      </c>
      <c r="N65" s="240">
        <v>56216.000000000007</v>
      </c>
      <c r="O65" s="241">
        <v>50977.850580208076</v>
      </c>
      <c r="Q65" s="49">
        <f t="shared" si="17"/>
        <v>651.47275205389064</v>
      </c>
      <c r="R65" s="49">
        <f t="shared" si="18"/>
        <v>1954.4182561616719</v>
      </c>
      <c r="S65" s="49">
        <f t="shared" si="19"/>
        <v>162.86818801347266</v>
      </c>
      <c r="U65" s="50">
        <f t="shared" si="20"/>
        <v>0.15</v>
      </c>
      <c r="V65" s="50">
        <f t="shared" si="21"/>
        <v>2.9750000000000002E-2</v>
      </c>
      <c r="W65" s="51">
        <f t="shared" si="22"/>
        <v>1.225E-2</v>
      </c>
      <c r="X65" s="51">
        <f t="shared" si="23"/>
        <v>4.6610000000000013E-2</v>
      </c>
      <c r="Z65" s="49">
        <f t="shared" si="24"/>
        <v>317.36842105263162</v>
      </c>
      <c r="AA65" s="49">
        <f t="shared" si="25"/>
        <v>952.1052631578948</v>
      </c>
      <c r="AB65" s="49">
        <f t="shared" si="26"/>
        <v>79.342105263157904</v>
      </c>
      <c r="AD65" s="49">
        <f t="shared" si="27"/>
        <v>93.693333333333342</v>
      </c>
      <c r="AE65" s="49">
        <f t="shared" si="28"/>
        <v>281.08000000000004</v>
      </c>
      <c r="AF65" s="49">
        <f t="shared" si="29"/>
        <v>23.423333333333336</v>
      </c>
      <c r="AH65" s="49">
        <f t="shared" si="30"/>
        <v>84.963084300346793</v>
      </c>
      <c r="AI65" s="49">
        <f t="shared" si="31"/>
        <v>254.88925290104038</v>
      </c>
      <c r="AJ65" s="49">
        <f t="shared" si="32"/>
        <v>21.240771075086698</v>
      </c>
      <c r="AK65" s="121">
        <f t="shared" si="0"/>
        <v>0.13041694227806866</v>
      </c>
    </row>
    <row r="66" spans="3:37" ht="12.75">
      <c r="C66" s="237"/>
      <c r="D66" s="238" t="s">
        <v>1</v>
      </c>
      <c r="E66" s="239">
        <v>600</v>
      </c>
      <c r="F66" s="240">
        <v>200</v>
      </c>
      <c r="G66" s="240">
        <v>2400</v>
      </c>
      <c r="H66" s="240">
        <v>456145.431357625</v>
      </c>
      <c r="I66" s="240">
        <v>126261.0553997906</v>
      </c>
      <c r="J66" s="240">
        <v>11545.953158524206</v>
      </c>
      <c r="K66" s="240">
        <v>5587.781534130906</v>
      </c>
      <c r="L66" s="240">
        <v>21260.938555578901</v>
      </c>
      <c r="M66" s="240">
        <v>190421.05263157896</v>
      </c>
      <c r="N66" s="240">
        <v>56216.000000000007</v>
      </c>
      <c r="O66" s="241">
        <v>44852.650078021441</v>
      </c>
      <c r="Q66" s="49">
        <f t="shared" si="17"/>
        <v>760.24238559604169</v>
      </c>
      <c r="R66" s="49">
        <f t="shared" si="18"/>
        <v>2280.7271567881248</v>
      </c>
      <c r="S66" s="49">
        <f t="shared" si="19"/>
        <v>190.06059639901042</v>
      </c>
      <c r="U66" s="50">
        <f t="shared" si="20"/>
        <v>0.27679999999999999</v>
      </c>
      <c r="V66" s="50">
        <f t="shared" si="21"/>
        <v>2.5312000000000005E-2</v>
      </c>
      <c r="W66" s="51">
        <f t="shared" si="22"/>
        <v>1.2249999999999999E-2</v>
      </c>
      <c r="X66" s="51">
        <f t="shared" si="23"/>
        <v>4.6609999999999999E-2</v>
      </c>
      <c r="Z66" s="49">
        <f t="shared" si="24"/>
        <v>317.36842105263162</v>
      </c>
      <c r="AA66" s="49">
        <f t="shared" si="25"/>
        <v>952.1052631578948</v>
      </c>
      <c r="AB66" s="49">
        <f t="shared" si="26"/>
        <v>79.342105263157904</v>
      </c>
      <c r="AD66" s="49">
        <f t="shared" si="27"/>
        <v>93.693333333333342</v>
      </c>
      <c r="AE66" s="49">
        <f t="shared" si="28"/>
        <v>281.08000000000004</v>
      </c>
      <c r="AF66" s="49">
        <f t="shared" si="29"/>
        <v>23.423333333333336</v>
      </c>
      <c r="AH66" s="49">
        <f t="shared" si="30"/>
        <v>74.754416796702401</v>
      </c>
      <c r="AI66" s="49">
        <f t="shared" si="31"/>
        <v>224.2632503901072</v>
      </c>
      <c r="AJ66" s="49">
        <f t="shared" si="32"/>
        <v>18.6886041991756</v>
      </c>
      <c r="AK66" s="121">
        <f t="shared" si="0"/>
        <v>9.8329714592397782E-2</v>
      </c>
    </row>
    <row r="67" spans="3:37" ht="12.75">
      <c r="C67" s="237"/>
      <c r="D67" s="238" t="s">
        <v>0</v>
      </c>
      <c r="E67" s="239">
        <v>600</v>
      </c>
      <c r="F67" s="240">
        <v>200</v>
      </c>
      <c r="G67" s="240">
        <v>2400</v>
      </c>
      <c r="H67" s="240">
        <v>446592.27781144722</v>
      </c>
      <c r="I67" s="240">
        <v>118838.2051256261</v>
      </c>
      <c r="J67" s="240">
        <v>11471.39254400374</v>
      </c>
      <c r="K67" s="240">
        <v>5470.7554031902291</v>
      </c>
      <c r="L67" s="240">
        <v>20815.666068791557</v>
      </c>
      <c r="M67" s="240">
        <v>190421.05263157896</v>
      </c>
      <c r="N67" s="240">
        <v>56216.000000000007</v>
      </c>
      <c r="O67" s="241">
        <v>43359.206038256641</v>
      </c>
      <c r="Q67" s="49">
        <f t="shared" si="17"/>
        <v>744.32046301907872</v>
      </c>
      <c r="R67" s="49">
        <f t="shared" si="18"/>
        <v>2232.9613890572359</v>
      </c>
      <c r="S67" s="49">
        <f t="shared" si="19"/>
        <v>186.08011575476968</v>
      </c>
      <c r="U67" s="50">
        <f t="shared" si="20"/>
        <v>0.2661</v>
      </c>
      <c r="V67" s="50">
        <f t="shared" si="21"/>
        <v>2.5686500000000001E-2</v>
      </c>
      <c r="W67" s="51">
        <f t="shared" si="22"/>
        <v>1.2250000000000002E-2</v>
      </c>
      <c r="X67" s="51">
        <f t="shared" si="23"/>
        <v>4.6610000000000006E-2</v>
      </c>
      <c r="Z67" s="49">
        <f t="shared" si="24"/>
        <v>317.36842105263162</v>
      </c>
      <c r="AA67" s="49">
        <f t="shared" si="25"/>
        <v>952.1052631578948</v>
      </c>
      <c r="AB67" s="49">
        <f t="shared" si="26"/>
        <v>79.342105263157904</v>
      </c>
      <c r="AD67" s="49">
        <f t="shared" si="27"/>
        <v>93.693333333333342</v>
      </c>
      <c r="AE67" s="49">
        <f t="shared" si="28"/>
        <v>281.08000000000004</v>
      </c>
      <c r="AF67" s="49">
        <f t="shared" si="29"/>
        <v>23.423333333333336</v>
      </c>
      <c r="AH67" s="49">
        <f t="shared" si="30"/>
        <v>72.265343397094398</v>
      </c>
      <c r="AI67" s="49">
        <f t="shared" si="31"/>
        <v>216.79603019128319</v>
      </c>
      <c r="AJ67" s="49">
        <f t="shared" si="32"/>
        <v>18.066335849273599</v>
      </c>
      <c r="AK67" s="121">
        <f t="shared" si="0"/>
        <v>9.708901875944001E-2</v>
      </c>
    </row>
    <row r="68" spans="3:37" ht="12.75">
      <c r="C68" s="237"/>
      <c r="D68" s="238" t="s">
        <v>13</v>
      </c>
      <c r="E68" s="239">
        <v>300</v>
      </c>
      <c r="F68" s="240">
        <v>100</v>
      </c>
      <c r="G68" s="240">
        <v>1200</v>
      </c>
      <c r="H68" s="240">
        <v>193338.83451196944</v>
      </c>
      <c r="I68" s="240">
        <v>19333.883451196943</v>
      </c>
      <c r="J68" s="240">
        <v>3480.0990212154502</v>
      </c>
      <c r="K68" s="240">
        <v>2368.4007227716256</v>
      </c>
      <c r="L68" s="240">
        <v>9011.5230766028963</v>
      </c>
      <c r="M68" s="240">
        <v>95210.526315789481</v>
      </c>
      <c r="N68" s="240">
        <v>28108.000000000004</v>
      </c>
      <c r="O68" s="241">
        <v>35826.401924393038</v>
      </c>
      <c r="Q68" s="49">
        <f t="shared" si="17"/>
        <v>644.46278170656478</v>
      </c>
      <c r="R68" s="49">
        <f t="shared" si="18"/>
        <v>1933.3883451196943</v>
      </c>
      <c r="S68" s="49">
        <f t="shared" si="19"/>
        <v>161.1156954266412</v>
      </c>
      <c r="U68" s="50">
        <f t="shared" si="20"/>
        <v>9.9999999999999992E-2</v>
      </c>
      <c r="V68" s="50">
        <f t="shared" si="21"/>
        <v>1.8000000000000002E-2</v>
      </c>
      <c r="W68" s="51">
        <f t="shared" si="22"/>
        <v>1.225E-2</v>
      </c>
      <c r="X68" s="51">
        <f t="shared" si="23"/>
        <v>4.6610000000000006E-2</v>
      </c>
      <c r="Z68" s="49">
        <f t="shared" si="24"/>
        <v>317.36842105263162</v>
      </c>
      <c r="AA68" s="49">
        <f t="shared" si="25"/>
        <v>952.1052631578948</v>
      </c>
      <c r="AB68" s="49">
        <f t="shared" si="26"/>
        <v>79.342105263157904</v>
      </c>
      <c r="AD68" s="49">
        <f t="shared" si="27"/>
        <v>93.693333333333342</v>
      </c>
      <c r="AE68" s="49">
        <f t="shared" si="28"/>
        <v>281.08000000000004</v>
      </c>
      <c r="AF68" s="49">
        <f t="shared" si="29"/>
        <v>23.423333333333336</v>
      </c>
      <c r="AH68" s="49">
        <f t="shared" si="30"/>
        <v>119.42133974797679</v>
      </c>
      <c r="AI68" s="49">
        <f t="shared" si="31"/>
        <v>358.26401924393036</v>
      </c>
      <c r="AJ68" s="49">
        <f t="shared" si="32"/>
        <v>29.855334936994197</v>
      </c>
      <c r="AK68" s="121">
        <f t="shared" si="0"/>
        <v>0.18530370277045949</v>
      </c>
    </row>
    <row r="69" spans="3:37" ht="12.75">
      <c r="C69" s="237"/>
      <c r="D69" s="238" t="s">
        <v>48</v>
      </c>
      <c r="E69" s="239">
        <v>150</v>
      </c>
      <c r="F69" s="240">
        <v>50</v>
      </c>
      <c r="G69" s="240">
        <v>600</v>
      </c>
      <c r="H69" s="240">
        <v>105116.12085937084</v>
      </c>
      <c r="I69" s="240">
        <v>15767.418128905625</v>
      </c>
      <c r="J69" s="240">
        <v>3127.2045955662829</v>
      </c>
      <c r="K69" s="240">
        <v>1287.6724805272927</v>
      </c>
      <c r="L69" s="240">
        <v>6201.8511307028793</v>
      </c>
      <c r="M69" s="240">
        <v>47605.26315789474</v>
      </c>
      <c r="N69" s="240">
        <v>14054.000000000002</v>
      </c>
      <c r="O69" s="241">
        <v>17072.711365774019</v>
      </c>
      <c r="Q69" s="49">
        <f t="shared" si="17"/>
        <v>700.77413906247227</v>
      </c>
      <c r="R69" s="49">
        <f t="shared" si="18"/>
        <v>2102.3224171874167</v>
      </c>
      <c r="S69" s="49">
        <f t="shared" si="19"/>
        <v>175.19353476561807</v>
      </c>
      <c r="U69" s="50">
        <f t="shared" si="20"/>
        <v>0.15</v>
      </c>
      <c r="V69" s="50">
        <f t="shared" si="21"/>
        <v>2.9750000000000002E-2</v>
      </c>
      <c r="W69" s="51">
        <f t="shared" si="22"/>
        <v>1.2249999999999999E-2</v>
      </c>
      <c r="X69" s="51">
        <f t="shared" si="23"/>
        <v>5.8999999999999997E-2</v>
      </c>
      <c r="Z69" s="49">
        <f t="shared" si="24"/>
        <v>317.36842105263162</v>
      </c>
      <c r="AA69" s="49">
        <f t="shared" si="25"/>
        <v>952.1052631578948</v>
      </c>
      <c r="AB69" s="49">
        <f t="shared" si="26"/>
        <v>79.342105263157904</v>
      </c>
      <c r="AD69" s="49">
        <f t="shared" si="27"/>
        <v>93.693333333333342</v>
      </c>
      <c r="AE69" s="49">
        <f t="shared" si="28"/>
        <v>281.08000000000004</v>
      </c>
      <c r="AF69" s="49">
        <f t="shared" si="29"/>
        <v>23.423333333333336</v>
      </c>
      <c r="AH69" s="49">
        <f t="shared" si="30"/>
        <v>113.8180757718268</v>
      </c>
      <c r="AI69" s="49">
        <f t="shared" si="31"/>
        <v>341.45422731548041</v>
      </c>
      <c r="AJ69" s="49">
        <f t="shared" si="32"/>
        <v>28.4545189429567</v>
      </c>
      <c r="AK69" s="121">
        <f t="shared" si="0"/>
        <v>0.16241763134138743</v>
      </c>
    </row>
    <row r="70" spans="3:37" ht="12.75">
      <c r="C70" s="237"/>
      <c r="D70" s="238" t="s">
        <v>47</v>
      </c>
      <c r="E70" s="239">
        <v>150</v>
      </c>
      <c r="F70" s="240">
        <v>50</v>
      </c>
      <c r="G70" s="240">
        <v>600</v>
      </c>
      <c r="H70" s="240">
        <v>98752.297054981391</v>
      </c>
      <c r="I70" s="240">
        <v>12640.294023037619</v>
      </c>
      <c r="J70" s="240">
        <v>3013.9201061180324</v>
      </c>
      <c r="K70" s="240">
        <v>1209.7156389235222</v>
      </c>
      <c r="L70" s="240">
        <v>5826.3855262439019</v>
      </c>
      <c r="M70" s="240">
        <v>47605.26315789474</v>
      </c>
      <c r="N70" s="240">
        <v>14054.000000000002</v>
      </c>
      <c r="O70" s="241">
        <v>14402.71860276358</v>
      </c>
      <c r="Q70" s="49">
        <f t="shared" si="17"/>
        <v>658.34864703320932</v>
      </c>
      <c r="R70" s="49">
        <f t="shared" si="18"/>
        <v>1975.0459410996277</v>
      </c>
      <c r="S70" s="49">
        <f t="shared" si="19"/>
        <v>164.58716175830233</v>
      </c>
      <c r="U70" s="50">
        <f t="shared" si="20"/>
        <v>0.128</v>
      </c>
      <c r="V70" s="50">
        <f t="shared" si="21"/>
        <v>3.0520000000000005E-2</v>
      </c>
      <c r="W70" s="51">
        <f t="shared" si="22"/>
        <v>1.2250000000000002E-2</v>
      </c>
      <c r="X70" s="51">
        <f t="shared" si="23"/>
        <v>5.8999999999999997E-2</v>
      </c>
      <c r="Z70" s="49">
        <f t="shared" si="24"/>
        <v>317.36842105263162</v>
      </c>
      <c r="AA70" s="49">
        <f t="shared" si="25"/>
        <v>952.1052631578948</v>
      </c>
      <c r="AB70" s="49">
        <f t="shared" si="26"/>
        <v>79.342105263157904</v>
      </c>
      <c r="AD70" s="49">
        <f t="shared" si="27"/>
        <v>93.693333333333342</v>
      </c>
      <c r="AE70" s="49">
        <f t="shared" si="28"/>
        <v>281.08000000000004</v>
      </c>
      <c r="AF70" s="49">
        <f t="shared" si="29"/>
        <v>23.423333333333336</v>
      </c>
      <c r="AH70" s="49">
        <f t="shared" si="30"/>
        <v>96.018124018423862</v>
      </c>
      <c r="AI70" s="49">
        <f t="shared" si="31"/>
        <v>288.05437205527159</v>
      </c>
      <c r="AJ70" s="49">
        <f t="shared" si="32"/>
        <v>24.004531004605965</v>
      </c>
      <c r="AK70" s="121">
        <f t="shared" ref="AK70:AK133" si="33">+IF(H70&gt;0,O70/H70," ")</f>
        <v>0.14584692237330654</v>
      </c>
    </row>
    <row r="71" spans="3:37" ht="12.75">
      <c r="C71" s="237"/>
      <c r="D71" s="238" t="s">
        <v>21</v>
      </c>
      <c r="E71" s="239">
        <v>300</v>
      </c>
      <c r="F71" s="240">
        <v>100</v>
      </c>
      <c r="G71" s="240">
        <v>1200</v>
      </c>
      <c r="H71" s="240">
        <v>190125.07155994303</v>
      </c>
      <c r="I71" s="240">
        <v>28518.760733991454</v>
      </c>
      <c r="J71" s="240">
        <v>8080.3155412975793</v>
      </c>
      <c r="K71" s="240">
        <v>2329.0321266093019</v>
      </c>
      <c r="L71" s="240">
        <v>11217.379222036638</v>
      </c>
      <c r="M71" s="240">
        <v>95210.526315789481</v>
      </c>
      <c r="N71" s="240">
        <v>28108.000000000004</v>
      </c>
      <c r="O71" s="241">
        <v>16661.057620218544</v>
      </c>
      <c r="Q71" s="49">
        <f t="shared" si="17"/>
        <v>633.75023853314337</v>
      </c>
      <c r="R71" s="49">
        <f t="shared" si="18"/>
        <v>1901.2507155994304</v>
      </c>
      <c r="S71" s="49">
        <f t="shared" si="19"/>
        <v>158.43755963328584</v>
      </c>
      <c r="U71" s="50">
        <f t="shared" si="20"/>
        <v>0.15</v>
      </c>
      <c r="V71" s="50">
        <f t="shared" si="21"/>
        <v>4.2500000000000003E-2</v>
      </c>
      <c r="W71" s="51">
        <f t="shared" si="22"/>
        <v>1.2249999999999999E-2</v>
      </c>
      <c r="X71" s="51">
        <f t="shared" si="23"/>
        <v>5.8999999999999997E-2</v>
      </c>
      <c r="Z71" s="49">
        <f t="shared" si="24"/>
        <v>317.36842105263162</v>
      </c>
      <c r="AA71" s="49">
        <f t="shared" si="25"/>
        <v>952.1052631578948</v>
      </c>
      <c r="AB71" s="49">
        <f t="shared" si="26"/>
        <v>79.342105263157904</v>
      </c>
      <c r="AD71" s="49">
        <f t="shared" si="27"/>
        <v>93.693333333333342</v>
      </c>
      <c r="AE71" s="49">
        <f t="shared" si="28"/>
        <v>281.08000000000004</v>
      </c>
      <c r="AF71" s="49">
        <f t="shared" si="29"/>
        <v>23.423333333333336</v>
      </c>
      <c r="AH71" s="49">
        <f t="shared" si="30"/>
        <v>55.536858734061816</v>
      </c>
      <c r="AI71" s="49">
        <f t="shared" si="31"/>
        <v>166.61057620218543</v>
      </c>
      <c r="AJ71" s="49">
        <f t="shared" si="32"/>
        <v>13.884214683515454</v>
      </c>
      <c r="AK71" s="121">
        <f t="shared" si="33"/>
        <v>8.7632091251918925E-2</v>
      </c>
    </row>
    <row r="72" spans="3:37" ht="12.75">
      <c r="C72" s="237"/>
      <c r="D72" s="238" t="s">
        <v>2</v>
      </c>
      <c r="E72" s="239">
        <v>300</v>
      </c>
      <c r="F72" s="240">
        <v>100</v>
      </c>
      <c r="G72" s="240">
        <v>1200</v>
      </c>
      <c r="H72" s="240">
        <v>213208.16906101408</v>
      </c>
      <c r="I72" s="240">
        <v>30382.164091194503</v>
      </c>
      <c r="J72" s="240">
        <v>6398.9101739436855</v>
      </c>
      <c r="K72" s="240">
        <v>2611.8000709974226</v>
      </c>
      <c r="L72" s="240">
        <v>9937.6327599338674</v>
      </c>
      <c r="M72" s="240">
        <v>95210.526315789481</v>
      </c>
      <c r="N72" s="240">
        <v>28108.000000000004</v>
      </c>
      <c r="O72" s="241">
        <v>40559.135649155141</v>
      </c>
      <c r="Q72" s="49">
        <f t="shared" si="17"/>
        <v>710.69389687004696</v>
      </c>
      <c r="R72" s="49">
        <f t="shared" si="18"/>
        <v>2132.0816906101409</v>
      </c>
      <c r="S72" s="49">
        <f t="shared" si="19"/>
        <v>177.67347421751174</v>
      </c>
      <c r="U72" s="50">
        <f t="shared" si="20"/>
        <v>0.14249999999999999</v>
      </c>
      <c r="V72" s="50">
        <f t="shared" si="21"/>
        <v>3.0012500000000001E-2</v>
      </c>
      <c r="W72" s="51">
        <f t="shared" si="22"/>
        <v>1.225E-2</v>
      </c>
      <c r="X72" s="51">
        <f t="shared" si="23"/>
        <v>4.6610000000000006E-2</v>
      </c>
      <c r="Z72" s="49">
        <f t="shared" si="24"/>
        <v>317.36842105263162</v>
      </c>
      <c r="AA72" s="49">
        <f t="shared" si="25"/>
        <v>952.1052631578948</v>
      </c>
      <c r="AB72" s="49">
        <f t="shared" si="26"/>
        <v>79.342105263157904</v>
      </c>
      <c r="AD72" s="49">
        <f t="shared" si="27"/>
        <v>93.693333333333342</v>
      </c>
      <c r="AE72" s="49">
        <f t="shared" si="28"/>
        <v>281.08000000000004</v>
      </c>
      <c r="AF72" s="49">
        <f t="shared" si="29"/>
        <v>23.423333333333336</v>
      </c>
      <c r="AH72" s="49">
        <f t="shared" si="30"/>
        <v>135.19711883051713</v>
      </c>
      <c r="AI72" s="49">
        <f t="shared" si="31"/>
        <v>405.59135649155144</v>
      </c>
      <c r="AJ72" s="49">
        <f t="shared" si="32"/>
        <v>33.799279707629282</v>
      </c>
      <c r="AK72" s="121">
        <f t="shared" si="33"/>
        <v>0.19023255922969948</v>
      </c>
    </row>
    <row r="73" spans="3:37" ht="12.75">
      <c r="C73" s="237"/>
      <c r="D73" s="238" t="s">
        <v>104</v>
      </c>
      <c r="E73" s="239">
        <v>150</v>
      </c>
      <c r="F73" s="240">
        <v>50</v>
      </c>
      <c r="G73" s="240">
        <v>600</v>
      </c>
      <c r="H73" s="240">
        <v>99435.666164792507</v>
      </c>
      <c r="I73" s="240">
        <v>9943.566616479251</v>
      </c>
      <c r="J73" s="240">
        <v>6264.4469683819289</v>
      </c>
      <c r="K73" s="240">
        <v>1218.0869105187082</v>
      </c>
      <c r="L73" s="240">
        <v>5866.7043037227577</v>
      </c>
      <c r="M73" s="240">
        <v>47605.26315789474</v>
      </c>
      <c r="N73" s="240">
        <v>14054.000000000002</v>
      </c>
      <c r="O73" s="241">
        <v>14483.598207795118</v>
      </c>
      <c r="Q73" s="49">
        <f t="shared" si="17"/>
        <v>662.90444109861676</v>
      </c>
      <c r="R73" s="49">
        <f t="shared" si="18"/>
        <v>1988.7133232958502</v>
      </c>
      <c r="S73" s="49">
        <f t="shared" si="19"/>
        <v>165.72611027465419</v>
      </c>
      <c r="U73" s="50">
        <f t="shared" si="20"/>
        <v>0.1</v>
      </c>
      <c r="V73" s="50">
        <f t="shared" si="21"/>
        <v>6.3000000000000014E-2</v>
      </c>
      <c r="W73" s="51">
        <f t="shared" si="22"/>
        <v>1.225E-2</v>
      </c>
      <c r="X73" s="51">
        <f t="shared" si="23"/>
        <v>5.8999999999999997E-2</v>
      </c>
      <c r="Z73" s="49">
        <f t="shared" si="24"/>
        <v>317.36842105263162</v>
      </c>
      <c r="AA73" s="49">
        <f t="shared" si="25"/>
        <v>952.1052631578948</v>
      </c>
      <c r="AB73" s="49">
        <f t="shared" si="26"/>
        <v>79.342105263157904</v>
      </c>
      <c r="AD73" s="49">
        <f t="shared" si="27"/>
        <v>93.693333333333342</v>
      </c>
      <c r="AE73" s="49">
        <f t="shared" si="28"/>
        <v>281.08000000000004</v>
      </c>
      <c r="AF73" s="49">
        <f t="shared" si="29"/>
        <v>23.423333333333336</v>
      </c>
      <c r="AH73" s="49">
        <f t="shared" si="30"/>
        <v>96.557321385300781</v>
      </c>
      <c r="AI73" s="49">
        <f t="shared" si="31"/>
        <v>289.67196415590234</v>
      </c>
      <c r="AJ73" s="49">
        <f t="shared" si="32"/>
        <v>24.139330346325195</v>
      </c>
      <c r="AK73" s="121">
        <f t="shared" si="33"/>
        <v>0.14565797933904093</v>
      </c>
    </row>
    <row r="74" spans="3:37" ht="12.75">
      <c r="C74" s="227" t="s">
        <v>92</v>
      </c>
      <c r="D74" s="228"/>
      <c r="E74" s="234">
        <v>3660</v>
      </c>
      <c r="F74" s="235">
        <v>1220</v>
      </c>
      <c r="G74" s="235">
        <v>14640</v>
      </c>
      <c r="H74" s="235">
        <v>2528032.8524619206</v>
      </c>
      <c r="I74" s="235">
        <v>463889.7672342633</v>
      </c>
      <c r="J74" s="235">
        <v>69676.775006954558</v>
      </c>
      <c r="K74" s="235">
        <v>30968.402442658527</v>
      </c>
      <c r="L74" s="235">
        <v>128088.85226561065</v>
      </c>
      <c r="M74" s="235">
        <v>1161568.4210526317</v>
      </c>
      <c r="N74" s="235">
        <v>342917.60000000003</v>
      </c>
      <c r="O74" s="236">
        <v>330923.03445980197</v>
      </c>
      <c r="Q74" s="53">
        <f t="shared" si="17"/>
        <v>690.71935859615314</v>
      </c>
      <c r="R74" s="53">
        <f t="shared" si="18"/>
        <v>2072.1580757884594</v>
      </c>
      <c r="S74" s="53">
        <f t="shared" si="19"/>
        <v>172.67983964903829</v>
      </c>
      <c r="T74" s="54"/>
      <c r="U74" s="55">
        <f t="shared" si="20"/>
        <v>0.18349831442360609</v>
      </c>
      <c r="V74" s="55">
        <f t="shared" si="21"/>
        <v>2.7561657254216436E-2</v>
      </c>
      <c r="W74" s="56">
        <f t="shared" si="22"/>
        <v>1.225E-2</v>
      </c>
      <c r="X74" s="56">
        <f t="shared" si="23"/>
        <v>5.0667400204420419E-2</v>
      </c>
      <c r="Y74" s="54"/>
      <c r="Z74" s="53">
        <f t="shared" si="24"/>
        <v>317.36842105263162</v>
      </c>
      <c r="AA74" s="53">
        <f t="shared" si="25"/>
        <v>952.1052631578948</v>
      </c>
      <c r="AB74" s="53">
        <f t="shared" si="26"/>
        <v>79.342105263157904</v>
      </c>
      <c r="AC74" s="54"/>
      <c r="AD74" s="53">
        <f t="shared" si="27"/>
        <v>93.693333333333342</v>
      </c>
      <c r="AE74" s="53">
        <f t="shared" si="28"/>
        <v>281.08000000000004</v>
      </c>
      <c r="AF74" s="53">
        <f t="shared" si="29"/>
        <v>23.423333333333336</v>
      </c>
      <c r="AG74" s="54"/>
      <c r="AH74" s="57">
        <f t="shared" si="30"/>
        <v>90.416129633825676</v>
      </c>
      <c r="AI74" s="53">
        <f t="shared" si="31"/>
        <v>271.24838890147703</v>
      </c>
      <c r="AJ74" s="53">
        <f t="shared" si="32"/>
        <v>22.604032408456419</v>
      </c>
      <c r="AK74" s="121">
        <f t="shared" si="33"/>
        <v>0.13090139795356423</v>
      </c>
    </row>
    <row r="75" spans="3:37" ht="12.75">
      <c r="C75" s="227"/>
      <c r="D75" s="228"/>
      <c r="E75" s="234"/>
      <c r="F75" s="235"/>
      <c r="G75" s="235"/>
      <c r="H75" s="235"/>
      <c r="I75" s="235"/>
      <c r="J75" s="235"/>
      <c r="K75" s="235"/>
      <c r="L75" s="235"/>
      <c r="M75" s="235"/>
      <c r="N75" s="235"/>
      <c r="O75" s="236"/>
      <c r="Q75" s="49" t="str">
        <f t="shared" si="17"/>
        <v xml:space="preserve"> </v>
      </c>
      <c r="R75" s="49" t="str">
        <f t="shared" si="18"/>
        <v xml:space="preserve"> </v>
      </c>
      <c r="S75" s="49" t="str">
        <f t="shared" si="19"/>
        <v xml:space="preserve"> </v>
      </c>
      <c r="U75" s="50" t="str">
        <f t="shared" si="20"/>
        <v xml:space="preserve"> </v>
      </c>
      <c r="V75" s="50" t="str">
        <f t="shared" si="21"/>
        <v xml:space="preserve"> </v>
      </c>
      <c r="W75" s="51" t="str">
        <f t="shared" si="22"/>
        <v xml:space="preserve"> </v>
      </c>
      <c r="X75" s="51" t="str">
        <f t="shared" si="23"/>
        <v xml:space="preserve"> </v>
      </c>
      <c r="Z75" s="49" t="str">
        <f t="shared" si="24"/>
        <v xml:space="preserve"> </v>
      </c>
      <c r="AA75" s="49" t="str">
        <f t="shared" si="25"/>
        <v xml:space="preserve"> </v>
      </c>
      <c r="AB75" s="49" t="str">
        <f t="shared" si="26"/>
        <v xml:space="preserve"> </v>
      </c>
      <c r="AD75" s="49" t="str">
        <f t="shared" si="27"/>
        <v xml:space="preserve"> </v>
      </c>
      <c r="AE75" s="49" t="str">
        <f t="shared" si="28"/>
        <v xml:space="preserve"> </v>
      </c>
      <c r="AF75" s="49" t="str">
        <f t="shared" si="29"/>
        <v xml:space="preserve"> </v>
      </c>
      <c r="AH75" s="49" t="str">
        <f t="shared" si="30"/>
        <v xml:space="preserve"> </v>
      </c>
      <c r="AI75" s="49" t="str">
        <f t="shared" si="31"/>
        <v xml:space="preserve"> </v>
      </c>
      <c r="AJ75" s="49" t="str">
        <f t="shared" si="32"/>
        <v xml:space="preserve"> </v>
      </c>
      <c r="AK75" s="121" t="str">
        <f t="shared" si="33"/>
        <v xml:space="preserve"> </v>
      </c>
    </row>
    <row r="76" spans="3:37" ht="12.75">
      <c r="C76" s="227" t="s">
        <v>29</v>
      </c>
      <c r="D76" s="227" t="s">
        <v>50</v>
      </c>
      <c r="E76" s="234">
        <v>300</v>
      </c>
      <c r="F76" s="235">
        <v>50</v>
      </c>
      <c r="G76" s="235">
        <v>600</v>
      </c>
      <c r="H76" s="235">
        <v>148478.54254250755</v>
      </c>
      <c r="I76" s="235">
        <v>0</v>
      </c>
      <c r="J76" s="235">
        <v>5196.7489889877652</v>
      </c>
      <c r="K76" s="235">
        <v>1818.8621461457176</v>
      </c>
      <c r="L76" s="235">
        <v>8760.2340100079455</v>
      </c>
      <c r="M76" s="235">
        <v>95210.526315789481</v>
      </c>
      <c r="N76" s="235">
        <v>12687.119999999999</v>
      </c>
      <c r="O76" s="236">
        <v>24805.051081576654</v>
      </c>
      <c r="Q76" s="49">
        <f t="shared" si="17"/>
        <v>494.92847514169182</v>
      </c>
      <c r="R76" s="49">
        <f t="shared" si="18"/>
        <v>2969.5708508501511</v>
      </c>
      <c r="S76" s="49">
        <f t="shared" si="19"/>
        <v>247.46423757084591</v>
      </c>
      <c r="U76" s="50">
        <f t="shared" si="20"/>
        <v>0</v>
      </c>
      <c r="V76" s="50">
        <f t="shared" si="21"/>
        <v>3.5000000000000003E-2</v>
      </c>
      <c r="W76" s="51">
        <f t="shared" si="22"/>
        <v>1.225E-2</v>
      </c>
      <c r="X76" s="51">
        <f t="shared" si="23"/>
        <v>5.8999999999999997E-2</v>
      </c>
      <c r="Z76" s="49">
        <f t="shared" si="24"/>
        <v>317.36842105263162</v>
      </c>
      <c r="AA76" s="49">
        <f t="shared" si="25"/>
        <v>1904.2105263157896</v>
      </c>
      <c r="AB76" s="49">
        <f t="shared" si="26"/>
        <v>158.68421052631581</v>
      </c>
      <c r="AD76" s="49">
        <f t="shared" si="27"/>
        <v>42.290399999999998</v>
      </c>
      <c r="AE76" s="49">
        <f t="shared" si="28"/>
        <v>253.74239999999998</v>
      </c>
      <c r="AF76" s="49">
        <f t="shared" si="29"/>
        <v>21.145199999999999</v>
      </c>
      <c r="AH76" s="49">
        <f t="shared" si="30"/>
        <v>82.68350360525551</v>
      </c>
      <c r="AI76" s="49">
        <f t="shared" si="31"/>
        <v>496.10102163153306</v>
      </c>
      <c r="AJ76" s="49">
        <f t="shared" si="32"/>
        <v>41.341751802627755</v>
      </c>
      <c r="AK76" s="121">
        <f t="shared" si="33"/>
        <v>0.16706152051886741</v>
      </c>
    </row>
    <row r="77" spans="3:37" ht="12.75">
      <c r="C77" s="237"/>
      <c r="D77" s="238" t="s">
        <v>49</v>
      </c>
      <c r="E77" s="239">
        <v>600</v>
      </c>
      <c r="F77" s="240">
        <v>100</v>
      </c>
      <c r="G77" s="240">
        <v>1200</v>
      </c>
      <c r="H77" s="240">
        <v>314965.69855864404</v>
      </c>
      <c r="I77" s="240">
        <v>62993.139711728814</v>
      </c>
      <c r="J77" s="240">
        <v>0</v>
      </c>
      <c r="K77" s="240">
        <v>3858.3298073433898</v>
      </c>
      <c r="L77" s="240">
        <v>18582.976214959999</v>
      </c>
      <c r="M77" s="240">
        <v>190421.05263157896</v>
      </c>
      <c r="N77" s="240">
        <v>25374.239999999998</v>
      </c>
      <c r="O77" s="241">
        <v>13735.960193032941</v>
      </c>
      <c r="Q77" s="49">
        <f t="shared" si="17"/>
        <v>524.94283093107344</v>
      </c>
      <c r="R77" s="49">
        <f t="shared" si="18"/>
        <v>3149.6569855864404</v>
      </c>
      <c r="S77" s="49">
        <f t="shared" si="19"/>
        <v>262.47141546553672</v>
      </c>
      <c r="U77" s="50">
        <f t="shared" si="20"/>
        <v>0.2</v>
      </c>
      <c r="V77" s="50">
        <f t="shared" si="21"/>
        <v>0</v>
      </c>
      <c r="W77" s="51">
        <f t="shared" si="22"/>
        <v>1.225E-2</v>
      </c>
      <c r="X77" s="51">
        <f t="shared" si="23"/>
        <v>5.9000000000000004E-2</v>
      </c>
      <c r="Z77" s="49">
        <f t="shared" si="24"/>
        <v>317.36842105263162</v>
      </c>
      <c r="AA77" s="49">
        <f t="shared" si="25"/>
        <v>1904.2105263157896</v>
      </c>
      <c r="AB77" s="49">
        <f t="shared" si="26"/>
        <v>158.68421052631581</v>
      </c>
      <c r="AD77" s="49">
        <f t="shared" si="27"/>
        <v>42.290399999999998</v>
      </c>
      <c r="AE77" s="49">
        <f t="shared" si="28"/>
        <v>253.74239999999998</v>
      </c>
      <c r="AF77" s="49">
        <f t="shared" si="29"/>
        <v>21.145199999999999</v>
      </c>
      <c r="AH77" s="49">
        <f t="shared" si="30"/>
        <v>22.893266988388234</v>
      </c>
      <c r="AI77" s="49">
        <f t="shared" si="31"/>
        <v>137.3596019303294</v>
      </c>
      <c r="AJ77" s="49">
        <f t="shared" si="32"/>
        <v>11.446633494194117</v>
      </c>
      <c r="AK77" s="121">
        <f t="shared" si="33"/>
        <v>4.3610971784838394E-2</v>
      </c>
    </row>
    <row r="78" spans="3:37" ht="12.75">
      <c r="C78" s="237"/>
      <c r="D78" s="238" t="s">
        <v>51</v>
      </c>
      <c r="E78" s="239">
        <v>120</v>
      </c>
      <c r="F78" s="240">
        <v>20</v>
      </c>
      <c r="G78" s="240">
        <v>240</v>
      </c>
      <c r="H78" s="240">
        <v>58656.338690708952</v>
      </c>
      <c r="I78" s="240">
        <v>6452.1972559779852</v>
      </c>
      <c r="J78" s="240">
        <v>1827.144950215584</v>
      </c>
      <c r="K78" s="240">
        <v>718.54014896118463</v>
      </c>
      <c r="L78" s="240">
        <v>3460.7239827518279</v>
      </c>
      <c r="M78" s="240">
        <v>38084.210526315794</v>
      </c>
      <c r="N78" s="240">
        <v>5074.848</v>
      </c>
      <c r="O78" s="241">
        <v>3038.6738264865789</v>
      </c>
      <c r="Q78" s="49">
        <f t="shared" si="17"/>
        <v>488.80282242257459</v>
      </c>
      <c r="R78" s="49">
        <f t="shared" si="18"/>
        <v>2932.8169345354477</v>
      </c>
      <c r="S78" s="49">
        <f t="shared" si="19"/>
        <v>244.4014112112873</v>
      </c>
      <c r="U78" s="50">
        <f t="shared" si="20"/>
        <v>0.11000000000000001</v>
      </c>
      <c r="V78" s="50">
        <f t="shared" si="21"/>
        <v>3.1150000000000004E-2</v>
      </c>
      <c r="W78" s="51">
        <f t="shared" si="22"/>
        <v>1.2249999999999999E-2</v>
      </c>
      <c r="X78" s="51">
        <f t="shared" si="23"/>
        <v>5.8999999999999997E-2</v>
      </c>
      <c r="Z78" s="49">
        <f t="shared" si="24"/>
        <v>317.36842105263162</v>
      </c>
      <c r="AA78" s="49">
        <f t="shared" si="25"/>
        <v>1904.2105263157896</v>
      </c>
      <c r="AB78" s="49">
        <f t="shared" si="26"/>
        <v>158.68421052631581</v>
      </c>
      <c r="AD78" s="49">
        <f t="shared" si="27"/>
        <v>42.290399999999998</v>
      </c>
      <c r="AE78" s="49">
        <f t="shared" si="28"/>
        <v>253.7424</v>
      </c>
      <c r="AF78" s="49">
        <f t="shared" si="29"/>
        <v>21.145199999999999</v>
      </c>
      <c r="AH78" s="49">
        <f t="shared" si="30"/>
        <v>25.322281887388158</v>
      </c>
      <c r="AI78" s="49">
        <f t="shared" si="31"/>
        <v>151.93369132432895</v>
      </c>
      <c r="AJ78" s="49">
        <f t="shared" si="32"/>
        <v>12.661140943694079</v>
      </c>
      <c r="AK78" s="121">
        <f t="shared" si="33"/>
        <v>5.1804696547960619E-2</v>
      </c>
    </row>
    <row r="79" spans="3:37" ht="12.75">
      <c r="C79" s="237"/>
      <c r="D79" s="238" t="s">
        <v>12</v>
      </c>
      <c r="E79" s="239">
        <v>780</v>
      </c>
      <c r="F79" s="240">
        <v>130</v>
      </c>
      <c r="G79" s="240">
        <v>1560</v>
      </c>
      <c r="H79" s="240">
        <v>381203.93755055848</v>
      </c>
      <c r="I79" s="240">
        <v>57180.590632583771</v>
      </c>
      <c r="J79" s="240">
        <v>11340.817142129115</v>
      </c>
      <c r="K79" s="240">
        <v>4669.7482349943411</v>
      </c>
      <c r="L79" s="240">
        <v>17767.91552923153</v>
      </c>
      <c r="M79" s="240">
        <v>247547.36842105267</v>
      </c>
      <c r="N79" s="240">
        <v>32986.511999999995</v>
      </c>
      <c r="O79" s="241">
        <v>9710.9855905670338</v>
      </c>
      <c r="Q79" s="49">
        <f t="shared" si="17"/>
        <v>488.72299685969034</v>
      </c>
      <c r="R79" s="49">
        <f t="shared" si="18"/>
        <v>2932.3379811581422</v>
      </c>
      <c r="S79" s="49">
        <f t="shared" si="19"/>
        <v>244.36149842984517</v>
      </c>
      <c r="U79" s="50">
        <f t="shared" si="20"/>
        <v>0.15</v>
      </c>
      <c r="V79" s="50">
        <f t="shared" si="21"/>
        <v>2.9750000000000002E-2</v>
      </c>
      <c r="W79" s="51">
        <f t="shared" si="22"/>
        <v>1.2249999999999999E-2</v>
      </c>
      <c r="X79" s="51">
        <f t="shared" si="23"/>
        <v>4.6609999999999999E-2</v>
      </c>
      <c r="Z79" s="49">
        <f t="shared" si="24"/>
        <v>317.36842105263162</v>
      </c>
      <c r="AA79" s="49">
        <f t="shared" si="25"/>
        <v>1904.2105263157898</v>
      </c>
      <c r="AB79" s="49">
        <f t="shared" si="26"/>
        <v>158.68421052631581</v>
      </c>
      <c r="AD79" s="49">
        <f t="shared" si="27"/>
        <v>42.290399999999991</v>
      </c>
      <c r="AE79" s="49">
        <f t="shared" si="28"/>
        <v>253.74239999999998</v>
      </c>
      <c r="AF79" s="49">
        <f t="shared" si="29"/>
        <v>21.145199999999996</v>
      </c>
      <c r="AH79" s="49">
        <f t="shared" si="30"/>
        <v>12.449981526367992</v>
      </c>
      <c r="AI79" s="49">
        <f t="shared" si="31"/>
        <v>74.699889158207952</v>
      </c>
      <c r="AJ79" s="49">
        <f t="shared" si="32"/>
        <v>6.224990763183996</v>
      </c>
      <c r="AK79" s="121">
        <f t="shared" si="33"/>
        <v>2.5474515433826235E-2</v>
      </c>
    </row>
    <row r="80" spans="3:37" ht="12.75">
      <c r="C80" s="237"/>
      <c r="D80" s="238" t="s">
        <v>1</v>
      </c>
      <c r="E80" s="239">
        <v>780</v>
      </c>
      <c r="F80" s="240">
        <v>130</v>
      </c>
      <c r="G80" s="240">
        <v>1560</v>
      </c>
      <c r="H80" s="240">
        <v>454906.5828942029</v>
      </c>
      <c r="I80" s="240">
        <v>125918.14214511536</v>
      </c>
      <c r="J80" s="240">
        <v>11514.595426218066</v>
      </c>
      <c r="K80" s="240">
        <v>5572.6056404539859</v>
      </c>
      <c r="L80" s="240">
        <v>21203.195828698801</v>
      </c>
      <c r="M80" s="240">
        <v>247547.36842105267</v>
      </c>
      <c r="N80" s="240">
        <v>32986.511999999995</v>
      </c>
      <c r="O80" s="241">
        <v>10164.163432664047</v>
      </c>
      <c r="Q80" s="49">
        <f t="shared" si="17"/>
        <v>583.21356781308066</v>
      </c>
      <c r="R80" s="49">
        <f t="shared" si="18"/>
        <v>3499.2814068784837</v>
      </c>
      <c r="S80" s="49">
        <f t="shared" si="19"/>
        <v>291.60678390654033</v>
      </c>
      <c r="U80" s="50">
        <f t="shared" si="20"/>
        <v>0.27679999999999999</v>
      </c>
      <c r="V80" s="50">
        <f t="shared" si="21"/>
        <v>2.5312000000000005E-2</v>
      </c>
      <c r="W80" s="51">
        <f t="shared" si="22"/>
        <v>1.225E-2</v>
      </c>
      <c r="X80" s="51">
        <f t="shared" si="23"/>
        <v>4.6610000000000006E-2</v>
      </c>
      <c r="Z80" s="49">
        <f t="shared" si="24"/>
        <v>317.36842105263162</v>
      </c>
      <c r="AA80" s="49">
        <f t="shared" si="25"/>
        <v>1904.2105263157898</v>
      </c>
      <c r="AB80" s="49">
        <f t="shared" si="26"/>
        <v>158.68421052631581</v>
      </c>
      <c r="AD80" s="49">
        <f t="shared" si="27"/>
        <v>42.290399999999991</v>
      </c>
      <c r="AE80" s="49">
        <f t="shared" si="28"/>
        <v>253.74239999999998</v>
      </c>
      <c r="AF80" s="49">
        <f t="shared" si="29"/>
        <v>21.145199999999996</v>
      </c>
      <c r="AH80" s="49">
        <f t="shared" si="30"/>
        <v>13.0309787598257</v>
      </c>
      <c r="AI80" s="49">
        <f t="shared" si="31"/>
        <v>78.185872558954202</v>
      </c>
      <c r="AJ80" s="49">
        <f t="shared" si="32"/>
        <v>6.5154893799128502</v>
      </c>
      <c r="AK80" s="121">
        <f t="shared" si="33"/>
        <v>2.234340810809483E-2</v>
      </c>
    </row>
    <row r="81" spans="3:37" ht="12.75">
      <c r="C81" s="237"/>
      <c r="D81" s="238" t="s">
        <v>0</v>
      </c>
      <c r="E81" s="239">
        <v>780</v>
      </c>
      <c r="F81" s="240">
        <v>130</v>
      </c>
      <c r="G81" s="240">
        <v>1560</v>
      </c>
      <c r="H81" s="240">
        <v>438005.27206880448</v>
      </c>
      <c r="I81" s="240">
        <v>116553.20289750888</v>
      </c>
      <c r="J81" s="240">
        <v>11250.822420995348</v>
      </c>
      <c r="K81" s="240">
        <v>5365.5645828428551</v>
      </c>
      <c r="L81" s="240">
        <v>20415.425731126976</v>
      </c>
      <c r="M81" s="240">
        <v>247547.36842105267</v>
      </c>
      <c r="N81" s="240">
        <v>32986.511999999995</v>
      </c>
      <c r="O81" s="241">
        <v>3886.3760152777559</v>
      </c>
      <c r="Q81" s="49">
        <f t="shared" si="17"/>
        <v>561.54522060103136</v>
      </c>
      <c r="R81" s="49">
        <f t="shared" si="18"/>
        <v>3369.2713236061882</v>
      </c>
      <c r="S81" s="49">
        <f t="shared" si="19"/>
        <v>280.77261030051568</v>
      </c>
      <c r="U81" s="50">
        <f t="shared" si="20"/>
        <v>0.2661</v>
      </c>
      <c r="V81" s="50">
        <f t="shared" si="21"/>
        <v>2.5686500000000004E-2</v>
      </c>
      <c r="W81" s="51">
        <f t="shared" si="22"/>
        <v>1.225E-2</v>
      </c>
      <c r="X81" s="51">
        <f t="shared" si="23"/>
        <v>4.6609999999999999E-2</v>
      </c>
      <c r="Z81" s="49">
        <f t="shared" si="24"/>
        <v>317.36842105263162</v>
      </c>
      <c r="AA81" s="49">
        <f t="shared" si="25"/>
        <v>1904.2105263157898</v>
      </c>
      <c r="AB81" s="49">
        <f t="shared" si="26"/>
        <v>158.68421052631581</v>
      </c>
      <c r="AD81" s="49">
        <f t="shared" si="27"/>
        <v>42.290399999999991</v>
      </c>
      <c r="AE81" s="49">
        <f t="shared" si="28"/>
        <v>253.74239999999998</v>
      </c>
      <c r="AF81" s="49">
        <f t="shared" si="29"/>
        <v>21.145199999999996</v>
      </c>
      <c r="AH81" s="49">
        <f t="shared" si="30"/>
        <v>4.9825333529201998</v>
      </c>
      <c r="AI81" s="49">
        <f t="shared" si="31"/>
        <v>29.895200117521199</v>
      </c>
      <c r="AJ81" s="49">
        <f t="shared" si="32"/>
        <v>2.4912666764600999</v>
      </c>
      <c r="AK81" s="121">
        <f t="shared" si="33"/>
        <v>8.8728978007992128E-3</v>
      </c>
    </row>
    <row r="82" spans="3:37" ht="12.75">
      <c r="C82" s="237"/>
      <c r="D82" s="238" t="s">
        <v>13</v>
      </c>
      <c r="E82" s="239">
        <v>390</v>
      </c>
      <c r="F82" s="240">
        <v>65</v>
      </c>
      <c r="G82" s="240">
        <v>780</v>
      </c>
      <c r="H82" s="240">
        <v>183887.5351971144</v>
      </c>
      <c r="I82" s="240">
        <v>18388.753519711441</v>
      </c>
      <c r="J82" s="240">
        <v>3309.9756335480592</v>
      </c>
      <c r="K82" s="240">
        <v>2252.622306164651</v>
      </c>
      <c r="L82" s="240">
        <v>8570.9980155375015</v>
      </c>
      <c r="M82" s="240">
        <v>123773.68421052633</v>
      </c>
      <c r="N82" s="240">
        <v>16493.255999999998</v>
      </c>
      <c r="O82" s="241">
        <v>11098.245511626432</v>
      </c>
      <c r="Q82" s="49">
        <f t="shared" si="17"/>
        <v>471.50650050542151</v>
      </c>
      <c r="R82" s="49">
        <f t="shared" si="18"/>
        <v>2829.0390030325293</v>
      </c>
      <c r="S82" s="49">
        <f t="shared" si="19"/>
        <v>235.75325025271076</v>
      </c>
      <c r="U82" s="50">
        <f t="shared" si="20"/>
        <v>0.1</v>
      </c>
      <c r="V82" s="50">
        <f t="shared" si="21"/>
        <v>1.8000000000000002E-2</v>
      </c>
      <c r="W82" s="51">
        <f t="shared" si="22"/>
        <v>1.2249999999999999E-2</v>
      </c>
      <c r="X82" s="51">
        <f t="shared" si="23"/>
        <v>4.6609999999999999E-2</v>
      </c>
      <c r="Z82" s="49">
        <f t="shared" si="24"/>
        <v>317.36842105263162</v>
      </c>
      <c r="AA82" s="49">
        <f t="shared" si="25"/>
        <v>1904.2105263157898</v>
      </c>
      <c r="AB82" s="49">
        <f t="shared" si="26"/>
        <v>158.68421052631581</v>
      </c>
      <c r="AD82" s="49">
        <f t="shared" si="27"/>
        <v>42.290399999999991</v>
      </c>
      <c r="AE82" s="49">
        <f t="shared" si="28"/>
        <v>253.74239999999998</v>
      </c>
      <c r="AF82" s="49">
        <f t="shared" si="29"/>
        <v>21.145199999999996</v>
      </c>
      <c r="AH82" s="49">
        <f t="shared" si="30"/>
        <v>28.457039773401107</v>
      </c>
      <c r="AI82" s="49">
        <f t="shared" si="31"/>
        <v>170.74223864040664</v>
      </c>
      <c r="AJ82" s="49">
        <f t="shared" si="32"/>
        <v>14.228519886700553</v>
      </c>
      <c r="AK82" s="121">
        <f t="shared" si="33"/>
        <v>6.0353441029757128E-2</v>
      </c>
    </row>
    <row r="83" spans="3:37" ht="12.75">
      <c r="C83" s="237"/>
      <c r="D83" s="238" t="s">
        <v>48</v>
      </c>
      <c r="E83" s="239">
        <v>180</v>
      </c>
      <c r="F83" s="240">
        <v>30</v>
      </c>
      <c r="G83" s="240">
        <v>360</v>
      </c>
      <c r="H83" s="240">
        <v>94148.894021271844</v>
      </c>
      <c r="I83" s="240">
        <v>14122.334103190777</v>
      </c>
      <c r="J83" s="240">
        <v>2800.9295971328374</v>
      </c>
      <c r="K83" s="240">
        <v>1153.32395176058</v>
      </c>
      <c r="L83" s="240">
        <v>5554.7847472550384</v>
      </c>
      <c r="M83" s="240">
        <v>57126.315789473694</v>
      </c>
      <c r="N83" s="240">
        <v>7612.2719999999999</v>
      </c>
      <c r="O83" s="241">
        <v>5778.9338324589162</v>
      </c>
      <c r="Q83" s="49">
        <f t="shared" si="17"/>
        <v>523.04941122928801</v>
      </c>
      <c r="R83" s="49">
        <f t="shared" si="18"/>
        <v>3138.2964673757283</v>
      </c>
      <c r="S83" s="49">
        <f t="shared" si="19"/>
        <v>261.52470561464401</v>
      </c>
      <c r="U83" s="50">
        <f t="shared" si="20"/>
        <v>0.15</v>
      </c>
      <c r="V83" s="50">
        <f t="shared" si="21"/>
        <v>2.9750000000000002E-2</v>
      </c>
      <c r="W83" s="51">
        <f t="shared" si="22"/>
        <v>1.2249999999999999E-2</v>
      </c>
      <c r="X83" s="51">
        <f t="shared" si="23"/>
        <v>5.8999999999999997E-2</v>
      </c>
      <c r="Z83" s="49">
        <f t="shared" si="24"/>
        <v>317.36842105263162</v>
      </c>
      <c r="AA83" s="49">
        <f t="shared" si="25"/>
        <v>1904.2105263157898</v>
      </c>
      <c r="AB83" s="49">
        <f t="shared" si="26"/>
        <v>158.68421052631581</v>
      </c>
      <c r="AD83" s="49">
        <f t="shared" si="27"/>
        <v>42.290399999999998</v>
      </c>
      <c r="AE83" s="49">
        <f t="shared" si="28"/>
        <v>253.7424</v>
      </c>
      <c r="AF83" s="49">
        <f t="shared" si="29"/>
        <v>21.145199999999999</v>
      </c>
      <c r="AH83" s="49">
        <f t="shared" si="30"/>
        <v>32.105187958105091</v>
      </c>
      <c r="AI83" s="49">
        <f t="shared" si="31"/>
        <v>192.63112774863055</v>
      </c>
      <c r="AJ83" s="49">
        <f t="shared" si="32"/>
        <v>16.052593979052546</v>
      </c>
      <c r="AK83" s="121">
        <f t="shared" si="33"/>
        <v>6.1380793609250826E-2</v>
      </c>
    </row>
    <row r="84" spans="3:37" ht="12.75">
      <c r="C84" s="237"/>
      <c r="D84" s="238" t="s">
        <v>47</v>
      </c>
      <c r="E84" s="239">
        <v>180</v>
      </c>
      <c r="F84" s="240">
        <v>30</v>
      </c>
      <c r="G84" s="240">
        <v>360</v>
      </c>
      <c r="H84" s="240">
        <v>89775.77146000741</v>
      </c>
      <c r="I84" s="240">
        <v>11491.298746880948</v>
      </c>
      <c r="J84" s="240">
        <v>2739.9565449594265</v>
      </c>
      <c r="K84" s="240">
        <v>1099.7532003850908</v>
      </c>
      <c r="L84" s="240">
        <v>5296.7705161404374</v>
      </c>
      <c r="M84" s="240">
        <v>57126.315789473694</v>
      </c>
      <c r="N84" s="240">
        <v>7612.2719999999999</v>
      </c>
      <c r="O84" s="241">
        <v>4409.4046621678272</v>
      </c>
      <c r="Q84" s="49">
        <f t="shared" si="17"/>
        <v>498.75428588893004</v>
      </c>
      <c r="R84" s="49">
        <f t="shared" si="18"/>
        <v>2992.5257153335801</v>
      </c>
      <c r="S84" s="49">
        <f t="shared" si="19"/>
        <v>249.37714294446502</v>
      </c>
      <c r="U84" s="50">
        <f t="shared" si="20"/>
        <v>0.128</v>
      </c>
      <c r="V84" s="50">
        <f t="shared" si="21"/>
        <v>3.0520000000000005E-2</v>
      </c>
      <c r="W84" s="51">
        <f t="shared" si="22"/>
        <v>1.225E-2</v>
      </c>
      <c r="X84" s="51">
        <f t="shared" si="23"/>
        <v>5.9000000000000004E-2</v>
      </c>
      <c r="Z84" s="49">
        <f t="shared" si="24"/>
        <v>317.36842105263162</v>
      </c>
      <c r="AA84" s="49">
        <f t="shared" si="25"/>
        <v>1904.2105263157898</v>
      </c>
      <c r="AB84" s="49">
        <f t="shared" si="26"/>
        <v>158.68421052631581</v>
      </c>
      <c r="AD84" s="49">
        <f t="shared" si="27"/>
        <v>42.290399999999998</v>
      </c>
      <c r="AE84" s="49">
        <f t="shared" si="28"/>
        <v>253.7424</v>
      </c>
      <c r="AF84" s="49">
        <f t="shared" si="29"/>
        <v>21.145199999999999</v>
      </c>
      <c r="AH84" s="49">
        <f t="shared" si="30"/>
        <v>24.496692567599041</v>
      </c>
      <c r="AI84" s="49">
        <f t="shared" si="31"/>
        <v>146.98015540559425</v>
      </c>
      <c r="AJ84" s="49">
        <f t="shared" si="32"/>
        <v>12.248346283799521</v>
      </c>
      <c r="AK84" s="121">
        <f t="shared" si="33"/>
        <v>4.9115753509643673E-2</v>
      </c>
    </row>
    <row r="85" spans="3:37" ht="12.75">
      <c r="C85" s="237"/>
      <c r="D85" s="238" t="s">
        <v>21</v>
      </c>
      <c r="E85" s="239">
        <v>546</v>
      </c>
      <c r="F85" s="240">
        <v>91</v>
      </c>
      <c r="G85" s="240">
        <v>1092</v>
      </c>
      <c r="H85" s="240">
        <v>266886.34104272572</v>
      </c>
      <c r="I85" s="240">
        <v>40032.951156408853</v>
      </c>
      <c r="J85" s="240">
        <v>11342.669494315844</v>
      </c>
      <c r="K85" s="240">
        <v>3269.3576777733902</v>
      </c>
      <c r="L85" s="240">
        <v>15746.294121520817</v>
      </c>
      <c r="M85" s="240">
        <v>173283.15789473685</v>
      </c>
      <c r="N85" s="240">
        <v>23090.558399999998</v>
      </c>
      <c r="O85" s="241">
        <v>121.35229796992985</v>
      </c>
      <c r="Q85" s="49">
        <f t="shared" si="17"/>
        <v>488.80282242257459</v>
      </c>
      <c r="R85" s="49">
        <f t="shared" si="18"/>
        <v>2932.8169345354477</v>
      </c>
      <c r="S85" s="49">
        <f t="shared" si="19"/>
        <v>244.4014112112873</v>
      </c>
      <c r="U85" s="50">
        <f t="shared" si="20"/>
        <v>0.15</v>
      </c>
      <c r="V85" s="50">
        <f t="shared" si="21"/>
        <v>4.2500000000000003E-2</v>
      </c>
      <c r="W85" s="51">
        <f t="shared" si="22"/>
        <v>1.225E-2</v>
      </c>
      <c r="X85" s="51">
        <f t="shared" si="23"/>
        <v>5.9000000000000004E-2</v>
      </c>
      <c r="Z85" s="49">
        <f t="shared" si="24"/>
        <v>317.36842105263162</v>
      </c>
      <c r="AA85" s="49">
        <f t="shared" si="25"/>
        <v>1904.2105263157896</v>
      </c>
      <c r="AB85" s="49">
        <f t="shared" si="26"/>
        <v>158.68421052631581</v>
      </c>
      <c r="AD85" s="49">
        <f t="shared" si="27"/>
        <v>42.290399999999998</v>
      </c>
      <c r="AE85" s="49">
        <f t="shared" si="28"/>
        <v>253.74239999999998</v>
      </c>
      <c r="AF85" s="49">
        <f t="shared" si="29"/>
        <v>21.145199999999999</v>
      </c>
      <c r="AH85" s="49">
        <f t="shared" si="30"/>
        <v>0.22225695598888251</v>
      </c>
      <c r="AI85" s="49">
        <f t="shared" si="31"/>
        <v>1.3335417359332951</v>
      </c>
      <c r="AJ85" s="49">
        <f t="shared" si="32"/>
        <v>0.11112847799444125</v>
      </c>
      <c r="AK85" s="121">
        <f t="shared" si="33"/>
        <v>4.5469654796047662E-4</v>
      </c>
    </row>
    <row r="86" spans="3:37" ht="12.75">
      <c r="C86" s="237"/>
      <c r="D86" s="238" t="s">
        <v>2</v>
      </c>
      <c r="E86" s="239">
        <v>390</v>
      </c>
      <c r="F86" s="240">
        <v>65</v>
      </c>
      <c r="G86" s="240">
        <v>780</v>
      </c>
      <c r="H86" s="240">
        <v>203586.41037980776</v>
      </c>
      <c r="I86" s="240">
        <v>29011.063479122604</v>
      </c>
      <c r="J86" s="240">
        <v>6110.137141523981</v>
      </c>
      <c r="K86" s="240">
        <v>2493.9335271526452</v>
      </c>
      <c r="L86" s="240">
        <v>9489.1625878028408</v>
      </c>
      <c r="M86" s="240">
        <v>123773.68421052633</v>
      </c>
      <c r="N86" s="240">
        <v>16493.255999999998</v>
      </c>
      <c r="O86" s="241">
        <v>16215.173433679374</v>
      </c>
      <c r="Q86" s="49">
        <f t="shared" ref="Q86:Q149" si="34">+IF(E86&gt;0,H86/E86," ")</f>
        <v>522.01643687130195</v>
      </c>
      <c r="R86" s="49">
        <f t="shared" ref="R86:R149" si="35">+IF(F86&gt;0,H86/F86," ")</f>
        <v>3132.0986212278117</v>
      </c>
      <c r="S86" s="49">
        <f t="shared" ref="S86:S149" si="36">+IF(G86&gt;0,H86/G86," ")</f>
        <v>261.00821843565097</v>
      </c>
      <c r="U86" s="50">
        <f t="shared" ref="U86:U149" si="37">+IF(H86&gt;0,I86/H86," ")</f>
        <v>0.14249999999999999</v>
      </c>
      <c r="V86" s="50">
        <f t="shared" ref="V86:V149" si="38">+IF(H86&gt;0,J86/H86," ")</f>
        <v>3.0012500000000004E-2</v>
      </c>
      <c r="W86" s="51">
        <f t="shared" ref="W86:W149" si="39">+IF(H86&gt;0,K86/H86," ")</f>
        <v>1.225E-2</v>
      </c>
      <c r="X86" s="51">
        <f t="shared" ref="X86:X149" si="40">+IF(H86&gt;0,L86/H86," ")</f>
        <v>4.6610000000000006E-2</v>
      </c>
      <c r="Z86" s="49">
        <f t="shared" ref="Z86:Z149" si="41">+IF(E86&gt;0,M86/E86," ")</f>
        <v>317.36842105263162</v>
      </c>
      <c r="AA86" s="49">
        <f t="shared" ref="AA86:AA149" si="42">+IF(F86,M86/F86," ")</f>
        <v>1904.2105263157898</v>
      </c>
      <c r="AB86" s="49">
        <f t="shared" ref="AB86:AB149" si="43">+IF(G86,M86/G86," ")</f>
        <v>158.68421052631581</v>
      </c>
      <c r="AD86" s="49">
        <f t="shared" ref="AD86:AD149" si="44">+IF(E86&gt;0,N86/E86," ")</f>
        <v>42.290399999999991</v>
      </c>
      <c r="AE86" s="49">
        <f t="shared" ref="AE86:AE149" si="45">+IF(F86&gt;0,N86/F86," ")</f>
        <v>253.74239999999998</v>
      </c>
      <c r="AF86" s="49">
        <f t="shared" ref="AF86:AF149" si="46">+IF(G86&gt;0,N86/G86," ")</f>
        <v>21.145199999999996</v>
      </c>
      <c r="AH86" s="49">
        <f t="shared" ref="AH86:AH149" si="47">+IF(E86&gt;0,O86/E86," ")</f>
        <v>41.577367778665064</v>
      </c>
      <c r="AI86" s="49">
        <f t="shared" ref="AI86:AI149" si="48">+IF(F86&gt;0,O86/F86," ")</f>
        <v>249.46420667199038</v>
      </c>
      <c r="AJ86" s="49">
        <f t="shared" ref="AJ86:AJ149" si="49">+IF(G86,O86/G86," ")</f>
        <v>20.788683889332532</v>
      </c>
      <c r="AK86" s="121">
        <f t="shared" si="33"/>
        <v>7.9647621879223612E-2</v>
      </c>
    </row>
    <row r="87" spans="3:37" ht="12.75">
      <c r="C87" s="237"/>
      <c r="D87" s="238" t="s">
        <v>104</v>
      </c>
      <c r="E87" s="239">
        <v>300</v>
      </c>
      <c r="F87" s="240">
        <v>50</v>
      </c>
      <c r="G87" s="240">
        <v>600</v>
      </c>
      <c r="H87" s="240">
        <v>151305.36350678408</v>
      </c>
      <c r="I87" s="240">
        <v>15130.536350678409</v>
      </c>
      <c r="J87" s="240">
        <v>9532.2379009273973</v>
      </c>
      <c r="K87" s="240">
        <v>1853.4907029581052</v>
      </c>
      <c r="L87" s="240">
        <v>8927.0164469002593</v>
      </c>
      <c r="M87" s="240">
        <v>95210.526315789481</v>
      </c>
      <c r="N87" s="240">
        <v>12687.119999999999</v>
      </c>
      <c r="O87" s="241">
        <v>7964.4357895304438</v>
      </c>
      <c r="Q87" s="49">
        <f t="shared" si="34"/>
        <v>504.35121168928026</v>
      </c>
      <c r="R87" s="49">
        <f t="shared" si="35"/>
        <v>3026.1072701356816</v>
      </c>
      <c r="S87" s="49">
        <f t="shared" si="36"/>
        <v>252.17560584464013</v>
      </c>
      <c r="U87" s="50">
        <f t="shared" si="37"/>
        <v>0.1</v>
      </c>
      <c r="V87" s="50">
        <f t="shared" si="38"/>
        <v>6.3E-2</v>
      </c>
      <c r="W87" s="51">
        <f t="shared" si="39"/>
        <v>1.2250000000000002E-2</v>
      </c>
      <c r="X87" s="51">
        <f t="shared" si="40"/>
        <v>5.899999999999999E-2</v>
      </c>
      <c r="Z87" s="49">
        <f t="shared" si="41"/>
        <v>317.36842105263162</v>
      </c>
      <c r="AA87" s="49">
        <f t="shared" si="42"/>
        <v>1904.2105263157896</v>
      </c>
      <c r="AB87" s="49">
        <f t="shared" si="43"/>
        <v>158.68421052631581</v>
      </c>
      <c r="AD87" s="49">
        <f t="shared" si="44"/>
        <v>42.290399999999998</v>
      </c>
      <c r="AE87" s="49">
        <f t="shared" si="45"/>
        <v>253.74239999999998</v>
      </c>
      <c r="AF87" s="49">
        <f t="shared" si="46"/>
        <v>21.145199999999999</v>
      </c>
      <c r="AH87" s="49">
        <f t="shared" si="47"/>
        <v>26.548119298434813</v>
      </c>
      <c r="AI87" s="49">
        <f t="shared" si="48"/>
        <v>159.28871579060888</v>
      </c>
      <c r="AJ87" s="49">
        <f t="shared" si="49"/>
        <v>13.274059649217406</v>
      </c>
      <c r="AK87" s="121">
        <f t="shared" si="33"/>
        <v>5.2638159050940332E-2</v>
      </c>
    </row>
    <row r="88" spans="3:37" ht="12.75">
      <c r="C88" s="227" t="s">
        <v>93</v>
      </c>
      <c r="D88" s="228"/>
      <c r="E88" s="234">
        <v>5346</v>
      </c>
      <c r="F88" s="235">
        <v>891</v>
      </c>
      <c r="G88" s="235">
        <v>10692</v>
      </c>
      <c r="H88" s="235">
        <v>2785806.687913138</v>
      </c>
      <c r="I88" s="235">
        <v>497274.20999890787</v>
      </c>
      <c r="J88" s="235">
        <v>76966.035240953424</v>
      </c>
      <c r="K88" s="235">
        <v>34126.131926935937</v>
      </c>
      <c r="L88" s="235">
        <v>143775.49773193398</v>
      </c>
      <c r="M88" s="235">
        <v>1696651.5789473685</v>
      </c>
      <c r="N88" s="235">
        <v>226084.47839999996</v>
      </c>
      <c r="O88" s="236">
        <v>110928.75566703794</v>
      </c>
      <c r="Q88" s="53">
        <f t="shared" si="34"/>
        <v>521.10113877911294</v>
      </c>
      <c r="R88" s="53">
        <f t="shared" si="35"/>
        <v>3126.6068326746777</v>
      </c>
      <c r="S88" s="53">
        <f t="shared" si="36"/>
        <v>260.55056938955647</v>
      </c>
      <c r="T88" s="54"/>
      <c r="U88" s="55">
        <f t="shared" si="37"/>
        <v>0.17850276982837546</v>
      </c>
      <c r="V88" s="55">
        <f t="shared" si="38"/>
        <v>2.7627916744865408E-2</v>
      </c>
      <c r="W88" s="56">
        <f t="shared" si="39"/>
        <v>1.2249999999999999E-2</v>
      </c>
      <c r="X88" s="56">
        <f t="shared" si="40"/>
        <v>5.1610005229629531E-2</v>
      </c>
      <c r="Y88" s="54"/>
      <c r="Z88" s="53">
        <f t="shared" si="41"/>
        <v>317.36842105263162</v>
      </c>
      <c r="AA88" s="53">
        <f t="shared" si="42"/>
        <v>1904.2105263157896</v>
      </c>
      <c r="AB88" s="53">
        <f t="shared" si="43"/>
        <v>158.68421052631581</v>
      </c>
      <c r="AC88" s="54"/>
      <c r="AD88" s="53">
        <f t="shared" si="44"/>
        <v>42.290399999999991</v>
      </c>
      <c r="AE88" s="53">
        <f t="shared" si="45"/>
        <v>253.74239999999995</v>
      </c>
      <c r="AF88" s="53">
        <f t="shared" si="46"/>
        <v>21.145199999999996</v>
      </c>
      <c r="AG88" s="54"/>
      <c r="AH88" s="57">
        <f t="shared" si="47"/>
        <v>20.749860768245032</v>
      </c>
      <c r="AI88" s="53">
        <f t="shared" si="48"/>
        <v>124.4991646094702</v>
      </c>
      <c r="AJ88" s="53">
        <f t="shared" si="49"/>
        <v>10.374930384122516</v>
      </c>
      <c r="AK88" s="121">
        <f t="shared" si="33"/>
        <v>3.981925815180494E-2</v>
      </c>
    </row>
    <row r="89" spans="3:37" ht="12.75">
      <c r="C89" s="227"/>
      <c r="D89" s="228"/>
      <c r="E89" s="234"/>
      <c r="F89" s="235"/>
      <c r="G89" s="235"/>
      <c r="H89" s="235"/>
      <c r="I89" s="235"/>
      <c r="J89" s="235"/>
      <c r="K89" s="235"/>
      <c r="L89" s="235"/>
      <c r="M89" s="235"/>
      <c r="N89" s="235"/>
      <c r="O89" s="236"/>
      <c r="Q89" s="49" t="str">
        <f t="shared" si="34"/>
        <v xml:space="preserve"> </v>
      </c>
      <c r="R89" s="49" t="str">
        <f t="shared" si="35"/>
        <v xml:space="preserve"> </v>
      </c>
      <c r="S89" s="49" t="str">
        <f t="shared" si="36"/>
        <v xml:space="preserve"> </v>
      </c>
      <c r="U89" s="50" t="str">
        <f t="shared" si="37"/>
        <v xml:space="preserve"> </v>
      </c>
      <c r="V89" s="50" t="str">
        <f t="shared" si="38"/>
        <v xml:space="preserve"> </v>
      </c>
      <c r="W89" s="51" t="str">
        <f t="shared" si="39"/>
        <v xml:space="preserve"> </v>
      </c>
      <c r="X89" s="51" t="str">
        <f t="shared" si="40"/>
        <v xml:space="preserve"> </v>
      </c>
      <c r="Z89" s="49" t="str">
        <f t="shared" si="41"/>
        <v xml:space="preserve"> </v>
      </c>
      <c r="AA89" s="49" t="str">
        <f t="shared" si="42"/>
        <v xml:space="preserve"> </v>
      </c>
      <c r="AB89" s="49" t="str">
        <f t="shared" si="43"/>
        <v xml:space="preserve"> </v>
      </c>
      <c r="AD89" s="49" t="str">
        <f t="shared" si="44"/>
        <v xml:space="preserve"> </v>
      </c>
      <c r="AE89" s="49" t="str">
        <f t="shared" si="45"/>
        <v xml:space="preserve"> </v>
      </c>
      <c r="AF89" s="49" t="str">
        <f t="shared" si="46"/>
        <v xml:space="preserve"> </v>
      </c>
      <c r="AH89" s="49" t="str">
        <f t="shared" si="47"/>
        <v xml:space="preserve"> </v>
      </c>
      <c r="AI89" s="49" t="str">
        <f t="shared" si="48"/>
        <v xml:space="preserve"> </v>
      </c>
      <c r="AJ89" s="49" t="str">
        <f t="shared" si="49"/>
        <v xml:space="preserve"> </v>
      </c>
      <c r="AK89" s="121" t="str">
        <f t="shared" si="33"/>
        <v xml:space="preserve"> </v>
      </c>
    </row>
    <row r="90" spans="3:37" ht="12.75">
      <c r="C90" s="227" t="s">
        <v>30</v>
      </c>
      <c r="D90" s="227" t="s">
        <v>50</v>
      </c>
      <c r="E90" s="234">
        <v>228</v>
      </c>
      <c r="F90" s="235">
        <v>50</v>
      </c>
      <c r="G90" s="235">
        <v>1200</v>
      </c>
      <c r="H90" s="235">
        <v>155100.529559327</v>
      </c>
      <c r="I90" s="235">
        <v>0</v>
      </c>
      <c r="J90" s="235">
        <v>5428.5185345764457</v>
      </c>
      <c r="K90" s="235">
        <v>1899.9814871017556</v>
      </c>
      <c r="L90" s="235">
        <v>9150.9312440002923</v>
      </c>
      <c r="M90" s="235">
        <v>72360</v>
      </c>
      <c r="N90" s="235">
        <v>10952.599999999999</v>
      </c>
      <c r="O90" s="236">
        <v>55308.498293648488</v>
      </c>
      <c r="Q90" s="49">
        <f t="shared" si="34"/>
        <v>680.26548052336398</v>
      </c>
      <c r="R90" s="49">
        <f t="shared" si="35"/>
        <v>3102.0105911865398</v>
      </c>
      <c r="S90" s="49">
        <f t="shared" si="36"/>
        <v>129.25044129943916</v>
      </c>
      <c r="U90" s="50">
        <f t="shared" si="37"/>
        <v>0</v>
      </c>
      <c r="V90" s="50">
        <f t="shared" si="38"/>
        <v>3.5000000000000003E-2</v>
      </c>
      <c r="W90" s="51">
        <f t="shared" si="39"/>
        <v>1.2249999999999999E-2</v>
      </c>
      <c r="X90" s="51">
        <f t="shared" si="40"/>
        <v>5.8999999999999997E-2</v>
      </c>
      <c r="Z90" s="49">
        <f t="shared" si="41"/>
        <v>317.36842105263156</v>
      </c>
      <c r="AA90" s="49">
        <f t="shared" si="42"/>
        <v>1447.2</v>
      </c>
      <c r="AB90" s="49">
        <f t="shared" si="43"/>
        <v>60.3</v>
      </c>
      <c r="AD90" s="49">
        <f t="shared" si="44"/>
        <v>48.037719298245605</v>
      </c>
      <c r="AE90" s="49">
        <f t="shared" si="45"/>
        <v>219.05199999999996</v>
      </c>
      <c r="AF90" s="49">
        <f t="shared" si="46"/>
        <v>9.1271666666666658</v>
      </c>
      <c r="AH90" s="49">
        <f t="shared" si="47"/>
        <v>242.58113286687933</v>
      </c>
      <c r="AI90" s="49">
        <f t="shared" si="48"/>
        <v>1106.1699658729697</v>
      </c>
      <c r="AJ90" s="49">
        <f t="shared" si="49"/>
        <v>46.090415244707074</v>
      </c>
      <c r="AK90" s="121">
        <f t="shared" si="33"/>
        <v>0.35659773987098231</v>
      </c>
    </row>
    <row r="91" spans="3:37" ht="12.75">
      <c r="C91" s="237"/>
      <c r="D91" s="238" t="s">
        <v>49</v>
      </c>
      <c r="E91" s="239">
        <v>456</v>
      </c>
      <c r="F91" s="240">
        <v>100</v>
      </c>
      <c r="G91" s="240">
        <v>2400</v>
      </c>
      <c r="H91" s="240">
        <v>297803.19673608517</v>
      </c>
      <c r="I91" s="240">
        <v>59560.639347217038</v>
      </c>
      <c r="J91" s="240">
        <v>0</v>
      </c>
      <c r="K91" s="240">
        <v>3648.0891600170435</v>
      </c>
      <c r="L91" s="240">
        <v>17570.388607429024</v>
      </c>
      <c r="M91" s="240">
        <v>144720</v>
      </c>
      <c r="N91" s="240">
        <v>21905.199999999997</v>
      </c>
      <c r="O91" s="241">
        <v>50398.879621422078</v>
      </c>
      <c r="Q91" s="49">
        <f t="shared" si="34"/>
        <v>653.0771858247482</v>
      </c>
      <c r="R91" s="49">
        <f t="shared" si="35"/>
        <v>2978.0319673608519</v>
      </c>
      <c r="S91" s="49">
        <f t="shared" si="36"/>
        <v>124.08466530670215</v>
      </c>
      <c r="U91" s="50">
        <f t="shared" si="37"/>
        <v>0.2</v>
      </c>
      <c r="V91" s="50">
        <f t="shared" si="38"/>
        <v>0</v>
      </c>
      <c r="W91" s="51">
        <f t="shared" si="39"/>
        <v>1.225E-2</v>
      </c>
      <c r="X91" s="51">
        <f t="shared" si="40"/>
        <v>5.8999999999999997E-2</v>
      </c>
      <c r="Z91" s="49">
        <f t="shared" si="41"/>
        <v>317.36842105263156</v>
      </c>
      <c r="AA91" s="49">
        <f t="shared" si="42"/>
        <v>1447.2</v>
      </c>
      <c r="AB91" s="49">
        <f t="shared" si="43"/>
        <v>60.3</v>
      </c>
      <c r="AD91" s="49">
        <f t="shared" si="44"/>
        <v>48.037719298245605</v>
      </c>
      <c r="AE91" s="49">
        <f t="shared" si="45"/>
        <v>219.05199999999996</v>
      </c>
      <c r="AF91" s="49">
        <f t="shared" si="46"/>
        <v>9.1271666666666658</v>
      </c>
      <c r="AH91" s="49">
        <f t="shared" si="47"/>
        <v>110.52385881890807</v>
      </c>
      <c r="AI91" s="49">
        <f t="shared" si="48"/>
        <v>503.98879621422077</v>
      </c>
      <c r="AJ91" s="49">
        <f t="shared" si="49"/>
        <v>20.999533175592532</v>
      </c>
      <c r="AK91" s="121">
        <f t="shared" si="33"/>
        <v>0.16923552256588381</v>
      </c>
    </row>
    <row r="92" spans="3:37" ht="12.75">
      <c r="C92" s="237"/>
      <c r="D92" s="238" t="s">
        <v>51</v>
      </c>
      <c r="E92" s="239">
        <v>22.8</v>
      </c>
      <c r="F92" s="240">
        <v>10</v>
      </c>
      <c r="G92" s="240">
        <v>120</v>
      </c>
      <c r="H92" s="240">
        <v>14550.111752396724</v>
      </c>
      <c r="I92" s="240">
        <v>1600.5122927636396</v>
      </c>
      <c r="J92" s="240">
        <v>453.235981087158</v>
      </c>
      <c r="K92" s="240">
        <v>178.23886896685988</v>
      </c>
      <c r="L92" s="240">
        <v>858.45659339140661</v>
      </c>
      <c r="M92" s="240">
        <v>7236.0000000000009</v>
      </c>
      <c r="N92" s="240">
        <v>1095.26</v>
      </c>
      <c r="O92" s="241">
        <v>3128.4080161876591</v>
      </c>
      <c r="Q92" s="49">
        <f t="shared" si="34"/>
        <v>638.16279615775102</v>
      </c>
      <c r="R92" s="49">
        <f t="shared" si="35"/>
        <v>1455.0111752396724</v>
      </c>
      <c r="S92" s="49">
        <f t="shared" si="36"/>
        <v>121.2509312699727</v>
      </c>
      <c r="U92" s="50">
        <f t="shared" si="37"/>
        <v>0.11</v>
      </c>
      <c r="V92" s="50">
        <f t="shared" si="38"/>
        <v>3.1150000000000004E-2</v>
      </c>
      <c r="W92" s="51">
        <f t="shared" si="39"/>
        <v>1.225E-2</v>
      </c>
      <c r="X92" s="51">
        <f t="shared" si="40"/>
        <v>5.899999999999999E-2</v>
      </c>
      <c r="Z92" s="49">
        <f t="shared" si="41"/>
        <v>317.36842105263162</v>
      </c>
      <c r="AA92" s="49">
        <f t="shared" si="42"/>
        <v>723.60000000000014</v>
      </c>
      <c r="AB92" s="49">
        <f t="shared" si="43"/>
        <v>60.300000000000004</v>
      </c>
      <c r="AD92" s="49">
        <f t="shared" si="44"/>
        <v>48.037719298245612</v>
      </c>
      <c r="AE92" s="49">
        <f t="shared" si="45"/>
        <v>109.526</v>
      </c>
      <c r="AF92" s="49">
        <f t="shared" si="46"/>
        <v>9.1271666666666658</v>
      </c>
      <c r="AH92" s="49">
        <f t="shared" si="47"/>
        <v>137.2108779029675</v>
      </c>
      <c r="AI92" s="49">
        <f t="shared" si="48"/>
        <v>312.84080161876591</v>
      </c>
      <c r="AJ92" s="49">
        <f t="shared" si="49"/>
        <v>26.070066801563826</v>
      </c>
      <c r="AK92" s="121">
        <f t="shared" si="33"/>
        <v>0.21500920882427871</v>
      </c>
    </row>
    <row r="93" spans="3:37" ht="12.75">
      <c r="C93" s="237"/>
      <c r="D93" s="238" t="s">
        <v>12</v>
      </c>
      <c r="E93" s="239">
        <v>912</v>
      </c>
      <c r="F93" s="240">
        <v>200</v>
      </c>
      <c r="G93" s="240">
        <v>4800</v>
      </c>
      <c r="H93" s="240">
        <v>592124.0753468991</v>
      </c>
      <c r="I93" s="240">
        <v>88818.611302034857</v>
      </c>
      <c r="J93" s="240">
        <v>17615.69124157025</v>
      </c>
      <c r="K93" s="240">
        <v>7253.5199229995142</v>
      </c>
      <c r="L93" s="240">
        <v>27598.903151918967</v>
      </c>
      <c r="M93" s="240">
        <v>289440</v>
      </c>
      <c r="N93" s="240">
        <v>43810.399999999994</v>
      </c>
      <c r="O93" s="241">
        <v>117586.94972837545</v>
      </c>
      <c r="Q93" s="49">
        <f t="shared" si="34"/>
        <v>649.25885454703848</v>
      </c>
      <c r="R93" s="49">
        <f t="shared" si="35"/>
        <v>2960.6203767344955</v>
      </c>
      <c r="S93" s="49">
        <f t="shared" si="36"/>
        <v>123.35918236393731</v>
      </c>
      <c r="U93" s="50">
        <f t="shared" si="37"/>
        <v>0.15</v>
      </c>
      <c r="V93" s="50">
        <f t="shared" si="38"/>
        <v>2.9750000000000002E-2</v>
      </c>
      <c r="W93" s="51">
        <f t="shared" si="39"/>
        <v>1.225E-2</v>
      </c>
      <c r="X93" s="51">
        <f t="shared" si="40"/>
        <v>4.6609999999999999E-2</v>
      </c>
      <c r="Z93" s="49">
        <f t="shared" si="41"/>
        <v>317.36842105263156</v>
      </c>
      <c r="AA93" s="49">
        <f t="shared" si="42"/>
        <v>1447.2</v>
      </c>
      <c r="AB93" s="49">
        <f t="shared" si="43"/>
        <v>60.3</v>
      </c>
      <c r="AD93" s="49">
        <f t="shared" si="44"/>
        <v>48.037719298245605</v>
      </c>
      <c r="AE93" s="49">
        <f t="shared" si="45"/>
        <v>219.05199999999996</v>
      </c>
      <c r="AF93" s="49">
        <f t="shared" si="46"/>
        <v>9.1271666666666658</v>
      </c>
      <c r="AH93" s="49">
        <f t="shared" si="47"/>
        <v>128.93305891269239</v>
      </c>
      <c r="AI93" s="49">
        <f t="shared" si="48"/>
        <v>587.93474864187726</v>
      </c>
      <c r="AJ93" s="49">
        <f t="shared" si="49"/>
        <v>24.497281193411553</v>
      </c>
      <c r="AK93" s="121">
        <f t="shared" si="33"/>
        <v>0.19858498349266832</v>
      </c>
    </row>
    <row r="94" spans="3:37" ht="12.75">
      <c r="C94" s="237"/>
      <c r="D94" s="238" t="s">
        <v>1</v>
      </c>
      <c r="E94" s="239">
        <v>912</v>
      </c>
      <c r="F94" s="240">
        <v>200</v>
      </c>
      <c r="G94" s="240">
        <v>4800</v>
      </c>
      <c r="H94" s="240">
        <v>689238.67919064697</v>
      </c>
      <c r="I94" s="240">
        <v>190781.26639997106</v>
      </c>
      <c r="J94" s="240">
        <v>17446.009447673656</v>
      </c>
      <c r="K94" s="240">
        <v>8443.1738200854252</v>
      </c>
      <c r="L94" s="240">
        <v>32125.414837076056</v>
      </c>
      <c r="M94" s="240">
        <v>289440</v>
      </c>
      <c r="N94" s="240">
        <v>43810.399999999994</v>
      </c>
      <c r="O94" s="241">
        <v>107192.41468584081</v>
      </c>
      <c r="Q94" s="49">
        <f t="shared" si="34"/>
        <v>755.74416577921818</v>
      </c>
      <c r="R94" s="49">
        <f t="shared" si="35"/>
        <v>3446.1933959532348</v>
      </c>
      <c r="S94" s="49">
        <f t="shared" si="36"/>
        <v>143.59139149805145</v>
      </c>
      <c r="U94" s="50">
        <f t="shared" si="37"/>
        <v>0.27679999999999999</v>
      </c>
      <c r="V94" s="50">
        <f t="shared" si="38"/>
        <v>2.5312000000000001E-2</v>
      </c>
      <c r="W94" s="51">
        <f t="shared" si="39"/>
        <v>1.225E-2</v>
      </c>
      <c r="X94" s="51">
        <f t="shared" si="40"/>
        <v>4.6609999999999999E-2</v>
      </c>
      <c r="Z94" s="49">
        <f t="shared" si="41"/>
        <v>317.36842105263156</v>
      </c>
      <c r="AA94" s="49">
        <f t="shared" si="42"/>
        <v>1447.2</v>
      </c>
      <c r="AB94" s="49">
        <f t="shared" si="43"/>
        <v>60.3</v>
      </c>
      <c r="AD94" s="49">
        <f t="shared" si="44"/>
        <v>48.037719298245605</v>
      </c>
      <c r="AE94" s="49">
        <f t="shared" si="45"/>
        <v>219.05199999999996</v>
      </c>
      <c r="AF94" s="49">
        <f t="shared" si="46"/>
        <v>9.1271666666666658</v>
      </c>
      <c r="AH94" s="49">
        <f t="shared" si="47"/>
        <v>117.5355424186851</v>
      </c>
      <c r="AI94" s="49">
        <f t="shared" si="48"/>
        <v>535.962073429204</v>
      </c>
      <c r="AJ94" s="49">
        <f t="shared" si="49"/>
        <v>22.331753059550167</v>
      </c>
      <c r="AK94" s="121">
        <f t="shared" si="33"/>
        <v>0.15552292394807812</v>
      </c>
    </row>
    <row r="95" spans="3:37" ht="12.75">
      <c r="C95" s="237"/>
      <c r="D95" s="238" t="s">
        <v>0</v>
      </c>
      <c r="E95" s="239">
        <v>912</v>
      </c>
      <c r="F95" s="240">
        <v>200</v>
      </c>
      <c r="G95" s="240">
        <v>4800</v>
      </c>
      <c r="H95" s="240">
        <v>675658.63534234185</v>
      </c>
      <c r="I95" s="240">
        <v>179792.76286459717</v>
      </c>
      <c r="J95" s="240">
        <v>17355.305536721065</v>
      </c>
      <c r="K95" s="240">
        <v>8276.8182829436882</v>
      </c>
      <c r="L95" s="240">
        <v>31492.448993306556</v>
      </c>
      <c r="M95" s="240">
        <v>289440</v>
      </c>
      <c r="N95" s="240">
        <v>43810.399999999994</v>
      </c>
      <c r="O95" s="241">
        <v>105490.89966477334</v>
      </c>
      <c r="Q95" s="49">
        <f t="shared" si="34"/>
        <v>740.8537668227433</v>
      </c>
      <c r="R95" s="49">
        <f t="shared" si="35"/>
        <v>3378.2931767117093</v>
      </c>
      <c r="S95" s="49">
        <f t="shared" si="36"/>
        <v>140.76221569632122</v>
      </c>
      <c r="U95" s="50">
        <f t="shared" si="37"/>
        <v>0.2661</v>
      </c>
      <c r="V95" s="50">
        <f t="shared" si="38"/>
        <v>2.5686500000000001E-2</v>
      </c>
      <c r="W95" s="51">
        <f t="shared" si="39"/>
        <v>1.225E-2</v>
      </c>
      <c r="X95" s="51">
        <f t="shared" si="40"/>
        <v>4.6610000000000006E-2</v>
      </c>
      <c r="Z95" s="49">
        <f t="shared" si="41"/>
        <v>317.36842105263156</v>
      </c>
      <c r="AA95" s="49">
        <f t="shared" si="42"/>
        <v>1447.2</v>
      </c>
      <c r="AB95" s="49">
        <f t="shared" si="43"/>
        <v>60.3</v>
      </c>
      <c r="AD95" s="49">
        <f t="shared" si="44"/>
        <v>48.037719298245605</v>
      </c>
      <c r="AE95" s="49">
        <f t="shared" si="45"/>
        <v>219.05199999999996</v>
      </c>
      <c r="AF95" s="49">
        <f t="shared" si="46"/>
        <v>9.1271666666666658</v>
      </c>
      <c r="AH95" s="49">
        <f t="shared" si="47"/>
        <v>115.66984612365498</v>
      </c>
      <c r="AI95" s="49">
        <f t="shared" si="48"/>
        <v>527.45449832386669</v>
      </c>
      <c r="AJ95" s="49">
        <f t="shared" si="49"/>
        <v>21.977270763494445</v>
      </c>
      <c r="AK95" s="121">
        <f t="shared" si="33"/>
        <v>0.15613046906641451</v>
      </c>
    </row>
    <row r="96" spans="3:37" ht="12.75">
      <c r="C96" s="237"/>
      <c r="D96" s="238" t="s">
        <v>13</v>
      </c>
      <c r="E96" s="239">
        <v>456</v>
      </c>
      <c r="F96" s="240">
        <v>100</v>
      </c>
      <c r="G96" s="240">
        <v>2400</v>
      </c>
      <c r="H96" s="240">
        <v>286609.21930319315</v>
      </c>
      <c r="I96" s="240">
        <v>28660.921930319317</v>
      </c>
      <c r="J96" s="240">
        <v>5158.9659474574773</v>
      </c>
      <c r="K96" s="240">
        <v>3510.9629364641164</v>
      </c>
      <c r="L96" s="240">
        <v>13358.855711721832</v>
      </c>
      <c r="M96" s="240">
        <v>144720</v>
      </c>
      <c r="N96" s="240">
        <v>21905.199999999997</v>
      </c>
      <c r="O96" s="241">
        <v>69294.312777230429</v>
      </c>
      <c r="Q96" s="49">
        <f t="shared" si="34"/>
        <v>628.528989699985</v>
      </c>
      <c r="R96" s="49">
        <f t="shared" si="35"/>
        <v>2866.0921930319314</v>
      </c>
      <c r="S96" s="49">
        <f t="shared" si="36"/>
        <v>119.42050804299714</v>
      </c>
      <c r="U96" s="50">
        <f t="shared" si="37"/>
        <v>0.1</v>
      </c>
      <c r="V96" s="50">
        <f t="shared" si="38"/>
        <v>1.8000000000000002E-2</v>
      </c>
      <c r="W96" s="51">
        <f t="shared" si="39"/>
        <v>1.225E-2</v>
      </c>
      <c r="X96" s="51">
        <f t="shared" si="40"/>
        <v>4.6609999999999999E-2</v>
      </c>
      <c r="Z96" s="49">
        <f t="shared" si="41"/>
        <v>317.36842105263156</v>
      </c>
      <c r="AA96" s="49">
        <f t="shared" si="42"/>
        <v>1447.2</v>
      </c>
      <c r="AB96" s="49">
        <f t="shared" si="43"/>
        <v>60.3</v>
      </c>
      <c r="AD96" s="49">
        <f t="shared" si="44"/>
        <v>48.037719298245605</v>
      </c>
      <c r="AE96" s="49">
        <f t="shared" si="45"/>
        <v>219.05199999999996</v>
      </c>
      <c r="AF96" s="49">
        <f t="shared" si="46"/>
        <v>9.1271666666666658</v>
      </c>
      <c r="AH96" s="49">
        <f t="shared" si="47"/>
        <v>151.9612122307685</v>
      </c>
      <c r="AI96" s="49">
        <f t="shared" si="48"/>
        <v>692.94312777230425</v>
      </c>
      <c r="AJ96" s="49">
        <f t="shared" si="49"/>
        <v>28.87263032384601</v>
      </c>
      <c r="AK96" s="121">
        <f t="shared" si="33"/>
        <v>0.24177279762911805</v>
      </c>
    </row>
    <row r="97" spans="3:37" ht="12.75">
      <c r="C97" s="237"/>
      <c r="D97" s="238" t="s">
        <v>48</v>
      </c>
      <c r="E97" s="239">
        <v>228</v>
      </c>
      <c r="F97" s="240">
        <v>50</v>
      </c>
      <c r="G97" s="240">
        <v>1200</v>
      </c>
      <c r="H97" s="240">
        <v>163913.05964792508</v>
      </c>
      <c r="I97" s="240">
        <v>24586.958947188763</v>
      </c>
      <c r="J97" s="240">
        <v>4876.4135245257712</v>
      </c>
      <c r="K97" s="240">
        <v>2007.9349806870825</v>
      </c>
      <c r="L97" s="240">
        <v>9670.8705192275811</v>
      </c>
      <c r="M97" s="240">
        <v>72360</v>
      </c>
      <c r="N97" s="240">
        <v>10952.599999999999</v>
      </c>
      <c r="O97" s="241">
        <v>39458.281676295883</v>
      </c>
      <c r="Q97" s="49">
        <f t="shared" si="34"/>
        <v>718.91692828037321</v>
      </c>
      <c r="R97" s="49">
        <f t="shared" si="35"/>
        <v>3278.2611929585019</v>
      </c>
      <c r="S97" s="49">
        <f t="shared" si="36"/>
        <v>136.59421637327091</v>
      </c>
      <c r="U97" s="50">
        <f t="shared" si="37"/>
        <v>0.15</v>
      </c>
      <c r="V97" s="50">
        <f t="shared" si="38"/>
        <v>2.9749999999999999E-2</v>
      </c>
      <c r="W97" s="51">
        <f t="shared" si="39"/>
        <v>1.2250000000000002E-2</v>
      </c>
      <c r="X97" s="51">
        <f t="shared" si="40"/>
        <v>5.9000000000000011E-2</v>
      </c>
      <c r="Z97" s="49">
        <f t="shared" si="41"/>
        <v>317.36842105263156</v>
      </c>
      <c r="AA97" s="49">
        <f t="shared" si="42"/>
        <v>1447.2</v>
      </c>
      <c r="AB97" s="49">
        <f t="shared" si="43"/>
        <v>60.3</v>
      </c>
      <c r="AD97" s="49">
        <f t="shared" si="44"/>
        <v>48.037719298245605</v>
      </c>
      <c r="AE97" s="49">
        <f t="shared" si="45"/>
        <v>219.05199999999996</v>
      </c>
      <c r="AF97" s="49">
        <f t="shared" si="46"/>
        <v>9.1271666666666658</v>
      </c>
      <c r="AH97" s="49">
        <f t="shared" si="47"/>
        <v>173.06263893112228</v>
      </c>
      <c r="AI97" s="49">
        <f t="shared" si="48"/>
        <v>789.16563352591766</v>
      </c>
      <c r="AJ97" s="49">
        <f t="shared" si="49"/>
        <v>32.881901396913236</v>
      </c>
      <c r="AK97" s="121">
        <f t="shared" si="33"/>
        <v>0.24072689364135955</v>
      </c>
    </row>
    <row r="98" spans="3:37" ht="12.75">
      <c r="C98" s="237"/>
      <c r="D98" s="238" t="s">
        <v>47</v>
      </c>
      <c r="E98" s="239">
        <v>228</v>
      </c>
      <c r="F98" s="240">
        <v>50</v>
      </c>
      <c r="G98" s="240">
        <v>1200</v>
      </c>
      <c r="H98" s="240">
        <v>149631.24936846932</v>
      </c>
      <c r="I98" s="240">
        <v>19152.799919164074</v>
      </c>
      <c r="J98" s="240">
        <v>4566.7457307256846</v>
      </c>
      <c r="K98" s="240">
        <v>1832.9828047637493</v>
      </c>
      <c r="L98" s="240">
        <v>8828.2437127396897</v>
      </c>
      <c r="M98" s="240">
        <v>72360</v>
      </c>
      <c r="N98" s="240">
        <v>10952.599999999999</v>
      </c>
      <c r="O98" s="241">
        <v>31937.877201076109</v>
      </c>
      <c r="Q98" s="49">
        <f t="shared" si="34"/>
        <v>656.27740951083035</v>
      </c>
      <c r="R98" s="49">
        <f t="shared" si="35"/>
        <v>2992.6249873693864</v>
      </c>
      <c r="S98" s="49">
        <f t="shared" si="36"/>
        <v>124.69270780705777</v>
      </c>
      <c r="U98" s="50">
        <f t="shared" si="37"/>
        <v>0.128</v>
      </c>
      <c r="V98" s="50">
        <f t="shared" si="38"/>
        <v>3.0520000000000005E-2</v>
      </c>
      <c r="W98" s="51">
        <f t="shared" si="39"/>
        <v>1.225E-2</v>
      </c>
      <c r="X98" s="51">
        <f t="shared" si="40"/>
        <v>5.8999999999999997E-2</v>
      </c>
      <c r="Z98" s="49">
        <f t="shared" si="41"/>
        <v>317.36842105263156</v>
      </c>
      <c r="AA98" s="49">
        <f t="shared" si="42"/>
        <v>1447.2</v>
      </c>
      <c r="AB98" s="49">
        <f t="shared" si="43"/>
        <v>60.3</v>
      </c>
      <c r="AD98" s="49">
        <f t="shared" si="44"/>
        <v>48.037719298245605</v>
      </c>
      <c r="AE98" s="49">
        <f t="shared" si="45"/>
        <v>219.05199999999996</v>
      </c>
      <c r="AF98" s="49">
        <f t="shared" si="46"/>
        <v>9.1271666666666658</v>
      </c>
      <c r="AH98" s="49">
        <f t="shared" si="47"/>
        <v>140.07840877664961</v>
      </c>
      <c r="AI98" s="49">
        <f t="shared" si="48"/>
        <v>638.75754402152222</v>
      </c>
      <c r="AJ98" s="49">
        <f t="shared" si="49"/>
        <v>26.614897667563426</v>
      </c>
      <c r="AK98" s="121">
        <f t="shared" si="33"/>
        <v>0.21344389848960349</v>
      </c>
    </row>
    <row r="99" spans="3:37" ht="12.75">
      <c r="C99" s="237"/>
      <c r="D99" s="238" t="s">
        <v>21</v>
      </c>
      <c r="E99" s="239">
        <v>456</v>
      </c>
      <c r="F99" s="240">
        <v>200</v>
      </c>
      <c r="G99" s="240">
        <v>2400</v>
      </c>
      <c r="H99" s="240">
        <v>291002.23504793446</v>
      </c>
      <c r="I99" s="240">
        <v>43650.335257190171</v>
      </c>
      <c r="J99" s="240">
        <v>12367.594989537216</v>
      </c>
      <c r="K99" s="240">
        <v>3564.7773793371975</v>
      </c>
      <c r="L99" s="240">
        <v>17169.131867828135</v>
      </c>
      <c r="M99" s="240">
        <v>144720</v>
      </c>
      <c r="N99" s="240">
        <v>21905.199999999997</v>
      </c>
      <c r="O99" s="241">
        <v>47625.195554041704</v>
      </c>
      <c r="Q99" s="49">
        <f t="shared" si="34"/>
        <v>638.16279615775102</v>
      </c>
      <c r="R99" s="49">
        <f t="shared" si="35"/>
        <v>1455.0111752396724</v>
      </c>
      <c r="S99" s="49">
        <f t="shared" si="36"/>
        <v>121.2509312699727</v>
      </c>
      <c r="U99" s="50">
        <f t="shared" si="37"/>
        <v>0.15</v>
      </c>
      <c r="V99" s="50">
        <f t="shared" si="38"/>
        <v>4.2500000000000003E-2</v>
      </c>
      <c r="W99" s="51">
        <f t="shared" si="39"/>
        <v>1.2250000000000002E-2</v>
      </c>
      <c r="X99" s="51">
        <f t="shared" si="40"/>
        <v>5.9000000000000004E-2</v>
      </c>
      <c r="Z99" s="49">
        <f t="shared" si="41"/>
        <v>317.36842105263156</v>
      </c>
      <c r="AA99" s="49">
        <f t="shared" si="42"/>
        <v>723.6</v>
      </c>
      <c r="AB99" s="49">
        <f t="shared" si="43"/>
        <v>60.3</v>
      </c>
      <c r="AD99" s="49">
        <f t="shared" si="44"/>
        <v>48.037719298245605</v>
      </c>
      <c r="AE99" s="49">
        <f t="shared" si="45"/>
        <v>109.52599999999998</v>
      </c>
      <c r="AF99" s="49">
        <f t="shared" si="46"/>
        <v>9.1271666666666658</v>
      </c>
      <c r="AH99" s="49">
        <f t="shared" si="47"/>
        <v>104.4412183202669</v>
      </c>
      <c r="AI99" s="49">
        <f t="shared" si="48"/>
        <v>238.12597777020852</v>
      </c>
      <c r="AJ99" s="49">
        <f t="shared" si="49"/>
        <v>19.84383148085071</v>
      </c>
      <c r="AK99" s="121">
        <f t="shared" si="33"/>
        <v>0.16365920882427859</v>
      </c>
    </row>
    <row r="100" spans="3:37" ht="12.75">
      <c r="C100" s="237"/>
      <c r="D100" s="238" t="s">
        <v>2</v>
      </c>
      <c r="E100" s="239">
        <v>456</v>
      </c>
      <c r="F100" s="240">
        <v>100</v>
      </c>
      <c r="G100" s="240">
        <v>2400</v>
      </c>
      <c r="H100" s="240">
        <v>317349.29014619987</v>
      </c>
      <c r="I100" s="240">
        <v>45222.273845833479</v>
      </c>
      <c r="J100" s="240">
        <v>9524.4455705128239</v>
      </c>
      <c r="K100" s="240">
        <v>3887.5288042909488</v>
      </c>
      <c r="L100" s="240">
        <v>14791.650413714378</v>
      </c>
      <c r="M100" s="240">
        <v>144720</v>
      </c>
      <c r="N100" s="240">
        <v>21905.199999999997</v>
      </c>
      <c r="O100" s="241">
        <v>77298.191511848228</v>
      </c>
      <c r="Q100" s="49">
        <f t="shared" si="34"/>
        <v>695.94142575921023</v>
      </c>
      <c r="R100" s="49">
        <f t="shared" si="35"/>
        <v>3173.4929014619988</v>
      </c>
      <c r="S100" s="49">
        <f t="shared" si="36"/>
        <v>132.22887089424995</v>
      </c>
      <c r="U100" s="50">
        <f t="shared" si="37"/>
        <v>0.14249999999999999</v>
      </c>
      <c r="V100" s="50">
        <f t="shared" si="38"/>
        <v>3.0012500000000001E-2</v>
      </c>
      <c r="W100" s="51">
        <f t="shared" si="39"/>
        <v>1.225E-2</v>
      </c>
      <c r="X100" s="51">
        <f t="shared" si="40"/>
        <v>4.6610000000000006E-2</v>
      </c>
      <c r="Z100" s="49">
        <f t="shared" si="41"/>
        <v>317.36842105263156</v>
      </c>
      <c r="AA100" s="49">
        <f t="shared" si="42"/>
        <v>1447.2</v>
      </c>
      <c r="AB100" s="49">
        <f t="shared" si="43"/>
        <v>60.3</v>
      </c>
      <c r="AD100" s="49">
        <f t="shared" si="44"/>
        <v>48.037719298245605</v>
      </c>
      <c r="AE100" s="49">
        <f t="shared" si="45"/>
        <v>219.05199999999996</v>
      </c>
      <c r="AF100" s="49">
        <f t="shared" si="46"/>
        <v>9.1271666666666658</v>
      </c>
      <c r="AH100" s="49">
        <f t="shared" si="47"/>
        <v>169.51357787686015</v>
      </c>
      <c r="AI100" s="49">
        <f t="shared" si="48"/>
        <v>772.98191511848233</v>
      </c>
      <c r="AJ100" s="49">
        <f t="shared" si="49"/>
        <v>32.207579796603426</v>
      </c>
      <c r="AK100" s="121">
        <f t="shared" si="33"/>
        <v>0.24357449003978446</v>
      </c>
    </row>
    <row r="101" spans="3:37" ht="12.75">
      <c r="C101" s="237"/>
      <c r="D101" s="238" t="s">
        <v>104</v>
      </c>
      <c r="E101" s="239">
        <v>228</v>
      </c>
      <c r="F101" s="240">
        <v>50</v>
      </c>
      <c r="G101" s="240">
        <v>1200</v>
      </c>
      <c r="H101" s="240">
        <v>149746.42664794147</v>
      </c>
      <c r="I101" s="240">
        <v>14974.642664794148</v>
      </c>
      <c r="J101" s="240">
        <v>9434.0248788203135</v>
      </c>
      <c r="K101" s="240">
        <v>1834.3937264372832</v>
      </c>
      <c r="L101" s="240">
        <v>8835.0391722285458</v>
      </c>
      <c r="M101" s="240">
        <v>72360</v>
      </c>
      <c r="N101" s="240">
        <v>10952.599999999999</v>
      </c>
      <c r="O101" s="241">
        <v>31355.726205661165</v>
      </c>
      <c r="Q101" s="49">
        <f t="shared" si="34"/>
        <v>656.78257301728718</v>
      </c>
      <c r="R101" s="49">
        <f t="shared" si="35"/>
        <v>2994.9285329588292</v>
      </c>
      <c r="S101" s="49">
        <f t="shared" si="36"/>
        <v>124.78868887328456</v>
      </c>
      <c r="U101" s="50">
        <f t="shared" si="37"/>
        <v>0.1</v>
      </c>
      <c r="V101" s="50">
        <f t="shared" si="38"/>
        <v>6.3000000000000014E-2</v>
      </c>
      <c r="W101" s="51">
        <f t="shared" si="39"/>
        <v>1.2250000000000002E-2</v>
      </c>
      <c r="X101" s="51">
        <f t="shared" si="40"/>
        <v>5.8999999999999997E-2</v>
      </c>
      <c r="Z101" s="49">
        <f t="shared" si="41"/>
        <v>317.36842105263156</v>
      </c>
      <c r="AA101" s="49">
        <f t="shared" si="42"/>
        <v>1447.2</v>
      </c>
      <c r="AB101" s="49">
        <f t="shared" si="43"/>
        <v>60.3</v>
      </c>
      <c r="AD101" s="49">
        <f t="shared" si="44"/>
        <v>48.037719298245605</v>
      </c>
      <c r="AE101" s="49">
        <f t="shared" si="45"/>
        <v>219.05199999999996</v>
      </c>
      <c r="AF101" s="49">
        <f t="shared" si="46"/>
        <v>9.1271666666666658</v>
      </c>
      <c r="AH101" s="49">
        <f t="shared" si="47"/>
        <v>137.52511493711037</v>
      </c>
      <c r="AI101" s="49">
        <f t="shared" si="48"/>
        <v>627.1145241132233</v>
      </c>
      <c r="AJ101" s="49">
        <f t="shared" si="49"/>
        <v>26.129771838050971</v>
      </c>
      <c r="AK101" s="121">
        <f t="shared" si="33"/>
        <v>0.20939214983326085</v>
      </c>
    </row>
    <row r="102" spans="3:37" ht="12.75">
      <c r="C102" s="227" t="s">
        <v>94</v>
      </c>
      <c r="D102" s="228"/>
      <c r="E102" s="234">
        <v>5494.8</v>
      </c>
      <c r="F102" s="235">
        <v>1310</v>
      </c>
      <c r="G102" s="235">
        <v>28920</v>
      </c>
      <c r="H102" s="235">
        <v>3782726.7080893605</v>
      </c>
      <c r="I102" s="235">
        <v>696801.72477107367</v>
      </c>
      <c r="J102" s="235">
        <v>104226.95138320787</v>
      </c>
      <c r="K102" s="235">
        <v>46338.402174094663</v>
      </c>
      <c r="L102" s="235">
        <v>191450.33482458247</v>
      </c>
      <c r="M102" s="235">
        <v>1743876</v>
      </c>
      <c r="N102" s="235">
        <v>263957.65999999997</v>
      </c>
      <c r="O102" s="236">
        <v>736075.63493640139</v>
      </c>
      <c r="Q102" s="53">
        <f t="shared" si="34"/>
        <v>688.4193615944821</v>
      </c>
      <c r="R102" s="53">
        <f t="shared" si="35"/>
        <v>2887.5776397628706</v>
      </c>
      <c r="S102" s="53">
        <f t="shared" si="36"/>
        <v>130.79967870295161</v>
      </c>
      <c r="T102" s="54"/>
      <c r="U102" s="55">
        <f t="shared" si="37"/>
        <v>0.18420620323455122</v>
      </c>
      <c r="V102" s="55">
        <f t="shared" si="38"/>
        <v>2.7553391885361041E-2</v>
      </c>
      <c r="W102" s="56">
        <f t="shared" si="39"/>
        <v>1.2249999999999999E-2</v>
      </c>
      <c r="X102" s="56">
        <f t="shared" si="40"/>
        <v>5.0611727888024781E-2</v>
      </c>
      <c r="Y102" s="54"/>
      <c r="Z102" s="53">
        <f t="shared" si="41"/>
        <v>317.36842105263156</v>
      </c>
      <c r="AA102" s="53">
        <f t="shared" si="42"/>
        <v>1331.2030534351145</v>
      </c>
      <c r="AB102" s="53">
        <f t="shared" si="43"/>
        <v>60.3</v>
      </c>
      <c r="AC102" s="54"/>
      <c r="AD102" s="53">
        <f t="shared" si="44"/>
        <v>48.037719298245605</v>
      </c>
      <c r="AE102" s="53">
        <f t="shared" si="45"/>
        <v>201.49439694656488</v>
      </c>
      <c r="AF102" s="53">
        <f t="shared" si="46"/>
        <v>9.1271666666666658</v>
      </c>
      <c r="AG102" s="54"/>
      <c r="AH102" s="57">
        <f t="shared" si="47"/>
        <v>133.95858537824878</v>
      </c>
      <c r="AI102" s="53">
        <f t="shared" si="48"/>
        <v>561.88979766137516</v>
      </c>
      <c r="AJ102" s="53">
        <f t="shared" si="49"/>
        <v>25.452131221867269</v>
      </c>
      <c r="AK102" s="121">
        <f t="shared" si="33"/>
        <v>0.19458863717600949</v>
      </c>
    </row>
    <row r="103" spans="3:37" ht="12.75">
      <c r="C103" s="227"/>
      <c r="D103" s="228"/>
      <c r="E103" s="234"/>
      <c r="F103" s="235"/>
      <c r="G103" s="235"/>
      <c r="H103" s="235"/>
      <c r="I103" s="235"/>
      <c r="J103" s="235"/>
      <c r="K103" s="235"/>
      <c r="L103" s="235"/>
      <c r="M103" s="235"/>
      <c r="N103" s="235"/>
      <c r="O103" s="236"/>
      <c r="Q103" s="49" t="str">
        <f t="shared" si="34"/>
        <v xml:space="preserve"> </v>
      </c>
      <c r="R103" s="49" t="str">
        <f t="shared" si="35"/>
        <v xml:space="preserve"> </v>
      </c>
      <c r="S103" s="49" t="str">
        <f t="shared" si="36"/>
        <v xml:space="preserve"> </v>
      </c>
      <c r="U103" s="50" t="str">
        <f t="shared" si="37"/>
        <v xml:space="preserve"> </v>
      </c>
      <c r="V103" s="50" t="str">
        <f t="shared" si="38"/>
        <v xml:space="preserve"> </v>
      </c>
      <c r="W103" s="51" t="str">
        <f t="shared" si="39"/>
        <v xml:space="preserve"> </v>
      </c>
      <c r="X103" s="51" t="str">
        <f t="shared" si="40"/>
        <v xml:space="preserve"> </v>
      </c>
      <c r="Z103" s="49" t="str">
        <f t="shared" si="41"/>
        <v xml:space="preserve"> </v>
      </c>
      <c r="AA103" s="49" t="str">
        <f t="shared" si="42"/>
        <v xml:space="preserve"> </v>
      </c>
      <c r="AB103" s="49" t="str">
        <f t="shared" si="43"/>
        <v xml:space="preserve"> </v>
      </c>
      <c r="AD103" s="49" t="str">
        <f t="shared" si="44"/>
        <v xml:space="preserve"> </v>
      </c>
      <c r="AE103" s="49" t="str">
        <f t="shared" si="45"/>
        <v xml:space="preserve"> </v>
      </c>
      <c r="AF103" s="49" t="str">
        <f t="shared" si="46"/>
        <v xml:space="preserve"> </v>
      </c>
      <c r="AH103" s="49" t="str">
        <f t="shared" si="47"/>
        <v xml:space="preserve"> </v>
      </c>
      <c r="AI103" s="49" t="str">
        <f t="shared" si="48"/>
        <v xml:space="preserve"> </v>
      </c>
      <c r="AJ103" s="49" t="str">
        <f t="shared" si="49"/>
        <v xml:space="preserve"> </v>
      </c>
      <c r="AK103" s="121" t="str">
        <f t="shared" si="33"/>
        <v xml:space="preserve"> </v>
      </c>
    </row>
    <row r="104" spans="3:37" ht="12.75">
      <c r="C104" s="227" t="s">
        <v>31</v>
      </c>
      <c r="D104" s="227" t="s">
        <v>50</v>
      </c>
      <c r="E104" s="234">
        <v>312</v>
      </c>
      <c r="F104" s="235">
        <v>52</v>
      </c>
      <c r="G104" s="235">
        <v>624</v>
      </c>
      <c r="H104" s="235">
        <v>164295.34575949915</v>
      </c>
      <c r="I104" s="235">
        <v>0</v>
      </c>
      <c r="J104" s="235">
        <v>5750.3371015824705</v>
      </c>
      <c r="K104" s="235">
        <v>2012.6179855538646</v>
      </c>
      <c r="L104" s="235">
        <v>9693.4253998104487</v>
      </c>
      <c r="M104" s="235">
        <v>99018.947368421068</v>
      </c>
      <c r="N104" s="235">
        <v>13194.604799999999</v>
      </c>
      <c r="O104" s="236">
        <v>34625.413104131287</v>
      </c>
      <c r="Q104" s="49">
        <f t="shared" si="34"/>
        <v>526.58764666506136</v>
      </c>
      <c r="R104" s="49">
        <f t="shared" si="35"/>
        <v>3159.5258799903681</v>
      </c>
      <c r="S104" s="49">
        <f t="shared" si="36"/>
        <v>263.29382333253068</v>
      </c>
      <c r="U104" s="50">
        <f t="shared" si="37"/>
        <v>0</v>
      </c>
      <c r="V104" s="50">
        <f t="shared" si="38"/>
        <v>3.5000000000000003E-2</v>
      </c>
      <c r="W104" s="51">
        <f t="shared" si="39"/>
        <v>1.225E-2</v>
      </c>
      <c r="X104" s="51">
        <f t="shared" si="40"/>
        <v>5.899999999999999E-2</v>
      </c>
      <c r="Z104" s="49">
        <f t="shared" si="41"/>
        <v>317.36842105263162</v>
      </c>
      <c r="AA104" s="49">
        <f t="shared" si="42"/>
        <v>1904.2105263157898</v>
      </c>
      <c r="AB104" s="49">
        <f t="shared" si="43"/>
        <v>158.68421052631581</v>
      </c>
      <c r="AD104" s="49">
        <f t="shared" si="44"/>
        <v>42.290399999999998</v>
      </c>
      <c r="AE104" s="49">
        <f t="shared" si="45"/>
        <v>253.74239999999998</v>
      </c>
      <c r="AF104" s="49">
        <f t="shared" si="46"/>
        <v>21.145199999999999</v>
      </c>
      <c r="AH104" s="49">
        <f t="shared" si="47"/>
        <v>110.97888815426694</v>
      </c>
      <c r="AI104" s="49">
        <f t="shared" si="48"/>
        <v>665.87332892560164</v>
      </c>
      <c r="AJ104" s="49">
        <f t="shared" si="49"/>
        <v>55.48944407713347</v>
      </c>
      <c r="AK104" s="121">
        <f t="shared" si="33"/>
        <v>0.21075102854597652</v>
      </c>
    </row>
    <row r="105" spans="3:37" ht="12.75">
      <c r="C105" s="237"/>
      <c r="D105" s="238" t="s">
        <v>49</v>
      </c>
      <c r="E105" s="239">
        <v>312</v>
      </c>
      <c r="F105" s="240">
        <v>52</v>
      </c>
      <c r="G105" s="240">
        <v>624</v>
      </c>
      <c r="H105" s="240">
        <v>160146.76090828096</v>
      </c>
      <c r="I105" s="240">
        <v>32029.352181656195</v>
      </c>
      <c r="J105" s="240">
        <v>0</v>
      </c>
      <c r="K105" s="240">
        <v>1961.7978211264419</v>
      </c>
      <c r="L105" s="240">
        <v>9448.6588935885775</v>
      </c>
      <c r="M105" s="240">
        <v>99018.947368421068</v>
      </c>
      <c r="N105" s="240">
        <v>13194.604799999999</v>
      </c>
      <c r="O105" s="241">
        <v>4493.3998434887162</v>
      </c>
      <c r="Q105" s="49">
        <f t="shared" si="34"/>
        <v>513.29090034705439</v>
      </c>
      <c r="R105" s="49">
        <f t="shared" si="35"/>
        <v>3079.7454020823261</v>
      </c>
      <c r="S105" s="49">
        <f t="shared" si="36"/>
        <v>256.64545017352719</v>
      </c>
      <c r="U105" s="50">
        <f t="shared" si="37"/>
        <v>0.2</v>
      </c>
      <c r="V105" s="50">
        <f t="shared" si="38"/>
        <v>0</v>
      </c>
      <c r="W105" s="51">
        <f t="shared" si="39"/>
        <v>1.225E-2</v>
      </c>
      <c r="X105" s="51">
        <f t="shared" si="40"/>
        <v>5.9000000000000004E-2</v>
      </c>
      <c r="Z105" s="49">
        <f t="shared" si="41"/>
        <v>317.36842105263162</v>
      </c>
      <c r="AA105" s="49">
        <f t="shared" si="42"/>
        <v>1904.2105263157898</v>
      </c>
      <c r="AB105" s="49">
        <f t="shared" si="43"/>
        <v>158.68421052631581</v>
      </c>
      <c r="AD105" s="49">
        <f t="shared" si="44"/>
        <v>42.290399999999998</v>
      </c>
      <c r="AE105" s="49">
        <f t="shared" si="45"/>
        <v>253.74239999999998</v>
      </c>
      <c r="AF105" s="49">
        <f t="shared" si="46"/>
        <v>21.145199999999999</v>
      </c>
      <c r="AH105" s="49">
        <f t="shared" si="47"/>
        <v>14.401922575284347</v>
      </c>
      <c r="AI105" s="49">
        <f t="shared" si="48"/>
        <v>86.411535451706087</v>
      </c>
      <c r="AJ105" s="49">
        <f t="shared" si="49"/>
        <v>7.2009612876421736</v>
      </c>
      <c r="AK105" s="121">
        <f t="shared" si="33"/>
        <v>2.8058012650422383E-2</v>
      </c>
    </row>
    <row r="106" spans="3:37" ht="12.75">
      <c r="C106" s="237"/>
      <c r="D106" s="238" t="s">
        <v>51</v>
      </c>
      <c r="E106" s="239">
        <v>60</v>
      </c>
      <c r="F106" s="240">
        <v>10</v>
      </c>
      <c r="G106" s="240">
        <v>120</v>
      </c>
      <c r="H106" s="240">
        <v>30665.020914459037</v>
      </c>
      <c r="I106" s="240">
        <v>3373.1523005904942</v>
      </c>
      <c r="J106" s="240">
        <v>955.21540148539918</v>
      </c>
      <c r="K106" s="240">
        <v>375.64650620212325</v>
      </c>
      <c r="L106" s="240">
        <v>1809.2362339530832</v>
      </c>
      <c r="M106" s="240">
        <v>19042.105263157897</v>
      </c>
      <c r="N106" s="240">
        <v>2537.424</v>
      </c>
      <c r="O106" s="241">
        <v>2572.2412090700391</v>
      </c>
      <c r="Q106" s="49">
        <f t="shared" si="34"/>
        <v>511.0836819076506</v>
      </c>
      <c r="R106" s="49">
        <f t="shared" si="35"/>
        <v>3066.5020914459037</v>
      </c>
      <c r="S106" s="49">
        <f t="shared" si="36"/>
        <v>255.5418409538253</v>
      </c>
      <c r="U106" s="50">
        <f t="shared" si="37"/>
        <v>0.11</v>
      </c>
      <c r="V106" s="50">
        <f t="shared" si="38"/>
        <v>3.1150000000000004E-2</v>
      </c>
      <c r="W106" s="51">
        <f t="shared" si="39"/>
        <v>1.2250000000000002E-2</v>
      </c>
      <c r="X106" s="51">
        <f t="shared" si="40"/>
        <v>5.9000000000000004E-2</v>
      </c>
      <c r="Z106" s="49">
        <f t="shared" si="41"/>
        <v>317.36842105263162</v>
      </c>
      <c r="AA106" s="49">
        <f t="shared" si="42"/>
        <v>1904.2105263157896</v>
      </c>
      <c r="AB106" s="49">
        <f t="shared" si="43"/>
        <v>158.68421052631581</v>
      </c>
      <c r="AD106" s="49">
        <f t="shared" si="44"/>
        <v>42.290399999999998</v>
      </c>
      <c r="AE106" s="49">
        <f t="shared" si="45"/>
        <v>253.7424</v>
      </c>
      <c r="AF106" s="49">
        <f t="shared" si="46"/>
        <v>21.145199999999999</v>
      </c>
      <c r="AH106" s="49">
        <f t="shared" si="47"/>
        <v>42.870686817833985</v>
      </c>
      <c r="AI106" s="49">
        <f t="shared" si="48"/>
        <v>257.22412090700391</v>
      </c>
      <c r="AJ106" s="49">
        <f t="shared" si="49"/>
        <v>21.435343408916992</v>
      </c>
      <c r="AK106" s="121">
        <f t="shared" si="33"/>
        <v>8.3881932324304631E-2</v>
      </c>
    </row>
    <row r="107" spans="3:37" ht="12.75">
      <c r="C107" s="237"/>
      <c r="D107" s="238" t="s">
        <v>12</v>
      </c>
      <c r="E107" s="239">
        <v>546</v>
      </c>
      <c r="F107" s="240">
        <v>91</v>
      </c>
      <c r="G107" s="240">
        <v>1092</v>
      </c>
      <c r="H107" s="240">
        <v>284038.02516705455</v>
      </c>
      <c r="I107" s="240">
        <v>42605.70377505818</v>
      </c>
      <c r="J107" s="240">
        <v>8450.1312487198738</v>
      </c>
      <c r="K107" s="240">
        <v>3479.4658082964188</v>
      </c>
      <c r="L107" s="240">
        <v>13239.012353036414</v>
      </c>
      <c r="M107" s="240">
        <v>173283.15789473685</v>
      </c>
      <c r="N107" s="240">
        <v>23090.558399999998</v>
      </c>
      <c r="O107" s="241">
        <v>19889.995687206829</v>
      </c>
      <c r="Q107" s="49">
        <f t="shared" si="34"/>
        <v>520.21616330962377</v>
      </c>
      <c r="R107" s="49">
        <f t="shared" si="35"/>
        <v>3121.2969798577424</v>
      </c>
      <c r="S107" s="49">
        <f t="shared" si="36"/>
        <v>260.10808165481188</v>
      </c>
      <c r="U107" s="50">
        <f t="shared" si="37"/>
        <v>0.15</v>
      </c>
      <c r="V107" s="50">
        <f t="shared" si="38"/>
        <v>2.9750000000000002E-2</v>
      </c>
      <c r="W107" s="51">
        <f t="shared" si="39"/>
        <v>1.2250000000000002E-2</v>
      </c>
      <c r="X107" s="51">
        <f t="shared" si="40"/>
        <v>4.6610000000000006E-2</v>
      </c>
      <c r="Z107" s="49">
        <f t="shared" si="41"/>
        <v>317.36842105263162</v>
      </c>
      <c r="AA107" s="49">
        <f t="shared" si="42"/>
        <v>1904.2105263157896</v>
      </c>
      <c r="AB107" s="49">
        <f t="shared" si="43"/>
        <v>158.68421052631581</v>
      </c>
      <c r="AD107" s="49">
        <f t="shared" si="44"/>
        <v>42.290399999999998</v>
      </c>
      <c r="AE107" s="49">
        <f t="shared" si="45"/>
        <v>253.74239999999998</v>
      </c>
      <c r="AF107" s="49">
        <f t="shared" si="46"/>
        <v>21.145199999999999</v>
      </c>
      <c r="AH107" s="49">
        <f t="shared" si="47"/>
        <v>36.428563529682833</v>
      </c>
      <c r="AI107" s="49">
        <f t="shared" si="48"/>
        <v>218.57138117809703</v>
      </c>
      <c r="AJ107" s="49">
        <f t="shared" si="49"/>
        <v>18.214281764841417</v>
      </c>
      <c r="AK107" s="121">
        <f t="shared" si="33"/>
        <v>7.0025820224277002E-2</v>
      </c>
    </row>
    <row r="108" spans="3:37" ht="12.75">
      <c r="C108" s="237"/>
      <c r="D108" s="238" t="s">
        <v>1</v>
      </c>
      <c r="E108" s="239">
        <v>546</v>
      </c>
      <c r="F108" s="240">
        <v>91</v>
      </c>
      <c r="G108" s="240">
        <v>1092</v>
      </c>
      <c r="H108" s="240">
        <v>340598.31394247868</v>
      </c>
      <c r="I108" s="240">
        <v>94277.613299278091</v>
      </c>
      <c r="J108" s="240">
        <v>8621.2245225120223</v>
      </c>
      <c r="K108" s="240">
        <v>4172.3293457953641</v>
      </c>
      <c r="L108" s="240">
        <v>15875.28741285893</v>
      </c>
      <c r="M108" s="240">
        <v>173283.15789473685</v>
      </c>
      <c r="N108" s="240">
        <v>23090.558399999998</v>
      </c>
      <c r="O108" s="241">
        <v>21278.143067297424</v>
      </c>
      <c r="Q108" s="49">
        <f t="shared" si="34"/>
        <v>623.80643579208549</v>
      </c>
      <c r="R108" s="49">
        <f t="shared" si="35"/>
        <v>3742.838614752513</v>
      </c>
      <c r="S108" s="49">
        <f t="shared" si="36"/>
        <v>311.90321789604275</v>
      </c>
      <c r="U108" s="50">
        <f t="shared" si="37"/>
        <v>0.27679999999999999</v>
      </c>
      <c r="V108" s="50">
        <f t="shared" si="38"/>
        <v>2.5312000000000005E-2</v>
      </c>
      <c r="W108" s="51">
        <f t="shared" si="39"/>
        <v>1.225E-2</v>
      </c>
      <c r="X108" s="51">
        <f t="shared" si="40"/>
        <v>4.6609999999999999E-2</v>
      </c>
      <c r="Z108" s="49">
        <f t="shared" si="41"/>
        <v>317.36842105263162</v>
      </c>
      <c r="AA108" s="49">
        <f t="shared" si="42"/>
        <v>1904.2105263157896</v>
      </c>
      <c r="AB108" s="49">
        <f t="shared" si="43"/>
        <v>158.68421052631581</v>
      </c>
      <c r="AD108" s="49">
        <f t="shared" si="44"/>
        <v>42.290399999999998</v>
      </c>
      <c r="AE108" s="49">
        <f t="shared" si="45"/>
        <v>253.74239999999998</v>
      </c>
      <c r="AF108" s="49">
        <f t="shared" si="46"/>
        <v>21.145199999999999</v>
      </c>
      <c r="AH108" s="49">
        <f t="shared" si="47"/>
        <v>38.970957998713232</v>
      </c>
      <c r="AI108" s="49">
        <f t="shared" si="48"/>
        <v>233.82574799227939</v>
      </c>
      <c r="AJ108" s="49">
        <f t="shared" si="49"/>
        <v>19.485478999356616</v>
      </c>
      <c r="AK108" s="121">
        <f t="shared" si="33"/>
        <v>6.2472837346138316E-2</v>
      </c>
    </row>
    <row r="109" spans="3:37" ht="12.75">
      <c r="C109" s="237"/>
      <c r="D109" s="238" t="s">
        <v>0</v>
      </c>
      <c r="E109" s="239">
        <v>546</v>
      </c>
      <c r="F109" s="240">
        <v>91</v>
      </c>
      <c r="G109" s="240">
        <v>1092</v>
      </c>
      <c r="H109" s="240">
        <v>326011.67223716836</v>
      </c>
      <c r="I109" s="240">
        <v>86751.705982310494</v>
      </c>
      <c r="J109" s="240">
        <v>8374.0988189200252</v>
      </c>
      <c r="K109" s="240">
        <v>3993.6429849053129</v>
      </c>
      <c r="L109" s="240">
        <v>15195.404042974418</v>
      </c>
      <c r="M109" s="240">
        <v>173283.15789473685</v>
      </c>
      <c r="N109" s="240">
        <v>23090.558399999998</v>
      </c>
      <c r="O109" s="241">
        <v>15323.104113321229</v>
      </c>
      <c r="Q109" s="49">
        <f t="shared" si="34"/>
        <v>597.09097479334866</v>
      </c>
      <c r="R109" s="49">
        <f t="shared" si="35"/>
        <v>3582.5458487600918</v>
      </c>
      <c r="S109" s="49">
        <f t="shared" si="36"/>
        <v>298.54548739667433</v>
      </c>
      <c r="U109" s="50">
        <f t="shared" si="37"/>
        <v>0.2661</v>
      </c>
      <c r="V109" s="50">
        <f t="shared" si="38"/>
        <v>2.5686500000000001E-2</v>
      </c>
      <c r="W109" s="51">
        <f t="shared" si="39"/>
        <v>1.2250000000000002E-2</v>
      </c>
      <c r="X109" s="51">
        <f t="shared" si="40"/>
        <v>4.6610000000000006E-2</v>
      </c>
      <c r="Z109" s="49">
        <f t="shared" si="41"/>
        <v>317.36842105263162</v>
      </c>
      <c r="AA109" s="49">
        <f t="shared" si="42"/>
        <v>1904.2105263157896</v>
      </c>
      <c r="AB109" s="49">
        <f t="shared" si="43"/>
        <v>158.68421052631581</v>
      </c>
      <c r="AD109" s="49">
        <f t="shared" si="44"/>
        <v>42.290399999999998</v>
      </c>
      <c r="AE109" s="49">
        <f t="shared" si="45"/>
        <v>253.74239999999998</v>
      </c>
      <c r="AF109" s="49">
        <f t="shared" si="46"/>
        <v>21.145199999999999</v>
      </c>
      <c r="AH109" s="49">
        <f t="shared" si="47"/>
        <v>28.064293247841078</v>
      </c>
      <c r="AI109" s="49">
        <f t="shared" si="48"/>
        <v>168.38575948704647</v>
      </c>
      <c r="AJ109" s="49">
        <f t="shared" si="49"/>
        <v>14.032146623920539</v>
      </c>
      <c r="AK109" s="121">
        <f t="shared" si="33"/>
        <v>4.7001703982469417E-2</v>
      </c>
    </row>
    <row r="110" spans="3:37" ht="12.75">
      <c r="C110" s="237"/>
      <c r="D110" s="238" t="s">
        <v>13</v>
      </c>
      <c r="E110" s="239">
        <v>312</v>
      </c>
      <c r="F110" s="240">
        <v>52</v>
      </c>
      <c r="G110" s="240">
        <v>624</v>
      </c>
      <c r="H110" s="240">
        <v>160581.88493400719</v>
      </c>
      <c r="I110" s="240">
        <v>16058.188493400719</v>
      </c>
      <c r="J110" s="240">
        <v>2890.4739288121295</v>
      </c>
      <c r="K110" s="240">
        <v>1967.1280904415883</v>
      </c>
      <c r="L110" s="240">
        <v>7484.7216567740743</v>
      </c>
      <c r="M110" s="240">
        <v>99018.947368421068</v>
      </c>
      <c r="N110" s="240">
        <v>13194.604799999999</v>
      </c>
      <c r="O110" s="241">
        <v>19967.82059615762</v>
      </c>
      <c r="Q110" s="49">
        <f t="shared" si="34"/>
        <v>514.68552863463844</v>
      </c>
      <c r="R110" s="49">
        <f t="shared" si="35"/>
        <v>3088.1131718078304</v>
      </c>
      <c r="S110" s="49">
        <f t="shared" si="36"/>
        <v>257.34276431731922</v>
      </c>
      <c r="U110" s="50">
        <f t="shared" si="37"/>
        <v>0.1</v>
      </c>
      <c r="V110" s="50">
        <f t="shared" si="38"/>
        <v>1.8000000000000002E-2</v>
      </c>
      <c r="W110" s="51">
        <f t="shared" si="39"/>
        <v>1.225E-2</v>
      </c>
      <c r="X110" s="51">
        <f t="shared" si="40"/>
        <v>4.6609999999999992E-2</v>
      </c>
      <c r="Z110" s="49">
        <f t="shared" si="41"/>
        <v>317.36842105263162</v>
      </c>
      <c r="AA110" s="49">
        <f t="shared" si="42"/>
        <v>1904.2105263157898</v>
      </c>
      <c r="AB110" s="49">
        <f t="shared" si="43"/>
        <v>158.68421052631581</v>
      </c>
      <c r="AD110" s="49">
        <f t="shared" si="44"/>
        <v>42.290399999999998</v>
      </c>
      <c r="AE110" s="49">
        <f t="shared" si="45"/>
        <v>253.74239999999998</v>
      </c>
      <c r="AF110" s="49">
        <f t="shared" si="46"/>
        <v>21.145199999999999</v>
      </c>
      <c r="AH110" s="49">
        <f t="shared" si="47"/>
        <v>63.999424987684684</v>
      </c>
      <c r="AI110" s="49">
        <f t="shared" si="48"/>
        <v>383.99654992610806</v>
      </c>
      <c r="AJ110" s="49">
        <f t="shared" si="49"/>
        <v>31.999712493842342</v>
      </c>
      <c r="AK110" s="121">
        <f t="shared" si="33"/>
        <v>0.12434665718591861</v>
      </c>
    </row>
    <row r="111" spans="3:37" ht="12.75">
      <c r="C111" s="237"/>
      <c r="D111" s="238" t="s">
        <v>48</v>
      </c>
      <c r="E111" s="239">
        <v>180</v>
      </c>
      <c r="F111" s="240">
        <v>30</v>
      </c>
      <c r="G111" s="240">
        <v>360</v>
      </c>
      <c r="H111" s="240">
        <v>100171.33187696735</v>
      </c>
      <c r="I111" s="240">
        <v>15025.699781545101</v>
      </c>
      <c r="J111" s="240">
        <v>2980.097123339779</v>
      </c>
      <c r="K111" s="240">
        <v>1227.09881549285</v>
      </c>
      <c r="L111" s="240">
        <v>5910.1085807410736</v>
      </c>
      <c r="M111" s="240">
        <v>57126.315789473694</v>
      </c>
      <c r="N111" s="240">
        <v>7612.2719999999999</v>
      </c>
      <c r="O111" s="241">
        <v>10289.739786374856</v>
      </c>
      <c r="Q111" s="49">
        <f t="shared" si="34"/>
        <v>556.50739931648525</v>
      </c>
      <c r="R111" s="49">
        <f t="shared" si="35"/>
        <v>3339.0443958989117</v>
      </c>
      <c r="S111" s="49">
        <f t="shared" si="36"/>
        <v>278.25369965824262</v>
      </c>
      <c r="U111" s="50">
        <f t="shared" si="37"/>
        <v>0.15</v>
      </c>
      <c r="V111" s="50">
        <f t="shared" si="38"/>
        <v>2.9750000000000006E-2</v>
      </c>
      <c r="W111" s="51">
        <f t="shared" si="39"/>
        <v>1.225E-2</v>
      </c>
      <c r="X111" s="51">
        <f t="shared" si="40"/>
        <v>5.8999999999999997E-2</v>
      </c>
      <c r="Z111" s="49">
        <f t="shared" si="41"/>
        <v>317.36842105263162</v>
      </c>
      <c r="AA111" s="49">
        <f t="shared" si="42"/>
        <v>1904.2105263157898</v>
      </c>
      <c r="AB111" s="49">
        <f t="shared" si="43"/>
        <v>158.68421052631581</v>
      </c>
      <c r="AD111" s="49">
        <f t="shared" si="44"/>
        <v>42.290399999999998</v>
      </c>
      <c r="AE111" s="49">
        <f t="shared" si="45"/>
        <v>253.7424</v>
      </c>
      <c r="AF111" s="49">
        <f t="shared" si="46"/>
        <v>21.145199999999999</v>
      </c>
      <c r="AH111" s="49">
        <f t="shared" si="47"/>
        <v>57.165221035415861</v>
      </c>
      <c r="AI111" s="49">
        <f t="shared" si="48"/>
        <v>342.99132621249521</v>
      </c>
      <c r="AJ111" s="49">
        <f t="shared" si="49"/>
        <v>28.582610517707931</v>
      </c>
      <c r="AK111" s="121">
        <f t="shared" si="33"/>
        <v>0.10272140335533267</v>
      </c>
    </row>
    <row r="112" spans="3:37" ht="12.75">
      <c r="C112" s="237"/>
      <c r="D112" s="238" t="s">
        <v>47</v>
      </c>
      <c r="E112" s="239">
        <v>60</v>
      </c>
      <c r="F112" s="240">
        <v>10</v>
      </c>
      <c r="G112" s="240">
        <v>120</v>
      </c>
      <c r="H112" s="240">
        <v>31990.83247844184</v>
      </c>
      <c r="I112" s="240">
        <v>4094.8265572405558</v>
      </c>
      <c r="J112" s="240">
        <v>976.36020724204513</v>
      </c>
      <c r="K112" s="240">
        <v>391.88769786091257</v>
      </c>
      <c r="L112" s="240">
        <v>1887.4591162280685</v>
      </c>
      <c r="M112" s="240">
        <v>19042.105263157897</v>
      </c>
      <c r="N112" s="240">
        <v>2537.424</v>
      </c>
      <c r="O112" s="241">
        <v>3060.7696367123654</v>
      </c>
      <c r="Q112" s="49">
        <f t="shared" si="34"/>
        <v>533.18054130736402</v>
      </c>
      <c r="R112" s="49">
        <f t="shared" si="35"/>
        <v>3199.0832478441839</v>
      </c>
      <c r="S112" s="49">
        <f t="shared" si="36"/>
        <v>266.59027065368201</v>
      </c>
      <c r="U112" s="50">
        <f t="shared" si="37"/>
        <v>0.128</v>
      </c>
      <c r="V112" s="50">
        <f t="shared" si="38"/>
        <v>3.0520000000000005E-2</v>
      </c>
      <c r="W112" s="51">
        <f t="shared" si="39"/>
        <v>1.225E-2</v>
      </c>
      <c r="X112" s="51">
        <f t="shared" si="40"/>
        <v>5.8999999999999997E-2</v>
      </c>
      <c r="Z112" s="49">
        <f t="shared" si="41"/>
        <v>317.36842105263162</v>
      </c>
      <c r="AA112" s="49">
        <f t="shared" si="42"/>
        <v>1904.2105263157896</v>
      </c>
      <c r="AB112" s="49">
        <f t="shared" si="43"/>
        <v>158.68421052631581</v>
      </c>
      <c r="AD112" s="49">
        <f t="shared" si="44"/>
        <v>42.290399999999998</v>
      </c>
      <c r="AE112" s="49">
        <f t="shared" si="45"/>
        <v>253.7424</v>
      </c>
      <c r="AF112" s="49">
        <f t="shared" si="46"/>
        <v>21.145199999999999</v>
      </c>
      <c r="AH112" s="49">
        <f t="shared" si="47"/>
        <v>51.012827278539426</v>
      </c>
      <c r="AI112" s="49">
        <f t="shared" si="48"/>
        <v>306.07696367123651</v>
      </c>
      <c r="AJ112" s="49">
        <f t="shared" si="49"/>
        <v>25.506413639269713</v>
      </c>
      <c r="AK112" s="121">
        <f t="shared" si="33"/>
        <v>9.5676461022856277E-2</v>
      </c>
    </row>
    <row r="113" spans="3:38" ht="12.75">
      <c r="C113" s="237"/>
      <c r="D113" s="238" t="s">
        <v>21</v>
      </c>
      <c r="E113" s="239">
        <v>0</v>
      </c>
      <c r="F113" s="240"/>
      <c r="G113" s="240">
        <v>0</v>
      </c>
      <c r="H113" s="240">
        <v>0</v>
      </c>
      <c r="I113" s="240">
        <v>0</v>
      </c>
      <c r="J113" s="240">
        <v>0</v>
      </c>
      <c r="K113" s="240">
        <v>0</v>
      </c>
      <c r="L113" s="240">
        <v>0</v>
      </c>
      <c r="M113" s="240">
        <v>0</v>
      </c>
      <c r="N113" s="240">
        <v>0</v>
      </c>
      <c r="O113" s="241">
        <v>0</v>
      </c>
      <c r="Q113" s="49" t="str">
        <f t="shared" si="34"/>
        <v xml:space="preserve"> </v>
      </c>
      <c r="R113" s="49" t="str">
        <f t="shared" si="35"/>
        <v xml:space="preserve"> </v>
      </c>
      <c r="S113" s="49" t="str">
        <f t="shared" si="36"/>
        <v xml:space="preserve"> </v>
      </c>
      <c r="U113" s="50" t="str">
        <f t="shared" si="37"/>
        <v xml:space="preserve"> </v>
      </c>
      <c r="V113" s="50" t="str">
        <f t="shared" si="38"/>
        <v xml:space="preserve"> </v>
      </c>
      <c r="W113" s="51" t="str">
        <f t="shared" si="39"/>
        <v xml:space="preserve"> </v>
      </c>
      <c r="X113" s="51" t="str">
        <f t="shared" si="40"/>
        <v xml:space="preserve"> </v>
      </c>
      <c r="Z113" s="49" t="str">
        <f t="shared" si="41"/>
        <v xml:space="preserve"> </v>
      </c>
      <c r="AA113" s="49" t="str">
        <f t="shared" si="42"/>
        <v xml:space="preserve"> </v>
      </c>
      <c r="AB113" s="49" t="str">
        <f t="shared" si="43"/>
        <v xml:space="preserve"> </v>
      </c>
      <c r="AD113" s="49" t="str">
        <f t="shared" si="44"/>
        <v xml:space="preserve"> </v>
      </c>
      <c r="AE113" s="49" t="str">
        <f t="shared" si="45"/>
        <v xml:space="preserve"> </v>
      </c>
      <c r="AF113" s="49" t="str">
        <f t="shared" si="46"/>
        <v xml:space="preserve"> </v>
      </c>
      <c r="AH113" s="49" t="str">
        <f t="shared" si="47"/>
        <v xml:space="preserve"> </v>
      </c>
      <c r="AI113" s="49" t="str">
        <f t="shared" si="48"/>
        <v xml:space="preserve"> </v>
      </c>
      <c r="AJ113" s="49" t="str">
        <f t="shared" si="49"/>
        <v xml:space="preserve"> </v>
      </c>
      <c r="AK113" s="121" t="str">
        <f t="shared" si="33"/>
        <v xml:space="preserve"> </v>
      </c>
    </row>
    <row r="114" spans="3:38" ht="12.75">
      <c r="C114" s="237"/>
      <c r="D114" s="238" t="s">
        <v>2</v>
      </c>
      <c r="E114" s="239">
        <v>312</v>
      </c>
      <c r="F114" s="240">
        <v>52</v>
      </c>
      <c r="G114" s="240">
        <v>624</v>
      </c>
      <c r="H114" s="240">
        <v>177205.20693140055</v>
      </c>
      <c r="I114" s="240">
        <v>25251.741987724577</v>
      </c>
      <c r="J114" s="240">
        <v>5318.3712730286588</v>
      </c>
      <c r="K114" s="240">
        <v>2170.7637849096568</v>
      </c>
      <c r="L114" s="240">
        <v>8259.5346950725798</v>
      </c>
      <c r="M114" s="240">
        <v>99018.947368421068</v>
      </c>
      <c r="N114" s="240">
        <v>13194.604799999999</v>
      </c>
      <c r="O114" s="241">
        <v>23991.243022244016</v>
      </c>
      <c r="Q114" s="49">
        <f t="shared" si="34"/>
        <v>567.965406831412</v>
      </c>
      <c r="R114" s="49">
        <f t="shared" si="35"/>
        <v>3407.7924409884722</v>
      </c>
      <c r="S114" s="49">
        <f t="shared" si="36"/>
        <v>283.982703415706</v>
      </c>
      <c r="U114" s="50">
        <f t="shared" si="37"/>
        <v>0.14249999999999999</v>
      </c>
      <c r="V114" s="50">
        <f t="shared" si="38"/>
        <v>3.0012499999999998E-2</v>
      </c>
      <c r="W114" s="51">
        <f t="shared" si="39"/>
        <v>1.225E-2</v>
      </c>
      <c r="X114" s="51">
        <f t="shared" si="40"/>
        <v>4.6609999999999999E-2</v>
      </c>
      <c r="Z114" s="49">
        <f t="shared" si="41"/>
        <v>317.36842105263162</v>
      </c>
      <c r="AA114" s="49">
        <f t="shared" si="42"/>
        <v>1904.2105263157898</v>
      </c>
      <c r="AB114" s="49">
        <f t="shared" si="43"/>
        <v>158.68421052631581</v>
      </c>
      <c r="AD114" s="49">
        <f t="shared" si="44"/>
        <v>42.290399999999998</v>
      </c>
      <c r="AE114" s="49">
        <f t="shared" si="45"/>
        <v>253.74239999999998</v>
      </c>
      <c r="AF114" s="49">
        <f t="shared" si="46"/>
        <v>21.145199999999999</v>
      </c>
      <c r="AH114" s="49">
        <f t="shared" si="47"/>
        <v>76.895009686679543</v>
      </c>
      <c r="AI114" s="49">
        <f t="shared" si="48"/>
        <v>461.37005812007726</v>
      </c>
      <c r="AJ114" s="49">
        <f t="shared" si="49"/>
        <v>38.447504843339772</v>
      </c>
      <c r="AK114" s="121">
        <f t="shared" si="33"/>
        <v>0.13538678370512824</v>
      </c>
    </row>
    <row r="115" spans="3:38" ht="12.75">
      <c r="C115" s="237"/>
      <c r="D115" s="238" t="s">
        <v>104</v>
      </c>
      <c r="E115" s="239">
        <v>120</v>
      </c>
      <c r="F115" s="240">
        <v>20</v>
      </c>
      <c r="G115" s="240">
        <v>240</v>
      </c>
      <c r="H115" s="240">
        <v>62063.779958854611</v>
      </c>
      <c r="I115" s="240">
        <v>6206.3779958854611</v>
      </c>
      <c r="J115" s="240">
        <v>3910.0181374078406</v>
      </c>
      <c r="K115" s="240">
        <v>760.28130449596904</v>
      </c>
      <c r="L115" s="240">
        <v>3661.7630175724216</v>
      </c>
      <c r="M115" s="240">
        <v>38084.210526315794</v>
      </c>
      <c r="N115" s="240">
        <v>5074.848</v>
      </c>
      <c r="O115" s="241">
        <v>4366.2809771771299</v>
      </c>
      <c r="Q115" s="49">
        <f t="shared" si="34"/>
        <v>517.19816632378843</v>
      </c>
      <c r="R115" s="49">
        <f t="shared" si="35"/>
        <v>3103.1889979427306</v>
      </c>
      <c r="S115" s="49">
        <f t="shared" si="36"/>
        <v>258.59908316189421</v>
      </c>
      <c r="U115" s="50">
        <f t="shared" si="37"/>
        <v>0.1</v>
      </c>
      <c r="V115" s="50">
        <f t="shared" si="38"/>
        <v>6.3E-2</v>
      </c>
      <c r="W115" s="51">
        <f t="shared" si="39"/>
        <v>1.225E-2</v>
      </c>
      <c r="X115" s="51">
        <f t="shared" si="40"/>
        <v>5.899999999999999E-2</v>
      </c>
      <c r="Z115" s="49">
        <f t="shared" si="41"/>
        <v>317.36842105263162</v>
      </c>
      <c r="AA115" s="49">
        <f t="shared" si="42"/>
        <v>1904.2105263157896</v>
      </c>
      <c r="AB115" s="49">
        <f t="shared" si="43"/>
        <v>158.68421052631581</v>
      </c>
      <c r="AD115" s="49">
        <f t="shared" si="44"/>
        <v>42.290399999999998</v>
      </c>
      <c r="AE115" s="49">
        <f t="shared" si="45"/>
        <v>253.7424</v>
      </c>
      <c r="AF115" s="49">
        <f t="shared" si="46"/>
        <v>21.145199999999999</v>
      </c>
      <c r="AH115" s="49">
        <f t="shared" si="47"/>
        <v>36.385674809809416</v>
      </c>
      <c r="AI115" s="49">
        <f t="shared" si="48"/>
        <v>218.31404885885649</v>
      </c>
      <c r="AJ115" s="49">
        <f t="shared" si="49"/>
        <v>18.192837404904708</v>
      </c>
      <c r="AK115" s="121">
        <f t="shared" si="33"/>
        <v>7.03515154905449E-2</v>
      </c>
    </row>
    <row r="116" spans="3:38" ht="12.75">
      <c r="C116" s="227" t="s">
        <v>95</v>
      </c>
      <c r="D116" s="228"/>
      <c r="E116" s="234">
        <v>3306</v>
      </c>
      <c r="F116" s="235">
        <v>551</v>
      </c>
      <c r="G116" s="235">
        <v>6612</v>
      </c>
      <c r="H116" s="235">
        <v>1837768.1751086123</v>
      </c>
      <c r="I116" s="235">
        <v>325674.3623546898</v>
      </c>
      <c r="J116" s="235">
        <v>48226.327763050242</v>
      </c>
      <c r="K116" s="235">
        <v>22512.660145080499</v>
      </c>
      <c r="L116" s="235">
        <v>92464.611402610084</v>
      </c>
      <c r="M116" s="235">
        <v>1049220</v>
      </c>
      <c r="N116" s="235">
        <v>139812.06239999997</v>
      </c>
      <c r="O116" s="236">
        <v>159858.15104318151</v>
      </c>
      <c r="Q116" s="53">
        <f t="shared" si="34"/>
        <v>555.88874020224205</v>
      </c>
      <c r="R116" s="53">
        <f t="shared" si="35"/>
        <v>3335.3324412134525</v>
      </c>
      <c r="S116" s="53">
        <f t="shared" si="36"/>
        <v>277.94437010112102</v>
      </c>
      <c r="T116" s="54"/>
      <c r="U116" s="55">
        <f t="shared" si="37"/>
        <v>0.17721188491875065</v>
      </c>
      <c r="V116" s="55">
        <f t="shared" si="38"/>
        <v>2.624179067645464E-2</v>
      </c>
      <c r="W116" s="56">
        <f t="shared" si="39"/>
        <v>1.2249999999999999E-2</v>
      </c>
      <c r="X116" s="56">
        <f t="shared" si="40"/>
        <v>5.031353391302764E-2</v>
      </c>
      <c r="Y116" s="54"/>
      <c r="Z116" s="53">
        <f t="shared" si="41"/>
        <v>317.36842105263156</v>
      </c>
      <c r="AA116" s="53">
        <f t="shared" si="42"/>
        <v>1904.2105263157894</v>
      </c>
      <c r="AB116" s="53">
        <f t="shared" si="43"/>
        <v>158.68421052631578</v>
      </c>
      <c r="AC116" s="54"/>
      <c r="AD116" s="53">
        <f t="shared" si="44"/>
        <v>42.290399999999991</v>
      </c>
      <c r="AE116" s="53">
        <f t="shared" si="45"/>
        <v>253.74239999999995</v>
      </c>
      <c r="AF116" s="53">
        <f t="shared" si="46"/>
        <v>21.145199999999996</v>
      </c>
      <c r="AG116" s="54"/>
      <c r="AH116" s="57">
        <f t="shared" si="47"/>
        <v>48.35394768396295</v>
      </c>
      <c r="AI116" s="53">
        <f t="shared" si="48"/>
        <v>290.12368610377769</v>
      </c>
      <c r="AJ116" s="53">
        <f t="shared" si="49"/>
        <v>24.176973841981475</v>
      </c>
      <c r="AK116" s="121">
        <f t="shared" si="33"/>
        <v>8.6984938148541982E-2</v>
      </c>
    </row>
    <row r="117" spans="3:38" ht="12.75">
      <c r="C117" s="227"/>
      <c r="D117" s="228"/>
      <c r="E117" s="234"/>
      <c r="F117" s="235"/>
      <c r="G117" s="235"/>
      <c r="H117" s="235"/>
      <c r="I117" s="235"/>
      <c r="J117" s="235"/>
      <c r="K117" s="235"/>
      <c r="L117" s="235"/>
      <c r="M117" s="235"/>
      <c r="N117" s="235"/>
      <c r="O117" s="236"/>
      <c r="Q117" s="49" t="str">
        <f t="shared" si="34"/>
        <v xml:space="preserve"> </v>
      </c>
      <c r="R117" s="49" t="str">
        <f t="shared" si="35"/>
        <v xml:space="preserve"> </v>
      </c>
      <c r="S117" s="49" t="str">
        <f t="shared" si="36"/>
        <v xml:space="preserve"> </v>
      </c>
      <c r="U117" s="50" t="str">
        <f t="shared" si="37"/>
        <v xml:space="preserve"> </v>
      </c>
      <c r="V117" s="50" t="str">
        <f t="shared" si="38"/>
        <v xml:space="preserve"> </v>
      </c>
      <c r="W117" s="51" t="str">
        <f t="shared" si="39"/>
        <v xml:space="preserve"> </v>
      </c>
      <c r="X117" s="51" t="str">
        <f t="shared" si="40"/>
        <v xml:space="preserve"> </v>
      </c>
      <c r="Z117" s="49" t="str">
        <f t="shared" si="41"/>
        <v xml:space="preserve"> </v>
      </c>
      <c r="AA117" s="49" t="str">
        <f t="shared" si="42"/>
        <v xml:space="preserve"> </v>
      </c>
      <c r="AB117" s="49" t="str">
        <f t="shared" si="43"/>
        <v xml:space="preserve"> </v>
      </c>
      <c r="AD117" s="49" t="str">
        <f t="shared" si="44"/>
        <v xml:space="preserve"> </v>
      </c>
      <c r="AE117" s="49" t="str">
        <f t="shared" si="45"/>
        <v xml:space="preserve"> </v>
      </c>
      <c r="AF117" s="49" t="str">
        <f t="shared" si="46"/>
        <v xml:space="preserve"> </v>
      </c>
      <c r="AH117" s="49" t="str">
        <f t="shared" si="47"/>
        <v xml:space="preserve"> </v>
      </c>
      <c r="AI117" s="49" t="str">
        <f t="shared" si="48"/>
        <v xml:space="preserve"> </v>
      </c>
      <c r="AJ117" s="49" t="str">
        <f t="shared" si="49"/>
        <v xml:space="preserve"> </v>
      </c>
      <c r="AK117" s="121" t="str">
        <f t="shared" si="33"/>
        <v xml:space="preserve"> </v>
      </c>
    </row>
    <row r="118" spans="3:38" ht="12.75">
      <c r="C118" s="227" t="s">
        <v>36</v>
      </c>
      <c r="D118" s="227" t="s">
        <v>50</v>
      </c>
      <c r="E118" s="234">
        <v>57.599999999999994</v>
      </c>
      <c r="F118" s="235">
        <v>20</v>
      </c>
      <c r="G118" s="235">
        <v>320</v>
      </c>
      <c r="H118" s="235">
        <v>29134.417509061575</v>
      </c>
      <c r="I118" s="235">
        <v>0</v>
      </c>
      <c r="J118" s="235">
        <v>1019.7046128171552</v>
      </c>
      <c r="K118" s="235">
        <v>356.8966144860043</v>
      </c>
      <c r="L118" s="235">
        <v>1718.930633034633</v>
      </c>
      <c r="M118" s="235">
        <v>3776.35931136</v>
      </c>
      <c r="N118" s="235">
        <v>7068.5359999999991</v>
      </c>
      <c r="O118" s="236">
        <v>15193.990337363786</v>
      </c>
      <c r="Q118" s="49">
        <f t="shared" si="34"/>
        <v>505.80585953231906</v>
      </c>
      <c r="R118" s="49">
        <f t="shared" si="35"/>
        <v>1456.7208754530789</v>
      </c>
      <c r="S118" s="49">
        <f t="shared" si="36"/>
        <v>91.045054715817429</v>
      </c>
      <c r="U118" s="50">
        <f t="shared" si="37"/>
        <v>0</v>
      </c>
      <c r="V118" s="50">
        <f t="shared" si="38"/>
        <v>3.5000000000000003E-2</v>
      </c>
      <c r="W118" s="51">
        <f t="shared" si="39"/>
        <v>1.225E-2</v>
      </c>
      <c r="X118" s="51">
        <f t="shared" si="40"/>
        <v>5.9000000000000004E-2</v>
      </c>
      <c r="Z118" s="49">
        <f t="shared" si="41"/>
        <v>65.561793600000001</v>
      </c>
      <c r="AA118" s="49">
        <f t="shared" si="42"/>
        <v>188.81796556800001</v>
      </c>
      <c r="AB118" s="49">
        <f t="shared" si="43"/>
        <v>11.801122848</v>
      </c>
      <c r="AD118" s="49">
        <f t="shared" si="44"/>
        <v>122.71763888888889</v>
      </c>
      <c r="AE118" s="49">
        <f t="shared" si="45"/>
        <v>353.42679999999996</v>
      </c>
      <c r="AF118" s="49">
        <f t="shared" si="46"/>
        <v>22.089174999999997</v>
      </c>
      <c r="AH118" s="49">
        <f t="shared" si="47"/>
        <v>263.78455446812131</v>
      </c>
      <c r="AI118" s="49">
        <f t="shared" si="48"/>
        <v>759.69951686818933</v>
      </c>
      <c r="AJ118" s="49">
        <f t="shared" si="49"/>
        <v>47.481219804261833</v>
      </c>
      <c r="AK118" s="121">
        <f t="shared" si="33"/>
        <v>0.52151344136666034</v>
      </c>
      <c r="AL118" s="121"/>
    </row>
    <row r="119" spans="3:38" ht="12.75">
      <c r="C119" s="237"/>
      <c r="D119" s="238" t="s">
        <v>49</v>
      </c>
      <c r="E119" s="239">
        <v>28.799999999999997</v>
      </c>
      <c r="F119" s="240">
        <v>10</v>
      </c>
      <c r="G119" s="240">
        <v>160</v>
      </c>
      <c r="H119" s="240">
        <v>15166.808787165839</v>
      </c>
      <c r="I119" s="240">
        <v>3033.3617574331679</v>
      </c>
      <c r="J119" s="240">
        <v>0</v>
      </c>
      <c r="K119" s="240">
        <v>185.79340764278155</v>
      </c>
      <c r="L119" s="240">
        <v>894.84171844278444</v>
      </c>
      <c r="M119" s="240">
        <v>1888.17965568</v>
      </c>
      <c r="N119" s="240">
        <v>3534.2679999999996</v>
      </c>
      <c r="O119" s="241">
        <v>5630.3642479671071</v>
      </c>
      <c r="Q119" s="49">
        <f t="shared" si="34"/>
        <v>526.62530510992497</v>
      </c>
      <c r="R119" s="49">
        <f t="shared" si="35"/>
        <v>1516.6808787165839</v>
      </c>
      <c r="S119" s="49">
        <f t="shared" si="36"/>
        <v>94.792554919786497</v>
      </c>
      <c r="U119" s="50">
        <f t="shared" si="37"/>
        <v>0.2</v>
      </c>
      <c r="V119" s="50">
        <f t="shared" si="38"/>
        <v>0</v>
      </c>
      <c r="W119" s="51">
        <f t="shared" si="39"/>
        <v>1.225E-2</v>
      </c>
      <c r="X119" s="51">
        <f t="shared" si="40"/>
        <v>5.8999999999999997E-2</v>
      </c>
      <c r="Z119" s="49">
        <f t="shared" si="41"/>
        <v>65.561793600000001</v>
      </c>
      <c r="AA119" s="49">
        <f t="shared" si="42"/>
        <v>188.81796556800001</v>
      </c>
      <c r="AB119" s="49">
        <f t="shared" si="43"/>
        <v>11.801122848</v>
      </c>
      <c r="AD119" s="49">
        <f t="shared" si="44"/>
        <v>122.71763888888889</v>
      </c>
      <c r="AE119" s="49">
        <f t="shared" si="45"/>
        <v>353.42679999999996</v>
      </c>
      <c r="AF119" s="49">
        <f t="shared" si="46"/>
        <v>22.089174999999997</v>
      </c>
      <c r="AH119" s="49">
        <f t="shared" si="47"/>
        <v>195.498758609969</v>
      </c>
      <c r="AI119" s="49">
        <f t="shared" si="48"/>
        <v>563.03642479671066</v>
      </c>
      <c r="AJ119" s="49">
        <f t="shared" si="49"/>
        <v>35.189776549794416</v>
      </c>
      <c r="AK119" s="121">
        <f t="shared" si="33"/>
        <v>0.37122932892326854</v>
      </c>
      <c r="AL119" s="121"/>
    </row>
    <row r="120" spans="3:38" ht="12.75">
      <c r="C120" s="237"/>
      <c r="D120" s="238" t="s">
        <v>51</v>
      </c>
      <c r="E120" s="239">
        <v>0</v>
      </c>
      <c r="F120" s="240"/>
      <c r="G120" s="240">
        <v>0</v>
      </c>
      <c r="H120" s="240">
        <v>0</v>
      </c>
      <c r="I120" s="240">
        <v>0</v>
      </c>
      <c r="J120" s="240">
        <v>0</v>
      </c>
      <c r="K120" s="240">
        <v>0</v>
      </c>
      <c r="L120" s="240">
        <v>0</v>
      </c>
      <c r="M120" s="240">
        <v>0</v>
      </c>
      <c r="N120" s="240">
        <v>0</v>
      </c>
      <c r="O120" s="241">
        <v>0</v>
      </c>
      <c r="Q120" s="49" t="str">
        <f t="shared" si="34"/>
        <v xml:space="preserve"> </v>
      </c>
      <c r="R120" s="49" t="str">
        <f t="shared" si="35"/>
        <v xml:space="preserve"> </v>
      </c>
      <c r="S120" s="49" t="str">
        <f t="shared" si="36"/>
        <v xml:space="preserve"> </v>
      </c>
      <c r="U120" s="50" t="str">
        <f t="shared" si="37"/>
        <v xml:space="preserve"> </v>
      </c>
      <c r="V120" s="50" t="str">
        <f t="shared" si="38"/>
        <v xml:space="preserve"> </v>
      </c>
      <c r="W120" s="51" t="str">
        <f t="shared" si="39"/>
        <v xml:space="preserve"> </v>
      </c>
      <c r="X120" s="51" t="str">
        <f t="shared" si="40"/>
        <v xml:space="preserve"> </v>
      </c>
      <c r="Z120" s="49" t="str">
        <f t="shared" si="41"/>
        <v xml:space="preserve"> </v>
      </c>
      <c r="AA120" s="49" t="str">
        <f t="shared" si="42"/>
        <v xml:space="preserve"> </v>
      </c>
      <c r="AB120" s="49" t="str">
        <f t="shared" si="43"/>
        <v xml:space="preserve"> </v>
      </c>
      <c r="AD120" s="49" t="str">
        <f t="shared" si="44"/>
        <v xml:space="preserve"> </v>
      </c>
      <c r="AE120" s="49" t="str">
        <f t="shared" si="45"/>
        <v xml:space="preserve"> </v>
      </c>
      <c r="AF120" s="49" t="str">
        <f t="shared" si="46"/>
        <v xml:space="preserve"> </v>
      </c>
      <c r="AH120" s="49" t="str">
        <f t="shared" si="47"/>
        <v xml:space="preserve"> </v>
      </c>
      <c r="AI120" s="49" t="str">
        <f t="shared" si="48"/>
        <v xml:space="preserve"> </v>
      </c>
      <c r="AJ120" s="49" t="str">
        <f t="shared" si="49"/>
        <v xml:space="preserve"> </v>
      </c>
      <c r="AK120" s="121" t="str">
        <f t="shared" si="33"/>
        <v xml:space="preserve"> </v>
      </c>
      <c r="AL120" s="121"/>
    </row>
    <row r="121" spans="3:38" ht="12.75">
      <c r="C121" s="237"/>
      <c r="D121" s="238" t="s">
        <v>12</v>
      </c>
      <c r="E121" s="239">
        <v>126.72</v>
      </c>
      <c r="F121" s="240">
        <v>44</v>
      </c>
      <c r="G121" s="240">
        <v>704</v>
      </c>
      <c r="H121" s="240">
        <v>58727.018053744039</v>
      </c>
      <c r="I121" s="240">
        <v>8809.0527080616048</v>
      </c>
      <c r="J121" s="240">
        <v>1747.1287870988851</v>
      </c>
      <c r="K121" s="240">
        <v>719.40597115836454</v>
      </c>
      <c r="L121" s="240">
        <v>2737.2663114850097</v>
      </c>
      <c r="M121" s="240">
        <v>8307.9904849920003</v>
      </c>
      <c r="N121" s="240">
        <v>15550.779199999997</v>
      </c>
      <c r="O121" s="241">
        <v>20855.394590948174</v>
      </c>
      <c r="Q121" s="49">
        <f t="shared" si="34"/>
        <v>463.43922075239931</v>
      </c>
      <c r="R121" s="49">
        <f t="shared" si="35"/>
        <v>1334.70495576691</v>
      </c>
      <c r="S121" s="49">
        <f t="shared" si="36"/>
        <v>83.419059735431873</v>
      </c>
      <c r="U121" s="50">
        <f t="shared" si="37"/>
        <v>0.15</v>
      </c>
      <c r="V121" s="50">
        <f t="shared" si="38"/>
        <v>2.9749999999999999E-2</v>
      </c>
      <c r="W121" s="51">
        <f t="shared" si="39"/>
        <v>1.225E-2</v>
      </c>
      <c r="X121" s="51">
        <f t="shared" si="40"/>
        <v>4.6609999999999999E-2</v>
      </c>
      <c r="Z121" s="49">
        <f t="shared" si="41"/>
        <v>65.561793600000001</v>
      </c>
      <c r="AA121" s="49">
        <f t="shared" si="42"/>
        <v>188.81796556800001</v>
      </c>
      <c r="AB121" s="49">
        <f t="shared" si="43"/>
        <v>11.801122848</v>
      </c>
      <c r="AD121" s="49">
        <f t="shared" si="44"/>
        <v>122.71763888888887</v>
      </c>
      <c r="AE121" s="49">
        <f t="shared" si="45"/>
        <v>353.42679999999996</v>
      </c>
      <c r="AF121" s="49">
        <f t="shared" si="46"/>
        <v>22.089174999999997</v>
      </c>
      <c r="AH121" s="49">
        <f t="shared" si="47"/>
        <v>164.57855579978042</v>
      </c>
      <c r="AI121" s="49">
        <f t="shared" si="48"/>
        <v>473.98624070336757</v>
      </c>
      <c r="AJ121" s="49">
        <f t="shared" si="49"/>
        <v>29.624140043960473</v>
      </c>
      <c r="AK121" s="121">
        <f t="shared" si="33"/>
        <v>0.35512435812529008</v>
      </c>
      <c r="AL121" s="121"/>
    </row>
    <row r="122" spans="3:38" ht="12.75">
      <c r="C122" s="237"/>
      <c r="D122" s="238" t="s">
        <v>1</v>
      </c>
      <c r="E122" s="239">
        <v>0</v>
      </c>
      <c r="F122" s="240"/>
      <c r="G122" s="240">
        <v>0</v>
      </c>
      <c r="H122" s="240">
        <v>0</v>
      </c>
      <c r="I122" s="240">
        <v>0</v>
      </c>
      <c r="J122" s="240">
        <v>0</v>
      </c>
      <c r="K122" s="240">
        <v>0</v>
      </c>
      <c r="L122" s="240">
        <v>0</v>
      </c>
      <c r="M122" s="240">
        <v>0</v>
      </c>
      <c r="N122" s="240">
        <v>0</v>
      </c>
      <c r="O122" s="241">
        <v>0</v>
      </c>
      <c r="Q122" s="49" t="str">
        <f t="shared" si="34"/>
        <v xml:space="preserve"> </v>
      </c>
      <c r="R122" s="49" t="str">
        <f t="shared" si="35"/>
        <v xml:space="preserve"> </v>
      </c>
      <c r="S122" s="49" t="str">
        <f t="shared" si="36"/>
        <v xml:space="preserve"> </v>
      </c>
      <c r="U122" s="50" t="str">
        <f t="shared" si="37"/>
        <v xml:space="preserve"> </v>
      </c>
      <c r="V122" s="50" t="str">
        <f t="shared" si="38"/>
        <v xml:space="preserve"> </v>
      </c>
      <c r="W122" s="51" t="str">
        <f t="shared" si="39"/>
        <v xml:space="preserve"> </v>
      </c>
      <c r="X122" s="51" t="str">
        <f t="shared" si="40"/>
        <v xml:space="preserve"> </v>
      </c>
      <c r="Z122" s="49" t="str">
        <f t="shared" si="41"/>
        <v xml:space="preserve"> </v>
      </c>
      <c r="AA122" s="49" t="str">
        <f t="shared" si="42"/>
        <v xml:space="preserve"> </v>
      </c>
      <c r="AB122" s="49" t="str">
        <f t="shared" si="43"/>
        <v xml:space="preserve"> </v>
      </c>
      <c r="AD122" s="49" t="str">
        <f t="shared" si="44"/>
        <v xml:space="preserve"> </v>
      </c>
      <c r="AE122" s="49" t="str">
        <f t="shared" si="45"/>
        <v xml:space="preserve"> </v>
      </c>
      <c r="AF122" s="49" t="str">
        <f t="shared" si="46"/>
        <v xml:space="preserve"> </v>
      </c>
      <c r="AH122" s="49" t="str">
        <f t="shared" si="47"/>
        <v xml:space="preserve"> </v>
      </c>
      <c r="AI122" s="49" t="str">
        <f t="shared" si="48"/>
        <v xml:space="preserve"> </v>
      </c>
      <c r="AJ122" s="49" t="str">
        <f t="shared" si="49"/>
        <v xml:space="preserve"> </v>
      </c>
      <c r="AK122" s="121" t="str">
        <f t="shared" si="33"/>
        <v xml:space="preserve"> </v>
      </c>
      <c r="AL122" s="121"/>
    </row>
    <row r="123" spans="3:38" ht="12.75">
      <c r="C123" s="237"/>
      <c r="D123" s="238" t="s">
        <v>0</v>
      </c>
      <c r="E123" s="239">
        <v>126.72</v>
      </c>
      <c r="F123" s="240">
        <v>44</v>
      </c>
      <c r="G123" s="240">
        <v>704</v>
      </c>
      <c r="H123" s="240">
        <v>67094.526273255047</v>
      </c>
      <c r="I123" s="240">
        <v>17853.853441313167</v>
      </c>
      <c r="J123" s="240">
        <v>1723.4235491179659</v>
      </c>
      <c r="K123" s="240">
        <v>821.90794684737443</v>
      </c>
      <c r="L123" s="240">
        <v>3127.2758695964185</v>
      </c>
      <c r="M123" s="240">
        <v>8307.9904849920003</v>
      </c>
      <c r="N123" s="240">
        <v>15550.779199999997</v>
      </c>
      <c r="O123" s="241">
        <v>19709.295781388122</v>
      </c>
      <c r="Q123" s="49">
        <f t="shared" si="34"/>
        <v>529.47069344424756</v>
      </c>
      <c r="R123" s="49">
        <f t="shared" si="35"/>
        <v>1524.875597119433</v>
      </c>
      <c r="S123" s="49">
        <f t="shared" si="36"/>
        <v>95.304724819964562</v>
      </c>
      <c r="U123" s="50">
        <f t="shared" si="37"/>
        <v>0.2661</v>
      </c>
      <c r="V123" s="50">
        <f t="shared" si="38"/>
        <v>2.5686500000000001E-2</v>
      </c>
      <c r="W123" s="51">
        <f t="shared" si="39"/>
        <v>1.2250000000000002E-2</v>
      </c>
      <c r="X123" s="51">
        <f t="shared" si="40"/>
        <v>4.6610000000000013E-2</v>
      </c>
      <c r="Z123" s="49">
        <f t="shared" si="41"/>
        <v>65.561793600000001</v>
      </c>
      <c r="AA123" s="49">
        <f t="shared" si="42"/>
        <v>188.81796556800001</v>
      </c>
      <c r="AB123" s="49">
        <f t="shared" si="43"/>
        <v>11.801122848</v>
      </c>
      <c r="AD123" s="49">
        <f t="shared" si="44"/>
        <v>122.71763888888887</v>
      </c>
      <c r="AE123" s="49">
        <f t="shared" si="45"/>
        <v>353.42679999999996</v>
      </c>
      <c r="AF123" s="49">
        <f t="shared" si="46"/>
        <v>22.089174999999997</v>
      </c>
      <c r="AH123" s="49">
        <f t="shared" si="47"/>
        <v>155.5342154465603</v>
      </c>
      <c r="AI123" s="49">
        <f t="shared" si="48"/>
        <v>447.9385404860937</v>
      </c>
      <c r="AJ123" s="49">
        <f t="shared" si="49"/>
        <v>27.996158780380856</v>
      </c>
      <c r="AK123" s="121">
        <f t="shared" si="33"/>
        <v>0.29375415367146818</v>
      </c>
      <c r="AL123" s="121"/>
    </row>
    <row r="124" spans="3:38" ht="12.75">
      <c r="C124" s="237"/>
      <c r="D124" s="238" t="s">
        <v>13</v>
      </c>
      <c r="E124" s="239">
        <v>0</v>
      </c>
      <c r="F124" s="240"/>
      <c r="G124" s="240">
        <v>0</v>
      </c>
      <c r="H124" s="240">
        <v>0</v>
      </c>
      <c r="I124" s="240">
        <v>0</v>
      </c>
      <c r="J124" s="240">
        <v>0</v>
      </c>
      <c r="K124" s="240">
        <v>0</v>
      </c>
      <c r="L124" s="240">
        <v>0</v>
      </c>
      <c r="M124" s="240">
        <v>0</v>
      </c>
      <c r="N124" s="240">
        <v>0</v>
      </c>
      <c r="O124" s="241">
        <v>0</v>
      </c>
      <c r="Q124" s="49" t="str">
        <f t="shared" si="34"/>
        <v xml:space="preserve"> </v>
      </c>
      <c r="R124" s="49" t="str">
        <f t="shared" si="35"/>
        <v xml:space="preserve"> </v>
      </c>
      <c r="S124" s="49" t="str">
        <f t="shared" si="36"/>
        <v xml:space="preserve"> </v>
      </c>
      <c r="U124" s="50" t="str">
        <f t="shared" si="37"/>
        <v xml:space="preserve"> </v>
      </c>
      <c r="V124" s="50" t="str">
        <f t="shared" si="38"/>
        <v xml:space="preserve"> </v>
      </c>
      <c r="W124" s="51" t="str">
        <f t="shared" si="39"/>
        <v xml:space="preserve"> </v>
      </c>
      <c r="X124" s="51" t="str">
        <f t="shared" si="40"/>
        <v xml:space="preserve"> </v>
      </c>
      <c r="Z124" s="49" t="str">
        <f t="shared" si="41"/>
        <v xml:space="preserve"> </v>
      </c>
      <c r="AA124" s="49" t="str">
        <f t="shared" si="42"/>
        <v xml:space="preserve"> </v>
      </c>
      <c r="AB124" s="49" t="str">
        <f t="shared" si="43"/>
        <v xml:space="preserve"> </v>
      </c>
      <c r="AD124" s="49" t="str">
        <f t="shared" si="44"/>
        <v xml:space="preserve"> </v>
      </c>
      <c r="AE124" s="49" t="str">
        <f t="shared" si="45"/>
        <v xml:space="preserve"> </v>
      </c>
      <c r="AF124" s="49" t="str">
        <f t="shared" si="46"/>
        <v xml:space="preserve"> </v>
      </c>
      <c r="AH124" s="49" t="str">
        <f t="shared" si="47"/>
        <v xml:space="preserve"> </v>
      </c>
      <c r="AI124" s="49" t="str">
        <f t="shared" si="48"/>
        <v xml:space="preserve"> </v>
      </c>
      <c r="AJ124" s="49" t="str">
        <f t="shared" si="49"/>
        <v xml:space="preserve"> </v>
      </c>
      <c r="AK124" s="121" t="str">
        <f t="shared" si="33"/>
        <v xml:space="preserve"> </v>
      </c>
      <c r="AL124" s="121"/>
    </row>
    <row r="125" spans="3:38" ht="12.75">
      <c r="C125" s="237"/>
      <c r="D125" s="238" t="s">
        <v>48</v>
      </c>
      <c r="E125" s="239">
        <v>34.56</v>
      </c>
      <c r="F125" s="240">
        <v>12</v>
      </c>
      <c r="G125" s="240">
        <v>192</v>
      </c>
      <c r="H125" s="240">
        <v>18473.869284154953</v>
      </c>
      <c r="I125" s="240">
        <v>2771.0803926232429</v>
      </c>
      <c r="J125" s="240">
        <v>549.59761120360986</v>
      </c>
      <c r="K125" s="240">
        <v>226.30489873089817</v>
      </c>
      <c r="L125" s="240">
        <v>1089.9582877651419</v>
      </c>
      <c r="M125" s="240">
        <v>2265.8155868160002</v>
      </c>
      <c r="N125" s="240">
        <v>4241.1215999999995</v>
      </c>
      <c r="O125" s="241">
        <v>7329.9909070160584</v>
      </c>
      <c r="Q125" s="49">
        <f t="shared" si="34"/>
        <v>534.54482882392801</v>
      </c>
      <c r="R125" s="49">
        <f t="shared" si="35"/>
        <v>1539.4891070129127</v>
      </c>
      <c r="S125" s="49">
        <f t="shared" si="36"/>
        <v>96.218069188307041</v>
      </c>
      <c r="U125" s="50">
        <f t="shared" si="37"/>
        <v>0.15</v>
      </c>
      <c r="V125" s="50">
        <f t="shared" si="38"/>
        <v>2.9750000000000002E-2</v>
      </c>
      <c r="W125" s="51">
        <f t="shared" si="39"/>
        <v>1.225E-2</v>
      </c>
      <c r="X125" s="51">
        <f t="shared" si="40"/>
        <v>5.8999999999999983E-2</v>
      </c>
      <c r="Z125" s="49">
        <f t="shared" si="41"/>
        <v>65.561793600000001</v>
      </c>
      <c r="AA125" s="49">
        <f t="shared" si="42"/>
        <v>188.81796556800001</v>
      </c>
      <c r="AB125" s="49">
        <f t="shared" si="43"/>
        <v>11.801122848</v>
      </c>
      <c r="AD125" s="49">
        <f t="shared" si="44"/>
        <v>122.71763888888887</v>
      </c>
      <c r="AE125" s="49">
        <f t="shared" si="45"/>
        <v>353.42679999999996</v>
      </c>
      <c r="AF125" s="49">
        <f t="shared" si="46"/>
        <v>22.089174999999997</v>
      </c>
      <c r="AH125" s="49">
        <f t="shared" si="47"/>
        <v>212.09464430023317</v>
      </c>
      <c r="AI125" s="49">
        <f t="shared" si="48"/>
        <v>610.83257558467153</v>
      </c>
      <c r="AJ125" s="49">
        <f t="shared" si="49"/>
        <v>38.177035974041971</v>
      </c>
      <c r="AK125" s="121">
        <f t="shared" si="33"/>
        <v>0.39677615957275369</v>
      </c>
      <c r="AL125" s="121"/>
    </row>
    <row r="126" spans="3:38" ht="12.75">
      <c r="C126" s="237"/>
      <c r="D126" s="238" t="s">
        <v>47</v>
      </c>
      <c r="E126" s="239">
        <v>0</v>
      </c>
      <c r="F126" s="240"/>
      <c r="G126" s="240">
        <v>0</v>
      </c>
      <c r="H126" s="240">
        <v>0</v>
      </c>
      <c r="I126" s="240">
        <v>0</v>
      </c>
      <c r="J126" s="240">
        <v>0</v>
      </c>
      <c r="K126" s="240">
        <v>0</v>
      </c>
      <c r="L126" s="240">
        <v>0</v>
      </c>
      <c r="M126" s="240">
        <v>0</v>
      </c>
      <c r="N126" s="240">
        <v>0</v>
      </c>
      <c r="O126" s="241">
        <v>0</v>
      </c>
      <c r="Q126" s="49" t="str">
        <f t="shared" si="34"/>
        <v xml:space="preserve"> </v>
      </c>
      <c r="R126" s="49" t="str">
        <f t="shared" si="35"/>
        <v xml:space="preserve"> </v>
      </c>
      <c r="S126" s="49" t="str">
        <f t="shared" si="36"/>
        <v xml:space="preserve"> </v>
      </c>
      <c r="U126" s="50" t="str">
        <f t="shared" si="37"/>
        <v xml:space="preserve"> </v>
      </c>
      <c r="V126" s="50" t="str">
        <f t="shared" si="38"/>
        <v xml:space="preserve"> </v>
      </c>
      <c r="W126" s="51" t="str">
        <f t="shared" si="39"/>
        <v xml:space="preserve"> </v>
      </c>
      <c r="X126" s="51" t="str">
        <f t="shared" si="40"/>
        <v xml:space="preserve"> </v>
      </c>
      <c r="Z126" s="49" t="str">
        <f t="shared" si="41"/>
        <v xml:space="preserve"> </v>
      </c>
      <c r="AA126" s="49" t="str">
        <f t="shared" si="42"/>
        <v xml:space="preserve"> </v>
      </c>
      <c r="AB126" s="49" t="str">
        <f t="shared" si="43"/>
        <v xml:space="preserve"> </v>
      </c>
      <c r="AD126" s="49" t="str">
        <f t="shared" si="44"/>
        <v xml:space="preserve"> </v>
      </c>
      <c r="AE126" s="49" t="str">
        <f t="shared" si="45"/>
        <v xml:space="preserve"> </v>
      </c>
      <c r="AF126" s="49" t="str">
        <f t="shared" si="46"/>
        <v xml:space="preserve"> </v>
      </c>
      <c r="AH126" s="49" t="str">
        <f t="shared" si="47"/>
        <v xml:space="preserve"> </v>
      </c>
      <c r="AI126" s="49" t="str">
        <f t="shared" si="48"/>
        <v xml:space="preserve"> </v>
      </c>
      <c r="AJ126" s="49" t="str">
        <f t="shared" si="49"/>
        <v xml:space="preserve"> </v>
      </c>
      <c r="AK126" s="121" t="str">
        <f t="shared" si="33"/>
        <v xml:space="preserve"> </v>
      </c>
      <c r="AL126" s="121"/>
    </row>
    <row r="127" spans="3:38" ht="12.75">
      <c r="C127" s="237"/>
      <c r="D127" s="238" t="s">
        <v>21</v>
      </c>
      <c r="E127" s="239">
        <v>0</v>
      </c>
      <c r="F127" s="240"/>
      <c r="G127" s="240">
        <v>0</v>
      </c>
      <c r="H127" s="240">
        <v>0</v>
      </c>
      <c r="I127" s="240">
        <v>0</v>
      </c>
      <c r="J127" s="240">
        <v>0</v>
      </c>
      <c r="K127" s="240">
        <v>0</v>
      </c>
      <c r="L127" s="240">
        <v>0</v>
      </c>
      <c r="M127" s="240">
        <v>0</v>
      </c>
      <c r="N127" s="240">
        <v>0</v>
      </c>
      <c r="O127" s="241">
        <v>0</v>
      </c>
      <c r="Q127" s="49" t="str">
        <f t="shared" si="34"/>
        <v xml:space="preserve"> </v>
      </c>
      <c r="R127" s="49" t="str">
        <f t="shared" si="35"/>
        <v xml:space="preserve"> </v>
      </c>
      <c r="S127" s="49" t="str">
        <f t="shared" si="36"/>
        <v xml:space="preserve"> </v>
      </c>
      <c r="U127" s="50" t="str">
        <f t="shared" si="37"/>
        <v xml:space="preserve"> </v>
      </c>
      <c r="V127" s="50" t="str">
        <f t="shared" si="38"/>
        <v xml:space="preserve"> </v>
      </c>
      <c r="W127" s="51" t="str">
        <f t="shared" si="39"/>
        <v xml:space="preserve"> </v>
      </c>
      <c r="X127" s="51" t="str">
        <f t="shared" si="40"/>
        <v xml:space="preserve"> </v>
      </c>
      <c r="Z127" s="49" t="str">
        <f t="shared" si="41"/>
        <v xml:space="preserve"> </v>
      </c>
      <c r="AA127" s="49" t="str">
        <f t="shared" si="42"/>
        <v xml:space="preserve"> </v>
      </c>
      <c r="AB127" s="49" t="str">
        <f t="shared" si="43"/>
        <v xml:space="preserve"> </v>
      </c>
      <c r="AD127" s="49" t="str">
        <f t="shared" si="44"/>
        <v xml:space="preserve"> </v>
      </c>
      <c r="AE127" s="49" t="str">
        <f t="shared" si="45"/>
        <v xml:space="preserve"> </v>
      </c>
      <c r="AF127" s="49" t="str">
        <f t="shared" si="46"/>
        <v xml:space="preserve"> </v>
      </c>
      <c r="AH127" s="49" t="str">
        <f t="shared" si="47"/>
        <v xml:space="preserve"> </v>
      </c>
      <c r="AI127" s="49" t="str">
        <f t="shared" si="48"/>
        <v xml:space="preserve"> </v>
      </c>
      <c r="AJ127" s="49" t="str">
        <f t="shared" si="49"/>
        <v xml:space="preserve"> </v>
      </c>
      <c r="AK127" s="121" t="str">
        <f t="shared" si="33"/>
        <v xml:space="preserve"> </v>
      </c>
      <c r="AL127" s="121"/>
    </row>
    <row r="128" spans="3:38" ht="12.75">
      <c r="C128" s="237"/>
      <c r="D128" s="238" t="s">
        <v>2</v>
      </c>
      <c r="E128" s="239">
        <v>63.36</v>
      </c>
      <c r="F128" s="240">
        <v>22</v>
      </c>
      <c r="G128" s="240">
        <v>352</v>
      </c>
      <c r="H128" s="240">
        <v>30790.445428446023</v>
      </c>
      <c r="I128" s="240">
        <v>4387.6384735535576</v>
      </c>
      <c r="J128" s="240">
        <v>924.09824342123636</v>
      </c>
      <c r="K128" s="240">
        <v>377.1829564984638</v>
      </c>
      <c r="L128" s="240">
        <v>1435.1426614198692</v>
      </c>
      <c r="M128" s="240">
        <v>4153.9952424960002</v>
      </c>
      <c r="N128" s="240">
        <v>7775.3895999999986</v>
      </c>
      <c r="O128" s="241">
        <v>11736.998251056893</v>
      </c>
      <c r="Q128" s="49">
        <f t="shared" si="34"/>
        <v>485.96031294895869</v>
      </c>
      <c r="R128" s="49">
        <f t="shared" si="35"/>
        <v>1399.565701293001</v>
      </c>
      <c r="S128" s="49">
        <f t="shared" si="36"/>
        <v>87.472856330812562</v>
      </c>
      <c r="U128" s="50">
        <f t="shared" si="37"/>
        <v>0.14249999999999999</v>
      </c>
      <c r="V128" s="50">
        <f t="shared" si="38"/>
        <v>3.0012500000000004E-2</v>
      </c>
      <c r="W128" s="51">
        <f t="shared" si="39"/>
        <v>1.225E-2</v>
      </c>
      <c r="X128" s="51">
        <f t="shared" si="40"/>
        <v>4.6610000000000006E-2</v>
      </c>
      <c r="Z128" s="49">
        <f t="shared" si="41"/>
        <v>65.561793600000001</v>
      </c>
      <c r="AA128" s="49">
        <f t="shared" si="42"/>
        <v>188.81796556800001</v>
      </c>
      <c r="AB128" s="49">
        <f t="shared" si="43"/>
        <v>11.801122848</v>
      </c>
      <c r="AD128" s="49">
        <f t="shared" si="44"/>
        <v>122.71763888888887</v>
      </c>
      <c r="AE128" s="49">
        <f t="shared" si="45"/>
        <v>353.42679999999996</v>
      </c>
      <c r="AF128" s="49">
        <f t="shared" si="46"/>
        <v>22.089174999999997</v>
      </c>
      <c r="AH128" s="49">
        <f t="shared" si="47"/>
        <v>185.24302795228684</v>
      </c>
      <c r="AI128" s="49">
        <f t="shared" si="48"/>
        <v>533.49992050258606</v>
      </c>
      <c r="AJ128" s="49">
        <f t="shared" si="49"/>
        <v>33.343745031411629</v>
      </c>
      <c r="AK128" s="121">
        <f t="shared" si="33"/>
        <v>0.38118962190178529</v>
      </c>
      <c r="AL128" s="121"/>
    </row>
    <row r="129" spans="3:38" ht="12.75">
      <c r="C129" s="237"/>
      <c r="D129" s="238" t="s">
        <v>104</v>
      </c>
      <c r="E129" s="239">
        <v>28.799999999999997</v>
      </c>
      <c r="F129" s="240">
        <v>10</v>
      </c>
      <c r="G129" s="240">
        <v>160</v>
      </c>
      <c r="H129" s="240">
        <v>14337.674425426485</v>
      </c>
      <c r="I129" s="240">
        <v>1433.7674425426485</v>
      </c>
      <c r="J129" s="240">
        <v>903.27348880186867</v>
      </c>
      <c r="K129" s="240">
        <v>175.63651171147444</v>
      </c>
      <c r="L129" s="240">
        <v>845.9227911001625</v>
      </c>
      <c r="M129" s="240">
        <v>1888.17965568</v>
      </c>
      <c r="N129" s="240">
        <v>3534.2679999999996</v>
      </c>
      <c r="O129" s="241">
        <v>5556.6265355903306</v>
      </c>
      <c r="Q129" s="49">
        <f t="shared" si="34"/>
        <v>497.83591754953079</v>
      </c>
      <c r="R129" s="49">
        <f t="shared" si="35"/>
        <v>1433.7674425426485</v>
      </c>
      <c r="S129" s="49">
        <f t="shared" si="36"/>
        <v>89.610465158915531</v>
      </c>
      <c r="U129" s="50">
        <f t="shared" si="37"/>
        <v>0.1</v>
      </c>
      <c r="V129" s="50">
        <f t="shared" si="38"/>
        <v>6.3000000000000014E-2</v>
      </c>
      <c r="W129" s="51">
        <f t="shared" si="39"/>
        <v>1.225E-2</v>
      </c>
      <c r="X129" s="51">
        <f t="shared" si="40"/>
        <v>5.899999999999999E-2</v>
      </c>
      <c r="Z129" s="49">
        <f t="shared" si="41"/>
        <v>65.561793600000001</v>
      </c>
      <c r="AA129" s="49">
        <f t="shared" si="42"/>
        <v>188.81796556800001</v>
      </c>
      <c r="AB129" s="49">
        <f t="shared" si="43"/>
        <v>11.801122848</v>
      </c>
      <c r="AD129" s="49">
        <f t="shared" si="44"/>
        <v>122.71763888888889</v>
      </c>
      <c r="AE129" s="49">
        <f t="shared" si="45"/>
        <v>353.42679999999996</v>
      </c>
      <c r="AF129" s="49">
        <f t="shared" si="46"/>
        <v>22.089174999999997</v>
      </c>
      <c r="AH129" s="49">
        <f t="shared" si="47"/>
        <v>192.93842137466427</v>
      </c>
      <c r="AI129" s="49">
        <f t="shared" si="48"/>
        <v>555.66265355903306</v>
      </c>
      <c r="AJ129" s="49">
        <f t="shared" si="49"/>
        <v>34.728915847439566</v>
      </c>
      <c r="AK129" s="121">
        <f t="shared" si="33"/>
        <v>0.38755424141422745</v>
      </c>
      <c r="AL129" s="121"/>
    </row>
    <row r="130" spans="3:38" ht="12.75">
      <c r="C130" s="227" t="s">
        <v>96</v>
      </c>
      <c r="D130" s="228"/>
      <c r="E130" s="234">
        <v>466.56000000000006</v>
      </c>
      <c r="F130" s="235">
        <v>162</v>
      </c>
      <c r="G130" s="235">
        <v>2592</v>
      </c>
      <c r="H130" s="235">
        <v>233724.75976125395</v>
      </c>
      <c r="I130" s="235">
        <v>38288.754215527384</v>
      </c>
      <c r="J130" s="235">
        <v>6867.2262924607212</v>
      </c>
      <c r="K130" s="235">
        <v>2863.1283070753607</v>
      </c>
      <c r="L130" s="235">
        <v>11849.338272844017</v>
      </c>
      <c r="M130" s="235">
        <v>30588.510422015999</v>
      </c>
      <c r="N130" s="235">
        <v>57255.141599999988</v>
      </c>
      <c r="O130" s="236">
        <v>86012.660651330472</v>
      </c>
      <c r="Q130" s="53">
        <f t="shared" si="34"/>
        <v>500.95327452257783</v>
      </c>
      <c r="R130" s="53">
        <f t="shared" si="35"/>
        <v>1442.7454306250245</v>
      </c>
      <c r="S130" s="53">
        <f t="shared" si="36"/>
        <v>90.17158941406403</v>
      </c>
      <c r="T130" s="54"/>
      <c r="U130" s="55">
        <f t="shared" si="37"/>
        <v>0.16381984627832638</v>
      </c>
      <c r="V130" s="55">
        <f t="shared" si="38"/>
        <v>2.9381680826094256E-2</v>
      </c>
      <c r="W130" s="56">
        <f t="shared" si="39"/>
        <v>1.2249999999999999E-2</v>
      </c>
      <c r="X130" s="56">
        <f t="shared" si="40"/>
        <v>5.0697830580499578E-2</v>
      </c>
      <c r="Y130" s="54"/>
      <c r="Z130" s="53">
        <f t="shared" si="41"/>
        <v>65.561793599999987</v>
      </c>
      <c r="AA130" s="53">
        <f t="shared" si="42"/>
        <v>188.81796556800001</v>
      </c>
      <c r="AB130" s="53">
        <f t="shared" si="43"/>
        <v>11.801122848</v>
      </c>
      <c r="AC130" s="54"/>
      <c r="AD130" s="53">
        <f t="shared" si="44"/>
        <v>122.71763888888884</v>
      </c>
      <c r="AE130" s="53">
        <f t="shared" si="45"/>
        <v>353.4267999999999</v>
      </c>
      <c r="AF130" s="53">
        <f t="shared" si="46"/>
        <v>22.089174999999994</v>
      </c>
      <c r="AG130" s="54"/>
      <c r="AH130" s="57">
        <f t="shared" si="47"/>
        <v>184.35498253457317</v>
      </c>
      <c r="AI130" s="53">
        <f t="shared" si="48"/>
        <v>530.94234969957085</v>
      </c>
      <c r="AJ130" s="53">
        <f t="shared" si="49"/>
        <v>33.183896856223178</v>
      </c>
      <c r="AK130" s="121">
        <f t="shared" si="33"/>
        <v>0.36800833912158476</v>
      </c>
      <c r="AL130" s="121"/>
    </row>
    <row r="131" spans="3:38" ht="12.75">
      <c r="C131" s="227"/>
      <c r="D131" s="228"/>
      <c r="E131" s="234"/>
      <c r="F131" s="235"/>
      <c r="G131" s="235"/>
      <c r="H131" s="235"/>
      <c r="I131" s="235"/>
      <c r="J131" s="235"/>
      <c r="K131" s="235"/>
      <c r="L131" s="235"/>
      <c r="M131" s="235"/>
      <c r="N131" s="235"/>
      <c r="O131" s="236"/>
      <c r="Q131" s="49" t="str">
        <f t="shared" si="34"/>
        <v xml:space="preserve"> </v>
      </c>
      <c r="R131" s="49" t="str">
        <f t="shared" si="35"/>
        <v xml:space="preserve"> </v>
      </c>
      <c r="S131" s="49" t="str">
        <f t="shared" si="36"/>
        <v xml:space="preserve"> </v>
      </c>
      <c r="U131" s="50" t="str">
        <f t="shared" si="37"/>
        <v xml:space="preserve"> </v>
      </c>
      <c r="V131" s="50" t="str">
        <f t="shared" si="38"/>
        <v xml:space="preserve"> </v>
      </c>
      <c r="W131" s="51" t="str">
        <f t="shared" si="39"/>
        <v xml:space="preserve"> </v>
      </c>
      <c r="X131" s="51" t="str">
        <f t="shared" si="40"/>
        <v xml:space="preserve"> </v>
      </c>
      <c r="Z131" s="49" t="str">
        <f t="shared" si="41"/>
        <v xml:space="preserve"> </v>
      </c>
      <c r="AA131" s="49" t="str">
        <f t="shared" si="42"/>
        <v xml:space="preserve"> </v>
      </c>
      <c r="AB131" s="49" t="str">
        <f t="shared" si="43"/>
        <v xml:space="preserve"> </v>
      </c>
      <c r="AD131" s="49" t="str">
        <f t="shared" si="44"/>
        <v xml:space="preserve"> </v>
      </c>
      <c r="AE131" s="49" t="str">
        <f t="shared" si="45"/>
        <v xml:space="preserve"> </v>
      </c>
      <c r="AF131" s="49" t="str">
        <f t="shared" si="46"/>
        <v xml:space="preserve"> </v>
      </c>
      <c r="AH131" s="49" t="str">
        <f t="shared" si="47"/>
        <v xml:space="preserve"> </v>
      </c>
      <c r="AI131" s="49" t="str">
        <f t="shared" si="48"/>
        <v xml:space="preserve"> </v>
      </c>
      <c r="AJ131" s="49" t="str">
        <f t="shared" si="49"/>
        <v xml:space="preserve"> </v>
      </c>
      <c r="AK131" s="121" t="str">
        <f t="shared" si="33"/>
        <v xml:space="preserve"> </v>
      </c>
    </row>
    <row r="132" spans="3:38" ht="12.75">
      <c r="C132" s="227" t="s">
        <v>102</v>
      </c>
      <c r="D132" s="227" t="s">
        <v>50</v>
      </c>
      <c r="E132" s="234">
        <v>90.8</v>
      </c>
      <c r="F132" s="235">
        <v>10</v>
      </c>
      <c r="G132" s="235">
        <v>40</v>
      </c>
      <c r="H132" s="235">
        <v>42805.098506389906</v>
      </c>
      <c r="I132" s="235">
        <v>0</v>
      </c>
      <c r="J132" s="235">
        <v>1498.178447723647</v>
      </c>
      <c r="K132" s="235">
        <v>524.36245670327639</v>
      </c>
      <c r="L132" s="235">
        <v>2525.5008118770043</v>
      </c>
      <c r="M132" s="235">
        <v>28817.05263157895</v>
      </c>
      <c r="N132" s="235">
        <v>1030.7666666666664</v>
      </c>
      <c r="O132" s="236">
        <v>8409.2374918403584</v>
      </c>
      <c r="Q132" s="49">
        <f t="shared" si="34"/>
        <v>471.4217897179505</v>
      </c>
      <c r="R132" s="49">
        <f t="shared" si="35"/>
        <v>4280.5098506389904</v>
      </c>
      <c r="S132" s="49">
        <f t="shared" si="36"/>
        <v>1070.1274626597476</v>
      </c>
      <c r="U132" s="50">
        <f t="shared" si="37"/>
        <v>0</v>
      </c>
      <c r="V132" s="50">
        <f t="shared" si="38"/>
        <v>3.5000000000000003E-2</v>
      </c>
      <c r="W132" s="51">
        <f t="shared" si="39"/>
        <v>1.225E-2</v>
      </c>
      <c r="X132" s="51">
        <f t="shared" si="40"/>
        <v>5.8999999999999997E-2</v>
      </c>
      <c r="Z132" s="49">
        <f t="shared" si="41"/>
        <v>317.36842105263162</v>
      </c>
      <c r="AA132" s="49">
        <f t="shared" si="42"/>
        <v>2881.7052631578949</v>
      </c>
      <c r="AB132" s="49">
        <f t="shared" si="43"/>
        <v>720.42631578947373</v>
      </c>
      <c r="AD132" s="49">
        <f t="shared" si="44"/>
        <v>11.352055800293684</v>
      </c>
      <c r="AE132" s="49">
        <f t="shared" si="45"/>
        <v>103.07666666666664</v>
      </c>
      <c r="AF132" s="49">
        <f t="shared" si="46"/>
        <v>25.76916666666666</v>
      </c>
      <c r="AH132" s="49">
        <f t="shared" si="47"/>
        <v>92.612747707492943</v>
      </c>
      <c r="AI132" s="49">
        <f t="shared" si="48"/>
        <v>840.92374918403584</v>
      </c>
      <c r="AJ132" s="49">
        <f t="shared" si="49"/>
        <v>210.23093729600896</v>
      </c>
      <c r="AK132" s="121">
        <f t="shared" si="33"/>
        <v>0.19645410909602357</v>
      </c>
    </row>
    <row r="133" spans="3:38" ht="12.75">
      <c r="C133" s="237"/>
      <c r="D133" s="238" t="s">
        <v>49</v>
      </c>
      <c r="E133" s="239">
        <v>90.8</v>
      </c>
      <c r="F133" s="240">
        <v>10</v>
      </c>
      <c r="G133" s="240">
        <v>40</v>
      </c>
      <c r="H133" s="240">
        <v>45400.963405459399</v>
      </c>
      <c r="I133" s="240">
        <v>9080.1926810918794</v>
      </c>
      <c r="J133" s="240">
        <v>0</v>
      </c>
      <c r="K133" s="240">
        <v>556.16180171687768</v>
      </c>
      <c r="L133" s="240">
        <v>2678.656840922104</v>
      </c>
      <c r="M133" s="240">
        <v>28817.05263157895</v>
      </c>
      <c r="N133" s="240">
        <v>1030.7666666666664</v>
      </c>
      <c r="O133" s="241">
        <v>3238.1327834829244</v>
      </c>
      <c r="Q133" s="49">
        <f t="shared" si="34"/>
        <v>500.01061019228416</v>
      </c>
      <c r="R133" s="49">
        <f t="shared" si="35"/>
        <v>4540.0963405459397</v>
      </c>
      <c r="S133" s="49">
        <f t="shared" si="36"/>
        <v>1135.0240851364849</v>
      </c>
      <c r="U133" s="50">
        <f t="shared" si="37"/>
        <v>0.19999999999999998</v>
      </c>
      <c r="V133" s="50">
        <f t="shared" si="38"/>
        <v>0</v>
      </c>
      <c r="W133" s="51">
        <f t="shared" si="39"/>
        <v>1.225E-2</v>
      </c>
      <c r="X133" s="51">
        <f t="shared" si="40"/>
        <v>5.899999999999999E-2</v>
      </c>
      <c r="Z133" s="49">
        <f t="shared" si="41"/>
        <v>317.36842105263162</v>
      </c>
      <c r="AA133" s="49">
        <f t="shared" si="42"/>
        <v>2881.7052631578949</v>
      </c>
      <c r="AB133" s="49">
        <f t="shared" si="43"/>
        <v>720.42631578947373</v>
      </c>
      <c r="AD133" s="49">
        <f t="shared" si="44"/>
        <v>11.352055800293684</v>
      </c>
      <c r="AE133" s="49">
        <f t="shared" si="45"/>
        <v>103.07666666666664</v>
      </c>
      <c r="AF133" s="49">
        <f t="shared" si="46"/>
        <v>25.76916666666666</v>
      </c>
      <c r="AH133" s="49">
        <f t="shared" si="47"/>
        <v>35.66225532470181</v>
      </c>
      <c r="AI133" s="49">
        <f t="shared" si="48"/>
        <v>323.81327834829244</v>
      </c>
      <c r="AJ133" s="49">
        <f t="shared" si="49"/>
        <v>80.953319587073111</v>
      </c>
      <c r="AK133" s="121">
        <f t="shared" si="33"/>
        <v>7.1322997147975575E-2</v>
      </c>
    </row>
    <row r="134" spans="3:38" ht="12.75">
      <c r="C134" s="237"/>
      <c r="D134" s="238" t="s">
        <v>51</v>
      </c>
      <c r="E134" s="239">
        <v>0</v>
      </c>
      <c r="F134" s="240"/>
      <c r="G134" s="240">
        <v>0</v>
      </c>
      <c r="H134" s="240">
        <v>0</v>
      </c>
      <c r="I134" s="240">
        <v>0</v>
      </c>
      <c r="J134" s="240">
        <v>0</v>
      </c>
      <c r="K134" s="240">
        <v>0</v>
      </c>
      <c r="L134" s="240">
        <v>0</v>
      </c>
      <c r="M134" s="240">
        <v>0</v>
      </c>
      <c r="N134" s="240">
        <v>0</v>
      </c>
      <c r="O134" s="241">
        <v>0</v>
      </c>
      <c r="Q134" s="49" t="str">
        <f t="shared" si="34"/>
        <v xml:space="preserve"> </v>
      </c>
      <c r="R134" s="49" t="str">
        <f t="shared" si="35"/>
        <v xml:space="preserve"> </v>
      </c>
      <c r="S134" s="49" t="str">
        <f t="shared" si="36"/>
        <v xml:space="preserve"> </v>
      </c>
      <c r="U134" s="50" t="str">
        <f t="shared" si="37"/>
        <v xml:space="preserve"> </v>
      </c>
      <c r="V134" s="50" t="str">
        <f t="shared" si="38"/>
        <v xml:space="preserve"> </v>
      </c>
      <c r="W134" s="51" t="str">
        <f t="shared" si="39"/>
        <v xml:space="preserve"> </v>
      </c>
      <c r="X134" s="51" t="str">
        <f t="shared" si="40"/>
        <v xml:space="preserve"> </v>
      </c>
      <c r="Z134" s="49" t="str">
        <f t="shared" si="41"/>
        <v xml:space="preserve"> </v>
      </c>
      <c r="AA134" s="49" t="str">
        <f t="shared" si="42"/>
        <v xml:space="preserve"> </v>
      </c>
      <c r="AB134" s="49" t="str">
        <f t="shared" si="43"/>
        <v xml:space="preserve"> </v>
      </c>
      <c r="AD134" s="49" t="str">
        <f t="shared" si="44"/>
        <v xml:space="preserve"> </v>
      </c>
      <c r="AE134" s="49" t="str">
        <f t="shared" si="45"/>
        <v xml:space="preserve"> </v>
      </c>
      <c r="AF134" s="49" t="str">
        <f t="shared" si="46"/>
        <v xml:space="preserve"> </v>
      </c>
      <c r="AH134" s="49" t="str">
        <f t="shared" si="47"/>
        <v xml:space="preserve"> </v>
      </c>
      <c r="AI134" s="49" t="str">
        <f t="shared" si="48"/>
        <v xml:space="preserve"> </v>
      </c>
      <c r="AJ134" s="49" t="str">
        <f t="shared" si="49"/>
        <v xml:space="preserve"> </v>
      </c>
      <c r="AK134" s="121" t="str">
        <f t="shared" ref="AK134:AK197" si="50">+IF(H134&gt;0,O134/H134," ")</f>
        <v xml:space="preserve"> </v>
      </c>
    </row>
    <row r="135" spans="3:38" ht="12.75">
      <c r="C135" s="237"/>
      <c r="D135" s="238" t="s">
        <v>12</v>
      </c>
      <c r="E135" s="239">
        <v>0</v>
      </c>
      <c r="F135" s="240"/>
      <c r="G135" s="240">
        <v>0</v>
      </c>
      <c r="H135" s="240">
        <v>0</v>
      </c>
      <c r="I135" s="240">
        <v>0</v>
      </c>
      <c r="J135" s="240">
        <v>0</v>
      </c>
      <c r="K135" s="240">
        <v>0</v>
      </c>
      <c r="L135" s="240">
        <v>0</v>
      </c>
      <c r="M135" s="240">
        <v>0</v>
      </c>
      <c r="N135" s="240">
        <v>0</v>
      </c>
      <c r="O135" s="241">
        <v>0</v>
      </c>
      <c r="Q135" s="49" t="str">
        <f t="shared" si="34"/>
        <v xml:space="preserve"> </v>
      </c>
      <c r="R135" s="49" t="str">
        <f t="shared" si="35"/>
        <v xml:space="preserve"> </v>
      </c>
      <c r="S135" s="49" t="str">
        <f t="shared" si="36"/>
        <v xml:space="preserve"> </v>
      </c>
      <c r="U135" s="50" t="str">
        <f t="shared" si="37"/>
        <v xml:space="preserve"> </v>
      </c>
      <c r="V135" s="50" t="str">
        <f t="shared" si="38"/>
        <v xml:space="preserve"> </v>
      </c>
      <c r="W135" s="51" t="str">
        <f t="shared" si="39"/>
        <v xml:space="preserve"> </v>
      </c>
      <c r="X135" s="51" t="str">
        <f t="shared" si="40"/>
        <v xml:space="preserve"> </v>
      </c>
      <c r="Z135" s="49" t="str">
        <f t="shared" si="41"/>
        <v xml:space="preserve"> </v>
      </c>
      <c r="AA135" s="49" t="str">
        <f t="shared" si="42"/>
        <v xml:space="preserve"> </v>
      </c>
      <c r="AB135" s="49" t="str">
        <f t="shared" si="43"/>
        <v xml:space="preserve"> </v>
      </c>
      <c r="AD135" s="49" t="str">
        <f t="shared" si="44"/>
        <v xml:space="preserve"> </v>
      </c>
      <c r="AE135" s="49" t="str">
        <f t="shared" si="45"/>
        <v xml:space="preserve"> </v>
      </c>
      <c r="AF135" s="49" t="str">
        <f t="shared" si="46"/>
        <v xml:space="preserve"> </v>
      </c>
      <c r="AH135" s="49" t="str">
        <f t="shared" si="47"/>
        <v xml:space="preserve"> </v>
      </c>
      <c r="AI135" s="49" t="str">
        <f t="shared" si="48"/>
        <v xml:space="preserve"> </v>
      </c>
      <c r="AJ135" s="49" t="str">
        <f t="shared" si="49"/>
        <v xml:space="preserve"> </v>
      </c>
      <c r="AK135" s="121" t="str">
        <f t="shared" si="50"/>
        <v xml:space="preserve"> </v>
      </c>
    </row>
    <row r="136" spans="3:38" ht="12.75">
      <c r="C136" s="237"/>
      <c r="D136" s="238" t="s">
        <v>1</v>
      </c>
      <c r="E136" s="239">
        <v>0</v>
      </c>
      <c r="F136" s="240"/>
      <c r="G136" s="240">
        <v>0</v>
      </c>
      <c r="H136" s="240">
        <v>0</v>
      </c>
      <c r="I136" s="240">
        <v>0</v>
      </c>
      <c r="J136" s="240">
        <v>0</v>
      </c>
      <c r="K136" s="240">
        <v>0</v>
      </c>
      <c r="L136" s="240">
        <v>0</v>
      </c>
      <c r="M136" s="240">
        <v>0</v>
      </c>
      <c r="N136" s="240">
        <v>0</v>
      </c>
      <c r="O136" s="241">
        <v>0</v>
      </c>
      <c r="Q136" s="49" t="str">
        <f t="shared" si="34"/>
        <v xml:space="preserve"> </v>
      </c>
      <c r="R136" s="49" t="str">
        <f t="shared" si="35"/>
        <v xml:space="preserve"> </v>
      </c>
      <c r="S136" s="49" t="str">
        <f t="shared" si="36"/>
        <v xml:space="preserve"> </v>
      </c>
      <c r="U136" s="50" t="str">
        <f t="shared" si="37"/>
        <v xml:space="preserve"> </v>
      </c>
      <c r="V136" s="50" t="str">
        <f t="shared" si="38"/>
        <v xml:space="preserve"> </v>
      </c>
      <c r="W136" s="51" t="str">
        <f t="shared" si="39"/>
        <v xml:space="preserve"> </v>
      </c>
      <c r="X136" s="51" t="str">
        <f t="shared" si="40"/>
        <v xml:space="preserve"> </v>
      </c>
      <c r="Z136" s="49" t="str">
        <f t="shared" si="41"/>
        <v xml:space="preserve"> </v>
      </c>
      <c r="AA136" s="49" t="str">
        <f t="shared" si="42"/>
        <v xml:space="preserve"> </v>
      </c>
      <c r="AB136" s="49" t="str">
        <f t="shared" si="43"/>
        <v xml:space="preserve"> </v>
      </c>
      <c r="AD136" s="49" t="str">
        <f t="shared" si="44"/>
        <v xml:space="preserve"> </v>
      </c>
      <c r="AE136" s="49" t="str">
        <f t="shared" si="45"/>
        <v xml:space="preserve"> </v>
      </c>
      <c r="AF136" s="49" t="str">
        <f t="shared" si="46"/>
        <v xml:space="preserve"> </v>
      </c>
      <c r="AH136" s="49" t="str">
        <f t="shared" si="47"/>
        <v xml:space="preserve"> </v>
      </c>
      <c r="AI136" s="49" t="str">
        <f t="shared" si="48"/>
        <v xml:space="preserve"> </v>
      </c>
      <c r="AJ136" s="49" t="str">
        <f t="shared" si="49"/>
        <v xml:space="preserve"> </v>
      </c>
      <c r="AK136" s="121" t="str">
        <f t="shared" si="50"/>
        <v xml:space="preserve"> </v>
      </c>
    </row>
    <row r="137" spans="3:38" ht="12.75">
      <c r="C137" s="237"/>
      <c r="D137" s="238" t="s">
        <v>0</v>
      </c>
      <c r="E137" s="239">
        <v>0</v>
      </c>
      <c r="F137" s="240"/>
      <c r="G137" s="240">
        <v>0</v>
      </c>
      <c r="H137" s="240">
        <v>0</v>
      </c>
      <c r="I137" s="240">
        <v>0</v>
      </c>
      <c r="J137" s="240">
        <v>0</v>
      </c>
      <c r="K137" s="240">
        <v>0</v>
      </c>
      <c r="L137" s="240">
        <v>0</v>
      </c>
      <c r="M137" s="240">
        <v>0</v>
      </c>
      <c r="N137" s="240">
        <v>0</v>
      </c>
      <c r="O137" s="241">
        <v>0</v>
      </c>
      <c r="Q137" s="49" t="str">
        <f t="shared" si="34"/>
        <v xml:space="preserve"> </v>
      </c>
      <c r="R137" s="49" t="str">
        <f t="shared" si="35"/>
        <v xml:space="preserve"> </v>
      </c>
      <c r="S137" s="49" t="str">
        <f t="shared" si="36"/>
        <v xml:space="preserve"> </v>
      </c>
      <c r="U137" s="50" t="str">
        <f t="shared" si="37"/>
        <v xml:space="preserve"> </v>
      </c>
      <c r="V137" s="50" t="str">
        <f t="shared" si="38"/>
        <v xml:space="preserve"> </v>
      </c>
      <c r="W137" s="51" t="str">
        <f t="shared" si="39"/>
        <v xml:space="preserve"> </v>
      </c>
      <c r="X137" s="51" t="str">
        <f t="shared" si="40"/>
        <v xml:space="preserve"> </v>
      </c>
      <c r="Z137" s="49" t="str">
        <f t="shared" si="41"/>
        <v xml:space="preserve"> </v>
      </c>
      <c r="AA137" s="49" t="str">
        <f t="shared" si="42"/>
        <v xml:space="preserve"> </v>
      </c>
      <c r="AB137" s="49" t="str">
        <f t="shared" si="43"/>
        <v xml:space="preserve"> </v>
      </c>
      <c r="AD137" s="49" t="str">
        <f t="shared" si="44"/>
        <v xml:space="preserve"> </v>
      </c>
      <c r="AE137" s="49" t="str">
        <f t="shared" si="45"/>
        <v xml:space="preserve"> </v>
      </c>
      <c r="AF137" s="49" t="str">
        <f t="shared" si="46"/>
        <v xml:space="preserve"> </v>
      </c>
      <c r="AH137" s="49" t="str">
        <f t="shared" si="47"/>
        <v xml:space="preserve"> </v>
      </c>
      <c r="AI137" s="49" t="str">
        <f t="shared" si="48"/>
        <v xml:space="preserve"> </v>
      </c>
      <c r="AJ137" s="49" t="str">
        <f t="shared" si="49"/>
        <v xml:space="preserve"> </v>
      </c>
      <c r="AK137" s="121" t="str">
        <f t="shared" si="50"/>
        <v xml:space="preserve"> </v>
      </c>
    </row>
    <row r="138" spans="3:38" ht="12.75">
      <c r="C138" s="237"/>
      <c r="D138" s="238" t="s">
        <v>13</v>
      </c>
      <c r="E138" s="239">
        <v>0</v>
      </c>
      <c r="F138" s="240"/>
      <c r="G138" s="240">
        <v>0</v>
      </c>
      <c r="H138" s="240">
        <v>0</v>
      </c>
      <c r="I138" s="240">
        <v>0</v>
      </c>
      <c r="J138" s="240">
        <v>0</v>
      </c>
      <c r="K138" s="240">
        <v>0</v>
      </c>
      <c r="L138" s="240">
        <v>0</v>
      </c>
      <c r="M138" s="240">
        <v>0</v>
      </c>
      <c r="N138" s="240">
        <v>0</v>
      </c>
      <c r="O138" s="241">
        <v>0</v>
      </c>
      <c r="Q138" s="49" t="str">
        <f t="shared" si="34"/>
        <v xml:space="preserve"> </v>
      </c>
      <c r="R138" s="49" t="str">
        <f t="shared" si="35"/>
        <v xml:space="preserve"> </v>
      </c>
      <c r="S138" s="49" t="str">
        <f t="shared" si="36"/>
        <v xml:space="preserve"> </v>
      </c>
      <c r="U138" s="50" t="str">
        <f t="shared" si="37"/>
        <v xml:space="preserve"> </v>
      </c>
      <c r="V138" s="50" t="str">
        <f t="shared" si="38"/>
        <v xml:space="preserve"> </v>
      </c>
      <c r="W138" s="51" t="str">
        <f t="shared" si="39"/>
        <v xml:space="preserve"> </v>
      </c>
      <c r="X138" s="51" t="str">
        <f t="shared" si="40"/>
        <v xml:space="preserve"> </v>
      </c>
      <c r="Z138" s="49" t="str">
        <f t="shared" si="41"/>
        <v xml:space="preserve"> </v>
      </c>
      <c r="AA138" s="49" t="str">
        <f t="shared" si="42"/>
        <v xml:space="preserve"> </v>
      </c>
      <c r="AB138" s="49" t="str">
        <f t="shared" si="43"/>
        <v xml:space="preserve"> </v>
      </c>
      <c r="AD138" s="49" t="str">
        <f t="shared" si="44"/>
        <v xml:space="preserve"> </v>
      </c>
      <c r="AE138" s="49" t="str">
        <f t="shared" si="45"/>
        <v xml:space="preserve"> </v>
      </c>
      <c r="AF138" s="49" t="str">
        <f t="shared" si="46"/>
        <v xml:space="preserve"> </v>
      </c>
      <c r="AH138" s="49" t="str">
        <f t="shared" si="47"/>
        <v xml:space="preserve"> </v>
      </c>
      <c r="AI138" s="49" t="str">
        <f t="shared" si="48"/>
        <v xml:space="preserve"> </v>
      </c>
      <c r="AJ138" s="49" t="str">
        <f t="shared" si="49"/>
        <v xml:space="preserve"> </v>
      </c>
      <c r="AK138" s="121" t="str">
        <f t="shared" si="50"/>
        <v xml:space="preserve"> </v>
      </c>
    </row>
    <row r="139" spans="3:38" ht="12.75">
      <c r="C139" s="237"/>
      <c r="D139" s="238" t="s">
        <v>48</v>
      </c>
      <c r="E139" s="239">
        <v>0</v>
      </c>
      <c r="F139" s="240"/>
      <c r="G139" s="240">
        <v>0</v>
      </c>
      <c r="H139" s="240">
        <v>0</v>
      </c>
      <c r="I139" s="240">
        <v>0</v>
      </c>
      <c r="J139" s="240">
        <v>0</v>
      </c>
      <c r="K139" s="240">
        <v>0</v>
      </c>
      <c r="L139" s="240">
        <v>0</v>
      </c>
      <c r="M139" s="240">
        <v>0</v>
      </c>
      <c r="N139" s="240">
        <v>0</v>
      </c>
      <c r="O139" s="241">
        <v>0</v>
      </c>
      <c r="Q139" s="49" t="str">
        <f t="shared" si="34"/>
        <v xml:space="preserve"> </v>
      </c>
      <c r="R139" s="49" t="str">
        <f t="shared" si="35"/>
        <v xml:space="preserve"> </v>
      </c>
      <c r="S139" s="49" t="str">
        <f t="shared" si="36"/>
        <v xml:space="preserve"> </v>
      </c>
      <c r="U139" s="50" t="str">
        <f t="shared" si="37"/>
        <v xml:space="preserve"> </v>
      </c>
      <c r="V139" s="50" t="str">
        <f t="shared" si="38"/>
        <v xml:space="preserve"> </v>
      </c>
      <c r="W139" s="51" t="str">
        <f t="shared" si="39"/>
        <v xml:space="preserve"> </v>
      </c>
      <c r="X139" s="51" t="str">
        <f t="shared" si="40"/>
        <v xml:space="preserve"> </v>
      </c>
      <c r="Z139" s="49" t="str">
        <f t="shared" si="41"/>
        <v xml:space="preserve"> </v>
      </c>
      <c r="AA139" s="49" t="str">
        <f t="shared" si="42"/>
        <v xml:space="preserve"> </v>
      </c>
      <c r="AB139" s="49" t="str">
        <f t="shared" si="43"/>
        <v xml:space="preserve"> </v>
      </c>
      <c r="AD139" s="49" t="str">
        <f t="shared" si="44"/>
        <v xml:space="preserve"> </v>
      </c>
      <c r="AE139" s="49" t="str">
        <f t="shared" si="45"/>
        <v xml:space="preserve"> </v>
      </c>
      <c r="AF139" s="49" t="str">
        <f t="shared" si="46"/>
        <v xml:space="preserve"> </v>
      </c>
      <c r="AH139" s="49" t="str">
        <f t="shared" si="47"/>
        <v xml:space="preserve"> </v>
      </c>
      <c r="AI139" s="49" t="str">
        <f t="shared" si="48"/>
        <v xml:space="preserve"> </v>
      </c>
      <c r="AJ139" s="49" t="str">
        <f t="shared" si="49"/>
        <v xml:space="preserve"> </v>
      </c>
      <c r="AK139" s="121" t="str">
        <f t="shared" si="50"/>
        <v xml:space="preserve"> </v>
      </c>
    </row>
    <row r="140" spans="3:38" ht="12.75">
      <c r="C140" s="237"/>
      <c r="D140" s="238" t="s">
        <v>47</v>
      </c>
      <c r="E140" s="239">
        <v>0</v>
      </c>
      <c r="F140" s="240"/>
      <c r="G140" s="240">
        <v>0</v>
      </c>
      <c r="H140" s="240">
        <v>0</v>
      </c>
      <c r="I140" s="240">
        <v>0</v>
      </c>
      <c r="J140" s="240">
        <v>0</v>
      </c>
      <c r="K140" s="240">
        <v>0</v>
      </c>
      <c r="L140" s="240">
        <v>0</v>
      </c>
      <c r="M140" s="240">
        <v>0</v>
      </c>
      <c r="N140" s="240">
        <v>0</v>
      </c>
      <c r="O140" s="241">
        <v>0</v>
      </c>
      <c r="Q140" s="49" t="str">
        <f t="shared" si="34"/>
        <v xml:space="preserve"> </v>
      </c>
      <c r="R140" s="49" t="str">
        <f t="shared" si="35"/>
        <v xml:space="preserve"> </v>
      </c>
      <c r="S140" s="49" t="str">
        <f t="shared" si="36"/>
        <v xml:space="preserve"> </v>
      </c>
      <c r="U140" s="50" t="str">
        <f t="shared" si="37"/>
        <v xml:space="preserve"> </v>
      </c>
      <c r="V140" s="50" t="str">
        <f t="shared" si="38"/>
        <v xml:space="preserve"> </v>
      </c>
      <c r="W140" s="51" t="str">
        <f t="shared" si="39"/>
        <v xml:space="preserve"> </v>
      </c>
      <c r="X140" s="51" t="str">
        <f t="shared" si="40"/>
        <v xml:space="preserve"> </v>
      </c>
      <c r="Z140" s="49" t="str">
        <f t="shared" si="41"/>
        <v xml:space="preserve"> </v>
      </c>
      <c r="AA140" s="49" t="str">
        <f t="shared" si="42"/>
        <v xml:space="preserve"> </v>
      </c>
      <c r="AB140" s="49" t="str">
        <f t="shared" si="43"/>
        <v xml:space="preserve"> </v>
      </c>
      <c r="AD140" s="49" t="str">
        <f t="shared" si="44"/>
        <v xml:space="preserve"> </v>
      </c>
      <c r="AE140" s="49" t="str">
        <f t="shared" si="45"/>
        <v xml:space="preserve"> </v>
      </c>
      <c r="AF140" s="49" t="str">
        <f t="shared" si="46"/>
        <v xml:space="preserve"> </v>
      </c>
      <c r="AH140" s="49" t="str">
        <f t="shared" si="47"/>
        <v xml:space="preserve"> </v>
      </c>
      <c r="AI140" s="49" t="str">
        <f t="shared" si="48"/>
        <v xml:space="preserve"> </v>
      </c>
      <c r="AJ140" s="49" t="str">
        <f t="shared" si="49"/>
        <v xml:space="preserve"> </v>
      </c>
      <c r="AK140" s="121" t="str">
        <f t="shared" si="50"/>
        <v xml:space="preserve"> </v>
      </c>
    </row>
    <row r="141" spans="3:38" ht="12.75">
      <c r="C141" s="237"/>
      <c r="D141" s="238" t="s">
        <v>21</v>
      </c>
      <c r="E141" s="239">
        <v>0</v>
      </c>
      <c r="F141" s="240"/>
      <c r="G141" s="240">
        <v>0</v>
      </c>
      <c r="H141" s="240">
        <v>0</v>
      </c>
      <c r="I141" s="240">
        <v>0</v>
      </c>
      <c r="J141" s="240">
        <v>0</v>
      </c>
      <c r="K141" s="240">
        <v>0</v>
      </c>
      <c r="L141" s="240">
        <v>0</v>
      </c>
      <c r="M141" s="240">
        <v>0</v>
      </c>
      <c r="N141" s="240">
        <v>0</v>
      </c>
      <c r="O141" s="241">
        <v>0</v>
      </c>
      <c r="Q141" s="49" t="str">
        <f t="shared" si="34"/>
        <v xml:space="preserve"> </v>
      </c>
      <c r="R141" s="49" t="str">
        <f t="shared" si="35"/>
        <v xml:space="preserve"> </v>
      </c>
      <c r="S141" s="49" t="str">
        <f t="shared" si="36"/>
        <v xml:space="preserve"> </v>
      </c>
      <c r="U141" s="50" t="str">
        <f t="shared" si="37"/>
        <v xml:space="preserve"> </v>
      </c>
      <c r="V141" s="50" t="str">
        <f t="shared" si="38"/>
        <v xml:space="preserve"> </v>
      </c>
      <c r="W141" s="51" t="str">
        <f t="shared" si="39"/>
        <v xml:space="preserve"> </v>
      </c>
      <c r="X141" s="51" t="str">
        <f t="shared" si="40"/>
        <v xml:space="preserve"> </v>
      </c>
      <c r="Z141" s="49" t="str">
        <f t="shared" si="41"/>
        <v xml:space="preserve"> </v>
      </c>
      <c r="AA141" s="49" t="str">
        <f t="shared" si="42"/>
        <v xml:space="preserve"> </v>
      </c>
      <c r="AB141" s="49" t="str">
        <f t="shared" si="43"/>
        <v xml:space="preserve"> </v>
      </c>
      <c r="AD141" s="49" t="str">
        <f t="shared" si="44"/>
        <v xml:space="preserve"> </v>
      </c>
      <c r="AE141" s="49" t="str">
        <f t="shared" si="45"/>
        <v xml:space="preserve"> </v>
      </c>
      <c r="AF141" s="49" t="str">
        <f t="shared" si="46"/>
        <v xml:space="preserve"> </v>
      </c>
      <c r="AH141" s="49" t="str">
        <f t="shared" si="47"/>
        <v xml:space="preserve"> </v>
      </c>
      <c r="AI141" s="49" t="str">
        <f t="shared" si="48"/>
        <v xml:space="preserve"> </v>
      </c>
      <c r="AJ141" s="49" t="str">
        <f t="shared" si="49"/>
        <v xml:space="preserve"> </v>
      </c>
      <c r="AK141" s="121" t="str">
        <f t="shared" si="50"/>
        <v xml:space="preserve"> </v>
      </c>
    </row>
    <row r="142" spans="3:38" ht="12.75">
      <c r="C142" s="237"/>
      <c r="D142" s="238" t="s">
        <v>2</v>
      </c>
      <c r="E142" s="239">
        <v>0</v>
      </c>
      <c r="F142" s="240"/>
      <c r="G142" s="240">
        <v>0</v>
      </c>
      <c r="H142" s="240">
        <v>0</v>
      </c>
      <c r="I142" s="240">
        <v>0</v>
      </c>
      <c r="J142" s="240">
        <v>0</v>
      </c>
      <c r="K142" s="240">
        <v>0</v>
      </c>
      <c r="L142" s="240">
        <v>0</v>
      </c>
      <c r="M142" s="240">
        <v>0</v>
      </c>
      <c r="N142" s="240">
        <v>0</v>
      </c>
      <c r="O142" s="241">
        <v>0</v>
      </c>
      <c r="Q142" s="49" t="str">
        <f t="shared" si="34"/>
        <v xml:space="preserve"> </v>
      </c>
      <c r="R142" s="49" t="str">
        <f t="shared" si="35"/>
        <v xml:space="preserve"> </v>
      </c>
      <c r="S142" s="49" t="str">
        <f t="shared" si="36"/>
        <v xml:space="preserve"> </v>
      </c>
      <c r="U142" s="50" t="str">
        <f t="shared" si="37"/>
        <v xml:space="preserve"> </v>
      </c>
      <c r="V142" s="50" t="str">
        <f t="shared" si="38"/>
        <v xml:space="preserve"> </v>
      </c>
      <c r="W142" s="51" t="str">
        <f t="shared" si="39"/>
        <v xml:space="preserve"> </v>
      </c>
      <c r="X142" s="51" t="str">
        <f t="shared" si="40"/>
        <v xml:space="preserve"> </v>
      </c>
      <c r="Z142" s="49" t="str">
        <f t="shared" si="41"/>
        <v xml:space="preserve"> </v>
      </c>
      <c r="AA142" s="49" t="str">
        <f t="shared" si="42"/>
        <v xml:space="preserve"> </v>
      </c>
      <c r="AB142" s="49" t="str">
        <f t="shared" si="43"/>
        <v xml:space="preserve"> </v>
      </c>
      <c r="AD142" s="49" t="str">
        <f t="shared" si="44"/>
        <v xml:space="preserve"> </v>
      </c>
      <c r="AE142" s="49" t="str">
        <f t="shared" si="45"/>
        <v xml:space="preserve"> </v>
      </c>
      <c r="AF142" s="49" t="str">
        <f t="shared" si="46"/>
        <v xml:space="preserve"> </v>
      </c>
      <c r="AH142" s="49" t="str">
        <f t="shared" si="47"/>
        <v xml:space="preserve"> </v>
      </c>
      <c r="AI142" s="49" t="str">
        <f t="shared" si="48"/>
        <v xml:space="preserve"> </v>
      </c>
      <c r="AJ142" s="49" t="str">
        <f t="shared" si="49"/>
        <v xml:space="preserve"> </v>
      </c>
      <c r="AK142" s="121" t="str">
        <f t="shared" si="50"/>
        <v xml:space="preserve"> </v>
      </c>
    </row>
    <row r="143" spans="3:38" ht="12.75">
      <c r="C143" s="237"/>
      <c r="D143" s="238" t="s">
        <v>104</v>
      </c>
      <c r="E143" s="239">
        <v>90.8</v>
      </c>
      <c r="F143" s="240">
        <v>10</v>
      </c>
      <c r="G143" s="240">
        <v>40</v>
      </c>
      <c r="H143" s="240">
        <v>43620.04690070849</v>
      </c>
      <c r="I143" s="240">
        <v>4362.0046900708494</v>
      </c>
      <c r="J143" s="240">
        <v>2748.0629547446351</v>
      </c>
      <c r="K143" s="240">
        <v>534.34557453367904</v>
      </c>
      <c r="L143" s="240">
        <v>2573.582767141801</v>
      </c>
      <c r="M143" s="240">
        <v>28817.05263157895</v>
      </c>
      <c r="N143" s="240">
        <v>1030.7666666666664</v>
      </c>
      <c r="O143" s="241">
        <v>3554.2316159719121</v>
      </c>
      <c r="Q143" s="49">
        <f t="shared" si="34"/>
        <v>480.39699229855165</v>
      </c>
      <c r="R143" s="49">
        <f t="shared" si="35"/>
        <v>4362.0046900708494</v>
      </c>
      <c r="S143" s="49">
        <f t="shared" si="36"/>
        <v>1090.5011725177123</v>
      </c>
      <c r="U143" s="50">
        <f t="shared" si="37"/>
        <v>0.1</v>
      </c>
      <c r="V143" s="50">
        <f t="shared" si="38"/>
        <v>6.3E-2</v>
      </c>
      <c r="W143" s="51">
        <f t="shared" si="39"/>
        <v>1.225E-2</v>
      </c>
      <c r="X143" s="51">
        <f t="shared" si="40"/>
        <v>5.9000000000000004E-2</v>
      </c>
      <c r="Z143" s="49">
        <f t="shared" si="41"/>
        <v>317.36842105263162</v>
      </c>
      <c r="AA143" s="49">
        <f t="shared" si="42"/>
        <v>2881.7052631578949</v>
      </c>
      <c r="AB143" s="49">
        <f t="shared" si="43"/>
        <v>720.42631578947373</v>
      </c>
      <c r="AD143" s="49">
        <f t="shared" si="44"/>
        <v>11.352055800293684</v>
      </c>
      <c r="AE143" s="49">
        <f t="shared" si="45"/>
        <v>103.07666666666664</v>
      </c>
      <c r="AF143" s="49">
        <f t="shared" si="46"/>
        <v>25.76916666666666</v>
      </c>
      <c r="AH143" s="49">
        <f t="shared" si="47"/>
        <v>39.14351999969066</v>
      </c>
      <c r="AI143" s="49">
        <f t="shared" si="48"/>
        <v>355.42316159719121</v>
      </c>
      <c r="AJ143" s="49">
        <f t="shared" si="49"/>
        <v>88.855790399297803</v>
      </c>
      <c r="AK143" s="121">
        <f t="shared" si="50"/>
        <v>8.1481609225738438E-2</v>
      </c>
    </row>
    <row r="144" spans="3:38" ht="12.75">
      <c r="C144" s="227" t="s">
        <v>103</v>
      </c>
      <c r="D144" s="228"/>
      <c r="E144" s="234">
        <v>272.39999999999998</v>
      </c>
      <c r="F144" s="235">
        <v>30</v>
      </c>
      <c r="G144" s="235">
        <v>120</v>
      </c>
      <c r="H144" s="235">
        <v>131826.1088125578</v>
      </c>
      <c r="I144" s="235">
        <v>13442.197371162729</v>
      </c>
      <c r="J144" s="235">
        <v>4246.2414024682821</v>
      </c>
      <c r="K144" s="235">
        <v>1614.8698329538333</v>
      </c>
      <c r="L144" s="235">
        <v>7777.7404199409093</v>
      </c>
      <c r="M144" s="235">
        <v>86451.157894736854</v>
      </c>
      <c r="N144" s="235">
        <v>3092.2999999999993</v>
      </c>
      <c r="O144" s="236">
        <v>15201.601891295195</v>
      </c>
      <c r="Q144" s="53">
        <f t="shared" si="34"/>
        <v>483.94313073626216</v>
      </c>
      <c r="R144" s="53">
        <f t="shared" si="35"/>
        <v>4394.2036270852595</v>
      </c>
      <c r="S144" s="53">
        <f t="shared" si="36"/>
        <v>1098.5509067713149</v>
      </c>
      <c r="T144" s="54"/>
      <c r="U144" s="55">
        <f t="shared" si="37"/>
        <v>0.10196915840302966</v>
      </c>
      <c r="V144" s="55">
        <f t="shared" si="38"/>
        <v>3.2210928781232322E-2</v>
      </c>
      <c r="W144" s="56">
        <f t="shared" si="39"/>
        <v>1.2250000000000002E-2</v>
      </c>
      <c r="X144" s="56">
        <f t="shared" si="40"/>
        <v>5.8999999999999997E-2</v>
      </c>
      <c r="Y144" s="54"/>
      <c r="Z144" s="53">
        <f t="shared" si="41"/>
        <v>317.36842105263167</v>
      </c>
      <c r="AA144" s="53">
        <f t="shared" si="42"/>
        <v>2881.7052631578949</v>
      </c>
      <c r="AB144" s="53">
        <f t="shared" si="43"/>
        <v>720.42631578947373</v>
      </c>
      <c r="AC144" s="54"/>
      <c r="AD144" s="53">
        <f t="shared" si="44"/>
        <v>11.352055800293684</v>
      </c>
      <c r="AE144" s="53">
        <f t="shared" si="45"/>
        <v>103.07666666666664</v>
      </c>
      <c r="AF144" s="53">
        <f t="shared" si="46"/>
        <v>25.76916666666666</v>
      </c>
      <c r="AG144" s="54"/>
      <c r="AH144" s="57">
        <f t="shared" si="47"/>
        <v>55.806174343961807</v>
      </c>
      <c r="AI144" s="53">
        <f t="shared" si="48"/>
        <v>506.72006304317318</v>
      </c>
      <c r="AJ144" s="53">
        <f t="shared" si="49"/>
        <v>126.6800157607933</v>
      </c>
      <c r="AK144" s="121">
        <f t="shared" si="50"/>
        <v>0.11531556251053574</v>
      </c>
      <c r="AL144" s="48"/>
    </row>
    <row r="145" spans="3:38" ht="12.75">
      <c r="C145" s="227"/>
      <c r="D145" s="228"/>
      <c r="E145" s="234"/>
      <c r="F145" s="235"/>
      <c r="G145" s="235"/>
      <c r="H145" s="235"/>
      <c r="I145" s="235"/>
      <c r="J145" s="235"/>
      <c r="K145" s="235"/>
      <c r="L145" s="235"/>
      <c r="M145" s="235"/>
      <c r="N145" s="235"/>
      <c r="O145" s="236"/>
      <c r="Q145" s="49" t="str">
        <f t="shared" si="34"/>
        <v xml:space="preserve"> </v>
      </c>
      <c r="R145" s="49" t="str">
        <f t="shared" si="35"/>
        <v xml:space="preserve"> </v>
      </c>
      <c r="S145" s="49" t="str">
        <f t="shared" si="36"/>
        <v xml:space="preserve"> </v>
      </c>
      <c r="U145" s="50" t="str">
        <f t="shared" si="37"/>
        <v xml:space="preserve"> </v>
      </c>
      <c r="V145" s="50" t="str">
        <f t="shared" si="38"/>
        <v xml:space="preserve"> </v>
      </c>
      <c r="W145" s="51" t="str">
        <f t="shared" si="39"/>
        <v xml:space="preserve"> </v>
      </c>
      <c r="X145" s="51" t="str">
        <f t="shared" si="40"/>
        <v xml:space="preserve"> </v>
      </c>
      <c r="Z145" s="49" t="str">
        <f t="shared" si="41"/>
        <v xml:space="preserve"> </v>
      </c>
      <c r="AA145" s="49" t="str">
        <f t="shared" si="42"/>
        <v xml:space="preserve"> </v>
      </c>
      <c r="AB145" s="49" t="str">
        <f t="shared" si="43"/>
        <v xml:space="preserve"> </v>
      </c>
      <c r="AD145" s="49" t="str">
        <f t="shared" si="44"/>
        <v xml:space="preserve"> </v>
      </c>
      <c r="AE145" s="49" t="str">
        <f t="shared" si="45"/>
        <v xml:space="preserve"> </v>
      </c>
      <c r="AF145" s="49" t="str">
        <f t="shared" si="46"/>
        <v xml:space="preserve"> </v>
      </c>
      <c r="AH145" s="49" t="str">
        <f t="shared" si="47"/>
        <v xml:space="preserve"> </v>
      </c>
      <c r="AI145" s="49" t="str">
        <f t="shared" si="48"/>
        <v xml:space="preserve"> </v>
      </c>
      <c r="AJ145" s="49" t="str">
        <f t="shared" si="49"/>
        <v xml:space="preserve"> </v>
      </c>
      <c r="AK145" s="121" t="str">
        <f t="shared" si="50"/>
        <v xml:space="preserve"> </v>
      </c>
    </row>
    <row r="146" spans="3:38" ht="12.75">
      <c r="C146" s="227" t="s">
        <v>142</v>
      </c>
      <c r="D146" s="227" t="s">
        <v>50</v>
      </c>
      <c r="E146" s="234">
        <v>180</v>
      </c>
      <c r="F146" s="235">
        <v>50</v>
      </c>
      <c r="G146" s="235">
        <v>600</v>
      </c>
      <c r="H146" s="235">
        <v>104862.48750564025</v>
      </c>
      <c r="I146" s="235">
        <v>0</v>
      </c>
      <c r="J146" s="235">
        <v>3670.1870626974091</v>
      </c>
      <c r="K146" s="235">
        <v>1284.5654719440934</v>
      </c>
      <c r="L146" s="235">
        <v>6186.8867628327744</v>
      </c>
      <c r="M146" s="235">
        <v>57126.315789473687</v>
      </c>
      <c r="N146" s="235">
        <v>7345.08</v>
      </c>
      <c r="O146" s="236">
        <v>29249.452418692283</v>
      </c>
      <c r="Q146" s="49">
        <f t="shared" si="34"/>
        <v>582.56937503133474</v>
      </c>
      <c r="R146" s="49">
        <f t="shared" si="35"/>
        <v>2097.249750112805</v>
      </c>
      <c r="S146" s="49">
        <f t="shared" si="36"/>
        <v>174.77081250940043</v>
      </c>
      <c r="U146" s="50">
        <f t="shared" si="37"/>
        <v>0</v>
      </c>
      <c r="V146" s="50">
        <f t="shared" si="38"/>
        <v>3.5000000000000003E-2</v>
      </c>
      <c r="W146" s="51">
        <f t="shared" si="39"/>
        <v>1.2250000000000002E-2</v>
      </c>
      <c r="X146" s="51">
        <f t="shared" si="40"/>
        <v>5.8999999999999997E-2</v>
      </c>
      <c r="Z146" s="49">
        <f t="shared" si="41"/>
        <v>317.36842105263162</v>
      </c>
      <c r="AA146" s="49">
        <f t="shared" si="42"/>
        <v>1142.5263157894738</v>
      </c>
      <c r="AB146" s="49">
        <f t="shared" si="43"/>
        <v>95.21052631578948</v>
      </c>
      <c r="AD146" s="49">
        <f t="shared" si="44"/>
        <v>40.805999999999997</v>
      </c>
      <c r="AE146" s="49">
        <f t="shared" si="45"/>
        <v>146.9016</v>
      </c>
      <c r="AF146" s="49">
        <f t="shared" si="46"/>
        <v>12.2418</v>
      </c>
      <c r="AH146" s="49">
        <f t="shared" si="47"/>
        <v>162.49695788162379</v>
      </c>
      <c r="AI146" s="49">
        <f t="shared" si="48"/>
        <v>584.98904837384566</v>
      </c>
      <c r="AJ146" s="49">
        <f t="shared" si="49"/>
        <v>48.749087364487139</v>
      </c>
      <c r="AK146" s="121">
        <f t="shared" si="50"/>
        <v>0.27893151416152545</v>
      </c>
      <c r="AL146" s="49"/>
    </row>
    <row r="147" spans="3:38" ht="12.75">
      <c r="C147" s="237"/>
      <c r="D147" s="238" t="s">
        <v>49</v>
      </c>
      <c r="E147" s="239">
        <v>72</v>
      </c>
      <c r="F147" s="240">
        <v>40</v>
      </c>
      <c r="G147" s="240">
        <v>240</v>
      </c>
      <c r="H147" s="240">
        <v>44903.59726155438</v>
      </c>
      <c r="I147" s="240">
        <v>8980.7194523108756</v>
      </c>
      <c r="J147" s="240">
        <v>0</v>
      </c>
      <c r="K147" s="240">
        <v>550.06906645404126</v>
      </c>
      <c r="L147" s="240">
        <v>2649.3122384317085</v>
      </c>
      <c r="M147" s="240">
        <v>22850.526315789473</v>
      </c>
      <c r="N147" s="240">
        <v>2938.0319999999997</v>
      </c>
      <c r="O147" s="241">
        <v>6934.9381885682842</v>
      </c>
      <c r="Q147" s="49">
        <f t="shared" si="34"/>
        <v>623.66107307714412</v>
      </c>
      <c r="R147" s="49">
        <f t="shared" si="35"/>
        <v>1122.5899315388594</v>
      </c>
      <c r="S147" s="49">
        <f t="shared" si="36"/>
        <v>187.09832192314326</v>
      </c>
      <c r="U147" s="50">
        <f t="shared" si="37"/>
        <v>0.19999999999999998</v>
      </c>
      <c r="V147" s="50">
        <f t="shared" si="38"/>
        <v>0</v>
      </c>
      <c r="W147" s="51">
        <f t="shared" si="39"/>
        <v>1.2250000000000002E-2</v>
      </c>
      <c r="X147" s="51">
        <f t="shared" si="40"/>
        <v>5.9000000000000004E-2</v>
      </c>
      <c r="Z147" s="49">
        <f t="shared" si="41"/>
        <v>317.36842105263156</v>
      </c>
      <c r="AA147" s="49">
        <f t="shared" si="42"/>
        <v>571.26315789473688</v>
      </c>
      <c r="AB147" s="49">
        <f t="shared" si="43"/>
        <v>95.210526315789465</v>
      </c>
      <c r="AD147" s="49">
        <f t="shared" si="44"/>
        <v>40.805999999999997</v>
      </c>
      <c r="AE147" s="49">
        <f t="shared" si="45"/>
        <v>73.450799999999987</v>
      </c>
      <c r="AF147" s="49">
        <f t="shared" si="46"/>
        <v>12.2418</v>
      </c>
      <c r="AH147" s="49">
        <f t="shared" si="47"/>
        <v>96.318585952337287</v>
      </c>
      <c r="AI147" s="49">
        <f t="shared" si="48"/>
        <v>173.3734547142071</v>
      </c>
      <c r="AJ147" s="49">
        <f t="shared" si="49"/>
        <v>28.895575785701183</v>
      </c>
      <c r="AK147" s="121">
        <f t="shared" si="50"/>
        <v>0.1544405929924427</v>
      </c>
    </row>
    <row r="148" spans="3:38" ht="12.75">
      <c r="C148" s="237"/>
      <c r="D148" s="238" t="s">
        <v>51</v>
      </c>
      <c r="E148" s="239">
        <v>18</v>
      </c>
      <c r="F148" s="240">
        <v>10</v>
      </c>
      <c r="G148" s="240">
        <v>60</v>
      </c>
      <c r="H148" s="240">
        <v>10837.129078916751</v>
      </c>
      <c r="I148" s="240">
        <v>1192.0841986808425</v>
      </c>
      <c r="J148" s="240">
        <v>337.5765708082568</v>
      </c>
      <c r="K148" s="240">
        <v>132.75483121673022</v>
      </c>
      <c r="L148" s="240">
        <v>639.39061565608836</v>
      </c>
      <c r="M148" s="240">
        <v>5712.6315789473683</v>
      </c>
      <c r="N148" s="240">
        <v>734.50799999999992</v>
      </c>
      <c r="O148" s="241">
        <v>2088.1832836074655</v>
      </c>
      <c r="Q148" s="49">
        <f t="shared" si="34"/>
        <v>602.06272660648619</v>
      </c>
      <c r="R148" s="49">
        <f t="shared" si="35"/>
        <v>1083.7129078916751</v>
      </c>
      <c r="S148" s="49">
        <f t="shared" si="36"/>
        <v>180.61881798194585</v>
      </c>
      <c r="U148" s="50">
        <f t="shared" si="37"/>
        <v>0.11</v>
      </c>
      <c r="V148" s="50">
        <f t="shared" si="38"/>
        <v>3.1150000000000001E-2</v>
      </c>
      <c r="W148" s="51">
        <f t="shared" si="39"/>
        <v>1.2250000000000002E-2</v>
      </c>
      <c r="X148" s="51">
        <f t="shared" si="40"/>
        <v>5.9000000000000004E-2</v>
      </c>
      <c r="Z148" s="49">
        <f t="shared" si="41"/>
        <v>317.36842105263156</v>
      </c>
      <c r="AA148" s="49">
        <f t="shared" si="42"/>
        <v>571.26315789473688</v>
      </c>
      <c r="AB148" s="49">
        <f t="shared" si="43"/>
        <v>95.210526315789465</v>
      </c>
      <c r="AD148" s="49">
        <f t="shared" si="44"/>
        <v>40.805999999999997</v>
      </c>
      <c r="AE148" s="49">
        <f t="shared" si="45"/>
        <v>73.450799999999987</v>
      </c>
      <c r="AF148" s="49">
        <f t="shared" si="46"/>
        <v>12.2418</v>
      </c>
      <c r="AH148" s="49">
        <f t="shared" si="47"/>
        <v>116.01018242263697</v>
      </c>
      <c r="AI148" s="49">
        <f t="shared" si="48"/>
        <v>208.81832836074653</v>
      </c>
      <c r="AJ148" s="49">
        <f t="shared" si="49"/>
        <v>34.803054726791089</v>
      </c>
      <c r="AK148" s="121">
        <f t="shared" si="50"/>
        <v>0.19268786672200405</v>
      </c>
      <c r="AL148" s="52"/>
    </row>
    <row r="149" spans="3:38" ht="12.75">
      <c r="C149" s="237"/>
      <c r="D149" s="238" t="s">
        <v>12</v>
      </c>
      <c r="E149" s="239">
        <v>144</v>
      </c>
      <c r="F149" s="240">
        <v>40</v>
      </c>
      <c r="G149" s="240">
        <v>480</v>
      </c>
      <c r="H149" s="240">
        <v>82419.240572663286</v>
      </c>
      <c r="I149" s="240">
        <v>12362.886085899492</v>
      </c>
      <c r="J149" s="240">
        <v>2451.9724070367333</v>
      </c>
      <c r="K149" s="240">
        <v>1009.6356970151253</v>
      </c>
      <c r="L149" s="240">
        <v>3841.5608030918356</v>
      </c>
      <c r="M149" s="240">
        <v>45701.052631578947</v>
      </c>
      <c r="N149" s="240">
        <v>5876.0639999999994</v>
      </c>
      <c r="O149" s="241">
        <v>11176.068948041153</v>
      </c>
      <c r="Q149" s="49">
        <f t="shared" si="34"/>
        <v>572.35583731016175</v>
      </c>
      <c r="R149" s="49">
        <f t="shared" si="35"/>
        <v>2060.4810143165823</v>
      </c>
      <c r="S149" s="49">
        <f t="shared" si="36"/>
        <v>171.70675119304852</v>
      </c>
      <c r="U149" s="50">
        <f t="shared" si="37"/>
        <v>0.15</v>
      </c>
      <c r="V149" s="50">
        <f t="shared" si="38"/>
        <v>2.9750000000000006E-2</v>
      </c>
      <c r="W149" s="51">
        <f t="shared" si="39"/>
        <v>1.225E-2</v>
      </c>
      <c r="X149" s="51">
        <f t="shared" si="40"/>
        <v>4.6609999999999999E-2</v>
      </c>
      <c r="Z149" s="49">
        <f t="shared" si="41"/>
        <v>317.36842105263156</v>
      </c>
      <c r="AA149" s="49">
        <f t="shared" si="42"/>
        <v>1142.5263157894738</v>
      </c>
      <c r="AB149" s="49">
        <f t="shared" si="43"/>
        <v>95.210526315789465</v>
      </c>
      <c r="AD149" s="49">
        <f t="shared" si="44"/>
        <v>40.805999999999997</v>
      </c>
      <c r="AE149" s="49">
        <f t="shared" si="45"/>
        <v>146.90159999999997</v>
      </c>
      <c r="AF149" s="49">
        <f t="shared" si="46"/>
        <v>12.2418</v>
      </c>
      <c r="AH149" s="49">
        <f t="shared" si="47"/>
        <v>77.611589916952454</v>
      </c>
      <c r="AI149" s="49">
        <f t="shared" si="48"/>
        <v>279.4017237010288</v>
      </c>
      <c r="AJ149" s="49">
        <f t="shared" si="49"/>
        <v>23.283476975085737</v>
      </c>
      <c r="AK149" s="121">
        <f t="shared" si="50"/>
        <v>0.13560024176864374</v>
      </c>
    </row>
    <row r="150" spans="3:38" ht="12.75">
      <c r="C150" s="237"/>
      <c r="D150" s="238" t="s">
        <v>1</v>
      </c>
      <c r="E150" s="239">
        <v>144</v>
      </c>
      <c r="F150" s="240">
        <v>40</v>
      </c>
      <c r="G150" s="240">
        <v>480</v>
      </c>
      <c r="H150" s="240">
        <v>99383.224493722562</v>
      </c>
      <c r="I150" s="240">
        <v>27509.276539862403</v>
      </c>
      <c r="J150" s="240">
        <v>2515.5881783851059</v>
      </c>
      <c r="K150" s="240">
        <v>1217.4445000481016</v>
      </c>
      <c r="L150" s="240">
        <v>4632.2520936524088</v>
      </c>
      <c r="M150" s="240">
        <v>45701.052631578947</v>
      </c>
      <c r="N150" s="240">
        <v>5876.0639999999994</v>
      </c>
      <c r="O150" s="241">
        <v>11931.546550195608</v>
      </c>
      <c r="Q150" s="49">
        <f t="shared" ref="Q150:Q213" si="51">+IF(E150&gt;0,H150/E150," ")</f>
        <v>690.16128120640667</v>
      </c>
      <c r="R150" s="49">
        <f t="shared" ref="R150:R213" si="52">+IF(F150&gt;0,H150/F150," ")</f>
        <v>2484.5806123430639</v>
      </c>
      <c r="S150" s="49">
        <f t="shared" ref="S150:S213" si="53">+IF(G150&gt;0,H150/G150," ")</f>
        <v>207.04838436192202</v>
      </c>
      <c r="U150" s="50">
        <f t="shared" ref="U150:U213" si="54">+IF(H150&gt;0,I150/H150," ")</f>
        <v>0.27679999999999999</v>
      </c>
      <c r="V150" s="50">
        <f t="shared" ref="V150:V213" si="55">+IF(H150&gt;0,J150/H150," ")</f>
        <v>2.5312000000000005E-2</v>
      </c>
      <c r="W150" s="51">
        <f t="shared" ref="W150:W213" si="56">+IF(H150&gt;0,K150/H150," ")</f>
        <v>1.2250000000000002E-2</v>
      </c>
      <c r="X150" s="51">
        <f t="shared" ref="X150:X213" si="57">+IF(H150&gt;0,L150/H150," ")</f>
        <v>4.6609999999999999E-2</v>
      </c>
      <c r="Z150" s="49">
        <f t="shared" ref="Z150:Z213" si="58">+IF(E150&gt;0,M150/E150," ")</f>
        <v>317.36842105263156</v>
      </c>
      <c r="AA150" s="49">
        <f t="shared" ref="AA150:AA213" si="59">+IF(F150,M150/F150," ")</f>
        <v>1142.5263157894738</v>
      </c>
      <c r="AB150" s="49">
        <f t="shared" ref="AB150:AB213" si="60">+IF(G150,M150/G150," ")</f>
        <v>95.210526315789465</v>
      </c>
      <c r="AD150" s="49">
        <f t="shared" ref="AD150:AD213" si="61">+IF(E150&gt;0,N150/E150," ")</f>
        <v>40.805999999999997</v>
      </c>
      <c r="AE150" s="49">
        <f t="shared" ref="AE150:AE213" si="62">+IF(F150&gt;0,N150/F150," ")</f>
        <v>146.90159999999997</v>
      </c>
      <c r="AF150" s="49">
        <f t="shared" ref="AF150:AF213" si="63">+IF(G150&gt;0,N150/G150," ")</f>
        <v>12.2418</v>
      </c>
      <c r="AH150" s="49">
        <f t="shared" ref="AH150:AH213" si="64">+IF(E150&gt;0,O150/E150," ")</f>
        <v>82.85796215413616</v>
      </c>
      <c r="AI150" s="49">
        <f t="shared" ref="AI150:AI213" si="65">+IF(F150&gt;0,O150/F150," ")</f>
        <v>298.28866375489019</v>
      </c>
      <c r="AJ150" s="49">
        <f t="shared" ref="AJ150:AJ213" si="66">+IF(G150,O150/G150," ")</f>
        <v>24.85738864624085</v>
      </c>
      <c r="AK150" s="121">
        <f t="shared" si="50"/>
        <v>0.12005594114074304</v>
      </c>
    </row>
    <row r="151" spans="3:38" ht="12.75">
      <c r="C151" s="237"/>
      <c r="D151" s="238" t="s">
        <v>0</v>
      </c>
      <c r="E151" s="239">
        <v>144</v>
      </c>
      <c r="F151" s="240">
        <v>40</v>
      </c>
      <c r="G151" s="240">
        <v>480</v>
      </c>
      <c r="H151" s="240">
        <v>94165.607251139387</v>
      </c>
      <c r="I151" s="240">
        <v>25057.468089528193</v>
      </c>
      <c r="J151" s="240">
        <v>2418.7848706563918</v>
      </c>
      <c r="K151" s="240">
        <v>1153.5286888264575</v>
      </c>
      <c r="L151" s="240">
        <v>4389.0589539756065</v>
      </c>
      <c r="M151" s="240">
        <v>45701.052631578947</v>
      </c>
      <c r="N151" s="240">
        <v>5876.0639999999994</v>
      </c>
      <c r="O151" s="241">
        <v>9569.6500165737925</v>
      </c>
      <c r="Q151" s="49">
        <f t="shared" si="51"/>
        <v>653.9278281329124</v>
      </c>
      <c r="R151" s="49">
        <f t="shared" si="52"/>
        <v>2354.1401812784848</v>
      </c>
      <c r="S151" s="49">
        <f t="shared" si="53"/>
        <v>196.17834843987373</v>
      </c>
      <c r="U151" s="50">
        <f t="shared" si="54"/>
        <v>0.2661</v>
      </c>
      <c r="V151" s="50">
        <f t="shared" si="55"/>
        <v>2.5686500000000001E-2</v>
      </c>
      <c r="W151" s="51">
        <f t="shared" si="56"/>
        <v>1.225E-2</v>
      </c>
      <c r="X151" s="51">
        <f t="shared" si="57"/>
        <v>4.6609999999999999E-2</v>
      </c>
      <c r="Z151" s="49">
        <f t="shared" si="58"/>
        <v>317.36842105263156</v>
      </c>
      <c r="AA151" s="49">
        <f t="shared" si="59"/>
        <v>1142.5263157894738</v>
      </c>
      <c r="AB151" s="49">
        <f t="shared" si="60"/>
        <v>95.210526315789465</v>
      </c>
      <c r="AD151" s="49">
        <f t="shared" si="61"/>
        <v>40.805999999999997</v>
      </c>
      <c r="AE151" s="49">
        <f t="shared" si="62"/>
        <v>146.90159999999997</v>
      </c>
      <c r="AF151" s="49">
        <f t="shared" si="63"/>
        <v>12.2418</v>
      </c>
      <c r="AH151" s="49">
        <f t="shared" si="64"/>
        <v>66.455902892873553</v>
      </c>
      <c r="AI151" s="49">
        <f t="shared" si="65"/>
        <v>239.24125041434482</v>
      </c>
      <c r="AJ151" s="49">
        <f t="shared" si="66"/>
        <v>19.936770867862069</v>
      </c>
      <c r="AK151" s="121">
        <f t="shared" si="50"/>
        <v>0.10162574527928828</v>
      </c>
    </row>
    <row r="152" spans="3:38" ht="12.75">
      <c r="C152" s="237"/>
      <c r="D152" s="238" t="s">
        <v>13</v>
      </c>
      <c r="E152" s="239">
        <v>144</v>
      </c>
      <c r="F152" s="240">
        <v>40</v>
      </c>
      <c r="G152" s="240">
        <v>480</v>
      </c>
      <c r="H152" s="240">
        <v>81532.393915390203</v>
      </c>
      <c r="I152" s="240">
        <v>8153.2393915390203</v>
      </c>
      <c r="J152" s="240">
        <v>1467.5830904770235</v>
      </c>
      <c r="K152" s="240">
        <v>998.77182546353004</v>
      </c>
      <c r="L152" s="240">
        <v>3800.2248803963371</v>
      </c>
      <c r="M152" s="240">
        <v>45701.052631578947</v>
      </c>
      <c r="N152" s="240">
        <v>5876.0639999999994</v>
      </c>
      <c r="O152" s="241">
        <v>15535.458095935352</v>
      </c>
      <c r="Q152" s="49">
        <f t="shared" si="51"/>
        <v>566.19717996798749</v>
      </c>
      <c r="R152" s="49">
        <f t="shared" si="52"/>
        <v>2038.3098478847551</v>
      </c>
      <c r="S152" s="49">
        <f t="shared" si="53"/>
        <v>169.85915399039627</v>
      </c>
      <c r="U152" s="50">
        <f t="shared" si="54"/>
        <v>0.1</v>
      </c>
      <c r="V152" s="50">
        <f t="shared" si="55"/>
        <v>1.7999999999999999E-2</v>
      </c>
      <c r="W152" s="51">
        <f t="shared" si="56"/>
        <v>1.225E-2</v>
      </c>
      <c r="X152" s="51">
        <f t="shared" si="57"/>
        <v>4.6609999999999999E-2</v>
      </c>
      <c r="Z152" s="49">
        <f t="shared" si="58"/>
        <v>317.36842105263156</v>
      </c>
      <c r="AA152" s="49">
        <f t="shared" si="59"/>
        <v>1142.5263157894738</v>
      </c>
      <c r="AB152" s="49">
        <f t="shared" si="60"/>
        <v>95.210526315789465</v>
      </c>
      <c r="AD152" s="49">
        <f t="shared" si="61"/>
        <v>40.805999999999997</v>
      </c>
      <c r="AE152" s="49">
        <f t="shared" si="62"/>
        <v>146.90159999999997</v>
      </c>
      <c r="AF152" s="49">
        <f t="shared" si="63"/>
        <v>12.2418</v>
      </c>
      <c r="AH152" s="49">
        <f t="shared" si="64"/>
        <v>107.88512566621772</v>
      </c>
      <c r="AI152" s="49">
        <f t="shared" si="65"/>
        <v>388.38645239838377</v>
      </c>
      <c r="AJ152" s="49">
        <f t="shared" si="66"/>
        <v>32.365537699865314</v>
      </c>
      <c r="AK152" s="121">
        <f t="shared" si="50"/>
        <v>0.19054338220532552</v>
      </c>
    </row>
    <row r="153" spans="3:38" ht="12.75">
      <c r="C153" s="237"/>
      <c r="D153" s="238" t="s">
        <v>48</v>
      </c>
      <c r="E153" s="239">
        <v>72</v>
      </c>
      <c r="F153" s="240">
        <v>20</v>
      </c>
      <c r="G153" s="240">
        <v>240</v>
      </c>
      <c r="H153" s="240">
        <v>44328.233354657015</v>
      </c>
      <c r="I153" s="240">
        <v>6649.2350031985525</v>
      </c>
      <c r="J153" s="240">
        <v>1318.7649423010462</v>
      </c>
      <c r="K153" s="240">
        <v>543.02085859454849</v>
      </c>
      <c r="L153" s="240">
        <v>2615.3657679247635</v>
      </c>
      <c r="M153" s="240">
        <v>22850.526315789473</v>
      </c>
      <c r="N153" s="240">
        <v>2938.0319999999997</v>
      </c>
      <c r="O153" s="241">
        <v>7413.2884668486304</v>
      </c>
      <c r="Q153" s="49">
        <f t="shared" si="51"/>
        <v>615.66990770356961</v>
      </c>
      <c r="R153" s="49">
        <f t="shared" si="52"/>
        <v>2216.4116677328507</v>
      </c>
      <c r="S153" s="49">
        <f t="shared" si="53"/>
        <v>184.7009723110709</v>
      </c>
      <c r="U153" s="50">
        <f t="shared" si="54"/>
        <v>0.15</v>
      </c>
      <c r="V153" s="50">
        <f t="shared" si="55"/>
        <v>2.9749999999999999E-2</v>
      </c>
      <c r="W153" s="51">
        <f t="shared" si="56"/>
        <v>1.225E-2</v>
      </c>
      <c r="X153" s="51">
        <f t="shared" si="57"/>
        <v>5.899999999999999E-2</v>
      </c>
      <c r="Z153" s="49">
        <f t="shared" si="58"/>
        <v>317.36842105263156</v>
      </c>
      <c r="AA153" s="49">
        <f t="shared" si="59"/>
        <v>1142.5263157894738</v>
      </c>
      <c r="AB153" s="49">
        <f t="shared" si="60"/>
        <v>95.210526315789465</v>
      </c>
      <c r="AD153" s="49">
        <f t="shared" si="61"/>
        <v>40.805999999999997</v>
      </c>
      <c r="AE153" s="49">
        <f t="shared" si="62"/>
        <v>146.90159999999997</v>
      </c>
      <c r="AF153" s="49">
        <f t="shared" si="63"/>
        <v>12.2418</v>
      </c>
      <c r="AH153" s="49">
        <f t="shared" si="64"/>
        <v>102.96233981734208</v>
      </c>
      <c r="AI153" s="49">
        <f t="shared" si="65"/>
        <v>370.66442334243152</v>
      </c>
      <c r="AJ153" s="49">
        <f t="shared" si="66"/>
        <v>30.888701945202627</v>
      </c>
      <c r="AK153" s="121">
        <f t="shared" si="50"/>
        <v>0.16723627146466932</v>
      </c>
    </row>
    <row r="154" spans="3:38" ht="12.75">
      <c r="C154" s="237"/>
      <c r="D154" s="238" t="s">
        <v>47</v>
      </c>
      <c r="E154" s="239">
        <v>0</v>
      </c>
      <c r="F154" s="240"/>
      <c r="G154" s="240">
        <v>0</v>
      </c>
      <c r="H154" s="240">
        <v>0</v>
      </c>
      <c r="I154" s="240">
        <v>0</v>
      </c>
      <c r="J154" s="240">
        <v>0</v>
      </c>
      <c r="K154" s="240">
        <v>0</v>
      </c>
      <c r="L154" s="240">
        <v>0</v>
      </c>
      <c r="M154" s="240">
        <v>0</v>
      </c>
      <c r="N154" s="240">
        <v>0</v>
      </c>
      <c r="O154" s="241">
        <v>0</v>
      </c>
      <c r="Q154" s="49" t="str">
        <f t="shared" si="51"/>
        <v xml:space="preserve"> </v>
      </c>
      <c r="R154" s="49" t="str">
        <f t="shared" si="52"/>
        <v xml:space="preserve"> </v>
      </c>
      <c r="S154" s="49" t="str">
        <f t="shared" si="53"/>
        <v xml:space="preserve"> </v>
      </c>
      <c r="U154" s="50" t="str">
        <f t="shared" si="54"/>
        <v xml:space="preserve"> </v>
      </c>
      <c r="V154" s="50" t="str">
        <f t="shared" si="55"/>
        <v xml:space="preserve"> </v>
      </c>
      <c r="W154" s="51" t="str">
        <f t="shared" si="56"/>
        <v xml:space="preserve"> </v>
      </c>
      <c r="X154" s="51" t="str">
        <f t="shared" si="57"/>
        <v xml:space="preserve"> </v>
      </c>
      <c r="Z154" s="49" t="str">
        <f t="shared" si="58"/>
        <v xml:space="preserve"> </v>
      </c>
      <c r="AA154" s="49" t="str">
        <f t="shared" si="59"/>
        <v xml:space="preserve"> </v>
      </c>
      <c r="AB154" s="49" t="str">
        <f t="shared" si="60"/>
        <v xml:space="preserve"> </v>
      </c>
      <c r="AD154" s="49" t="str">
        <f t="shared" si="61"/>
        <v xml:space="preserve"> </v>
      </c>
      <c r="AE154" s="49" t="str">
        <f t="shared" si="62"/>
        <v xml:space="preserve"> </v>
      </c>
      <c r="AF154" s="49" t="str">
        <f t="shared" si="63"/>
        <v xml:space="preserve"> </v>
      </c>
      <c r="AH154" s="49" t="str">
        <f t="shared" si="64"/>
        <v xml:space="preserve"> </v>
      </c>
      <c r="AI154" s="49" t="str">
        <f t="shared" si="65"/>
        <v xml:space="preserve"> </v>
      </c>
      <c r="AJ154" s="49" t="str">
        <f t="shared" si="66"/>
        <v xml:space="preserve"> </v>
      </c>
      <c r="AK154" s="121" t="str">
        <f t="shared" si="50"/>
        <v xml:space="preserve"> </v>
      </c>
    </row>
    <row r="155" spans="3:38" ht="12.75">
      <c r="C155" s="237"/>
      <c r="D155" s="238" t="s">
        <v>21</v>
      </c>
      <c r="E155" s="239">
        <v>72</v>
      </c>
      <c r="F155" s="240">
        <v>40</v>
      </c>
      <c r="G155" s="240">
        <v>240</v>
      </c>
      <c r="H155" s="240">
        <v>43348.516315667002</v>
      </c>
      <c r="I155" s="240">
        <v>6502.2774473500504</v>
      </c>
      <c r="J155" s="240">
        <v>1842.311943415848</v>
      </c>
      <c r="K155" s="240">
        <v>531.0193248669209</v>
      </c>
      <c r="L155" s="240">
        <v>2557.5624626243534</v>
      </c>
      <c r="M155" s="240">
        <v>22850.526315789473</v>
      </c>
      <c r="N155" s="240">
        <v>2938.0319999999997</v>
      </c>
      <c r="O155" s="241">
        <v>6126.7868216203515</v>
      </c>
      <c r="Q155" s="49">
        <f t="shared" si="51"/>
        <v>602.06272660648619</v>
      </c>
      <c r="R155" s="49">
        <f t="shared" si="52"/>
        <v>1083.7129078916751</v>
      </c>
      <c r="S155" s="49">
        <f t="shared" si="53"/>
        <v>180.61881798194585</v>
      </c>
      <c r="U155" s="50">
        <f t="shared" si="54"/>
        <v>0.15</v>
      </c>
      <c r="V155" s="50">
        <f t="shared" si="55"/>
        <v>4.250000000000001E-2</v>
      </c>
      <c r="W155" s="51">
        <f t="shared" si="56"/>
        <v>1.2250000000000002E-2</v>
      </c>
      <c r="X155" s="51">
        <f t="shared" si="57"/>
        <v>5.9000000000000004E-2</v>
      </c>
      <c r="Z155" s="49">
        <f t="shared" si="58"/>
        <v>317.36842105263156</v>
      </c>
      <c r="AA155" s="49">
        <f t="shared" si="59"/>
        <v>571.26315789473688</v>
      </c>
      <c r="AB155" s="49">
        <f t="shared" si="60"/>
        <v>95.210526315789465</v>
      </c>
      <c r="AD155" s="49">
        <f t="shared" si="61"/>
        <v>40.805999999999997</v>
      </c>
      <c r="AE155" s="49">
        <f t="shared" si="62"/>
        <v>73.450799999999987</v>
      </c>
      <c r="AF155" s="49">
        <f t="shared" si="63"/>
        <v>12.2418</v>
      </c>
      <c r="AH155" s="49">
        <f t="shared" si="64"/>
        <v>85.094261411393774</v>
      </c>
      <c r="AI155" s="49">
        <f t="shared" si="65"/>
        <v>153.16967054050878</v>
      </c>
      <c r="AJ155" s="49">
        <f t="shared" si="66"/>
        <v>25.528278423418133</v>
      </c>
      <c r="AK155" s="121">
        <f t="shared" si="50"/>
        <v>0.14133786672200382</v>
      </c>
    </row>
    <row r="156" spans="3:38" ht="12.75">
      <c r="C156" s="237"/>
      <c r="D156" s="238" t="s">
        <v>2</v>
      </c>
      <c r="E156" s="239">
        <v>0</v>
      </c>
      <c r="F156" s="240"/>
      <c r="G156" s="240">
        <v>0</v>
      </c>
      <c r="H156" s="240">
        <v>0</v>
      </c>
      <c r="I156" s="240">
        <v>0</v>
      </c>
      <c r="J156" s="240">
        <v>0</v>
      </c>
      <c r="K156" s="240">
        <v>0</v>
      </c>
      <c r="L156" s="240">
        <v>0</v>
      </c>
      <c r="M156" s="240">
        <v>0</v>
      </c>
      <c r="N156" s="240">
        <v>0</v>
      </c>
      <c r="O156" s="241">
        <v>0</v>
      </c>
      <c r="Q156" s="49" t="str">
        <f t="shared" si="51"/>
        <v xml:space="preserve"> </v>
      </c>
      <c r="R156" s="49" t="str">
        <f t="shared" si="52"/>
        <v xml:space="preserve"> </v>
      </c>
      <c r="S156" s="49" t="str">
        <f t="shared" si="53"/>
        <v xml:space="preserve"> </v>
      </c>
      <c r="U156" s="50" t="str">
        <f t="shared" si="54"/>
        <v xml:space="preserve"> </v>
      </c>
      <c r="V156" s="50" t="str">
        <f t="shared" si="55"/>
        <v xml:space="preserve"> </v>
      </c>
      <c r="W156" s="51" t="str">
        <f t="shared" si="56"/>
        <v xml:space="preserve"> </v>
      </c>
      <c r="X156" s="51" t="str">
        <f t="shared" si="57"/>
        <v xml:space="preserve"> </v>
      </c>
      <c r="Z156" s="49" t="str">
        <f t="shared" si="58"/>
        <v xml:space="preserve"> </v>
      </c>
      <c r="AA156" s="49" t="str">
        <f t="shared" si="59"/>
        <v xml:space="preserve"> </v>
      </c>
      <c r="AB156" s="49" t="str">
        <f t="shared" si="60"/>
        <v xml:space="preserve"> </v>
      </c>
      <c r="AD156" s="49" t="str">
        <f t="shared" si="61"/>
        <v xml:space="preserve"> </v>
      </c>
      <c r="AE156" s="49" t="str">
        <f t="shared" si="62"/>
        <v xml:space="preserve"> </v>
      </c>
      <c r="AF156" s="49" t="str">
        <f t="shared" si="63"/>
        <v xml:space="preserve"> </v>
      </c>
      <c r="AH156" s="49" t="str">
        <f t="shared" si="64"/>
        <v xml:space="preserve"> </v>
      </c>
      <c r="AI156" s="49" t="str">
        <f t="shared" si="65"/>
        <v xml:space="preserve"> </v>
      </c>
      <c r="AJ156" s="49" t="str">
        <f t="shared" si="66"/>
        <v xml:space="preserve"> </v>
      </c>
      <c r="AK156" s="121" t="str">
        <f t="shared" si="50"/>
        <v xml:space="preserve"> </v>
      </c>
    </row>
    <row r="157" spans="3:38" ht="12.75">
      <c r="C157" s="237"/>
      <c r="D157" s="238" t="s">
        <v>104</v>
      </c>
      <c r="E157" s="239">
        <v>72</v>
      </c>
      <c r="F157" s="240">
        <v>20</v>
      </c>
      <c r="G157" s="240">
        <v>240</v>
      </c>
      <c r="H157" s="240">
        <v>44990.785685786606</v>
      </c>
      <c r="I157" s="240">
        <v>4499.0785685786605</v>
      </c>
      <c r="J157" s="240">
        <v>2834.4194982045565</v>
      </c>
      <c r="K157" s="240">
        <v>551.13712465088599</v>
      </c>
      <c r="L157" s="240">
        <v>2654.4563554614097</v>
      </c>
      <c r="M157" s="240">
        <v>22850.526315789473</v>
      </c>
      <c r="N157" s="240">
        <v>2938.0319999999997</v>
      </c>
      <c r="O157" s="241">
        <v>8663.1358231016166</v>
      </c>
      <c r="Q157" s="49">
        <f t="shared" si="51"/>
        <v>624.87202341370289</v>
      </c>
      <c r="R157" s="49">
        <f t="shared" si="52"/>
        <v>2249.5392842893302</v>
      </c>
      <c r="S157" s="49">
        <f t="shared" si="53"/>
        <v>187.46160702411086</v>
      </c>
      <c r="U157" s="50">
        <f t="shared" si="54"/>
        <v>9.9999999999999992E-2</v>
      </c>
      <c r="V157" s="50">
        <f t="shared" si="55"/>
        <v>6.3E-2</v>
      </c>
      <c r="W157" s="51">
        <f t="shared" si="56"/>
        <v>1.2250000000000002E-2</v>
      </c>
      <c r="X157" s="51">
        <f t="shared" si="57"/>
        <v>5.8999999999999997E-2</v>
      </c>
      <c r="Z157" s="49">
        <f t="shared" si="58"/>
        <v>317.36842105263156</v>
      </c>
      <c r="AA157" s="49">
        <f t="shared" si="59"/>
        <v>1142.5263157894738</v>
      </c>
      <c r="AB157" s="49">
        <f t="shared" si="60"/>
        <v>95.210526315789465</v>
      </c>
      <c r="AD157" s="49">
        <f t="shared" si="61"/>
        <v>40.805999999999997</v>
      </c>
      <c r="AE157" s="49">
        <f t="shared" si="62"/>
        <v>146.90159999999997</v>
      </c>
      <c r="AF157" s="49">
        <f t="shared" si="63"/>
        <v>12.2418</v>
      </c>
      <c r="AH157" s="49">
        <f t="shared" si="64"/>
        <v>120.32133087641134</v>
      </c>
      <c r="AI157" s="49">
        <f t="shared" si="65"/>
        <v>433.15679115508084</v>
      </c>
      <c r="AJ157" s="49">
        <f t="shared" si="66"/>
        <v>36.096399262923406</v>
      </c>
      <c r="AK157" s="121">
        <f t="shared" si="50"/>
        <v>0.19255355715733713</v>
      </c>
    </row>
    <row r="158" spans="3:38" ht="12.75">
      <c r="C158" s="227" t="s">
        <v>146</v>
      </c>
      <c r="D158" s="228"/>
      <c r="E158" s="234">
        <v>1062</v>
      </c>
      <c r="F158" s="235">
        <v>340</v>
      </c>
      <c r="G158" s="235">
        <v>3540</v>
      </c>
      <c r="H158" s="235">
        <v>650771.21543513739</v>
      </c>
      <c r="I158" s="235">
        <v>100906.26477694808</v>
      </c>
      <c r="J158" s="235">
        <v>18857.18856398237</v>
      </c>
      <c r="K158" s="235">
        <v>7971.9473890804347</v>
      </c>
      <c r="L158" s="235">
        <v>33966.070934047282</v>
      </c>
      <c r="M158" s="235">
        <v>337045.26315789478</v>
      </c>
      <c r="N158" s="235">
        <v>43335.971999999994</v>
      </c>
      <c r="O158" s="236">
        <v>108688.50861318455</v>
      </c>
      <c r="Q158" s="53">
        <f t="shared" si="51"/>
        <v>612.77892225530832</v>
      </c>
      <c r="R158" s="53">
        <f t="shared" si="52"/>
        <v>1914.0329865739336</v>
      </c>
      <c r="S158" s="53">
        <f t="shared" si="53"/>
        <v>183.83367667659249</v>
      </c>
      <c r="T158" s="54"/>
      <c r="U158" s="55">
        <f t="shared" si="54"/>
        <v>0.15505643517050341</v>
      </c>
      <c r="V158" s="55">
        <f t="shared" si="55"/>
        <v>2.8976678926054732E-2</v>
      </c>
      <c r="W158" s="56">
        <f t="shared" si="56"/>
        <v>1.2250000000000002E-2</v>
      </c>
      <c r="X158" s="56">
        <f t="shared" si="57"/>
        <v>5.2193566845663127E-2</v>
      </c>
      <c r="Y158" s="54"/>
      <c r="Z158" s="53">
        <f t="shared" si="58"/>
        <v>317.36842105263162</v>
      </c>
      <c r="AA158" s="53">
        <f t="shared" si="59"/>
        <v>991.30959752321996</v>
      </c>
      <c r="AB158" s="53">
        <f t="shared" si="60"/>
        <v>95.21052631578948</v>
      </c>
      <c r="AC158" s="54"/>
      <c r="AD158" s="53">
        <f t="shared" si="61"/>
        <v>40.805999999999997</v>
      </c>
      <c r="AE158" s="53">
        <f t="shared" si="62"/>
        <v>127.45874117647057</v>
      </c>
      <c r="AF158" s="53">
        <f t="shared" si="63"/>
        <v>12.241799999999998</v>
      </c>
      <c r="AG158" s="54"/>
      <c r="AH158" s="57">
        <f t="shared" si="64"/>
        <v>102.34322844932632</v>
      </c>
      <c r="AI158" s="53">
        <f t="shared" si="65"/>
        <v>319.67208415642511</v>
      </c>
      <c r="AJ158" s="53">
        <f t="shared" si="66"/>
        <v>30.702968534797893</v>
      </c>
      <c r="AK158" s="121">
        <f t="shared" si="50"/>
        <v>0.1670149294180292</v>
      </c>
    </row>
    <row r="159" spans="3:38" ht="12.75">
      <c r="C159" s="227"/>
      <c r="D159" s="228"/>
      <c r="E159" s="234"/>
      <c r="F159" s="235"/>
      <c r="G159" s="235"/>
      <c r="H159" s="235"/>
      <c r="I159" s="235"/>
      <c r="J159" s="235"/>
      <c r="K159" s="235"/>
      <c r="L159" s="235"/>
      <c r="M159" s="235"/>
      <c r="N159" s="235"/>
      <c r="O159" s="236"/>
      <c r="Q159" s="49" t="str">
        <f t="shared" si="51"/>
        <v xml:space="preserve"> </v>
      </c>
      <c r="R159" s="49" t="str">
        <f t="shared" si="52"/>
        <v xml:space="preserve"> </v>
      </c>
      <c r="S159" s="49" t="str">
        <f t="shared" si="53"/>
        <v xml:space="preserve"> </v>
      </c>
      <c r="U159" s="50" t="str">
        <f t="shared" si="54"/>
        <v xml:space="preserve"> </v>
      </c>
      <c r="V159" s="50" t="str">
        <f t="shared" si="55"/>
        <v xml:space="preserve"> </v>
      </c>
      <c r="W159" s="51" t="str">
        <f t="shared" si="56"/>
        <v xml:space="preserve"> </v>
      </c>
      <c r="X159" s="51" t="str">
        <f t="shared" si="57"/>
        <v xml:space="preserve"> </v>
      </c>
      <c r="Z159" s="49" t="str">
        <f t="shared" si="58"/>
        <v xml:space="preserve"> </v>
      </c>
      <c r="AA159" s="49" t="str">
        <f t="shared" si="59"/>
        <v xml:space="preserve"> </v>
      </c>
      <c r="AB159" s="49" t="str">
        <f t="shared" si="60"/>
        <v xml:space="preserve"> </v>
      </c>
      <c r="AD159" s="49" t="str">
        <f t="shared" si="61"/>
        <v xml:space="preserve"> </v>
      </c>
      <c r="AE159" s="49" t="str">
        <f t="shared" si="62"/>
        <v xml:space="preserve"> </v>
      </c>
      <c r="AF159" s="49" t="str">
        <f t="shared" si="63"/>
        <v xml:space="preserve"> </v>
      </c>
      <c r="AH159" s="49" t="str">
        <f t="shared" si="64"/>
        <v xml:space="preserve"> </v>
      </c>
      <c r="AI159" s="49" t="str">
        <f t="shared" si="65"/>
        <v xml:space="preserve"> </v>
      </c>
      <c r="AJ159" s="49" t="str">
        <f t="shared" si="66"/>
        <v xml:space="preserve"> </v>
      </c>
      <c r="AK159" s="121" t="str">
        <f t="shared" si="50"/>
        <v xml:space="preserve"> </v>
      </c>
    </row>
    <row r="160" spans="3:38" ht="12.75">
      <c r="C160" s="227" t="s">
        <v>199</v>
      </c>
      <c r="D160" s="227" t="s">
        <v>50</v>
      </c>
      <c r="E160" s="234">
        <v>0</v>
      </c>
      <c r="F160" s="235"/>
      <c r="G160" s="235">
        <v>0</v>
      </c>
      <c r="H160" s="235">
        <v>0</v>
      </c>
      <c r="I160" s="235">
        <v>0</v>
      </c>
      <c r="J160" s="235">
        <v>0</v>
      </c>
      <c r="K160" s="235">
        <v>0</v>
      </c>
      <c r="L160" s="235">
        <v>0</v>
      </c>
      <c r="M160" s="235">
        <v>0</v>
      </c>
      <c r="N160" s="235">
        <v>0</v>
      </c>
      <c r="O160" s="236">
        <v>0</v>
      </c>
      <c r="Q160" s="49" t="str">
        <f t="shared" si="51"/>
        <v xml:space="preserve"> </v>
      </c>
      <c r="R160" s="49" t="str">
        <f t="shared" si="52"/>
        <v xml:space="preserve"> </v>
      </c>
      <c r="S160" s="49" t="str">
        <f t="shared" si="53"/>
        <v xml:space="preserve"> </v>
      </c>
      <c r="U160" s="50" t="str">
        <f t="shared" si="54"/>
        <v xml:space="preserve"> </v>
      </c>
      <c r="V160" s="50" t="str">
        <f t="shared" si="55"/>
        <v xml:space="preserve"> </v>
      </c>
      <c r="W160" s="51" t="str">
        <f t="shared" si="56"/>
        <v xml:space="preserve"> </v>
      </c>
      <c r="X160" s="51" t="str">
        <f t="shared" si="57"/>
        <v xml:space="preserve"> </v>
      </c>
      <c r="Z160" s="49" t="str">
        <f t="shared" si="58"/>
        <v xml:space="preserve"> </v>
      </c>
      <c r="AA160" s="49" t="str">
        <f t="shared" si="59"/>
        <v xml:space="preserve"> </v>
      </c>
      <c r="AB160" s="49" t="str">
        <f t="shared" si="60"/>
        <v xml:space="preserve"> </v>
      </c>
      <c r="AD160" s="49" t="str">
        <f t="shared" si="61"/>
        <v xml:space="preserve"> </v>
      </c>
      <c r="AE160" s="49" t="str">
        <f t="shared" si="62"/>
        <v xml:space="preserve"> </v>
      </c>
      <c r="AF160" s="49" t="str">
        <f t="shared" si="63"/>
        <v xml:space="preserve"> </v>
      </c>
      <c r="AH160" s="49" t="str">
        <f t="shared" si="64"/>
        <v xml:space="preserve"> </v>
      </c>
      <c r="AI160" s="49" t="str">
        <f t="shared" si="65"/>
        <v xml:space="preserve"> </v>
      </c>
      <c r="AJ160" s="49" t="str">
        <f t="shared" si="66"/>
        <v xml:space="preserve"> </v>
      </c>
      <c r="AK160" s="121" t="str">
        <f t="shared" si="50"/>
        <v xml:space="preserve"> </v>
      </c>
    </row>
    <row r="161" spans="3:38" ht="12.75">
      <c r="C161" s="237"/>
      <c r="D161" s="238" t="s">
        <v>49</v>
      </c>
      <c r="E161" s="239">
        <v>0</v>
      </c>
      <c r="F161" s="240"/>
      <c r="G161" s="240">
        <v>0</v>
      </c>
      <c r="H161" s="240">
        <v>0</v>
      </c>
      <c r="I161" s="240">
        <v>0</v>
      </c>
      <c r="J161" s="240">
        <v>0</v>
      </c>
      <c r="K161" s="240">
        <v>0</v>
      </c>
      <c r="L161" s="240">
        <v>0</v>
      </c>
      <c r="M161" s="240">
        <v>0</v>
      </c>
      <c r="N161" s="240">
        <v>0</v>
      </c>
      <c r="O161" s="241">
        <v>0</v>
      </c>
      <c r="Q161" s="49" t="str">
        <f t="shared" si="51"/>
        <v xml:space="preserve"> </v>
      </c>
      <c r="R161" s="49" t="str">
        <f t="shared" si="52"/>
        <v xml:space="preserve"> </v>
      </c>
      <c r="S161" s="49" t="str">
        <f t="shared" si="53"/>
        <v xml:space="preserve"> </v>
      </c>
      <c r="U161" s="50" t="str">
        <f t="shared" si="54"/>
        <v xml:space="preserve"> </v>
      </c>
      <c r="V161" s="50" t="str">
        <f t="shared" si="55"/>
        <v xml:space="preserve"> </v>
      </c>
      <c r="W161" s="51" t="str">
        <f t="shared" si="56"/>
        <v xml:space="preserve"> </v>
      </c>
      <c r="X161" s="51" t="str">
        <f t="shared" si="57"/>
        <v xml:space="preserve"> </v>
      </c>
      <c r="Z161" s="49" t="str">
        <f t="shared" si="58"/>
        <v xml:space="preserve"> </v>
      </c>
      <c r="AA161" s="49" t="str">
        <f t="shared" si="59"/>
        <v xml:space="preserve"> </v>
      </c>
      <c r="AB161" s="49" t="str">
        <f t="shared" si="60"/>
        <v xml:space="preserve"> </v>
      </c>
      <c r="AD161" s="49" t="str">
        <f t="shared" si="61"/>
        <v xml:space="preserve"> </v>
      </c>
      <c r="AE161" s="49" t="str">
        <f t="shared" si="62"/>
        <v xml:space="preserve"> </v>
      </c>
      <c r="AF161" s="49" t="str">
        <f t="shared" si="63"/>
        <v xml:space="preserve"> </v>
      </c>
      <c r="AH161" s="49" t="str">
        <f t="shared" si="64"/>
        <v xml:space="preserve"> </v>
      </c>
      <c r="AI161" s="49" t="str">
        <f t="shared" si="65"/>
        <v xml:space="preserve"> </v>
      </c>
      <c r="AJ161" s="49" t="str">
        <f t="shared" si="66"/>
        <v xml:space="preserve"> </v>
      </c>
      <c r="AK161" s="121" t="str">
        <f t="shared" si="50"/>
        <v xml:space="preserve"> </v>
      </c>
    </row>
    <row r="162" spans="3:38" ht="12.75">
      <c r="C162" s="237"/>
      <c r="D162" s="238" t="s">
        <v>51</v>
      </c>
      <c r="E162" s="239">
        <v>0</v>
      </c>
      <c r="F162" s="240"/>
      <c r="G162" s="240">
        <v>0</v>
      </c>
      <c r="H162" s="240">
        <v>0</v>
      </c>
      <c r="I162" s="240">
        <v>0</v>
      </c>
      <c r="J162" s="240">
        <v>0</v>
      </c>
      <c r="K162" s="240">
        <v>0</v>
      </c>
      <c r="L162" s="240">
        <v>0</v>
      </c>
      <c r="M162" s="240">
        <v>0</v>
      </c>
      <c r="N162" s="240">
        <v>0</v>
      </c>
      <c r="O162" s="241">
        <v>0</v>
      </c>
      <c r="Q162" s="49" t="str">
        <f t="shared" si="51"/>
        <v xml:space="preserve"> </v>
      </c>
      <c r="R162" s="49" t="str">
        <f t="shared" si="52"/>
        <v xml:space="preserve"> </v>
      </c>
      <c r="S162" s="49" t="str">
        <f t="shared" si="53"/>
        <v xml:space="preserve"> </v>
      </c>
      <c r="U162" s="50" t="str">
        <f t="shared" si="54"/>
        <v xml:space="preserve"> </v>
      </c>
      <c r="V162" s="50" t="str">
        <f t="shared" si="55"/>
        <v xml:space="preserve"> </v>
      </c>
      <c r="W162" s="51" t="str">
        <f t="shared" si="56"/>
        <v xml:space="preserve"> </v>
      </c>
      <c r="X162" s="51" t="str">
        <f t="shared" si="57"/>
        <v xml:space="preserve"> </v>
      </c>
      <c r="Z162" s="49" t="str">
        <f t="shared" si="58"/>
        <v xml:space="preserve"> </v>
      </c>
      <c r="AA162" s="49" t="str">
        <f t="shared" si="59"/>
        <v xml:space="preserve"> </v>
      </c>
      <c r="AB162" s="49" t="str">
        <f t="shared" si="60"/>
        <v xml:space="preserve"> </v>
      </c>
      <c r="AD162" s="49" t="str">
        <f t="shared" si="61"/>
        <v xml:space="preserve"> </v>
      </c>
      <c r="AE162" s="49" t="str">
        <f t="shared" si="62"/>
        <v xml:space="preserve"> </v>
      </c>
      <c r="AF162" s="49" t="str">
        <f t="shared" si="63"/>
        <v xml:space="preserve"> </v>
      </c>
      <c r="AH162" s="49" t="str">
        <f t="shared" si="64"/>
        <v xml:space="preserve"> </v>
      </c>
      <c r="AI162" s="49" t="str">
        <f t="shared" si="65"/>
        <v xml:space="preserve"> </v>
      </c>
      <c r="AJ162" s="49" t="str">
        <f t="shared" si="66"/>
        <v xml:space="preserve"> </v>
      </c>
      <c r="AK162" s="121" t="str">
        <f t="shared" si="50"/>
        <v xml:space="preserve"> </v>
      </c>
    </row>
    <row r="163" spans="3:38" ht="12.75">
      <c r="C163" s="237"/>
      <c r="D163" s="238" t="s">
        <v>12</v>
      </c>
      <c r="E163" s="239">
        <v>0</v>
      </c>
      <c r="F163" s="240"/>
      <c r="G163" s="240">
        <v>0</v>
      </c>
      <c r="H163" s="240">
        <v>0</v>
      </c>
      <c r="I163" s="240">
        <v>0</v>
      </c>
      <c r="J163" s="240">
        <v>0</v>
      </c>
      <c r="K163" s="240">
        <v>0</v>
      </c>
      <c r="L163" s="240">
        <v>0</v>
      </c>
      <c r="M163" s="240">
        <v>0</v>
      </c>
      <c r="N163" s="240">
        <v>0</v>
      </c>
      <c r="O163" s="241">
        <v>0</v>
      </c>
      <c r="Q163" s="49" t="str">
        <f t="shared" si="51"/>
        <v xml:space="preserve"> </v>
      </c>
      <c r="R163" s="49" t="str">
        <f t="shared" si="52"/>
        <v xml:space="preserve"> </v>
      </c>
      <c r="S163" s="49" t="str">
        <f t="shared" si="53"/>
        <v xml:space="preserve"> </v>
      </c>
      <c r="U163" s="50" t="str">
        <f t="shared" si="54"/>
        <v xml:space="preserve"> </v>
      </c>
      <c r="V163" s="50" t="str">
        <f t="shared" si="55"/>
        <v xml:space="preserve"> </v>
      </c>
      <c r="W163" s="51" t="str">
        <f t="shared" si="56"/>
        <v xml:space="preserve"> </v>
      </c>
      <c r="X163" s="51" t="str">
        <f t="shared" si="57"/>
        <v xml:space="preserve"> </v>
      </c>
      <c r="Z163" s="49" t="str">
        <f t="shared" si="58"/>
        <v xml:space="preserve"> </v>
      </c>
      <c r="AA163" s="49" t="str">
        <f t="shared" si="59"/>
        <v xml:space="preserve"> </v>
      </c>
      <c r="AB163" s="49" t="str">
        <f t="shared" si="60"/>
        <v xml:space="preserve"> </v>
      </c>
      <c r="AD163" s="49" t="str">
        <f t="shared" si="61"/>
        <v xml:space="preserve"> </v>
      </c>
      <c r="AE163" s="49" t="str">
        <f t="shared" si="62"/>
        <v xml:space="preserve"> </v>
      </c>
      <c r="AF163" s="49" t="str">
        <f t="shared" si="63"/>
        <v xml:space="preserve"> </v>
      </c>
      <c r="AH163" s="49" t="str">
        <f t="shared" si="64"/>
        <v xml:space="preserve"> </v>
      </c>
      <c r="AI163" s="49" t="str">
        <f t="shared" si="65"/>
        <v xml:space="preserve"> </v>
      </c>
      <c r="AJ163" s="49" t="str">
        <f t="shared" si="66"/>
        <v xml:space="preserve"> </v>
      </c>
      <c r="AK163" s="121" t="str">
        <f t="shared" si="50"/>
        <v xml:space="preserve"> </v>
      </c>
    </row>
    <row r="164" spans="3:38" ht="12.75">
      <c r="C164" s="237"/>
      <c r="D164" s="238" t="s">
        <v>1</v>
      </c>
      <c r="E164" s="239">
        <v>0</v>
      </c>
      <c r="F164" s="240"/>
      <c r="G164" s="240">
        <v>0</v>
      </c>
      <c r="H164" s="240">
        <v>0</v>
      </c>
      <c r="I164" s="240">
        <v>0</v>
      </c>
      <c r="J164" s="240">
        <v>0</v>
      </c>
      <c r="K164" s="240">
        <v>0</v>
      </c>
      <c r="L164" s="240">
        <v>0</v>
      </c>
      <c r="M164" s="240">
        <v>0</v>
      </c>
      <c r="N164" s="240">
        <v>0</v>
      </c>
      <c r="O164" s="241">
        <v>0</v>
      </c>
      <c r="Q164" s="49" t="str">
        <f t="shared" si="51"/>
        <v xml:space="preserve"> </v>
      </c>
      <c r="R164" s="49" t="str">
        <f t="shared" si="52"/>
        <v xml:space="preserve"> </v>
      </c>
      <c r="S164" s="49" t="str">
        <f t="shared" si="53"/>
        <v xml:space="preserve"> </v>
      </c>
      <c r="U164" s="50" t="str">
        <f t="shared" si="54"/>
        <v xml:space="preserve"> </v>
      </c>
      <c r="V164" s="50" t="str">
        <f t="shared" si="55"/>
        <v xml:space="preserve"> </v>
      </c>
      <c r="W164" s="51" t="str">
        <f t="shared" si="56"/>
        <v xml:space="preserve"> </v>
      </c>
      <c r="X164" s="51" t="str">
        <f t="shared" si="57"/>
        <v xml:space="preserve"> </v>
      </c>
      <c r="Z164" s="49" t="str">
        <f t="shared" si="58"/>
        <v xml:space="preserve"> </v>
      </c>
      <c r="AA164" s="49" t="str">
        <f t="shared" si="59"/>
        <v xml:space="preserve"> </v>
      </c>
      <c r="AB164" s="49" t="str">
        <f t="shared" si="60"/>
        <v xml:space="preserve"> </v>
      </c>
      <c r="AD164" s="49" t="str">
        <f t="shared" si="61"/>
        <v xml:space="preserve"> </v>
      </c>
      <c r="AE164" s="49" t="str">
        <f t="shared" si="62"/>
        <v xml:space="preserve"> </v>
      </c>
      <c r="AF164" s="49" t="str">
        <f t="shared" si="63"/>
        <v xml:space="preserve"> </v>
      </c>
      <c r="AH164" s="49" t="str">
        <f t="shared" si="64"/>
        <v xml:space="preserve"> </v>
      </c>
      <c r="AI164" s="49" t="str">
        <f t="shared" si="65"/>
        <v xml:space="preserve"> </v>
      </c>
      <c r="AJ164" s="49" t="str">
        <f t="shared" si="66"/>
        <v xml:space="preserve"> </v>
      </c>
      <c r="AK164" s="121" t="str">
        <f t="shared" si="50"/>
        <v xml:space="preserve"> </v>
      </c>
    </row>
    <row r="165" spans="3:38" ht="12.75">
      <c r="C165" s="237"/>
      <c r="D165" s="238" t="s">
        <v>0</v>
      </c>
      <c r="E165" s="239">
        <v>0</v>
      </c>
      <c r="F165" s="240"/>
      <c r="G165" s="240">
        <v>0</v>
      </c>
      <c r="H165" s="240">
        <v>0</v>
      </c>
      <c r="I165" s="240">
        <v>0</v>
      </c>
      <c r="J165" s="240">
        <v>0</v>
      </c>
      <c r="K165" s="240">
        <v>0</v>
      </c>
      <c r="L165" s="240">
        <v>0</v>
      </c>
      <c r="M165" s="240">
        <v>0</v>
      </c>
      <c r="N165" s="240">
        <v>0</v>
      </c>
      <c r="O165" s="241">
        <v>0</v>
      </c>
      <c r="Q165" s="49" t="str">
        <f t="shared" si="51"/>
        <v xml:space="preserve"> </v>
      </c>
      <c r="R165" s="49" t="str">
        <f t="shared" si="52"/>
        <v xml:space="preserve"> </v>
      </c>
      <c r="S165" s="49" t="str">
        <f t="shared" si="53"/>
        <v xml:space="preserve"> </v>
      </c>
      <c r="U165" s="50" t="str">
        <f t="shared" si="54"/>
        <v xml:space="preserve"> </v>
      </c>
      <c r="V165" s="50" t="str">
        <f t="shared" si="55"/>
        <v xml:space="preserve"> </v>
      </c>
      <c r="W165" s="51" t="str">
        <f t="shared" si="56"/>
        <v xml:space="preserve"> </v>
      </c>
      <c r="X165" s="51" t="str">
        <f t="shared" si="57"/>
        <v xml:space="preserve"> </v>
      </c>
      <c r="Z165" s="49" t="str">
        <f t="shared" si="58"/>
        <v xml:space="preserve"> </v>
      </c>
      <c r="AA165" s="49" t="str">
        <f t="shared" si="59"/>
        <v xml:space="preserve"> </v>
      </c>
      <c r="AB165" s="49" t="str">
        <f t="shared" si="60"/>
        <v xml:space="preserve"> </v>
      </c>
      <c r="AD165" s="49" t="str">
        <f t="shared" si="61"/>
        <v xml:space="preserve"> </v>
      </c>
      <c r="AE165" s="49" t="str">
        <f t="shared" si="62"/>
        <v xml:space="preserve"> </v>
      </c>
      <c r="AF165" s="49" t="str">
        <f t="shared" si="63"/>
        <v xml:space="preserve"> </v>
      </c>
      <c r="AH165" s="49" t="str">
        <f t="shared" si="64"/>
        <v xml:space="preserve"> </v>
      </c>
      <c r="AI165" s="49" t="str">
        <f t="shared" si="65"/>
        <v xml:space="preserve"> </v>
      </c>
      <c r="AJ165" s="49" t="str">
        <f t="shared" si="66"/>
        <v xml:space="preserve"> </v>
      </c>
      <c r="AK165" s="121" t="str">
        <f t="shared" si="50"/>
        <v xml:space="preserve"> </v>
      </c>
    </row>
    <row r="166" spans="3:38" ht="12.75">
      <c r="C166" s="237"/>
      <c r="D166" s="238" t="s">
        <v>13</v>
      </c>
      <c r="E166" s="239">
        <v>0</v>
      </c>
      <c r="F166" s="240"/>
      <c r="G166" s="240">
        <v>0</v>
      </c>
      <c r="H166" s="240">
        <v>0</v>
      </c>
      <c r="I166" s="240">
        <v>0</v>
      </c>
      <c r="J166" s="240">
        <v>0</v>
      </c>
      <c r="K166" s="240">
        <v>0</v>
      </c>
      <c r="L166" s="240">
        <v>0</v>
      </c>
      <c r="M166" s="240">
        <v>0</v>
      </c>
      <c r="N166" s="240">
        <v>0</v>
      </c>
      <c r="O166" s="241">
        <v>0</v>
      </c>
      <c r="Q166" s="49" t="str">
        <f t="shared" si="51"/>
        <v xml:space="preserve"> </v>
      </c>
      <c r="R166" s="49" t="str">
        <f t="shared" si="52"/>
        <v xml:space="preserve"> </v>
      </c>
      <c r="S166" s="49" t="str">
        <f t="shared" si="53"/>
        <v xml:space="preserve"> </v>
      </c>
      <c r="U166" s="50" t="str">
        <f t="shared" si="54"/>
        <v xml:space="preserve"> </v>
      </c>
      <c r="V166" s="50" t="str">
        <f t="shared" si="55"/>
        <v xml:space="preserve"> </v>
      </c>
      <c r="W166" s="51" t="str">
        <f t="shared" si="56"/>
        <v xml:space="preserve"> </v>
      </c>
      <c r="X166" s="51" t="str">
        <f t="shared" si="57"/>
        <v xml:space="preserve"> </v>
      </c>
      <c r="Z166" s="49" t="str">
        <f t="shared" si="58"/>
        <v xml:space="preserve"> </v>
      </c>
      <c r="AA166" s="49" t="str">
        <f t="shared" si="59"/>
        <v xml:space="preserve"> </v>
      </c>
      <c r="AB166" s="49" t="str">
        <f t="shared" si="60"/>
        <v xml:space="preserve"> </v>
      </c>
      <c r="AD166" s="49" t="str">
        <f t="shared" si="61"/>
        <v xml:space="preserve"> </v>
      </c>
      <c r="AE166" s="49" t="str">
        <f t="shared" si="62"/>
        <v xml:space="preserve"> </v>
      </c>
      <c r="AF166" s="49" t="str">
        <f t="shared" si="63"/>
        <v xml:space="preserve"> </v>
      </c>
      <c r="AH166" s="49" t="str">
        <f t="shared" si="64"/>
        <v xml:space="preserve"> </v>
      </c>
      <c r="AI166" s="49" t="str">
        <f t="shared" si="65"/>
        <v xml:space="preserve"> </v>
      </c>
      <c r="AJ166" s="49" t="str">
        <f t="shared" si="66"/>
        <v xml:space="preserve"> </v>
      </c>
      <c r="AK166" s="121" t="str">
        <f t="shared" si="50"/>
        <v xml:space="preserve"> </v>
      </c>
    </row>
    <row r="167" spans="3:38" ht="12.75">
      <c r="C167" s="237"/>
      <c r="D167" s="238" t="s">
        <v>48</v>
      </c>
      <c r="E167" s="239">
        <v>0</v>
      </c>
      <c r="F167" s="240"/>
      <c r="G167" s="240">
        <v>0</v>
      </c>
      <c r="H167" s="240">
        <v>0</v>
      </c>
      <c r="I167" s="240">
        <v>0</v>
      </c>
      <c r="J167" s="240">
        <v>0</v>
      </c>
      <c r="K167" s="240">
        <v>0</v>
      </c>
      <c r="L167" s="240">
        <v>0</v>
      </c>
      <c r="M167" s="240">
        <v>0</v>
      </c>
      <c r="N167" s="240">
        <v>0</v>
      </c>
      <c r="O167" s="241">
        <v>0</v>
      </c>
      <c r="Q167" s="49" t="str">
        <f t="shared" si="51"/>
        <v xml:space="preserve"> </v>
      </c>
      <c r="R167" s="49" t="str">
        <f t="shared" si="52"/>
        <v xml:space="preserve"> </v>
      </c>
      <c r="S167" s="49" t="str">
        <f t="shared" si="53"/>
        <v xml:space="preserve"> </v>
      </c>
      <c r="U167" s="50" t="str">
        <f t="shared" si="54"/>
        <v xml:space="preserve"> </v>
      </c>
      <c r="V167" s="50" t="str">
        <f t="shared" si="55"/>
        <v xml:space="preserve"> </v>
      </c>
      <c r="W167" s="51" t="str">
        <f t="shared" si="56"/>
        <v xml:space="preserve"> </v>
      </c>
      <c r="X167" s="51" t="str">
        <f t="shared" si="57"/>
        <v xml:space="preserve"> </v>
      </c>
      <c r="Z167" s="49" t="str">
        <f t="shared" si="58"/>
        <v xml:space="preserve"> </v>
      </c>
      <c r="AA167" s="49" t="str">
        <f t="shared" si="59"/>
        <v xml:space="preserve"> </v>
      </c>
      <c r="AB167" s="49" t="str">
        <f t="shared" si="60"/>
        <v xml:space="preserve"> </v>
      </c>
      <c r="AD167" s="49" t="str">
        <f t="shared" si="61"/>
        <v xml:space="preserve"> </v>
      </c>
      <c r="AE167" s="49" t="str">
        <f t="shared" si="62"/>
        <v xml:space="preserve"> </v>
      </c>
      <c r="AF167" s="49" t="str">
        <f t="shared" si="63"/>
        <v xml:space="preserve"> </v>
      </c>
      <c r="AH167" s="49" t="str">
        <f t="shared" si="64"/>
        <v xml:space="preserve"> </v>
      </c>
      <c r="AI167" s="49" t="str">
        <f t="shared" si="65"/>
        <v xml:space="preserve"> </v>
      </c>
      <c r="AJ167" s="49" t="str">
        <f t="shared" si="66"/>
        <v xml:space="preserve"> </v>
      </c>
      <c r="AK167" s="121" t="str">
        <f t="shared" si="50"/>
        <v xml:space="preserve"> </v>
      </c>
    </row>
    <row r="168" spans="3:38" ht="12.75">
      <c r="C168" s="237"/>
      <c r="D168" s="238" t="s">
        <v>47</v>
      </c>
      <c r="E168" s="239">
        <v>0</v>
      </c>
      <c r="F168" s="240"/>
      <c r="G168" s="240">
        <v>0</v>
      </c>
      <c r="H168" s="240">
        <v>0</v>
      </c>
      <c r="I168" s="240">
        <v>0</v>
      </c>
      <c r="J168" s="240">
        <v>0</v>
      </c>
      <c r="K168" s="240">
        <v>0</v>
      </c>
      <c r="L168" s="240">
        <v>0</v>
      </c>
      <c r="M168" s="240">
        <v>0</v>
      </c>
      <c r="N168" s="240">
        <v>0</v>
      </c>
      <c r="O168" s="241">
        <v>0</v>
      </c>
      <c r="Q168" s="49" t="str">
        <f t="shared" si="51"/>
        <v xml:space="preserve"> </v>
      </c>
      <c r="R168" s="49" t="str">
        <f t="shared" si="52"/>
        <v xml:space="preserve"> </v>
      </c>
      <c r="S168" s="49" t="str">
        <f t="shared" si="53"/>
        <v xml:space="preserve"> </v>
      </c>
      <c r="U168" s="50" t="str">
        <f t="shared" si="54"/>
        <v xml:space="preserve"> </v>
      </c>
      <c r="V168" s="50" t="str">
        <f t="shared" si="55"/>
        <v xml:space="preserve"> </v>
      </c>
      <c r="W168" s="51" t="str">
        <f t="shared" si="56"/>
        <v xml:space="preserve"> </v>
      </c>
      <c r="X168" s="51" t="str">
        <f t="shared" si="57"/>
        <v xml:space="preserve"> </v>
      </c>
      <c r="Z168" s="49" t="str">
        <f t="shared" si="58"/>
        <v xml:space="preserve"> </v>
      </c>
      <c r="AA168" s="49" t="str">
        <f t="shared" si="59"/>
        <v xml:space="preserve"> </v>
      </c>
      <c r="AB168" s="49" t="str">
        <f t="shared" si="60"/>
        <v xml:space="preserve"> </v>
      </c>
      <c r="AD168" s="49" t="str">
        <f t="shared" si="61"/>
        <v xml:space="preserve"> </v>
      </c>
      <c r="AE168" s="49" t="str">
        <f t="shared" si="62"/>
        <v xml:space="preserve"> </v>
      </c>
      <c r="AF168" s="49" t="str">
        <f t="shared" si="63"/>
        <v xml:space="preserve"> </v>
      </c>
      <c r="AH168" s="49" t="str">
        <f t="shared" si="64"/>
        <v xml:space="preserve"> </v>
      </c>
      <c r="AI168" s="49" t="str">
        <f t="shared" si="65"/>
        <v xml:space="preserve"> </v>
      </c>
      <c r="AJ168" s="49" t="str">
        <f t="shared" si="66"/>
        <v xml:space="preserve"> </v>
      </c>
      <c r="AK168" s="121" t="str">
        <f t="shared" si="50"/>
        <v xml:space="preserve"> </v>
      </c>
    </row>
    <row r="169" spans="3:38" ht="12.75">
      <c r="C169" s="237"/>
      <c r="D169" s="238" t="s">
        <v>21</v>
      </c>
      <c r="E169" s="239">
        <v>0</v>
      </c>
      <c r="F169" s="240"/>
      <c r="G169" s="240">
        <v>0</v>
      </c>
      <c r="H169" s="240">
        <v>0</v>
      </c>
      <c r="I169" s="240">
        <v>0</v>
      </c>
      <c r="J169" s="240">
        <v>0</v>
      </c>
      <c r="K169" s="240">
        <v>0</v>
      </c>
      <c r="L169" s="240">
        <v>0</v>
      </c>
      <c r="M169" s="240">
        <v>0</v>
      </c>
      <c r="N169" s="240">
        <v>0</v>
      </c>
      <c r="O169" s="241">
        <v>0</v>
      </c>
      <c r="Q169" s="49" t="str">
        <f t="shared" si="51"/>
        <v xml:space="preserve"> </v>
      </c>
      <c r="R169" s="49" t="str">
        <f t="shared" si="52"/>
        <v xml:space="preserve"> </v>
      </c>
      <c r="S169" s="49" t="str">
        <f t="shared" si="53"/>
        <v xml:space="preserve"> </v>
      </c>
      <c r="U169" s="50" t="str">
        <f t="shared" si="54"/>
        <v xml:space="preserve"> </v>
      </c>
      <c r="V169" s="50" t="str">
        <f t="shared" si="55"/>
        <v xml:space="preserve"> </v>
      </c>
      <c r="W169" s="51" t="str">
        <f t="shared" si="56"/>
        <v xml:space="preserve"> </v>
      </c>
      <c r="X169" s="51" t="str">
        <f t="shared" si="57"/>
        <v xml:space="preserve"> </v>
      </c>
      <c r="Z169" s="49" t="str">
        <f t="shared" si="58"/>
        <v xml:space="preserve"> </v>
      </c>
      <c r="AA169" s="49" t="str">
        <f t="shared" si="59"/>
        <v xml:space="preserve"> </v>
      </c>
      <c r="AB169" s="49" t="str">
        <f t="shared" si="60"/>
        <v xml:space="preserve"> </v>
      </c>
      <c r="AD169" s="49" t="str">
        <f t="shared" si="61"/>
        <v xml:space="preserve"> </v>
      </c>
      <c r="AE169" s="49" t="str">
        <f t="shared" si="62"/>
        <v xml:space="preserve"> </v>
      </c>
      <c r="AF169" s="49" t="str">
        <f t="shared" si="63"/>
        <v xml:space="preserve"> </v>
      </c>
      <c r="AH169" s="49" t="str">
        <f t="shared" si="64"/>
        <v xml:space="preserve"> </v>
      </c>
      <c r="AI169" s="49" t="str">
        <f t="shared" si="65"/>
        <v xml:space="preserve"> </v>
      </c>
      <c r="AJ169" s="49" t="str">
        <f t="shared" si="66"/>
        <v xml:space="preserve"> </v>
      </c>
      <c r="AK169" s="121" t="str">
        <f t="shared" si="50"/>
        <v xml:space="preserve"> </v>
      </c>
    </row>
    <row r="170" spans="3:38" ht="12.75">
      <c r="C170" s="237"/>
      <c r="D170" s="238" t="s">
        <v>2</v>
      </c>
      <c r="E170" s="239">
        <v>0</v>
      </c>
      <c r="F170" s="240"/>
      <c r="G170" s="240">
        <v>0</v>
      </c>
      <c r="H170" s="240">
        <v>0</v>
      </c>
      <c r="I170" s="240">
        <v>0</v>
      </c>
      <c r="J170" s="240">
        <v>0</v>
      </c>
      <c r="K170" s="240">
        <v>0</v>
      </c>
      <c r="L170" s="240">
        <v>0</v>
      </c>
      <c r="M170" s="240">
        <v>0</v>
      </c>
      <c r="N170" s="240">
        <v>0</v>
      </c>
      <c r="O170" s="241">
        <v>0</v>
      </c>
      <c r="Q170" s="49" t="str">
        <f t="shared" si="51"/>
        <v xml:space="preserve"> </v>
      </c>
      <c r="R170" s="49" t="str">
        <f t="shared" si="52"/>
        <v xml:space="preserve"> </v>
      </c>
      <c r="S170" s="49" t="str">
        <f t="shared" si="53"/>
        <v xml:space="preserve"> </v>
      </c>
      <c r="U170" s="50" t="str">
        <f t="shared" si="54"/>
        <v xml:space="preserve"> </v>
      </c>
      <c r="V170" s="50" t="str">
        <f t="shared" si="55"/>
        <v xml:space="preserve"> </v>
      </c>
      <c r="W170" s="51" t="str">
        <f t="shared" si="56"/>
        <v xml:space="preserve"> </v>
      </c>
      <c r="X170" s="51" t="str">
        <f t="shared" si="57"/>
        <v xml:space="preserve"> </v>
      </c>
      <c r="Z170" s="49" t="str">
        <f t="shared" si="58"/>
        <v xml:space="preserve"> </v>
      </c>
      <c r="AA170" s="49" t="str">
        <f t="shared" si="59"/>
        <v xml:space="preserve"> </v>
      </c>
      <c r="AB170" s="49" t="str">
        <f t="shared" si="60"/>
        <v xml:space="preserve"> </v>
      </c>
      <c r="AD170" s="49" t="str">
        <f t="shared" si="61"/>
        <v xml:space="preserve"> </v>
      </c>
      <c r="AE170" s="49" t="str">
        <f t="shared" si="62"/>
        <v xml:space="preserve"> </v>
      </c>
      <c r="AF170" s="49" t="str">
        <f t="shared" si="63"/>
        <v xml:space="preserve"> </v>
      </c>
      <c r="AH170" s="49" t="str">
        <f t="shared" si="64"/>
        <v xml:space="preserve"> </v>
      </c>
      <c r="AI170" s="49" t="str">
        <f t="shared" si="65"/>
        <v xml:space="preserve"> </v>
      </c>
      <c r="AJ170" s="49" t="str">
        <f t="shared" si="66"/>
        <v xml:space="preserve"> </v>
      </c>
      <c r="AK170" s="121" t="str">
        <f t="shared" si="50"/>
        <v xml:space="preserve"> </v>
      </c>
    </row>
    <row r="171" spans="3:38" ht="12.75">
      <c r="C171" s="237"/>
      <c r="D171" s="238" t="s">
        <v>104</v>
      </c>
      <c r="E171" s="239">
        <v>0</v>
      </c>
      <c r="F171" s="240"/>
      <c r="G171" s="240">
        <v>0</v>
      </c>
      <c r="H171" s="240">
        <v>0</v>
      </c>
      <c r="I171" s="240">
        <v>0</v>
      </c>
      <c r="J171" s="240">
        <v>0</v>
      </c>
      <c r="K171" s="240">
        <v>0</v>
      </c>
      <c r="L171" s="240">
        <v>0</v>
      </c>
      <c r="M171" s="240">
        <v>0</v>
      </c>
      <c r="N171" s="240">
        <v>0</v>
      </c>
      <c r="O171" s="241">
        <v>0</v>
      </c>
      <c r="Q171" s="49" t="str">
        <f t="shared" si="51"/>
        <v xml:space="preserve"> </v>
      </c>
      <c r="R171" s="49" t="str">
        <f t="shared" si="52"/>
        <v xml:space="preserve"> </v>
      </c>
      <c r="S171" s="49" t="str">
        <f t="shared" si="53"/>
        <v xml:space="preserve"> </v>
      </c>
      <c r="U171" s="50" t="str">
        <f t="shared" si="54"/>
        <v xml:space="preserve"> </v>
      </c>
      <c r="V171" s="50" t="str">
        <f t="shared" si="55"/>
        <v xml:space="preserve"> </v>
      </c>
      <c r="W171" s="51" t="str">
        <f t="shared" si="56"/>
        <v xml:space="preserve"> </v>
      </c>
      <c r="X171" s="51" t="str">
        <f t="shared" si="57"/>
        <v xml:space="preserve"> </v>
      </c>
      <c r="Z171" s="49" t="str">
        <f t="shared" si="58"/>
        <v xml:space="preserve"> </v>
      </c>
      <c r="AA171" s="49" t="str">
        <f t="shared" si="59"/>
        <v xml:space="preserve"> </v>
      </c>
      <c r="AB171" s="49" t="str">
        <f t="shared" si="60"/>
        <v xml:space="preserve"> </v>
      </c>
      <c r="AD171" s="49" t="str">
        <f t="shared" si="61"/>
        <v xml:space="preserve"> </v>
      </c>
      <c r="AE171" s="49" t="str">
        <f t="shared" si="62"/>
        <v xml:space="preserve"> </v>
      </c>
      <c r="AF171" s="49" t="str">
        <f t="shared" si="63"/>
        <v xml:space="preserve"> </v>
      </c>
      <c r="AH171" s="49" t="str">
        <f t="shared" si="64"/>
        <v xml:space="preserve"> </v>
      </c>
      <c r="AI171" s="49" t="str">
        <f t="shared" si="65"/>
        <v xml:space="preserve"> </v>
      </c>
      <c r="AJ171" s="49" t="str">
        <f t="shared" si="66"/>
        <v xml:space="preserve"> </v>
      </c>
      <c r="AK171" s="121" t="str">
        <f t="shared" si="50"/>
        <v xml:space="preserve"> </v>
      </c>
    </row>
    <row r="172" spans="3:38" ht="12.75">
      <c r="C172" s="227" t="s">
        <v>215</v>
      </c>
      <c r="D172" s="228"/>
      <c r="E172" s="234">
        <v>0</v>
      </c>
      <c r="F172" s="235"/>
      <c r="G172" s="235">
        <v>0</v>
      </c>
      <c r="H172" s="235">
        <v>0</v>
      </c>
      <c r="I172" s="235">
        <v>0</v>
      </c>
      <c r="J172" s="235">
        <v>0</v>
      </c>
      <c r="K172" s="235">
        <v>0</v>
      </c>
      <c r="L172" s="235">
        <v>0</v>
      </c>
      <c r="M172" s="235">
        <v>0</v>
      </c>
      <c r="N172" s="235">
        <v>0</v>
      </c>
      <c r="O172" s="236">
        <v>0</v>
      </c>
      <c r="Q172" s="53" t="str">
        <f t="shared" si="51"/>
        <v xml:space="preserve"> </v>
      </c>
      <c r="R172" s="53" t="str">
        <f t="shared" si="52"/>
        <v xml:space="preserve"> </v>
      </c>
      <c r="S172" s="53" t="str">
        <f t="shared" si="53"/>
        <v xml:space="preserve"> </v>
      </c>
      <c r="T172" s="54"/>
      <c r="U172" s="55" t="str">
        <f t="shared" si="54"/>
        <v xml:space="preserve"> </v>
      </c>
      <c r="V172" s="55" t="str">
        <f t="shared" si="55"/>
        <v xml:space="preserve"> </v>
      </c>
      <c r="W172" s="56" t="str">
        <f t="shared" si="56"/>
        <v xml:space="preserve"> </v>
      </c>
      <c r="X172" s="56" t="str">
        <f t="shared" si="57"/>
        <v xml:space="preserve"> </v>
      </c>
      <c r="Y172" s="54"/>
      <c r="Z172" s="53" t="str">
        <f t="shared" si="58"/>
        <v xml:space="preserve"> </v>
      </c>
      <c r="AA172" s="53" t="str">
        <f t="shared" si="59"/>
        <v xml:space="preserve"> </v>
      </c>
      <c r="AB172" s="53" t="str">
        <f t="shared" si="60"/>
        <v xml:space="preserve"> </v>
      </c>
      <c r="AC172" s="54"/>
      <c r="AD172" s="53" t="str">
        <f t="shared" si="61"/>
        <v xml:space="preserve"> </v>
      </c>
      <c r="AE172" s="53" t="str">
        <f t="shared" si="62"/>
        <v xml:space="preserve"> </v>
      </c>
      <c r="AF172" s="53" t="str">
        <f t="shared" si="63"/>
        <v xml:space="preserve"> </v>
      </c>
      <c r="AG172" s="54"/>
      <c r="AH172" s="57" t="str">
        <f t="shared" si="64"/>
        <v xml:space="preserve"> </v>
      </c>
      <c r="AI172" s="53" t="str">
        <f t="shared" si="65"/>
        <v xml:space="preserve"> </v>
      </c>
      <c r="AJ172" s="53" t="str">
        <f t="shared" si="66"/>
        <v xml:space="preserve"> </v>
      </c>
      <c r="AK172" s="121" t="str">
        <f t="shared" si="50"/>
        <v xml:space="preserve"> </v>
      </c>
      <c r="AL172" s="48"/>
    </row>
    <row r="173" spans="3:38" ht="12.75">
      <c r="C173" s="227"/>
      <c r="D173" s="228"/>
      <c r="E173" s="234"/>
      <c r="F173" s="235"/>
      <c r="G173" s="235"/>
      <c r="H173" s="235"/>
      <c r="I173" s="235"/>
      <c r="J173" s="235"/>
      <c r="K173" s="235"/>
      <c r="L173" s="235"/>
      <c r="M173" s="235"/>
      <c r="N173" s="235"/>
      <c r="O173" s="236"/>
      <c r="Q173" s="49" t="str">
        <f t="shared" si="51"/>
        <v xml:space="preserve"> </v>
      </c>
      <c r="R173" s="49" t="str">
        <f t="shared" si="52"/>
        <v xml:space="preserve"> </v>
      </c>
      <c r="S173" s="49" t="str">
        <f t="shared" si="53"/>
        <v xml:space="preserve"> </v>
      </c>
      <c r="U173" s="50" t="str">
        <f t="shared" si="54"/>
        <v xml:space="preserve"> </v>
      </c>
      <c r="V173" s="50" t="str">
        <f t="shared" si="55"/>
        <v xml:space="preserve"> </v>
      </c>
      <c r="W173" s="51" t="str">
        <f t="shared" si="56"/>
        <v xml:space="preserve"> </v>
      </c>
      <c r="X173" s="51" t="str">
        <f t="shared" si="57"/>
        <v xml:space="preserve"> </v>
      </c>
      <c r="Z173" s="49" t="str">
        <f t="shared" si="58"/>
        <v xml:space="preserve"> </v>
      </c>
      <c r="AA173" s="49" t="str">
        <f t="shared" si="59"/>
        <v xml:space="preserve"> </v>
      </c>
      <c r="AB173" s="49" t="str">
        <f t="shared" si="60"/>
        <v xml:space="preserve"> </v>
      </c>
      <c r="AD173" s="49" t="str">
        <f t="shared" si="61"/>
        <v xml:space="preserve"> </v>
      </c>
      <c r="AE173" s="49" t="str">
        <f t="shared" si="62"/>
        <v xml:space="preserve"> </v>
      </c>
      <c r="AF173" s="49" t="str">
        <f t="shared" si="63"/>
        <v xml:space="preserve"> </v>
      </c>
      <c r="AH173" s="49" t="str">
        <f t="shared" si="64"/>
        <v xml:space="preserve"> </v>
      </c>
      <c r="AI173" s="49" t="str">
        <f t="shared" si="65"/>
        <v xml:space="preserve"> </v>
      </c>
      <c r="AJ173" s="49" t="str">
        <f t="shared" si="66"/>
        <v xml:space="preserve"> </v>
      </c>
      <c r="AK173" s="121" t="str">
        <f t="shared" si="50"/>
        <v xml:space="preserve"> </v>
      </c>
    </row>
    <row r="174" spans="3:38" ht="12.75">
      <c r="C174" s="227" t="s">
        <v>200</v>
      </c>
      <c r="D174" s="227" t="s">
        <v>50</v>
      </c>
      <c r="E174" s="234">
        <v>0</v>
      </c>
      <c r="F174" s="235"/>
      <c r="G174" s="235">
        <v>0</v>
      </c>
      <c r="H174" s="235">
        <v>0</v>
      </c>
      <c r="I174" s="235">
        <v>0</v>
      </c>
      <c r="J174" s="235">
        <v>0</v>
      </c>
      <c r="K174" s="235">
        <v>0</v>
      </c>
      <c r="L174" s="235">
        <v>0</v>
      </c>
      <c r="M174" s="235">
        <v>0</v>
      </c>
      <c r="N174" s="235">
        <v>0</v>
      </c>
      <c r="O174" s="236">
        <v>0</v>
      </c>
      <c r="Q174" s="49" t="str">
        <f t="shared" si="51"/>
        <v xml:space="preserve"> </v>
      </c>
      <c r="R174" s="49" t="str">
        <f t="shared" si="52"/>
        <v xml:space="preserve"> </v>
      </c>
      <c r="S174" s="49" t="str">
        <f t="shared" si="53"/>
        <v xml:space="preserve"> </v>
      </c>
      <c r="U174" s="50" t="str">
        <f t="shared" si="54"/>
        <v xml:space="preserve"> </v>
      </c>
      <c r="V174" s="50" t="str">
        <f t="shared" si="55"/>
        <v xml:space="preserve"> </v>
      </c>
      <c r="W174" s="51" t="str">
        <f t="shared" si="56"/>
        <v xml:space="preserve"> </v>
      </c>
      <c r="X174" s="51" t="str">
        <f t="shared" si="57"/>
        <v xml:space="preserve"> </v>
      </c>
      <c r="Z174" s="49" t="str">
        <f t="shared" si="58"/>
        <v xml:space="preserve"> </v>
      </c>
      <c r="AA174" s="49" t="str">
        <f t="shared" si="59"/>
        <v xml:space="preserve"> </v>
      </c>
      <c r="AB174" s="49" t="str">
        <f t="shared" si="60"/>
        <v xml:space="preserve"> </v>
      </c>
      <c r="AD174" s="49" t="str">
        <f t="shared" si="61"/>
        <v xml:space="preserve"> </v>
      </c>
      <c r="AE174" s="49" t="str">
        <f t="shared" si="62"/>
        <v xml:space="preserve"> </v>
      </c>
      <c r="AF174" s="49" t="str">
        <f t="shared" si="63"/>
        <v xml:space="preserve"> </v>
      </c>
      <c r="AH174" s="49" t="str">
        <f t="shared" si="64"/>
        <v xml:space="preserve"> </v>
      </c>
      <c r="AI174" s="49" t="str">
        <f t="shared" si="65"/>
        <v xml:space="preserve"> </v>
      </c>
      <c r="AJ174" s="49" t="str">
        <f t="shared" si="66"/>
        <v xml:space="preserve"> </v>
      </c>
      <c r="AK174" s="121" t="str">
        <f t="shared" si="50"/>
        <v xml:space="preserve"> </v>
      </c>
      <c r="AL174" s="49"/>
    </row>
    <row r="175" spans="3:38" ht="12.75">
      <c r="C175" s="237"/>
      <c r="D175" s="238" t="s">
        <v>49</v>
      </c>
      <c r="E175" s="239">
        <v>0</v>
      </c>
      <c r="F175" s="240"/>
      <c r="G175" s="240">
        <v>0</v>
      </c>
      <c r="H175" s="240">
        <v>0</v>
      </c>
      <c r="I175" s="240">
        <v>0</v>
      </c>
      <c r="J175" s="240">
        <v>0</v>
      </c>
      <c r="K175" s="240">
        <v>0</v>
      </c>
      <c r="L175" s="240">
        <v>0</v>
      </c>
      <c r="M175" s="240">
        <v>0</v>
      </c>
      <c r="N175" s="240">
        <v>0</v>
      </c>
      <c r="O175" s="241">
        <v>0</v>
      </c>
      <c r="Q175" s="49" t="str">
        <f t="shared" si="51"/>
        <v xml:space="preserve"> </v>
      </c>
      <c r="R175" s="49" t="str">
        <f t="shared" si="52"/>
        <v xml:space="preserve"> </v>
      </c>
      <c r="S175" s="49" t="str">
        <f t="shared" si="53"/>
        <v xml:space="preserve"> </v>
      </c>
      <c r="U175" s="50" t="str">
        <f t="shared" si="54"/>
        <v xml:space="preserve"> </v>
      </c>
      <c r="V175" s="50" t="str">
        <f t="shared" si="55"/>
        <v xml:space="preserve"> </v>
      </c>
      <c r="W175" s="51" t="str">
        <f t="shared" si="56"/>
        <v xml:space="preserve"> </v>
      </c>
      <c r="X175" s="51" t="str">
        <f t="shared" si="57"/>
        <v xml:space="preserve"> </v>
      </c>
      <c r="Z175" s="49" t="str">
        <f t="shared" si="58"/>
        <v xml:space="preserve"> </v>
      </c>
      <c r="AA175" s="49" t="str">
        <f t="shared" si="59"/>
        <v xml:space="preserve"> </v>
      </c>
      <c r="AB175" s="49" t="str">
        <f t="shared" si="60"/>
        <v xml:space="preserve"> </v>
      </c>
      <c r="AD175" s="49" t="str">
        <f t="shared" si="61"/>
        <v xml:space="preserve"> </v>
      </c>
      <c r="AE175" s="49" t="str">
        <f t="shared" si="62"/>
        <v xml:space="preserve"> </v>
      </c>
      <c r="AF175" s="49" t="str">
        <f t="shared" si="63"/>
        <v xml:space="preserve"> </v>
      </c>
      <c r="AH175" s="49" t="str">
        <f t="shared" si="64"/>
        <v xml:space="preserve"> </v>
      </c>
      <c r="AI175" s="49" t="str">
        <f t="shared" si="65"/>
        <v xml:space="preserve"> </v>
      </c>
      <c r="AJ175" s="49" t="str">
        <f t="shared" si="66"/>
        <v xml:space="preserve"> </v>
      </c>
      <c r="AK175" s="121" t="str">
        <f t="shared" si="50"/>
        <v xml:space="preserve"> </v>
      </c>
    </row>
    <row r="176" spans="3:38" ht="12.75">
      <c r="C176" s="237"/>
      <c r="D176" s="238" t="s">
        <v>51</v>
      </c>
      <c r="E176" s="239">
        <v>0</v>
      </c>
      <c r="F176" s="240"/>
      <c r="G176" s="240">
        <v>0</v>
      </c>
      <c r="H176" s="240">
        <v>0</v>
      </c>
      <c r="I176" s="240">
        <v>0</v>
      </c>
      <c r="J176" s="240">
        <v>0</v>
      </c>
      <c r="K176" s="240">
        <v>0</v>
      </c>
      <c r="L176" s="240">
        <v>0</v>
      </c>
      <c r="M176" s="240">
        <v>0</v>
      </c>
      <c r="N176" s="240">
        <v>0</v>
      </c>
      <c r="O176" s="241">
        <v>0</v>
      </c>
      <c r="Q176" s="49" t="str">
        <f t="shared" si="51"/>
        <v xml:space="preserve"> </v>
      </c>
      <c r="R176" s="49" t="str">
        <f t="shared" si="52"/>
        <v xml:space="preserve"> </v>
      </c>
      <c r="S176" s="49" t="str">
        <f t="shared" si="53"/>
        <v xml:space="preserve"> </v>
      </c>
      <c r="U176" s="50" t="str">
        <f t="shared" si="54"/>
        <v xml:space="preserve"> </v>
      </c>
      <c r="V176" s="50" t="str">
        <f t="shared" si="55"/>
        <v xml:space="preserve"> </v>
      </c>
      <c r="W176" s="51" t="str">
        <f t="shared" si="56"/>
        <v xml:space="preserve"> </v>
      </c>
      <c r="X176" s="51" t="str">
        <f t="shared" si="57"/>
        <v xml:space="preserve"> </v>
      </c>
      <c r="Z176" s="49" t="str">
        <f t="shared" si="58"/>
        <v xml:space="preserve"> </v>
      </c>
      <c r="AA176" s="49" t="str">
        <f t="shared" si="59"/>
        <v xml:space="preserve"> </v>
      </c>
      <c r="AB176" s="49" t="str">
        <f t="shared" si="60"/>
        <v xml:space="preserve"> </v>
      </c>
      <c r="AD176" s="49" t="str">
        <f t="shared" si="61"/>
        <v xml:space="preserve"> </v>
      </c>
      <c r="AE176" s="49" t="str">
        <f t="shared" si="62"/>
        <v xml:space="preserve"> </v>
      </c>
      <c r="AF176" s="49" t="str">
        <f t="shared" si="63"/>
        <v xml:space="preserve"> </v>
      </c>
      <c r="AH176" s="49" t="str">
        <f t="shared" si="64"/>
        <v xml:space="preserve"> </v>
      </c>
      <c r="AI176" s="49" t="str">
        <f t="shared" si="65"/>
        <v xml:space="preserve"> </v>
      </c>
      <c r="AJ176" s="49" t="str">
        <f t="shared" si="66"/>
        <v xml:space="preserve"> </v>
      </c>
      <c r="AK176" s="121" t="str">
        <f t="shared" si="50"/>
        <v xml:space="preserve"> </v>
      </c>
      <c r="AL176" s="52"/>
    </row>
    <row r="177" spans="3:37" ht="12.75">
      <c r="C177" s="237"/>
      <c r="D177" s="238" t="s">
        <v>12</v>
      </c>
      <c r="E177" s="239">
        <v>0</v>
      </c>
      <c r="F177" s="240"/>
      <c r="G177" s="240">
        <v>0</v>
      </c>
      <c r="H177" s="240">
        <v>0</v>
      </c>
      <c r="I177" s="240">
        <v>0</v>
      </c>
      <c r="J177" s="240">
        <v>0</v>
      </c>
      <c r="K177" s="240">
        <v>0</v>
      </c>
      <c r="L177" s="240">
        <v>0</v>
      </c>
      <c r="M177" s="240">
        <v>0</v>
      </c>
      <c r="N177" s="240">
        <v>0</v>
      </c>
      <c r="O177" s="241">
        <v>0</v>
      </c>
      <c r="Q177" s="49" t="str">
        <f t="shared" si="51"/>
        <v xml:space="preserve"> </v>
      </c>
      <c r="R177" s="49" t="str">
        <f t="shared" si="52"/>
        <v xml:space="preserve"> </v>
      </c>
      <c r="S177" s="49" t="str">
        <f t="shared" si="53"/>
        <v xml:space="preserve"> </v>
      </c>
      <c r="U177" s="50" t="str">
        <f t="shared" si="54"/>
        <v xml:space="preserve"> </v>
      </c>
      <c r="V177" s="50" t="str">
        <f t="shared" si="55"/>
        <v xml:space="preserve"> </v>
      </c>
      <c r="W177" s="51" t="str">
        <f t="shared" si="56"/>
        <v xml:space="preserve"> </v>
      </c>
      <c r="X177" s="51" t="str">
        <f t="shared" si="57"/>
        <v xml:space="preserve"> </v>
      </c>
      <c r="Z177" s="49" t="str">
        <f t="shared" si="58"/>
        <v xml:space="preserve"> </v>
      </c>
      <c r="AA177" s="49" t="str">
        <f t="shared" si="59"/>
        <v xml:space="preserve"> </v>
      </c>
      <c r="AB177" s="49" t="str">
        <f t="shared" si="60"/>
        <v xml:space="preserve"> </v>
      </c>
      <c r="AD177" s="49" t="str">
        <f t="shared" si="61"/>
        <v xml:space="preserve"> </v>
      </c>
      <c r="AE177" s="49" t="str">
        <f t="shared" si="62"/>
        <v xml:space="preserve"> </v>
      </c>
      <c r="AF177" s="49" t="str">
        <f t="shared" si="63"/>
        <v xml:space="preserve"> </v>
      </c>
      <c r="AH177" s="49" t="str">
        <f t="shared" si="64"/>
        <v xml:space="preserve"> </v>
      </c>
      <c r="AI177" s="49" t="str">
        <f t="shared" si="65"/>
        <v xml:space="preserve"> </v>
      </c>
      <c r="AJ177" s="49" t="str">
        <f t="shared" si="66"/>
        <v xml:space="preserve"> </v>
      </c>
      <c r="AK177" s="121" t="str">
        <f t="shared" si="50"/>
        <v xml:space="preserve"> </v>
      </c>
    </row>
    <row r="178" spans="3:37" ht="12.75">
      <c r="C178" s="237"/>
      <c r="D178" s="238" t="s">
        <v>1</v>
      </c>
      <c r="E178" s="239">
        <v>0</v>
      </c>
      <c r="F178" s="240"/>
      <c r="G178" s="240">
        <v>0</v>
      </c>
      <c r="H178" s="240">
        <v>0</v>
      </c>
      <c r="I178" s="240">
        <v>0</v>
      </c>
      <c r="J178" s="240">
        <v>0</v>
      </c>
      <c r="K178" s="240">
        <v>0</v>
      </c>
      <c r="L178" s="240">
        <v>0</v>
      </c>
      <c r="M178" s="240">
        <v>0</v>
      </c>
      <c r="N178" s="240">
        <v>0</v>
      </c>
      <c r="O178" s="241">
        <v>0</v>
      </c>
      <c r="Q178" s="49" t="str">
        <f t="shared" si="51"/>
        <v xml:space="preserve"> </v>
      </c>
      <c r="R178" s="49" t="str">
        <f t="shared" si="52"/>
        <v xml:space="preserve"> </v>
      </c>
      <c r="S178" s="49" t="str">
        <f t="shared" si="53"/>
        <v xml:space="preserve"> </v>
      </c>
      <c r="U178" s="50" t="str">
        <f t="shared" si="54"/>
        <v xml:space="preserve"> </v>
      </c>
      <c r="V178" s="50" t="str">
        <f t="shared" si="55"/>
        <v xml:space="preserve"> </v>
      </c>
      <c r="W178" s="51" t="str">
        <f t="shared" si="56"/>
        <v xml:space="preserve"> </v>
      </c>
      <c r="X178" s="51" t="str">
        <f t="shared" si="57"/>
        <v xml:space="preserve"> </v>
      </c>
      <c r="Z178" s="49" t="str">
        <f t="shared" si="58"/>
        <v xml:space="preserve"> </v>
      </c>
      <c r="AA178" s="49" t="str">
        <f t="shared" si="59"/>
        <v xml:space="preserve"> </v>
      </c>
      <c r="AB178" s="49" t="str">
        <f t="shared" si="60"/>
        <v xml:space="preserve"> </v>
      </c>
      <c r="AD178" s="49" t="str">
        <f t="shared" si="61"/>
        <v xml:space="preserve"> </v>
      </c>
      <c r="AE178" s="49" t="str">
        <f t="shared" si="62"/>
        <v xml:space="preserve"> </v>
      </c>
      <c r="AF178" s="49" t="str">
        <f t="shared" si="63"/>
        <v xml:space="preserve"> </v>
      </c>
      <c r="AH178" s="49" t="str">
        <f t="shared" si="64"/>
        <v xml:space="preserve"> </v>
      </c>
      <c r="AI178" s="49" t="str">
        <f t="shared" si="65"/>
        <v xml:space="preserve"> </v>
      </c>
      <c r="AJ178" s="49" t="str">
        <f t="shared" si="66"/>
        <v xml:space="preserve"> </v>
      </c>
      <c r="AK178" s="121" t="str">
        <f t="shared" si="50"/>
        <v xml:space="preserve"> </v>
      </c>
    </row>
    <row r="179" spans="3:37" ht="12.75">
      <c r="C179" s="237"/>
      <c r="D179" s="238" t="s">
        <v>0</v>
      </c>
      <c r="E179" s="239">
        <v>0</v>
      </c>
      <c r="F179" s="240"/>
      <c r="G179" s="240">
        <v>0</v>
      </c>
      <c r="H179" s="240">
        <v>0</v>
      </c>
      <c r="I179" s="240">
        <v>0</v>
      </c>
      <c r="J179" s="240">
        <v>0</v>
      </c>
      <c r="K179" s="240">
        <v>0</v>
      </c>
      <c r="L179" s="240">
        <v>0</v>
      </c>
      <c r="M179" s="240">
        <v>0</v>
      </c>
      <c r="N179" s="240">
        <v>0</v>
      </c>
      <c r="O179" s="241">
        <v>0</v>
      </c>
      <c r="Q179" s="49" t="str">
        <f t="shared" si="51"/>
        <v xml:space="preserve"> </v>
      </c>
      <c r="R179" s="49" t="str">
        <f t="shared" si="52"/>
        <v xml:space="preserve"> </v>
      </c>
      <c r="S179" s="49" t="str">
        <f t="shared" si="53"/>
        <v xml:space="preserve"> </v>
      </c>
      <c r="U179" s="50" t="str">
        <f t="shared" si="54"/>
        <v xml:space="preserve"> </v>
      </c>
      <c r="V179" s="50" t="str">
        <f t="shared" si="55"/>
        <v xml:space="preserve"> </v>
      </c>
      <c r="W179" s="51" t="str">
        <f t="shared" si="56"/>
        <v xml:space="preserve"> </v>
      </c>
      <c r="X179" s="51" t="str">
        <f t="shared" si="57"/>
        <v xml:space="preserve"> </v>
      </c>
      <c r="Z179" s="49" t="str">
        <f t="shared" si="58"/>
        <v xml:space="preserve"> </v>
      </c>
      <c r="AA179" s="49" t="str">
        <f t="shared" si="59"/>
        <v xml:space="preserve"> </v>
      </c>
      <c r="AB179" s="49" t="str">
        <f t="shared" si="60"/>
        <v xml:space="preserve"> </v>
      </c>
      <c r="AD179" s="49" t="str">
        <f t="shared" si="61"/>
        <v xml:space="preserve"> </v>
      </c>
      <c r="AE179" s="49" t="str">
        <f t="shared" si="62"/>
        <v xml:space="preserve"> </v>
      </c>
      <c r="AF179" s="49" t="str">
        <f t="shared" si="63"/>
        <v xml:space="preserve"> </v>
      </c>
      <c r="AH179" s="49" t="str">
        <f t="shared" si="64"/>
        <v xml:space="preserve"> </v>
      </c>
      <c r="AI179" s="49" t="str">
        <f t="shared" si="65"/>
        <v xml:space="preserve"> </v>
      </c>
      <c r="AJ179" s="49" t="str">
        <f t="shared" si="66"/>
        <v xml:space="preserve"> </v>
      </c>
      <c r="AK179" s="121" t="str">
        <f t="shared" si="50"/>
        <v xml:space="preserve"> </v>
      </c>
    </row>
    <row r="180" spans="3:37" ht="12.75">
      <c r="C180" s="237"/>
      <c r="D180" s="238" t="s">
        <v>13</v>
      </c>
      <c r="E180" s="239">
        <v>0</v>
      </c>
      <c r="F180" s="240"/>
      <c r="G180" s="240">
        <v>0</v>
      </c>
      <c r="H180" s="240">
        <v>0</v>
      </c>
      <c r="I180" s="240">
        <v>0</v>
      </c>
      <c r="J180" s="240">
        <v>0</v>
      </c>
      <c r="K180" s="240">
        <v>0</v>
      </c>
      <c r="L180" s="240">
        <v>0</v>
      </c>
      <c r="M180" s="240">
        <v>0</v>
      </c>
      <c r="N180" s="240">
        <v>0</v>
      </c>
      <c r="O180" s="241">
        <v>0</v>
      </c>
      <c r="Q180" s="49" t="str">
        <f t="shared" si="51"/>
        <v xml:space="preserve"> </v>
      </c>
      <c r="R180" s="49" t="str">
        <f t="shared" si="52"/>
        <v xml:space="preserve"> </v>
      </c>
      <c r="S180" s="49" t="str">
        <f t="shared" si="53"/>
        <v xml:space="preserve"> </v>
      </c>
      <c r="U180" s="50" t="str">
        <f t="shared" si="54"/>
        <v xml:space="preserve"> </v>
      </c>
      <c r="V180" s="50" t="str">
        <f t="shared" si="55"/>
        <v xml:space="preserve"> </v>
      </c>
      <c r="W180" s="51" t="str">
        <f t="shared" si="56"/>
        <v xml:space="preserve"> </v>
      </c>
      <c r="X180" s="51" t="str">
        <f t="shared" si="57"/>
        <v xml:space="preserve"> </v>
      </c>
      <c r="Z180" s="49" t="str">
        <f t="shared" si="58"/>
        <v xml:space="preserve"> </v>
      </c>
      <c r="AA180" s="49" t="str">
        <f t="shared" si="59"/>
        <v xml:space="preserve"> </v>
      </c>
      <c r="AB180" s="49" t="str">
        <f t="shared" si="60"/>
        <v xml:space="preserve"> </v>
      </c>
      <c r="AD180" s="49" t="str">
        <f t="shared" si="61"/>
        <v xml:space="preserve"> </v>
      </c>
      <c r="AE180" s="49" t="str">
        <f t="shared" si="62"/>
        <v xml:space="preserve"> </v>
      </c>
      <c r="AF180" s="49" t="str">
        <f t="shared" si="63"/>
        <v xml:space="preserve"> </v>
      </c>
      <c r="AH180" s="49" t="str">
        <f t="shared" si="64"/>
        <v xml:space="preserve"> </v>
      </c>
      <c r="AI180" s="49" t="str">
        <f t="shared" si="65"/>
        <v xml:space="preserve"> </v>
      </c>
      <c r="AJ180" s="49" t="str">
        <f t="shared" si="66"/>
        <v xml:space="preserve"> </v>
      </c>
      <c r="AK180" s="121" t="str">
        <f t="shared" si="50"/>
        <v xml:space="preserve"> </v>
      </c>
    </row>
    <row r="181" spans="3:37" ht="12.75">
      <c r="C181" s="237"/>
      <c r="D181" s="238" t="s">
        <v>48</v>
      </c>
      <c r="E181" s="239">
        <v>0</v>
      </c>
      <c r="F181" s="240"/>
      <c r="G181" s="240">
        <v>0</v>
      </c>
      <c r="H181" s="240">
        <v>0</v>
      </c>
      <c r="I181" s="240">
        <v>0</v>
      </c>
      <c r="J181" s="240">
        <v>0</v>
      </c>
      <c r="K181" s="240">
        <v>0</v>
      </c>
      <c r="L181" s="240">
        <v>0</v>
      </c>
      <c r="M181" s="240">
        <v>0</v>
      </c>
      <c r="N181" s="240">
        <v>0</v>
      </c>
      <c r="O181" s="241">
        <v>0</v>
      </c>
      <c r="Q181" s="49" t="str">
        <f t="shared" si="51"/>
        <v xml:space="preserve"> </v>
      </c>
      <c r="R181" s="49" t="str">
        <f t="shared" si="52"/>
        <v xml:space="preserve"> </v>
      </c>
      <c r="S181" s="49" t="str">
        <f t="shared" si="53"/>
        <v xml:space="preserve"> </v>
      </c>
      <c r="U181" s="50" t="str">
        <f t="shared" si="54"/>
        <v xml:space="preserve"> </v>
      </c>
      <c r="V181" s="50" t="str">
        <f t="shared" si="55"/>
        <v xml:space="preserve"> </v>
      </c>
      <c r="W181" s="51" t="str">
        <f t="shared" si="56"/>
        <v xml:space="preserve"> </v>
      </c>
      <c r="X181" s="51" t="str">
        <f t="shared" si="57"/>
        <v xml:space="preserve"> </v>
      </c>
      <c r="Z181" s="49" t="str">
        <f t="shared" si="58"/>
        <v xml:space="preserve"> </v>
      </c>
      <c r="AA181" s="49" t="str">
        <f t="shared" si="59"/>
        <v xml:space="preserve"> </v>
      </c>
      <c r="AB181" s="49" t="str">
        <f t="shared" si="60"/>
        <v xml:space="preserve"> </v>
      </c>
      <c r="AD181" s="49" t="str">
        <f t="shared" si="61"/>
        <v xml:space="preserve"> </v>
      </c>
      <c r="AE181" s="49" t="str">
        <f t="shared" si="62"/>
        <v xml:space="preserve"> </v>
      </c>
      <c r="AF181" s="49" t="str">
        <f t="shared" si="63"/>
        <v xml:space="preserve"> </v>
      </c>
      <c r="AH181" s="49" t="str">
        <f t="shared" si="64"/>
        <v xml:space="preserve"> </v>
      </c>
      <c r="AI181" s="49" t="str">
        <f t="shared" si="65"/>
        <v xml:space="preserve"> </v>
      </c>
      <c r="AJ181" s="49" t="str">
        <f t="shared" si="66"/>
        <v xml:space="preserve"> </v>
      </c>
      <c r="AK181" s="121" t="str">
        <f t="shared" si="50"/>
        <v xml:space="preserve"> </v>
      </c>
    </row>
    <row r="182" spans="3:37" ht="12.75">
      <c r="C182" s="237"/>
      <c r="D182" s="238" t="s">
        <v>47</v>
      </c>
      <c r="E182" s="239">
        <v>0</v>
      </c>
      <c r="F182" s="240"/>
      <c r="G182" s="240">
        <v>0</v>
      </c>
      <c r="H182" s="240">
        <v>0</v>
      </c>
      <c r="I182" s="240">
        <v>0</v>
      </c>
      <c r="J182" s="240">
        <v>0</v>
      </c>
      <c r="K182" s="240">
        <v>0</v>
      </c>
      <c r="L182" s="240">
        <v>0</v>
      </c>
      <c r="M182" s="240">
        <v>0</v>
      </c>
      <c r="N182" s="240">
        <v>0</v>
      </c>
      <c r="O182" s="241">
        <v>0</v>
      </c>
      <c r="Q182" s="49" t="str">
        <f t="shared" si="51"/>
        <v xml:space="preserve"> </v>
      </c>
      <c r="R182" s="49" t="str">
        <f t="shared" si="52"/>
        <v xml:space="preserve"> </v>
      </c>
      <c r="S182" s="49" t="str">
        <f t="shared" si="53"/>
        <v xml:space="preserve"> </v>
      </c>
      <c r="U182" s="50" t="str">
        <f t="shared" si="54"/>
        <v xml:space="preserve"> </v>
      </c>
      <c r="V182" s="50" t="str">
        <f t="shared" si="55"/>
        <v xml:space="preserve"> </v>
      </c>
      <c r="W182" s="51" t="str">
        <f t="shared" si="56"/>
        <v xml:space="preserve"> </v>
      </c>
      <c r="X182" s="51" t="str">
        <f t="shared" si="57"/>
        <v xml:space="preserve"> </v>
      </c>
      <c r="Z182" s="49" t="str">
        <f t="shared" si="58"/>
        <v xml:space="preserve"> </v>
      </c>
      <c r="AA182" s="49" t="str">
        <f t="shared" si="59"/>
        <v xml:space="preserve"> </v>
      </c>
      <c r="AB182" s="49" t="str">
        <f t="shared" si="60"/>
        <v xml:space="preserve"> </v>
      </c>
      <c r="AD182" s="49" t="str">
        <f t="shared" si="61"/>
        <v xml:space="preserve"> </v>
      </c>
      <c r="AE182" s="49" t="str">
        <f t="shared" si="62"/>
        <v xml:space="preserve"> </v>
      </c>
      <c r="AF182" s="49" t="str">
        <f t="shared" si="63"/>
        <v xml:space="preserve"> </v>
      </c>
      <c r="AH182" s="49" t="str">
        <f t="shared" si="64"/>
        <v xml:space="preserve"> </v>
      </c>
      <c r="AI182" s="49" t="str">
        <f t="shared" si="65"/>
        <v xml:space="preserve"> </v>
      </c>
      <c r="AJ182" s="49" t="str">
        <f t="shared" si="66"/>
        <v xml:space="preserve"> </v>
      </c>
      <c r="AK182" s="121" t="str">
        <f t="shared" si="50"/>
        <v xml:space="preserve"> </v>
      </c>
    </row>
    <row r="183" spans="3:37" ht="12.75">
      <c r="C183" s="237"/>
      <c r="D183" s="238" t="s">
        <v>21</v>
      </c>
      <c r="E183" s="239">
        <v>0</v>
      </c>
      <c r="F183" s="240"/>
      <c r="G183" s="240">
        <v>0</v>
      </c>
      <c r="H183" s="240">
        <v>0</v>
      </c>
      <c r="I183" s="240">
        <v>0</v>
      </c>
      <c r="J183" s="240">
        <v>0</v>
      </c>
      <c r="K183" s="240">
        <v>0</v>
      </c>
      <c r="L183" s="240">
        <v>0</v>
      </c>
      <c r="M183" s="240">
        <v>0</v>
      </c>
      <c r="N183" s="240">
        <v>0</v>
      </c>
      <c r="O183" s="241">
        <v>0</v>
      </c>
      <c r="Q183" s="49" t="str">
        <f t="shared" si="51"/>
        <v xml:space="preserve"> </v>
      </c>
      <c r="R183" s="49" t="str">
        <f t="shared" si="52"/>
        <v xml:space="preserve"> </v>
      </c>
      <c r="S183" s="49" t="str">
        <f t="shared" si="53"/>
        <v xml:space="preserve"> </v>
      </c>
      <c r="U183" s="50" t="str">
        <f t="shared" si="54"/>
        <v xml:space="preserve"> </v>
      </c>
      <c r="V183" s="50" t="str">
        <f t="shared" si="55"/>
        <v xml:space="preserve"> </v>
      </c>
      <c r="W183" s="51" t="str">
        <f t="shared" si="56"/>
        <v xml:space="preserve"> </v>
      </c>
      <c r="X183" s="51" t="str">
        <f t="shared" si="57"/>
        <v xml:space="preserve"> </v>
      </c>
      <c r="Z183" s="49" t="str">
        <f t="shared" si="58"/>
        <v xml:space="preserve"> </v>
      </c>
      <c r="AA183" s="49" t="str">
        <f t="shared" si="59"/>
        <v xml:space="preserve"> </v>
      </c>
      <c r="AB183" s="49" t="str">
        <f t="shared" si="60"/>
        <v xml:space="preserve"> </v>
      </c>
      <c r="AD183" s="49" t="str">
        <f t="shared" si="61"/>
        <v xml:space="preserve"> </v>
      </c>
      <c r="AE183" s="49" t="str">
        <f t="shared" si="62"/>
        <v xml:space="preserve"> </v>
      </c>
      <c r="AF183" s="49" t="str">
        <f t="shared" si="63"/>
        <v xml:space="preserve"> </v>
      </c>
      <c r="AH183" s="49" t="str">
        <f t="shared" si="64"/>
        <v xml:space="preserve"> </v>
      </c>
      <c r="AI183" s="49" t="str">
        <f t="shared" si="65"/>
        <v xml:space="preserve"> </v>
      </c>
      <c r="AJ183" s="49" t="str">
        <f t="shared" si="66"/>
        <v xml:space="preserve"> </v>
      </c>
      <c r="AK183" s="121" t="str">
        <f t="shared" si="50"/>
        <v xml:space="preserve"> </v>
      </c>
    </row>
    <row r="184" spans="3:37" ht="12.75">
      <c r="C184" s="237"/>
      <c r="D184" s="238" t="s">
        <v>2</v>
      </c>
      <c r="E184" s="239">
        <v>0</v>
      </c>
      <c r="F184" s="240"/>
      <c r="G184" s="240">
        <v>0</v>
      </c>
      <c r="H184" s="240">
        <v>0</v>
      </c>
      <c r="I184" s="240">
        <v>0</v>
      </c>
      <c r="J184" s="240">
        <v>0</v>
      </c>
      <c r="K184" s="240">
        <v>0</v>
      </c>
      <c r="L184" s="240">
        <v>0</v>
      </c>
      <c r="M184" s="240">
        <v>0</v>
      </c>
      <c r="N184" s="240">
        <v>0</v>
      </c>
      <c r="O184" s="241">
        <v>0</v>
      </c>
      <c r="Q184" s="49" t="str">
        <f t="shared" si="51"/>
        <v xml:space="preserve"> </v>
      </c>
      <c r="R184" s="49" t="str">
        <f t="shared" si="52"/>
        <v xml:space="preserve"> </v>
      </c>
      <c r="S184" s="49" t="str">
        <f t="shared" si="53"/>
        <v xml:space="preserve"> </v>
      </c>
      <c r="U184" s="50" t="str">
        <f t="shared" si="54"/>
        <v xml:space="preserve"> </v>
      </c>
      <c r="V184" s="50" t="str">
        <f t="shared" si="55"/>
        <v xml:space="preserve"> </v>
      </c>
      <c r="W184" s="51" t="str">
        <f t="shared" si="56"/>
        <v xml:space="preserve"> </v>
      </c>
      <c r="X184" s="51" t="str">
        <f t="shared" si="57"/>
        <v xml:space="preserve"> </v>
      </c>
      <c r="Z184" s="49" t="str">
        <f t="shared" si="58"/>
        <v xml:space="preserve"> </v>
      </c>
      <c r="AA184" s="49" t="str">
        <f t="shared" si="59"/>
        <v xml:space="preserve"> </v>
      </c>
      <c r="AB184" s="49" t="str">
        <f t="shared" si="60"/>
        <v xml:space="preserve"> </v>
      </c>
      <c r="AD184" s="49" t="str">
        <f t="shared" si="61"/>
        <v xml:space="preserve"> </v>
      </c>
      <c r="AE184" s="49" t="str">
        <f t="shared" si="62"/>
        <v xml:space="preserve"> </v>
      </c>
      <c r="AF184" s="49" t="str">
        <f t="shared" si="63"/>
        <v xml:space="preserve"> </v>
      </c>
      <c r="AH184" s="49" t="str">
        <f t="shared" si="64"/>
        <v xml:space="preserve"> </v>
      </c>
      <c r="AI184" s="49" t="str">
        <f t="shared" si="65"/>
        <v xml:space="preserve"> </v>
      </c>
      <c r="AJ184" s="49" t="str">
        <f t="shared" si="66"/>
        <v xml:space="preserve"> </v>
      </c>
      <c r="AK184" s="121" t="str">
        <f t="shared" si="50"/>
        <v xml:space="preserve"> </v>
      </c>
    </row>
    <row r="185" spans="3:37" ht="12.75">
      <c r="C185" s="237"/>
      <c r="D185" s="238" t="s">
        <v>104</v>
      </c>
      <c r="E185" s="239">
        <v>0</v>
      </c>
      <c r="F185" s="240"/>
      <c r="G185" s="240">
        <v>0</v>
      </c>
      <c r="H185" s="240">
        <v>0</v>
      </c>
      <c r="I185" s="240">
        <v>0</v>
      </c>
      <c r="J185" s="240">
        <v>0</v>
      </c>
      <c r="K185" s="240">
        <v>0</v>
      </c>
      <c r="L185" s="240">
        <v>0</v>
      </c>
      <c r="M185" s="240">
        <v>0</v>
      </c>
      <c r="N185" s="240">
        <v>0</v>
      </c>
      <c r="O185" s="241">
        <v>0</v>
      </c>
      <c r="Q185" s="49" t="str">
        <f t="shared" si="51"/>
        <v xml:space="preserve"> </v>
      </c>
      <c r="R185" s="49" t="str">
        <f t="shared" si="52"/>
        <v xml:space="preserve"> </v>
      </c>
      <c r="S185" s="49" t="str">
        <f t="shared" si="53"/>
        <v xml:space="preserve"> </v>
      </c>
      <c r="U185" s="50" t="str">
        <f t="shared" si="54"/>
        <v xml:space="preserve"> </v>
      </c>
      <c r="V185" s="50" t="str">
        <f t="shared" si="55"/>
        <v xml:space="preserve"> </v>
      </c>
      <c r="W185" s="51" t="str">
        <f t="shared" si="56"/>
        <v xml:space="preserve"> </v>
      </c>
      <c r="X185" s="51" t="str">
        <f t="shared" si="57"/>
        <v xml:space="preserve"> </v>
      </c>
      <c r="Z185" s="49" t="str">
        <f t="shared" si="58"/>
        <v xml:space="preserve"> </v>
      </c>
      <c r="AA185" s="49" t="str">
        <f t="shared" si="59"/>
        <v xml:space="preserve"> </v>
      </c>
      <c r="AB185" s="49" t="str">
        <f t="shared" si="60"/>
        <v xml:space="preserve"> </v>
      </c>
      <c r="AD185" s="49" t="str">
        <f t="shared" si="61"/>
        <v xml:space="preserve"> </v>
      </c>
      <c r="AE185" s="49" t="str">
        <f t="shared" si="62"/>
        <v xml:space="preserve"> </v>
      </c>
      <c r="AF185" s="49" t="str">
        <f t="shared" si="63"/>
        <v xml:space="preserve"> </v>
      </c>
      <c r="AH185" s="49" t="str">
        <f t="shared" si="64"/>
        <v xml:space="preserve"> </v>
      </c>
      <c r="AI185" s="49" t="str">
        <f t="shared" si="65"/>
        <v xml:space="preserve"> </v>
      </c>
      <c r="AJ185" s="49" t="str">
        <f t="shared" si="66"/>
        <v xml:space="preserve"> </v>
      </c>
      <c r="AK185" s="121" t="str">
        <f t="shared" si="50"/>
        <v xml:space="preserve"> </v>
      </c>
    </row>
    <row r="186" spans="3:37" ht="12.75">
      <c r="C186" s="227" t="s">
        <v>216</v>
      </c>
      <c r="D186" s="228"/>
      <c r="E186" s="234">
        <v>0</v>
      </c>
      <c r="F186" s="235"/>
      <c r="G186" s="235">
        <v>0</v>
      </c>
      <c r="H186" s="235">
        <v>0</v>
      </c>
      <c r="I186" s="235">
        <v>0</v>
      </c>
      <c r="J186" s="235">
        <v>0</v>
      </c>
      <c r="K186" s="235">
        <v>0</v>
      </c>
      <c r="L186" s="235">
        <v>0</v>
      </c>
      <c r="M186" s="235">
        <v>0</v>
      </c>
      <c r="N186" s="235">
        <v>0</v>
      </c>
      <c r="O186" s="236">
        <v>0</v>
      </c>
      <c r="Q186" s="53" t="str">
        <f t="shared" si="51"/>
        <v xml:space="preserve"> </v>
      </c>
      <c r="R186" s="53" t="str">
        <f t="shared" si="52"/>
        <v xml:space="preserve"> </v>
      </c>
      <c r="S186" s="53" t="str">
        <f t="shared" si="53"/>
        <v xml:space="preserve"> </v>
      </c>
      <c r="T186" s="54"/>
      <c r="U186" s="55" t="str">
        <f t="shared" si="54"/>
        <v xml:space="preserve"> </v>
      </c>
      <c r="V186" s="55" t="str">
        <f t="shared" si="55"/>
        <v xml:space="preserve"> </v>
      </c>
      <c r="W186" s="56" t="str">
        <f t="shared" si="56"/>
        <v xml:space="preserve"> </v>
      </c>
      <c r="X186" s="56" t="str">
        <f t="shared" si="57"/>
        <v xml:space="preserve"> </v>
      </c>
      <c r="Y186" s="54"/>
      <c r="Z186" s="53" t="str">
        <f t="shared" si="58"/>
        <v xml:space="preserve"> </v>
      </c>
      <c r="AA186" s="53" t="str">
        <f t="shared" si="59"/>
        <v xml:space="preserve"> </v>
      </c>
      <c r="AB186" s="53" t="str">
        <f t="shared" si="60"/>
        <v xml:space="preserve"> </v>
      </c>
      <c r="AC186" s="54"/>
      <c r="AD186" s="53" t="str">
        <f t="shared" si="61"/>
        <v xml:space="preserve"> </v>
      </c>
      <c r="AE186" s="53" t="str">
        <f t="shared" si="62"/>
        <v xml:space="preserve"> </v>
      </c>
      <c r="AF186" s="53" t="str">
        <f t="shared" si="63"/>
        <v xml:space="preserve"> </v>
      </c>
      <c r="AG186" s="54"/>
      <c r="AH186" s="57" t="str">
        <f t="shared" si="64"/>
        <v xml:space="preserve"> </v>
      </c>
      <c r="AI186" s="53" t="str">
        <f t="shared" si="65"/>
        <v xml:space="preserve"> </v>
      </c>
      <c r="AJ186" s="53" t="str">
        <f t="shared" si="66"/>
        <v xml:space="preserve"> </v>
      </c>
      <c r="AK186" s="121" t="str">
        <f t="shared" si="50"/>
        <v xml:space="preserve"> </v>
      </c>
    </row>
    <row r="187" spans="3:37" ht="12.75">
      <c r="C187" s="227"/>
      <c r="D187" s="228"/>
      <c r="E187" s="234"/>
      <c r="F187" s="235"/>
      <c r="G187" s="235"/>
      <c r="H187" s="235"/>
      <c r="I187" s="235"/>
      <c r="J187" s="235"/>
      <c r="K187" s="235"/>
      <c r="L187" s="235"/>
      <c r="M187" s="235"/>
      <c r="N187" s="235"/>
      <c r="O187" s="236"/>
      <c r="Q187" s="49" t="str">
        <f t="shared" si="51"/>
        <v xml:space="preserve"> </v>
      </c>
      <c r="R187" s="49" t="str">
        <f t="shared" si="52"/>
        <v xml:space="preserve"> </v>
      </c>
      <c r="S187" s="49" t="str">
        <f t="shared" si="53"/>
        <v xml:space="preserve"> </v>
      </c>
      <c r="U187" s="50" t="str">
        <f t="shared" si="54"/>
        <v xml:space="preserve"> </v>
      </c>
      <c r="V187" s="50" t="str">
        <f t="shared" si="55"/>
        <v xml:space="preserve"> </v>
      </c>
      <c r="W187" s="51" t="str">
        <f t="shared" si="56"/>
        <v xml:space="preserve"> </v>
      </c>
      <c r="X187" s="51" t="str">
        <f t="shared" si="57"/>
        <v xml:space="preserve"> </v>
      </c>
      <c r="Z187" s="49" t="str">
        <f t="shared" si="58"/>
        <v xml:space="preserve"> </v>
      </c>
      <c r="AA187" s="49" t="str">
        <f t="shared" si="59"/>
        <v xml:space="preserve"> </v>
      </c>
      <c r="AB187" s="49" t="str">
        <f t="shared" si="60"/>
        <v xml:space="preserve"> </v>
      </c>
      <c r="AD187" s="49" t="str">
        <f t="shared" si="61"/>
        <v xml:space="preserve"> </v>
      </c>
      <c r="AE187" s="49" t="str">
        <f t="shared" si="62"/>
        <v xml:space="preserve"> </v>
      </c>
      <c r="AF187" s="49" t="str">
        <f t="shared" si="63"/>
        <v xml:space="preserve"> </v>
      </c>
      <c r="AH187" s="49" t="str">
        <f t="shared" si="64"/>
        <v xml:space="preserve"> </v>
      </c>
      <c r="AI187" s="49" t="str">
        <f t="shared" si="65"/>
        <v xml:space="preserve"> </v>
      </c>
      <c r="AJ187" s="49" t="str">
        <f t="shared" si="66"/>
        <v xml:space="preserve"> </v>
      </c>
      <c r="AK187" s="121" t="str">
        <f t="shared" si="50"/>
        <v xml:space="preserve"> </v>
      </c>
    </row>
    <row r="188" spans="3:37" ht="12.75">
      <c r="C188" s="227" t="s">
        <v>209</v>
      </c>
      <c r="D188" s="227" t="s">
        <v>50</v>
      </c>
      <c r="E188" s="234">
        <v>150</v>
      </c>
      <c r="F188" s="235">
        <v>50</v>
      </c>
      <c r="G188" s="235">
        <v>600</v>
      </c>
      <c r="H188" s="235">
        <v>106921.35095592012</v>
      </c>
      <c r="I188" s="235">
        <v>0</v>
      </c>
      <c r="J188" s="235">
        <v>3742.2472834572045</v>
      </c>
      <c r="K188" s="235">
        <v>1309.7865492100216</v>
      </c>
      <c r="L188" s="235">
        <v>6308.3597063992866</v>
      </c>
      <c r="M188" s="235">
        <v>48629.032258064515</v>
      </c>
      <c r="N188" s="235">
        <v>14054.000000000002</v>
      </c>
      <c r="O188" s="236">
        <v>32877.925158789083</v>
      </c>
      <c r="Q188" s="49">
        <f t="shared" si="51"/>
        <v>712.80900637280081</v>
      </c>
      <c r="R188" s="49">
        <f t="shared" si="52"/>
        <v>2138.4270191184023</v>
      </c>
      <c r="S188" s="49">
        <f t="shared" si="53"/>
        <v>178.2022515932002</v>
      </c>
      <c r="U188" s="50">
        <f t="shared" si="54"/>
        <v>0</v>
      </c>
      <c r="V188" s="50">
        <f t="shared" si="55"/>
        <v>3.5000000000000003E-2</v>
      </c>
      <c r="W188" s="51">
        <f t="shared" si="56"/>
        <v>1.225E-2</v>
      </c>
      <c r="X188" s="51">
        <f t="shared" si="57"/>
        <v>5.8999999999999997E-2</v>
      </c>
      <c r="Z188" s="49">
        <f t="shared" si="58"/>
        <v>324.19354838709677</v>
      </c>
      <c r="AA188" s="49">
        <f t="shared" si="59"/>
        <v>972.58064516129025</v>
      </c>
      <c r="AB188" s="49">
        <f t="shared" si="60"/>
        <v>81.048387096774192</v>
      </c>
      <c r="AD188" s="49">
        <f t="shared" si="61"/>
        <v>93.693333333333342</v>
      </c>
      <c r="AE188" s="49">
        <f t="shared" si="62"/>
        <v>281.08000000000004</v>
      </c>
      <c r="AF188" s="49">
        <f t="shared" si="63"/>
        <v>23.423333333333336</v>
      </c>
      <c r="AH188" s="49">
        <f t="shared" si="64"/>
        <v>219.18616772526056</v>
      </c>
      <c r="AI188" s="49">
        <f t="shared" si="65"/>
        <v>657.55850317578165</v>
      </c>
      <c r="AJ188" s="49">
        <f t="shared" si="66"/>
        <v>54.79654193131514</v>
      </c>
      <c r="AK188" s="121">
        <f t="shared" si="50"/>
        <v>0.30749635002595027</v>
      </c>
    </row>
    <row r="189" spans="3:37" ht="12.75">
      <c r="C189" s="237"/>
      <c r="D189" s="238" t="s">
        <v>49</v>
      </c>
      <c r="E189" s="239">
        <v>120</v>
      </c>
      <c r="F189" s="240">
        <v>40</v>
      </c>
      <c r="G189" s="240">
        <v>480</v>
      </c>
      <c r="H189" s="240">
        <v>82044.177134820173</v>
      </c>
      <c r="I189" s="240">
        <v>16408.835426964037</v>
      </c>
      <c r="J189" s="240">
        <v>0</v>
      </c>
      <c r="K189" s="240">
        <v>1005.0411699015472</v>
      </c>
      <c r="L189" s="240">
        <v>4840.6064509543903</v>
      </c>
      <c r="M189" s="240">
        <v>38903.225806451614</v>
      </c>
      <c r="N189" s="240">
        <v>11243.2</v>
      </c>
      <c r="O189" s="241">
        <v>9643.2682805485965</v>
      </c>
      <c r="Q189" s="49">
        <f t="shared" si="51"/>
        <v>683.70147612350149</v>
      </c>
      <c r="R189" s="49">
        <f t="shared" si="52"/>
        <v>2051.1044283705041</v>
      </c>
      <c r="S189" s="49">
        <f t="shared" si="53"/>
        <v>170.92536903087537</v>
      </c>
      <c r="U189" s="50">
        <f t="shared" si="54"/>
        <v>0.20000000000000004</v>
      </c>
      <c r="V189" s="50">
        <f t="shared" si="55"/>
        <v>0</v>
      </c>
      <c r="W189" s="51">
        <f t="shared" si="56"/>
        <v>1.225E-2</v>
      </c>
      <c r="X189" s="51">
        <f t="shared" si="57"/>
        <v>5.9000000000000004E-2</v>
      </c>
      <c r="Z189" s="49">
        <f t="shared" si="58"/>
        <v>324.19354838709677</v>
      </c>
      <c r="AA189" s="49">
        <f t="shared" si="59"/>
        <v>972.58064516129036</v>
      </c>
      <c r="AB189" s="49">
        <f t="shared" si="60"/>
        <v>81.048387096774192</v>
      </c>
      <c r="AD189" s="49">
        <f t="shared" si="61"/>
        <v>93.693333333333342</v>
      </c>
      <c r="AE189" s="49">
        <f t="shared" si="62"/>
        <v>281.08000000000004</v>
      </c>
      <c r="AF189" s="49">
        <f t="shared" si="63"/>
        <v>23.423333333333336</v>
      </c>
      <c r="AH189" s="49">
        <f t="shared" si="64"/>
        <v>80.360569004571644</v>
      </c>
      <c r="AI189" s="49">
        <f t="shared" si="65"/>
        <v>241.08170701371492</v>
      </c>
      <c r="AJ189" s="49">
        <f t="shared" si="66"/>
        <v>20.090142251142911</v>
      </c>
      <c r="AK189" s="121">
        <f t="shared" si="50"/>
        <v>0.11753750987961241</v>
      </c>
    </row>
    <row r="190" spans="3:37" ht="12.75">
      <c r="C190" s="237"/>
      <c r="D190" s="238" t="s">
        <v>51</v>
      </c>
      <c r="E190" s="239">
        <v>0</v>
      </c>
      <c r="F190" s="240"/>
      <c r="G190" s="240">
        <v>0</v>
      </c>
      <c r="H190" s="240">
        <v>0</v>
      </c>
      <c r="I190" s="240">
        <v>0</v>
      </c>
      <c r="J190" s="240">
        <v>0</v>
      </c>
      <c r="K190" s="240">
        <v>0</v>
      </c>
      <c r="L190" s="240">
        <v>0</v>
      </c>
      <c r="M190" s="240">
        <v>0</v>
      </c>
      <c r="N190" s="240">
        <v>0</v>
      </c>
      <c r="O190" s="241">
        <v>0</v>
      </c>
      <c r="Q190" s="49" t="str">
        <f t="shared" si="51"/>
        <v xml:space="preserve"> </v>
      </c>
      <c r="R190" s="49" t="str">
        <f t="shared" si="52"/>
        <v xml:space="preserve"> </v>
      </c>
      <c r="S190" s="49" t="str">
        <f t="shared" si="53"/>
        <v xml:space="preserve"> </v>
      </c>
      <c r="U190" s="50" t="str">
        <f t="shared" si="54"/>
        <v xml:space="preserve"> </v>
      </c>
      <c r="V190" s="50" t="str">
        <f t="shared" si="55"/>
        <v xml:space="preserve"> </v>
      </c>
      <c r="W190" s="51" t="str">
        <f t="shared" si="56"/>
        <v xml:space="preserve"> </v>
      </c>
      <c r="X190" s="51" t="str">
        <f t="shared" si="57"/>
        <v xml:space="preserve"> </v>
      </c>
      <c r="Z190" s="49" t="str">
        <f t="shared" si="58"/>
        <v xml:space="preserve"> </v>
      </c>
      <c r="AA190" s="49" t="str">
        <f t="shared" si="59"/>
        <v xml:space="preserve"> </v>
      </c>
      <c r="AB190" s="49" t="str">
        <f t="shared" si="60"/>
        <v xml:space="preserve"> </v>
      </c>
      <c r="AD190" s="49" t="str">
        <f t="shared" si="61"/>
        <v xml:space="preserve"> </v>
      </c>
      <c r="AE190" s="49" t="str">
        <f t="shared" si="62"/>
        <v xml:space="preserve"> </v>
      </c>
      <c r="AF190" s="49" t="str">
        <f t="shared" si="63"/>
        <v xml:space="preserve"> </v>
      </c>
      <c r="AH190" s="49" t="str">
        <f t="shared" si="64"/>
        <v xml:space="preserve"> </v>
      </c>
      <c r="AI190" s="49" t="str">
        <f t="shared" si="65"/>
        <v xml:space="preserve"> </v>
      </c>
      <c r="AJ190" s="49" t="str">
        <f t="shared" si="66"/>
        <v xml:space="preserve"> </v>
      </c>
      <c r="AK190" s="121" t="str">
        <f t="shared" si="50"/>
        <v xml:space="preserve"> </v>
      </c>
    </row>
    <row r="191" spans="3:37" ht="12.75">
      <c r="C191" s="237"/>
      <c r="D191" s="238" t="s">
        <v>12</v>
      </c>
      <c r="E191" s="239">
        <v>120</v>
      </c>
      <c r="F191" s="240">
        <v>40</v>
      </c>
      <c r="G191" s="240">
        <v>480</v>
      </c>
      <c r="H191" s="240">
        <v>83342.599208020474</v>
      </c>
      <c r="I191" s="240">
        <v>12501.389881203071</v>
      </c>
      <c r="J191" s="240">
        <v>2479.4423264386096</v>
      </c>
      <c r="K191" s="240">
        <v>1020.9468402982509</v>
      </c>
      <c r="L191" s="240">
        <v>3884.5985490858338</v>
      </c>
      <c r="M191" s="240">
        <v>38903.225806451614</v>
      </c>
      <c r="N191" s="240">
        <v>11243.2</v>
      </c>
      <c r="O191" s="241">
        <v>13309.795804543097</v>
      </c>
      <c r="Q191" s="49">
        <f t="shared" si="51"/>
        <v>694.52166006683728</v>
      </c>
      <c r="R191" s="49">
        <f t="shared" si="52"/>
        <v>2083.5649802005119</v>
      </c>
      <c r="S191" s="49">
        <f t="shared" si="53"/>
        <v>173.63041501670932</v>
      </c>
      <c r="U191" s="50">
        <f t="shared" si="54"/>
        <v>0.15</v>
      </c>
      <c r="V191" s="50">
        <f t="shared" si="55"/>
        <v>2.9750000000000006E-2</v>
      </c>
      <c r="W191" s="51">
        <f t="shared" si="56"/>
        <v>1.225E-2</v>
      </c>
      <c r="X191" s="51">
        <f t="shared" si="57"/>
        <v>4.6609999999999992E-2</v>
      </c>
      <c r="Z191" s="49">
        <f t="shared" si="58"/>
        <v>324.19354838709677</v>
      </c>
      <c r="AA191" s="49">
        <f t="shared" si="59"/>
        <v>972.58064516129036</v>
      </c>
      <c r="AB191" s="49">
        <f t="shared" si="60"/>
        <v>81.048387096774192</v>
      </c>
      <c r="AD191" s="49">
        <f t="shared" si="61"/>
        <v>93.693333333333342</v>
      </c>
      <c r="AE191" s="49">
        <f t="shared" si="62"/>
        <v>281.08000000000004</v>
      </c>
      <c r="AF191" s="49">
        <f t="shared" si="63"/>
        <v>23.423333333333336</v>
      </c>
      <c r="AH191" s="49">
        <f t="shared" si="64"/>
        <v>110.91496503785915</v>
      </c>
      <c r="AI191" s="49">
        <f t="shared" si="65"/>
        <v>332.7448951135774</v>
      </c>
      <c r="AJ191" s="49">
        <f t="shared" si="66"/>
        <v>27.728741259464787</v>
      </c>
      <c r="AK191" s="121">
        <f t="shared" si="50"/>
        <v>0.15969979255533259</v>
      </c>
    </row>
    <row r="192" spans="3:37" ht="12.75">
      <c r="C192" s="237"/>
      <c r="D192" s="238" t="s">
        <v>1</v>
      </c>
      <c r="E192" s="239">
        <v>120</v>
      </c>
      <c r="F192" s="240">
        <v>40</v>
      </c>
      <c r="G192" s="240">
        <v>480</v>
      </c>
      <c r="H192" s="240">
        <v>98733.677256372903</v>
      </c>
      <c r="I192" s="240">
        <v>27329.481864564019</v>
      </c>
      <c r="J192" s="240">
        <v>2499.1468387133114</v>
      </c>
      <c r="K192" s="240">
        <v>1209.487546390568</v>
      </c>
      <c r="L192" s="240">
        <v>4601.9766969195407</v>
      </c>
      <c r="M192" s="240">
        <v>38903.225806451614</v>
      </c>
      <c r="N192" s="240">
        <v>11243.2</v>
      </c>
      <c r="O192" s="241">
        <v>12947.158503333852</v>
      </c>
      <c r="Q192" s="49">
        <f t="shared" si="51"/>
        <v>822.78064380310752</v>
      </c>
      <c r="R192" s="49">
        <f t="shared" si="52"/>
        <v>2468.3419314093226</v>
      </c>
      <c r="S192" s="49">
        <f t="shared" si="53"/>
        <v>205.69516095077688</v>
      </c>
      <c r="U192" s="50">
        <f t="shared" si="54"/>
        <v>0.27679999999999999</v>
      </c>
      <c r="V192" s="50">
        <f t="shared" si="55"/>
        <v>2.5312000000000005E-2</v>
      </c>
      <c r="W192" s="51">
        <f t="shared" si="56"/>
        <v>1.2249999999999999E-2</v>
      </c>
      <c r="X192" s="51">
        <f t="shared" si="57"/>
        <v>4.6609999999999999E-2</v>
      </c>
      <c r="Z192" s="49">
        <f t="shared" si="58"/>
        <v>324.19354838709677</v>
      </c>
      <c r="AA192" s="49">
        <f t="shared" si="59"/>
        <v>972.58064516129036</v>
      </c>
      <c r="AB192" s="49">
        <f t="shared" si="60"/>
        <v>81.048387096774192</v>
      </c>
      <c r="AD192" s="49">
        <f t="shared" si="61"/>
        <v>93.693333333333342</v>
      </c>
      <c r="AE192" s="49">
        <f t="shared" si="62"/>
        <v>281.08000000000004</v>
      </c>
      <c r="AF192" s="49">
        <f t="shared" si="63"/>
        <v>23.423333333333336</v>
      </c>
      <c r="AH192" s="49">
        <f t="shared" si="64"/>
        <v>107.8929875277821</v>
      </c>
      <c r="AI192" s="49">
        <f t="shared" si="65"/>
        <v>323.67896258334633</v>
      </c>
      <c r="AJ192" s="49">
        <f t="shared" si="66"/>
        <v>26.973246881945524</v>
      </c>
      <c r="AK192" s="121">
        <f t="shared" si="50"/>
        <v>0.13113214116106631</v>
      </c>
    </row>
    <row r="193" spans="3:37" ht="12.75">
      <c r="C193" s="237"/>
      <c r="D193" s="238" t="s">
        <v>0</v>
      </c>
      <c r="E193" s="239">
        <v>120</v>
      </c>
      <c r="F193" s="240">
        <v>40</v>
      </c>
      <c r="G193" s="240">
        <v>480</v>
      </c>
      <c r="H193" s="240">
        <v>95043.292663850778</v>
      </c>
      <c r="I193" s="240">
        <v>25291.020177850693</v>
      </c>
      <c r="J193" s="240">
        <v>2441.3295370100032</v>
      </c>
      <c r="K193" s="240">
        <v>1164.280335132172</v>
      </c>
      <c r="L193" s="240">
        <v>4429.9678710620856</v>
      </c>
      <c r="M193" s="240">
        <v>38903.225806451614</v>
      </c>
      <c r="N193" s="240">
        <v>11243.2</v>
      </c>
      <c r="O193" s="241">
        <v>11570.268936344226</v>
      </c>
      <c r="Q193" s="49">
        <f t="shared" si="51"/>
        <v>792.02743886542316</v>
      </c>
      <c r="R193" s="49">
        <f t="shared" si="52"/>
        <v>2376.0823165962693</v>
      </c>
      <c r="S193" s="49">
        <f t="shared" si="53"/>
        <v>198.00685971635579</v>
      </c>
      <c r="U193" s="50">
        <f t="shared" si="54"/>
        <v>0.2661</v>
      </c>
      <c r="V193" s="50">
        <f t="shared" si="55"/>
        <v>2.5686500000000001E-2</v>
      </c>
      <c r="W193" s="51">
        <f t="shared" si="56"/>
        <v>1.225E-2</v>
      </c>
      <c r="X193" s="51">
        <f t="shared" si="57"/>
        <v>4.6610000000000006E-2</v>
      </c>
      <c r="Z193" s="49">
        <f t="shared" si="58"/>
        <v>324.19354838709677</v>
      </c>
      <c r="AA193" s="49">
        <f t="shared" si="59"/>
        <v>972.58064516129036</v>
      </c>
      <c r="AB193" s="49">
        <f t="shared" si="60"/>
        <v>81.048387096774192</v>
      </c>
      <c r="AD193" s="49">
        <f t="shared" si="61"/>
        <v>93.693333333333342</v>
      </c>
      <c r="AE193" s="49">
        <f t="shared" si="62"/>
        <v>281.08000000000004</v>
      </c>
      <c r="AF193" s="49">
        <f t="shared" si="63"/>
        <v>23.423333333333336</v>
      </c>
      <c r="AH193" s="49">
        <f t="shared" si="64"/>
        <v>96.418907802868546</v>
      </c>
      <c r="AI193" s="49">
        <f t="shared" si="65"/>
        <v>289.25672340860564</v>
      </c>
      <c r="AJ193" s="49">
        <f t="shared" si="66"/>
        <v>24.104726950717136</v>
      </c>
      <c r="AK193" s="121">
        <f t="shared" si="50"/>
        <v>0.12173682762934114</v>
      </c>
    </row>
    <row r="194" spans="3:37" ht="12.75">
      <c r="C194" s="237"/>
      <c r="D194" s="238" t="s">
        <v>13</v>
      </c>
      <c r="E194" s="239">
        <v>30</v>
      </c>
      <c r="F194" s="240">
        <v>10</v>
      </c>
      <c r="G194" s="240">
        <v>120</v>
      </c>
      <c r="H194" s="240">
        <v>20589.248426110986</v>
      </c>
      <c r="I194" s="240">
        <v>2058.9248426110985</v>
      </c>
      <c r="J194" s="240">
        <v>370.6064716699978</v>
      </c>
      <c r="K194" s="240">
        <v>252.21829321985959</v>
      </c>
      <c r="L194" s="240">
        <v>959.66486914103302</v>
      </c>
      <c r="M194" s="240">
        <v>9725.8064516129034</v>
      </c>
      <c r="N194" s="240">
        <v>2810.8</v>
      </c>
      <c r="O194" s="241">
        <v>4411.2274978560963</v>
      </c>
      <c r="Q194" s="49">
        <f t="shared" si="51"/>
        <v>686.30828087036616</v>
      </c>
      <c r="R194" s="49">
        <f t="shared" si="52"/>
        <v>2058.9248426110985</v>
      </c>
      <c r="S194" s="49">
        <f t="shared" si="53"/>
        <v>171.57707021759154</v>
      </c>
      <c r="U194" s="50">
        <f t="shared" si="54"/>
        <v>9.9999999999999992E-2</v>
      </c>
      <c r="V194" s="50">
        <f t="shared" si="55"/>
        <v>1.8000000000000002E-2</v>
      </c>
      <c r="W194" s="51">
        <f t="shared" si="56"/>
        <v>1.225E-2</v>
      </c>
      <c r="X194" s="51">
        <f t="shared" si="57"/>
        <v>4.6609999999999999E-2</v>
      </c>
      <c r="Z194" s="49">
        <f t="shared" si="58"/>
        <v>324.19354838709677</v>
      </c>
      <c r="AA194" s="49">
        <f t="shared" si="59"/>
        <v>972.58064516129036</v>
      </c>
      <c r="AB194" s="49">
        <f t="shared" si="60"/>
        <v>81.048387096774192</v>
      </c>
      <c r="AD194" s="49">
        <f t="shared" si="61"/>
        <v>93.693333333333342</v>
      </c>
      <c r="AE194" s="49">
        <f t="shared" si="62"/>
        <v>281.08000000000004</v>
      </c>
      <c r="AF194" s="49">
        <f t="shared" si="63"/>
        <v>23.423333333333336</v>
      </c>
      <c r="AH194" s="49">
        <f t="shared" si="64"/>
        <v>147.04091659520321</v>
      </c>
      <c r="AI194" s="49">
        <f t="shared" si="65"/>
        <v>441.12274978560964</v>
      </c>
      <c r="AJ194" s="49">
        <f t="shared" si="66"/>
        <v>36.760229148800804</v>
      </c>
      <c r="AK194" s="121">
        <f t="shared" si="50"/>
        <v>0.21424907828407383</v>
      </c>
    </row>
    <row r="195" spans="3:37" ht="12.75">
      <c r="C195" s="237"/>
      <c r="D195" s="238" t="s">
        <v>48</v>
      </c>
      <c r="E195" s="239">
        <v>60</v>
      </c>
      <c r="F195" s="240">
        <v>20</v>
      </c>
      <c r="G195" s="240">
        <v>240</v>
      </c>
      <c r="H195" s="240">
        <v>45198.571085911688</v>
      </c>
      <c r="I195" s="240">
        <v>6779.785662886753</v>
      </c>
      <c r="J195" s="240">
        <v>1344.657489805873</v>
      </c>
      <c r="K195" s="240">
        <v>553.6824958024182</v>
      </c>
      <c r="L195" s="240">
        <v>2666.7156940687892</v>
      </c>
      <c r="M195" s="240">
        <v>19451.612903225807</v>
      </c>
      <c r="N195" s="240">
        <v>5621.6</v>
      </c>
      <c r="O195" s="241">
        <v>8780.5168401220453</v>
      </c>
      <c r="Q195" s="49">
        <f t="shared" si="51"/>
        <v>753.30951809852809</v>
      </c>
      <c r="R195" s="49">
        <f t="shared" si="52"/>
        <v>2259.9285542955845</v>
      </c>
      <c r="S195" s="49">
        <f t="shared" si="53"/>
        <v>188.32737952463202</v>
      </c>
      <c r="U195" s="50">
        <f t="shared" si="54"/>
        <v>0.15</v>
      </c>
      <c r="V195" s="50">
        <f t="shared" si="55"/>
        <v>2.9750000000000006E-2</v>
      </c>
      <c r="W195" s="51">
        <f t="shared" si="56"/>
        <v>1.225E-2</v>
      </c>
      <c r="X195" s="51">
        <f t="shared" si="57"/>
        <v>5.899999999999999E-2</v>
      </c>
      <c r="Z195" s="49">
        <f t="shared" si="58"/>
        <v>324.19354838709677</v>
      </c>
      <c r="AA195" s="49">
        <f t="shared" si="59"/>
        <v>972.58064516129036</v>
      </c>
      <c r="AB195" s="49">
        <f t="shared" si="60"/>
        <v>81.048387096774192</v>
      </c>
      <c r="AD195" s="49">
        <f t="shared" si="61"/>
        <v>93.693333333333342</v>
      </c>
      <c r="AE195" s="49">
        <f t="shared" si="62"/>
        <v>281.08000000000004</v>
      </c>
      <c r="AF195" s="49">
        <f t="shared" si="63"/>
        <v>23.423333333333336</v>
      </c>
      <c r="AH195" s="49">
        <f t="shared" si="64"/>
        <v>146.34194733536742</v>
      </c>
      <c r="AI195" s="49">
        <f t="shared" si="65"/>
        <v>439.02584200610227</v>
      </c>
      <c r="AJ195" s="49">
        <f t="shared" si="66"/>
        <v>36.585486833841856</v>
      </c>
      <c r="AK195" s="121">
        <f t="shared" si="50"/>
        <v>0.19426536346541531</v>
      </c>
    </row>
    <row r="196" spans="3:37" ht="12.75">
      <c r="C196" s="237"/>
      <c r="D196" s="238" t="s">
        <v>47</v>
      </c>
      <c r="E196" s="239">
        <v>0</v>
      </c>
      <c r="F196" s="240"/>
      <c r="G196" s="240">
        <v>0</v>
      </c>
      <c r="H196" s="240">
        <v>0</v>
      </c>
      <c r="I196" s="240">
        <v>0</v>
      </c>
      <c r="J196" s="240">
        <v>0</v>
      </c>
      <c r="K196" s="240">
        <v>0</v>
      </c>
      <c r="L196" s="240">
        <v>0</v>
      </c>
      <c r="M196" s="240">
        <v>0</v>
      </c>
      <c r="N196" s="240">
        <v>0</v>
      </c>
      <c r="O196" s="241">
        <v>0</v>
      </c>
      <c r="Q196" s="49" t="str">
        <f t="shared" si="51"/>
        <v xml:space="preserve"> </v>
      </c>
      <c r="R196" s="49" t="str">
        <f t="shared" si="52"/>
        <v xml:space="preserve"> </v>
      </c>
      <c r="S196" s="49" t="str">
        <f t="shared" si="53"/>
        <v xml:space="preserve"> </v>
      </c>
      <c r="U196" s="50" t="str">
        <f t="shared" si="54"/>
        <v xml:space="preserve"> </v>
      </c>
      <c r="V196" s="50" t="str">
        <f t="shared" si="55"/>
        <v xml:space="preserve"> </v>
      </c>
      <c r="W196" s="51" t="str">
        <f t="shared" si="56"/>
        <v xml:space="preserve"> </v>
      </c>
      <c r="X196" s="51" t="str">
        <f t="shared" si="57"/>
        <v xml:space="preserve"> </v>
      </c>
      <c r="Z196" s="49" t="str">
        <f t="shared" si="58"/>
        <v xml:space="preserve"> </v>
      </c>
      <c r="AA196" s="49" t="str">
        <f t="shared" si="59"/>
        <v xml:space="preserve"> </v>
      </c>
      <c r="AB196" s="49" t="str">
        <f t="shared" si="60"/>
        <v xml:space="preserve"> </v>
      </c>
      <c r="AD196" s="49" t="str">
        <f t="shared" si="61"/>
        <v xml:space="preserve"> </v>
      </c>
      <c r="AE196" s="49" t="str">
        <f t="shared" si="62"/>
        <v xml:space="preserve"> </v>
      </c>
      <c r="AF196" s="49" t="str">
        <f t="shared" si="63"/>
        <v xml:space="preserve"> </v>
      </c>
      <c r="AH196" s="49" t="str">
        <f t="shared" si="64"/>
        <v xml:space="preserve"> </v>
      </c>
      <c r="AI196" s="49" t="str">
        <f t="shared" si="65"/>
        <v xml:space="preserve"> </v>
      </c>
      <c r="AJ196" s="49" t="str">
        <f t="shared" si="66"/>
        <v xml:space="preserve"> </v>
      </c>
      <c r="AK196" s="121" t="str">
        <f t="shared" si="50"/>
        <v xml:space="preserve"> </v>
      </c>
    </row>
    <row r="197" spans="3:37" ht="12.75">
      <c r="C197" s="237"/>
      <c r="D197" s="238" t="s">
        <v>21</v>
      </c>
      <c r="E197" s="239">
        <v>0</v>
      </c>
      <c r="F197" s="240"/>
      <c r="G197" s="240">
        <v>0</v>
      </c>
      <c r="H197" s="240">
        <v>0</v>
      </c>
      <c r="I197" s="240">
        <v>0</v>
      </c>
      <c r="J197" s="240">
        <v>0</v>
      </c>
      <c r="K197" s="240">
        <v>0</v>
      </c>
      <c r="L197" s="240">
        <v>0</v>
      </c>
      <c r="M197" s="240">
        <v>0</v>
      </c>
      <c r="N197" s="240">
        <v>0</v>
      </c>
      <c r="O197" s="241">
        <v>0</v>
      </c>
      <c r="Q197" s="49" t="str">
        <f t="shared" si="51"/>
        <v xml:space="preserve"> </v>
      </c>
      <c r="R197" s="49" t="str">
        <f t="shared" si="52"/>
        <v xml:space="preserve"> </v>
      </c>
      <c r="S197" s="49" t="str">
        <f t="shared" si="53"/>
        <v xml:space="preserve"> </v>
      </c>
      <c r="U197" s="50" t="str">
        <f t="shared" si="54"/>
        <v xml:space="preserve"> </v>
      </c>
      <c r="V197" s="50" t="str">
        <f t="shared" si="55"/>
        <v xml:space="preserve"> </v>
      </c>
      <c r="W197" s="51" t="str">
        <f t="shared" si="56"/>
        <v xml:space="preserve"> </v>
      </c>
      <c r="X197" s="51" t="str">
        <f t="shared" si="57"/>
        <v xml:space="preserve"> </v>
      </c>
      <c r="Z197" s="49" t="str">
        <f t="shared" si="58"/>
        <v xml:space="preserve"> </v>
      </c>
      <c r="AA197" s="49" t="str">
        <f t="shared" si="59"/>
        <v xml:space="preserve"> </v>
      </c>
      <c r="AB197" s="49" t="str">
        <f t="shared" si="60"/>
        <v xml:space="preserve"> </v>
      </c>
      <c r="AD197" s="49" t="str">
        <f t="shared" si="61"/>
        <v xml:space="preserve"> </v>
      </c>
      <c r="AE197" s="49" t="str">
        <f t="shared" si="62"/>
        <v xml:space="preserve"> </v>
      </c>
      <c r="AF197" s="49" t="str">
        <f t="shared" si="63"/>
        <v xml:space="preserve"> </v>
      </c>
      <c r="AH197" s="49" t="str">
        <f t="shared" si="64"/>
        <v xml:space="preserve"> </v>
      </c>
      <c r="AI197" s="49" t="str">
        <f t="shared" si="65"/>
        <v xml:space="preserve"> </v>
      </c>
      <c r="AJ197" s="49" t="str">
        <f t="shared" si="66"/>
        <v xml:space="preserve"> </v>
      </c>
      <c r="AK197" s="121" t="str">
        <f t="shared" si="50"/>
        <v xml:space="preserve"> </v>
      </c>
    </row>
    <row r="198" spans="3:37" ht="12.75">
      <c r="C198" s="237"/>
      <c r="D198" s="238" t="s">
        <v>2</v>
      </c>
      <c r="E198" s="239">
        <v>0</v>
      </c>
      <c r="F198" s="240"/>
      <c r="G198" s="240">
        <v>0</v>
      </c>
      <c r="H198" s="240">
        <v>0</v>
      </c>
      <c r="I198" s="240">
        <v>0</v>
      </c>
      <c r="J198" s="240">
        <v>0</v>
      </c>
      <c r="K198" s="240">
        <v>0</v>
      </c>
      <c r="L198" s="240">
        <v>0</v>
      </c>
      <c r="M198" s="240">
        <v>0</v>
      </c>
      <c r="N198" s="240">
        <v>0</v>
      </c>
      <c r="O198" s="241">
        <v>0</v>
      </c>
      <c r="Q198" s="49" t="str">
        <f t="shared" si="51"/>
        <v xml:space="preserve"> </v>
      </c>
      <c r="R198" s="49" t="str">
        <f t="shared" si="52"/>
        <v xml:space="preserve"> </v>
      </c>
      <c r="S198" s="49" t="str">
        <f t="shared" si="53"/>
        <v xml:space="preserve"> </v>
      </c>
      <c r="U198" s="50" t="str">
        <f t="shared" si="54"/>
        <v xml:space="preserve"> </v>
      </c>
      <c r="V198" s="50" t="str">
        <f t="shared" si="55"/>
        <v xml:space="preserve"> </v>
      </c>
      <c r="W198" s="51" t="str">
        <f t="shared" si="56"/>
        <v xml:space="preserve"> </v>
      </c>
      <c r="X198" s="51" t="str">
        <f t="shared" si="57"/>
        <v xml:space="preserve"> </v>
      </c>
      <c r="Z198" s="49" t="str">
        <f t="shared" si="58"/>
        <v xml:space="preserve"> </v>
      </c>
      <c r="AA198" s="49" t="str">
        <f t="shared" si="59"/>
        <v xml:space="preserve"> </v>
      </c>
      <c r="AB198" s="49" t="str">
        <f t="shared" si="60"/>
        <v xml:space="preserve"> </v>
      </c>
      <c r="AD198" s="49" t="str">
        <f t="shared" si="61"/>
        <v xml:space="preserve"> </v>
      </c>
      <c r="AE198" s="49" t="str">
        <f t="shared" si="62"/>
        <v xml:space="preserve"> </v>
      </c>
      <c r="AF198" s="49" t="str">
        <f t="shared" si="63"/>
        <v xml:space="preserve"> </v>
      </c>
      <c r="AH198" s="49" t="str">
        <f t="shared" si="64"/>
        <v xml:space="preserve"> </v>
      </c>
      <c r="AI198" s="49" t="str">
        <f t="shared" si="65"/>
        <v xml:space="preserve"> </v>
      </c>
      <c r="AJ198" s="49" t="str">
        <f t="shared" si="66"/>
        <v xml:space="preserve"> </v>
      </c>
      <c r="AK198" s="121" t="str">
        <f t="shared" ref="AK198:AK261" si="67">+IF(H198&gt;0,O198/H198," ")</f>
        <v xml:space="preserve"> </v>
      </c>
    </row>
    <row r="199" spans="3:37" ht="12.75">
      <c r="C199" s="237"/>
      <c r="D199" s="238" t="s">
        <v>104</v>
      </c>
      <c r="E199" s="239">
        <v>30</v>
      </c>
      <c r="F199" s="240">
        <v>10</v>
      </c>
      <c r="G199" s="240">
        <v>120</v>
      </c>
      <c r="H199" s="240">
        <v>21188.8384965593</v>
      </c>
      <c r="I199" s="240">
        <v>2118.8838496559301</v>
      </c>
      <c r="J199" s="240">
        <v>1334.896825283236</v>
      </c>
      <c r="K199" s="240">
        <v>259.56327158285143</v>
      </c>
      <c r="L199" s="240">
        <v>1250.1414712969986</v>
      </c>
      <c r="M199" s="240">
        <v>9725.8064516129034</v>
      </c>
      <c r="N199" s="240">
        <v>2810.8</v>
      </c>
      <c r="O199" s="241">
        <v>3688.7466271273797</v>
      </c>
      <c r="Q199" s="49">
        <f t="shared" si="51"/>
        <v>706.29461655197667</v>
      </c>
      <c r="R199" s="49">
        <f t="shared" si="52"/>
        <v>2118.8838496559301</v>
      </c>
      <c r="S199" s="49">
        <f t="shared" si="53"/>
        <v>176.57365413799417</v>
      </c>
      <c r="U199" s="50">
        <f t="shared" si="54"/>
        <v>0.1</v>
      </c>
      <c r="V199" s="50">
        <f t="shared" si="55"/>
        <v>6.3E-2</v>
      </c>
      <c r="W199" s="51">
        <f t="shared" si="56"/>
        <v>1.225E-2</v>
      </c>
      <c r="X199" s="51">
        <f t="shared" si="57"/>
        <v>5.8999999999999997E-2</v>
      </c>
      <c r="Z199" s="49">
        <f t="shared" si="58"/>
        <v>324.19354838709677</v>
      </c>
      <c r="AA199" s="49">
        <f t="shared" si="59"/>
        <v>972.58064516129036</v>
      </c>
      <c r="AB199" s="49">
        <f t="shared" si="60"/>
        <v>81.048387096774192</v>
      </c>
      <c r="AD199" s="49">
        <f t="shared" si="61"/>
        <v>93.693333333333342</v>
      </c>
      <c r="AE199" s="49">
        <f t="shared" si="62"/>
        <v>281.08000000000004</v>
      </c>
      <c r="AF199" s="49">
        <f t="shared" si="63"/>
        <v>23.423333333333336</v>
      </c>
      <c r="AH199" s="49">
        <f t="shared" si="64"/>
        <v>122.95822090424599</v>
      </c>
      <c r="AI199" s="49">
        <f t="shared" si="65"/>
        <v>368.87466271273797</v>
      </c>
      <c r="AJ199" s="49">
        <f t="shared" si="66"/>
        <v>30.739555226061498</v>
      </c>
      <c r="AK199" s="121">
        <f t="shared" si="67"/>
        <v>0.1740891379075058</v>
      </c>
    </row>
    <row r="200" spans="3:37" ht="12.75">
      <c r="C200" s="227" t="s">
        <v>217</v>
      </c>
      <c r="D200" s="228"/>
      <c r="E200" s="234">
        <v>750</v>
      </c>
      <c r="F200" s="235">
        <v>250</v>
      </c>
      <c r="G200" s="235">
        <v>3000</v>
      </c>
      <c r="H200" s="235">
        <v>553061.75522756646</v>
      </c>
      <c r="I200" s="235">
        <v>92488.321705735609</v>
      </c>
      <c r="J200" s="235">
        <v>14212.326772378237</v>
      </c>
      <c r="K200" s="235">
        <v>6775.0065015376886</v>
      </c>
      <c r="L200" s="235">
        <v>28942.031308927959</v>
      </c>
      <c r="M200" s="235">
        <v>243145.16129032258</v>
      </c>
      <c r="N200" s="235">
        <v>70270.000000000015</v>
      </c>
      <c r="O200" s="236">
        <v>97228.907648664361</v>
      </c>
      <c r="Q200" s="53">
        <f t="shared" si="51"/>
        <v>737.41567363675529</v>
      </c>
      <c r="R200" s="53">
        <f t="shared" si="52"/>
        <v>2212.2470209102657</v>
      </c>
      <c r="S200" s="53">
        <f t="shared" si="53"/>
        <v>184.35391840918882</v>
      </c>
      <c r="T200" s="54"/>
      <c r="U200" s="55">
        <f t="shared" si="54"/>
        <v>0.16722964629452591</v>
      </c>
      <c r="V200" s="55">
        <f t="shared" si="55"/>
        <v>2.5697540352488012E-2</v>
      </c>
      <c r="W200" s="56">
        <f t="shared" si="56"/>
        <v>1.2249999999999999E-2</v>
      </c>
      <c r="X200" s="56">
        <f t="shared" si="57"/>
        <v>5.2330559897455352E-2</v>
      </c>
      <c r="Y200" s="54"/>
      <c r="Z200" s="53">
        <f t="shared" si="58"/>
        <v>324.19354838709677</v>
      </c>
      <c r="AA200" s="53">
        <f t="shared" si="59"/>
        <v>972.58064516129025</v>
      </c>
      <c r="AB200" s="53">
        <f t="shared" si="60"/>
        <v>81.048387096774192</v>
      </c>
      <c r="AC200" s="54"/>
      <c r="AD200" s="53">
        <f t="shared" si="61"/>
        <v>93.693333333333356</v>
      </c>
      <c r="AE200" s="53">
        <f t="shared" si="62"/>
        <v>281.08000000000004</v>
      </c>
      <c r="AF200" s="53">
        <f t="shared" si="63"/>
        <v>23.423333333333339</v>
      </c>
      <c r="AG200" s="54"/>
      <c r="AH200" s="57">
        <f t="shared" si="64"/>
        <v>129.63854353155247</v>
      </c>
      <c r="AI200" s="53">
        <f t="shared" si="65"/>
        <v>388.91563059465744</v>
      </c>
      <c r="AJ200" s="53">
        <f t="shared" si="66"/>
        <v>32.409635882888118</v>
      </c>
      <c r="AK200" s="121">
        <f t="shared" si="67"/>
        <v>0.17580117722777253</v>
      </c>
    </row>
    <row r="201" spans="3:37" ht="12.75">
      <c r="C201" s="227"/>
      <c r="D201" s="228"/>
      <c r="E201" s="234"/>
      <c r="F201" s="235"/>
      <c r="G201" s="235"/>
      <c r="H201" s="235"/>
      <c r="I201" s="235"/>
      <c r="J201" s="235"/>
      <c r="K201" s="235"/>
      <c r="L201" s="235"/>
      <c r="M201" s="235"/>
      <c r="N201" s="235"/>
      <c r="O201" s="236"/>
      <c r="Q201" s="49" t="str">
        <f t="shared" si="51"/>
        <v xml:space="preserve"> </v>
      </c>
      <c r="R201" s="49" t="str">
        <f t="shared" si="52"/>
        <v xml:space="preserve"> </v>
      </c>
      <c r="S201" s="49" t="str">
        <f t="shared" si="53"/>
        <v xml:space="preserve"> </v>
      </c>
      <c r="U201" s="50" t="str">
        <f t="shared" si="54"/>
        <v xml:space="preserve"> </v>
      </c>
      <c r="V201" s="50" t="str">
        <f t="shared" si="55"/>
        <v xml:space="preserve"> </v>
      </c>
      <c r="W201" s="51" t="str">
        <f t="shared" si="56"/>
        <v xml:space="preserve"> </v>
      </c>
      <c r="X201" s="51" t="str">
        <f t="shared" si="57"/>
        <v xml:space="preserve"> </v>
      </c>
      <c r="Z201" s="49" t="str">
        <f t="shared" si="58"/>
        <v xml:space="preserve"> </v>
      </c>
      <c r="AA201" s="49" t="str">
        <f t="shared" si="59"/>
        <v xml:space="preserve"> </v>
      </c>
      <c r="AB201" s="49" t="str">
        <f t="shared" si="60"/>
        <v xml:space="preserve"> </v>
      </c>
      <c r="AD201" s="49" t="str">
        <f t="shared" si="61"/>
        <v xml:space="preserve"> </v>
      </c>
      <c r="AE201" s="49" t="str">
        <f t="shared" si="62"/>
        <v xml:space="preserve"> </v>
      </c>
      <c r="AF201" s="49" t="str">
        <f t="shared" si="63"/>
        <v xml:space="preserve"> </v>
      </c>
      <c r="AH201" s="49" t="str">
        <f t="shared" si="64"/>
        <v xml:space="preserve"> </v>
      </c>
      <c r="AI201" s="49" t="str">
        <f t="shared" si="65"/>
        <v xml:space="preserve"> </v>
      </c>
      <c r="AJ201" s="49" t="str">
        <f t="shared" si="66"/>
        <v xml:space="preserve"> </v>
      </c>
      <c r="AK201" s="121" t="str">
        <f t="shared" si="67"/>
        <v xml:space="preserve"> </v>
      </c>
    </row>
    <row r="202" spans="3:37" ht="12.75">
      <c r="C202" s="227" t="s">
        <v>202</v>
      </c>
      <c r="D202" s="227" t="s">
        <v>50</v>
      </c>
      <c r="E202" s="234">
        <v>40.200000000000003</v>
      </c>
      <c r="F202" s="235">
        <v>10</v>
      </c>
      <c r="G202" s="235">
        <v>120</v>
      </c>
      <c r="H202" s="235">
        <v>22825.680554798524</v>
      </c>
      <c r="I202" s="235">
        <v>0</v>
      </c>
      <c r="J202" s="235">
        <v>798.8988194179484</v>
      </c>
      <c r="K202" s="235">
        <v>279.61458679628197</v>
      </c>
      <c r="L202" s="235">
        <v>1346.715152733113</v>
      </c>
      <c r="M202" s="235">
        <v>7025.9941184592026</v>
      </c>
      <c r="N202" s="235">
        <v>3522.1752000000001</v>
      </c>
      <c r="O202" s="236">
        <v>9852.2826773919787</v>
      </c>
      <c r="Q202" s="49">
        <f t="shared" si="51"/>
        <v>567.8029988755851</v>
      </c>
      <c r="R202" s="49">
        <f t="shared" si="52"/>
        <v>2282.5680554798523</v>
      </c>
      <c r="S202" s="49">
        <f t="shared" si="53"/>
        <v>190.21400462332105</v>
      </c>
      <c r="U202" s="50">
        <f t="shared" si="54"/>
        <v>0</v>
      </c>
      <c r="V202" s="50">
        <f t="shared" si="55"/>
        <v>3.5000000000000003E-2</v>
      </c>
      <c r="W202" s="51">
        <f t="shared" si="56"/>
        <v>1.2250000000000002E-2</v>
      </c>
      <c r="X202" s="51">
        <f t="shared" si="57"/>
        <v>5.9000000000000004E-2</v>
      </c>
      <c r="Z202" s="49">
        <f t="shared" si="58"/>
        <v>174.77597309600006</v>
      </c>
      <c r="AA202" s="49">
        <f t="shared" si="59"/>
        <v>702.59941184592026</v>
      </c>
      <c r="AB202" s="49">
        <f t="shared" si="60"/>
        <v>58.549950987160024</v>
      </c>
      <c r="AD202" s="49">
        <f t="shared" si="61"/>
        <v>87.616298507462687</v>
      </c>
      <c r="AE202" s="49">
        <f t="shared" si="62"/>
        <v>352.21752000000004</v>
      </c>
      <c r="AF202" s="49">
        <f t="shared" si="63"/>
        <v>29.351459999999999</v>
      </c>
      <c r="AH202" s="49">
        <f t="shared" si="64"/>
        <v>245.0816586415915</v>
      </c>
      <c r="AI202" s="49">
        <f t="shared" si="65"/>
        <v>985.22826773919792</v>
      </c>
      <c r="AJ202" s="49">
        <f t="shared" si="66"/>
        <v>82.102355644933155</v>
      </c>
      <c r="AK202" s="121">
        <f t="shared" si="67"/>
        <v>0.43163149741534362</v>
      </c>
    </row>
    <row r="203" spans="3:37" ht="12.75">
      <c r="C203" s="237"/>
      <c r="D203" s="238" t="s">
        <v>49</v>
      </c>
      <c r="E203" s="239">
        <v>40.200000000000003</v>
      </c>
      <c r="F203" s="240">
        <v>10</v>
      </c>
      <c r="G203" s="240">
        <v>120</v>
      </c>
      <c r="H203" s="240">
        <v>20824.68448704109</v>
      </c>
      <c r="I203" s="240">
        <v>4164.9368974082181</v>
      </c>
      <c r="J203" s="240">
        <v>0</v>
      </c>
      <c r="K203" s="240">
        <v>255.10238496625337</v>
      </c>
      <c r="L203" s="240">
        <v>1228.6563847354244</v>
      </c>
      <c r="M203" s="240">
        <v>7025.9941184592026</v>
      </c>
      <c r="N203" s="240">
        <v>3522.1752000000001</v>
      </c>
      <c r="O203" s="241">
        <v>4627.8195014719913</v>
      </c>
      <c r="Q203" s="49">
        <f t="shared" si="51"/>
        <v>518.02697728957935</v>
      </c>
      <c r="R203" s="49">
        <f t="shared" si="52"/>
        <v>2082.4684487041091</v>
      </c>
      <c r="S203" s="49">
        <f t="shared" si="53"/>
        <v>173.53903739200908</v>
      </c>
      <c r="U203" s="50">
        <f t="shared" si="54"/>
        <v>0.2</v>
      </c>
      <c r="V203" s="50">
        <f t="shared" si="55"/>
        <v>0</v>
      </c>
      <c r="W203" s="51">
        <f t="shared" si="56"/>
        <v>1.225E-2</v>
      </c>
      <c r="X203" s="51">
        <f t="shared" si="57"/>
        <v>5.9000000000000004E-2</v>
      </c>
      <c r="Z203" s="49">
        <f t="shared" si="58"/>
        <v>174.77597309600006</v>
      </c>
      <c r="AA203" s="49">
        <f t="shared" si="59"/>
        <v>702.59941184592026</v>
      </c>
      <c r="AB203" s="49">
        <f t="shared" si="60"/>
        <v>58.549950987160024</v>
      </c>
      <c r="AD203" s="49">
        <f t="shared" si="61"/>
        <v>87.616298507462687</v>
      </c>
      <c r="AE203" s="49">
        <f t="shared" si="62"/>
        <v>352.21752000000004</v>
      </c>
      <c r="AF203" s="49">
        <f t="shared" si="63"/>
        <v>29.351459999999999</v>
      </c>
      <c r="AH203" s="49">
        <f t="shared" si="64"/>
        <v>115.11988809631818</v>
      </c>
      <c r="AI203" s="49">
        <f t="shared" si="65"/>
        <v>462.78195014719915</v>
      </c>
      <c r="AJ203" s="49">
        <f t="shared" si="66"/>
        <v>38.565162512266596</v>
      </c>
      <c r="AK203" s="121">
        <f t="shared" si="67"/>
        <v>0.22222759266061479</v>
      </c>
    </row>
    <row r="204" spans="3:37" ht="12.75">
      <c r="C204" s="237"/>
      <c r="D204" s="238" t="s">
        <v>51</v>
      </c>
      <c r="E204" s="239">
        <v>0</v>
      </c>
      <c r="F204" s="240"/>
      <c r="G204" s="240">
        <v>0</v>
      </c>
      <c r="H204" s="240">
        <v>0</v>
      </c>
      <c r="I204" s="240">
        <v>0</v>
      </c>
      <c r="J204" s="240">
        <v>0</v>
      </c>
      <c r="K204" s="240">
        <v>0</v>
      </c>
      <c r="L204" s="240">
        <v>0</v>
      </c>
      <c r="M204" s="240">
        <v>0</v>
      </c>
      <c r="N204" s="240">
        <v>0</v>
      </c>
      <c r="O204" s="241">
        <v>0</v>
      </c>
      <c r="Q204" s="49" t="str">
        <f t="shared" si="51"/>
        <v xml:space="preserve"> </v>
      </c>
      <c r="R204" s="49" t="str">
        <f t="shared" si="52"/>
        <v xml:space="preserve"> </v>
      </c>
      <c r="S204" s="49" t="str">
        <f t="shared" si="53"/>
        <v xml:space="preserve"> </v>
      </c>
      <c r="U204" s="50" t="str">
        <f t="shared" si="54"/>
        <v xml:space="preserve"> </v>
      </c>
      <c r="V204" s="50" t="str">
        <f t="shared" si="55"/>
        <v xml:space="preserve"> </v>
      </c>
      <c r="W204" s="51" t="str">
        <f t="shared" si="56"/>
        <v xml:space="preserve"> </v>
      </c>
      <c r="X204" s="51" t="str">
        <f t="shared" si="57"/>
        <v xml:space="preserve"> </v>
      </c>
      <c r="Z204" s="49" t="str">
        <f t="shared" si="58"/>
        <v xml:space="preserve"> </v>
      </c>
      <c r="AA204" s="49" t="str">
        <f t="shared" si="59"/>
        <v xml:space="preserve"> </v>
      </c>
      <c r="AB204" s="49" t="str">
        <f t="shared" si="60"/>
        <v xml:space="preserve"> </v>
      </c>
      <c r="AD204" s="49" t="str">
        <f t="shared" si="61"/>
        <v xml:space="preserve"> </v>
      </c>
      <c r="AE204" s="49" t="str">
        <f t="shared" si="62"/>
        <v xml:space="preserve"> </v>
      </c>
      <c r="AF204" s="49" t="str">
        <f t="shared" si="63"/>
        <v xml:space="preserve"> </v>
      </c>
      <c r="AH204" s="49" t="str">
        <f t="shared" si="64"/>
        <v xml:space="preserve"> </v>
      </c>
      <c r="AI204" s="49" t="str">
        <f t="shared" si="65"/>
        <v xml:space="preserve"> </v>
      </c>
      <c r="AJ204" s="49" t="str">
        <f t="shared" si="66"/>
        <v xml:space="preserve"> </v>
      </c>
      <c r="AK204" s="121" t="str">
        <f t="shared" si="67"/>
        <v xml:space="preserve"> </v>
      </c>
    </row>
    <row r="205" spans="3:37" ht="12.75">
      <c r="C205" s="237"/>
      <c r="D205" s="238" t="s">
        <v>12</v>
      </c>
      <c r="E205" s="239">
        <v>160.80000000000001</v>
      </c>
      <c r="F205" s="240">
        <v>40</v>
      </c>
      <c r="G205" s="240">
        <v>480</v>
      </c>
      <c r="H205" s="240">
        <v>82405.795429705555</v>
      </c>
      <c r="I205" s="240">
        <v>12360.869314455833</v>
      </c>
      <c r="J205" s="240">
        <v>2451.5724140337406</v>
      </c>
      <c r="K205" s="240">
        <v>1009.4709940138931</v>
      </c>
      <c r="L205" s="240">
        <v>3840.9341249785762</v>
      </c>
      <c r="M205" s="240">
        <v>28103.97647383681</v>
      </c>
      <c r="N205" s="240">
        <v>14088.700800000001</v>
      </c>
      <c r="O205" s="241">
        <v>20550.271308386695</v>
      </c>
      <c r="Q205" s="49">
        <f t="shared" si="51"/>
        <v>512.47385217478575</v>
      </c>
      <c r="R205" s="49">
        <f t="shared" si="52"/>
        <v>2060.144885742639</v>
      </c>
      <c r="S205" s="49">
        <f t="shared" si="53"/>
        <v>171.67874047855324</v>
      </c>
      <c r="U205" s="50">
        <f t="shared" si="54"/>
        <v>0.15</v>
      </c>
      <c r="V205" s="50">
        <f t="shared" si="55"/>
        <v>2.9750000000000006E-2</v>
      </c>
      <c r="W205" s="51">
        <f t="shared" si="56"/>
        <v>1.225E-2</v>
      </c>
      <c r="X205" s="51">
        <f t="shared" si="57"/>
        <v>4.6610000000000006E-2</v>
      </c>
      <c r="Z205" s="49">
        <f t="shared" si="58"/>
        <v>174.77597309600006</v>
      </c>
      <c r="AA205" s="49">
        <f t="shared" si="59"/>
        <v>702.59941184592026</v>
      </c>
      <c r="AB205" s="49">
        <f t="shared" si="60"/>
        <v>58.549950987160024</v>
      </c>
      <c r="AD205" s="49">
        <f t="shared" si="61"/>
        <v>87.616298507462687</v>
      </c>
      <c r="AE205" s="49">
        <f t="shared" si="62"/>
        <v>352.21752000000004</v>
      </c>
      <c r="AF205" s="49">
        <f t="shared" si="63"/>
        <v>29.351459999999999</v>
      </c>
      <c r="AH205" s="49">
        <f t="shared" si="64"/>
        <v>127.80019470389735</v>
      </c>
      <c r="AI205" s="49">
        <f t="shared" si="65"/>
        <v>513.75678270966739</v>
      </c>
      <c r="AJ205" s="49">
        <f t="shared" si="66"/>
        <v>42.813065225805616</v>
      </c>
      <c r="AK205" s="121">
        <f t="shared" si="67"/>
        <v>0.24937895691956097</v>
      </c>
    </row>
    <row r="206" spans="3:37" ht="12.75">
      <c r="C206" s="237"/>
      <c r="D206" s="238" t="s">
        <v>1</v>
      </c>
      <c r="E206" s="239">
        <v>40.200000000000003</v>
      </c>
      <c r="F206" s="240">
        <v>10</v>
      </c>
      <c r="G206" s="240">
        <v>120</v>
      </c>
      <c r="H206" s="240">
        <v>26338.084658488246</v>
      </c>
      <c r="I206" s="240">
        <v>7290.3818334695461</v>
      </c>
      <c r="J206" s="240">
        <v>666.66959887565451</v>
      </c>
      <c r="K206" s="240">
        <v>322.64153706648102</v>
      </c>
      <c r="L206" s="240">
        <v>1227.618125932137</v>
      </c>
      <c r="M206" s="240">
        <v>7025.9941184592026</v>
      </c>
      <c r="N206" s="240">
        <v>3522.1752000000001</v>
      </c>
      <c r="O206" s="241">
        <v>6282.6042446852234</v>
      </c>
      <c r="Q206" s="49">
        <f t="shared" si="51"/>
        <v>655.17623528577724</v>
      </c>
      <c r="R206" s="49">
        <f t="shared" si="52"/>
        <v>2633.8084658488247</v>
      </c>
      <c r="S206" s="49">
        <f t="shared" si="53"/>
        <v>219.48403882073538</v>
      </c>
      <c r="U206" s="50">
        <f t="shared" si="54"/>
        <v>0.27679999999999999</v>
      </c>
      <c r="V206" s="50">
        <f t="shared" si="55"/>
        <v>2.5312000000000001E-2</v>
      </c>
      <c r="W206" s="51">
        <f t="shared" si="56"/>
        <v>1.225E-2</v>
      </c>
      <c r="X206" s="51">
        <f t="shared" si="57"/>
        <v>4.6609999999999992E-2</v>
      </c>
      <c r="Z206" s="49">
        <f t="shared" si="58"/>
        <v>174.77597309600006</v>
      </c>
      <c r="AA206" s="49">
        <f t="shared" si="59"/>
        <v>702.59941184592026</v>
      </c>
      <c r="AB206" s="49">
        <f t="shared" si="60"/>
        <v>58.549950987160024</v>
      </c>
      <c r="AD206" s="49">
        <f t="shared" si="61"/>
        <v>87.616298507462687</v>
      </c>
      <c r="AE206" s="49">
        <f t="shared" si="62"/>
        <v>352.21752000000004</v>
      </c>
      <c r="AF206" s="49">
        <f t="shared" si="63"/>
        <v>29.351459999999999</v>
      </c>
      <c r="AH206" s="49">
        <f t="shared" si="64"/>
        <v>156.2836876787369</v>
      </c>
      <c r="AI206" s="49">
        <f t="shared" si="65"/>
        <v>628.26042446852239</v>
      </c>
      <c r="AJ206" s="49">
        <f t="shared" si="66"/>
        <v>52.355035372376861</v>
      </c>
      <c r="AK206" s="121">
        <f t="shared" si="67"/>
        <v>0.23853686880228261</v>
      </c>
    </row>
    <row r="207" spans="3:37" ht="12.75">
      <c r="C207" s="237"/>
      <c r="D207" s="238" t="s">
        <v>0</v>
      </c>
      <c r="E207" s="239">
        <v>160.80000000000001</v>
      </c>
      <c r="F207" s="240">
        <v>40</v>
      </c>
      <c r="G207" s="240">
        <v>480</v>
      </c>
      <c r="H207" s="240">
        <v>102441.08942644551</v>
      </c>
      <c r="I207" s="240">
        <v>27259.573896377151</v>
      </c>
      <c r="J207" s="240">
        <v>2631.353043552393</v>
      </c>
      <c r="K207" s="240">
        <v>1254.9033454739579</v>
      </c>
      <c r="L207" s="240">
        <v>4774.7791781666256</v>
      </c>
      <c r="M207" s="240">
        <v>28103.97647383681</v>
      </c>
      <c r="N207" s="240">
        <v>14088.700800000001</v>
      </c>
      <c r="O207" s="241">
        <v>24327.802689038585</v>
      </c>
      <c r="Q207" s="49">
        <f t="shared" si="51"/>
        <v>637.07145165699944</v>
      </c>
      <c r="R207" s="49">
        <f t="shared" si="52"/>
        <v>2561.0272356611376</v>
      </c>
      <c r="S207" s="49">
        <f t="shared" si="53"/>
        <v>213.41893630509483</v>
      </c>
      <c r="U207" s="50">
        <f t="shared" si="54"/>
        <v>0.2661</v>
      </c>
      <c r="V207" s="50">
        <f t="shared" si="55"/>
        <v>2.5686500000000004E-2</v>
      </c>
      <c r="W207" s="51">
        <f t="shared" si="56"/>
        <v>1.2250000000000004E-2</v>
      </c>
      <c r="X207" s="51">
        <f t="shared" si="57"/>
        <v>4.6610000000000006E-2</v>
      </c>
      <c r="Z207" s="49">
        <f t="shared" si="58"/>
        <v>174.77597309600006</v>
      </c>
      <c r="AA207" s="49">
        <f t="shared" si="59"/>
        <v>702.59941184592026</v>
      </c>
      <c r="AB207" s="49">
        <f t="shared" si="60"/>
        <v>58.549950987160024</v>
      </c>
      <c r="AD207" s="49">
        <f t="shared" si="61"/>
        <v>87.616298507462687</v>
      </c>
      <c r="AE207" s="49">
        <f t="shared" si="62"/>
        <v>352.21752000000004</v>
      </c>
      <c r="AF207" s="49">
        <f t="shared" si="63"/>
        <v>29.351459999999999</v>
      </c>
      <c r="AH207" s="49">
        <f t="shared" si="64"/>
        <v>151.29230528009069</v>
      </c>
      <c r="AI207" s="49">
        <f t="shared" si="65"/>
        <v>608.19506722596464</v>
      </c>
      <c r="AJ207" s="49">
        <f t="shared" si="66"/>
        <v>50.682922268830382</v>
      </c>
      <c r="AK207" s="121">
        <f t="shared" si="67"/>
        <v>0.23748090561362462</v>
      </c>
    </row>
    <row r="208" spans="3:37" ht="12.75">
      <c r="C208" s="237"/>
      <c r="D208" s="238" t="s">
        <v>13</v>
      </c>
      <c r="E208" s="239">
        <v>0</v>
      </c>
      <c r="F208" s="240"/>
      <c r="G208" s="240">
        <v>0</v>
      </c>
      <c r="H208" s="240">
        <v>0</v>
      </c>
      <c r="I208" s="240">
        <v>0</v>
      </c>
      <c r="J208" s="240">
        <v>0</v>
      </c>
      <c r="K208" s="240">
        <v>0</v>
      </c>
      <c r="L208" s="240">
        <v>0</v>
      </c>
      <c r="M208" s="240">
        <v>0</v>
      </c>
      <c r="N208" s="240">
        <v>0</v>
      </c>
      <c r="O208" s="241">
        <v>0</v>
      </c>
      <c r="Q208" s="49" t="str">
        <f t="shared" si="51"/>
        <v xml:space="preserve"> </v>
      </c>
      <c r="R208" s="49" t="str">
        <f t="shared" si="52"/>
        <v xml:space="preserve"> </v>
      </c>
      <c r="S208" s="49" t="str">
        <f t="shared" si="53"/>
        <v xml:space="preserve"> </v>
      </c>
      <c r="U208" s="50" t="str">
        <f t="shared" si="54"/>
        <v xml:space="preserve"> </v>
      </c>
      <c r="V208" s="50" t="str">
        <f t="shared" si="55"/>
        <v xml:space="preserve"> </v>
      </c>
      <c r="W208" s="51" t="str">
        <f t="shared" si="56"/>
        <v xml:space="preserve"> </v>
      </c>
      <c r="X208" s="51" t="str">
        <f t="shared" si="57"/>
        <v xml:space="preserve"> </v>
      </c>
      <c r="Z208" s="49" t="str">
        <f t="shared" si="58"/>
        <v xml:space="preserve"> </v>
      </c>
      <c r="AA208" s="49" t="str">
        <f t="shared" si="59"/>
        <v xml:space="preserve"> </v>
      </c>
      <c r="AB208" s="49" t="str">
        <f t="shared" si="60"/>
        <v xml:space="preserve"> </v>
      </c>
      <c r="AD208" s="49" t="str">
        <f t="shared" si="61"/>
        <v xml:space="preserve"> </v>
      </c>
      <c r="AE208" s="49" t="str">
        <f t="shared" si="62"/>
        <v xml:space="preserve"> </v>
      </c>
      <c r="AF208" s="49" t="str">
        <f t="shared" si="63"/>
        <v xml:space="preserve"> </v>
      </c>
      <c r="AH208" s="49" t="str">
        <f t="shared" si="64"/>
        <v xml:space="preserve"> </v>
      </c>
      <c r="AI208" s="49" t="str">
        <f t="shared" si="65"/>
        <v xml:space="preserve"> </v>
      </c>
      <c r="AJ208" s="49" t="str">
        <f t="shared" si="66"/>
        <v xml:space="preserve"> </v>
      </c>
      <c r="AK208" s="121" t="str">
        <f t="shared" si="67"/>
        <v xml:space="preserve"> </v>
      </c>
    </row>
    <row r="209" spans="3:37" ht="12.75">
      <c r="C209" s="237"/>
      <c r="D209" s="238" t="s">
        <v>48</v>
      </c>
      <c r="E209" s="239">
        <v>0</v>
      </c>
      <c r="F209" s="240"/>
      <c r="G209" s="240">
        <v>0</v>
      </c>
      <c r="H209" s="240">
        <v>0</v>
      </c>
      <c r="I209" s="240">
        <v>0</v>
      </c>
      <c r="J209" s="240">
        <v>0</v>
      </c>
      <c r="K209" s="240">
        <v>0</v>
      </c>
      <c r="L209" s="240">
        <v>0</v>
      </c>
      <c r="M209" s="240">
        <v>0</v>
      </c>
      <c r="N209" s="240">
        <v>0</v>
      </c>
      <c r="O209" s="241">
        <v>0</v>
      </c>
      <c r="Q209" s="49" t="str">
        <f t="shared" si="51"/>
        <v xml:space="preserve"> </v>
      </c>
      <c r="R209" s="49" t="str">
        <f t="shared" si="52"/>
        <v xml:space="preserve"> </v>
      </c>
      <c r="S209" s="49" t="str">
        <f t="shared" si="53"/>
        <v xml:space="preserve"> </v>
      </c>
      <c r="U209" s="50" t="str">
        <f t="shared" si="54"/>
        <v xml:space="preserve"> </v>
      </c>
      <c r="V209" s="50" t="str">
        <f t="shared" si="55"/>
        <v xml:space="preserve"> </v>
      </c>
      <c r="W209" s="51" t="str">
        <f t="shared" si="56"/>
        <v xml:space="preserve"> </v>
      </c>
      <c r="X209" s="51" t="str">
        <f t="shared" si="57"/>
        <v xml:space="preserve"> </v>
      </c>
      <c r="Z209" s="49" t="str">
        <f t="shared" si="58"/>
        <v xml:space="preserve"> </v>
      </c>
      <c r="AA209" s="49" t="str">
        <f t="shared" si="59"/>
        <v xml:space="preserve"> </v>
      </c>
      <c r="AB209" s="49" t="str">
        <f t="shared" si="60"/>
        <v xml:space="preserve"> </v>
      </c>
      <c r="AD209" s="49" t="str">
        <f t="shared" si="61"/>
        <v xml:space="preserve"> </v>
      </c>
      <c r="AE209" s="49" t="str">
        <f t="shared" si="62"/>
        <v xml:space="preserve"> </v>
      </c>
      <c r="AF209" s="49" t="str">
        <f t="shared" si="63"/>
        <v xml:space="preserve"> </v>
      </c>
      <c r="AH209" s="49" t="str">
        <f t="shared" si="64"/>
        <v xml:space="preserve"> </v>
      </c>
      <c r="AI209" s="49" t="str">
        <f t="shared" si="65"/>
        <v xml:space="preserve"> </v>
      </c>
      <c r="AJ209" s="49" t="str">
        <f t="shared" si="66"/>
        <v xml:space="preserve"> </v>
      </c>
      <c r="AK209" s="121" t="str">
        <f t="shared" si="67"/>
        <v xml:space="preserve"> </v>
      </c>
    </row>
    <row r="210" spans="3:37" ht="12.75">
      <c r="C210" s="237"/>
      <c r="D210" s="238" t="s">
        <v>47</v>
      </c>
      <c r="E210" s="239">
        <v>0</v>
      </c>
      <c r="F210" s="240"/>
      <c r="G210" s="240">
        <v>0</v>
      </c>
      <c r="H210" s="240">
        <v>0</v>
      </c>
      <c r="I210" s="240">
        <v>0</v>
      </c>
      <c r="J210" s="240">
        <v>0</v>
      </c>
      <c r="K210" s="240">
        <v>0</v>
      </c>
      <c r="L210" s="240">
        <v>0</v>
      </c>
      <c r="M210" s="240">
        <v>0</v>
      </c>
      <c r="N210" s="240">
        <v>0</v>
      </c>
      <c r="O210" s="241">
        <v>0</v>
      </c>
      <c r="Q210" s="49" t="str">
        <f t="shared" si="51"/>
        <v xml:space="preserve"> </v>
      </c>
      <c r="R210" s="49" t="str">
        <f t="shared" si="52"/>
        <v xml:space="preserve"> </v>
      </c>
      <c r="S210" s="49" t="str">
        <f t="shared" si="53"/>
        <v xml:space="preserve"> </v>
      </c>
      <c r="U210" s="50" t="str">
        <f t="shared" si="54"/>
        <v xml:space="preserve"> </v>
      </c>
      <c r="V210" s="50" t="str">
        <f t="shared" si="55"/>
        <v xml:space="preserve"> </v>
      </c>
      <c r="W210" s="51" t="str">
        <f t="shared" si="56"/>
        <v xml:space="preserve"> </v>
      </c>
      <c r="X210" s="51" t="str">
        <f t="shared" si="57"/>
        <v xml:space="preserve"> </v>
      </c>
      <c r="Z210" s="49" t="str">
        <f t="shared" si="58"/>
        <v xml:space="preserve"> </v>
      </c>
      <c r="AA210" s="49" t="str">
        <f t="shared" si="59"/>
        <v xml:space="preserve"> </v>
      </c>
      <c r="AB210" s="49" t="str">
        <f t="shared" si="60"/>
        <v xml:space="preserve"> </v>
      </c>
      <c r="AD210" s="49" t="str">
        <f t="shared" si="61"/>
        <v xml:space="preserve"> </v>
      </c>
      <c r="AE210" s="49" t="str">
        <f t="shared" si="62"/>
        <v xml:space="preserve"> </v>
      </c>
      <c r="AF210" s="49" t="str">
        <f t="shared" si="63"/>
        <v xml:space="preserve"> </v>
      </c>
      <c r="AH210" s="49" t="str">
        <f t="shared" si="64"/>
        <v xml:space="preserve"> </v>
      </c>
      <c r="AI210" s="49" t="str">
        <f t="shared" si="65"/>
        <v xml:space="preserve"> </v>
      </c>
      <c r="AJ210" s="49" t="str">
        <f t="shared" si="66"/>
        <v xml:space="preserve"> </v>
      </c>
      <c r="AK210" s="121" t="str">
        <f t="shared" si="67"/>
        <v xml:space="preserve"> </v>
      </c>
    </row>
    <row r="211" spans="3:37" ht="12.75">
      <c r="C211" s="237"/>
      <c r="D211" s="238" t="s">
        <v>21</v>
      </c>
      <c r="E211" s="239">
        <v>0</v>
      </c>
      <c r="F211" s="240"/>
      <c r="G211" s="240">
        <v>0</v>
      </c>
      <c r="H211" s="240">
        <v>0</v>
      </c>
      <c r="I211" s="240">
        <v>0</v>
      </c>
      <c r="J211" s="240">
        <v>0</v>
      </c>
      <c r="K211" s="240">
        <v>0</v>
      </c>
      <c r="L211" s="240">
        <v>0</v>
      </c>
      <c r="M211" s="240">
        <v>0</v>
      </c>
      <c r="N211" s="240">
        <v>0</v>
      </c>
      <c r="O211" s="241">
        <v>0</v>
      </c>
      <c r="Q211" s="49" t="str">
        <f t="shared" si="51"/>
        <v xml:space="preserve"> </v>
      </c>
      <c r="R211" s="49" t="str">
        <f t="shared" si="52"/>
        <v xml:space="preserve"> </v>
      </c>
      <c r="S211" s="49" t="str">
        <f t="shared" si="53"/>
        <v xml:space="preserve"> </v>
      </c>
      <c r="U211" s="50" t="str">
        <f t="shared" si="54"/>
        <v xml:space="preserve"> </v>
      </c>
      <c r="V211" s="50" t="str">
        <f t="shared" si="55"/>
        <v xml:space="preserve"> </v>
      </c>
      <c r="W211" s="51" t="str">
        <f t="shared" si="56"/>
        <v xml:space="preserve"> </v>
      </c>
      <c r="X211" s="51" t="str">
        <f t="shared" si="57"/>
        <v xml:space="preserve"> </v>
      </c>
      <c r="Z211" s="49" t="str">
        <f t="shared" si="58"/>
        <v xml:space="preserve"> </v>
      </c>
      <c r="AA211" s="49" t="str">
        <f t="shared" si="59"/>
        <v xml:space="preserve"> </v>
      </c>
      <c r="AB211" s="49" t="str">
        <f t="shared" si="60"/>
        <v xml:space="preserve"> </v>
      </c>
      <c r="AD211" s="49" t="str">
        <f t="shared" si="61"/>
        <v xml:space="preserve"> </v>
      </c>
      <c r="AE211" s="49" t="str">
        <f t="shared" si="62"/>
        <v xml:space="preserve"> </v>
      </c>
      <c r="AF211" s="49" t="str">
        <f t="shared" si="63"/>
        <v xml:space="preserve"> </v>
      </c>
      <c r="AH211" s="49" t="str">
        <f t="shared" si="64"/>
        <v xml:space="preserve"> </v>
      </c>
      <c r="AI211" s="49" t="str">
        <f t="shared" si="65"/>
        <v xml:space="preserve"> </v>
      </c>
      <c r="AJ211" s="49" t="str">
        <f t="shared" si="66"/>
        <v xml:space="preserve"> </v>
      </c>
      <c r="AK211" s="121" t="str">
        <f t="shared" si="67"/>
        <v xml:space="preserve"> </v>
      </c>
    </row>
    <row r="212" spans="3:37" ht="12.75">
      <c r="C212" s="237"/>
      <c r="D212" s="238" t="s">
        <v>2</v>
      </c>
      <c r="E212" s="239">
        <v>0</v>
      </c>
      <c r="F212" s="240"/>
      <c r="G212" s="240">
        <v>0</v>
      </c>
      <c r="H212" s="240">
        <v>0</v>
      </c>
      <c r="I212" s="240">
        <v>0</v>
      </c>
      <c r="J212" s="240">
        <v>0</v>
      </c>
      <c r="K212" s="240">
        <v>0</v>
      </c>
      <c r="L212" s="240">
        <v>0</v>
      </c>
      <c r="M212" s="240">
        <v>0</v>
      </c>
      <c r="N212" s="240">
        <v>0</v>
      </c>
      <c r="O212" s="241">
        <v>0</v>
      </c>
      <c r="Q212" s="49" t="str">
        <f t="shared" si="51"/>
        <v xml:space="preserve"> </v>
      </c>
      <c r="R212" s="49" t="str">
        <f t="shared" si="52"/>
        <v xml:space="preserve"> </v>
      </c>
      <c r="S212" s="49" t="str">
        <f t="shared" si="53"/>
        <v xml:space="preserve"> </v>
      </c>
      <c r="U212" s="50" t="str">
        <f t="shared" si="54"/>
        <v xml:space="preserve"> </v>
      </c>
      <c r="V212" s="50" t="str">
        <f t="shared" si="55"/>
        <v xml:space="preserve"> </v>
      </c>
      <c r="W212" s="51" t="str">
        <f t="shared" si="56"/>
        <v xml:space="preserve"> </v>
      </c>
      <c r="X212" s="51" t="str">
        <f t="shared" si="57"/>
        <v xml:space="preserve"> </v>
      </c>
      <c r="Z212" s="49" t="str">
        <f t="shared" si="58"/>
        <v xml:space="preserve"> </v>
      </c>
      <c r="AA212" s="49" t="str">
        <f t="shared" si="59"/>
        <v xml:space="preserve"> </v>
      </c>
      <c r="AB212" s="49" t="str">
        <f t="shared" si="60"/>
        <v xml:space="preserve"> </v>
      </c>
      <c r="AD212" s="49" t="str">
        <f t="shared" si="61"/>
        <v xml:space="preserve"> </v>
      </c>
      <c r="AE212" s="49" t="str">
        <f t="shared" si="62"/>
        <v xml:space="preserve"> </v>
      </c>
      <c r="AF212" s="49" t="str">
        <f t="shared" si="63"/>
        <v xml:space="preserve"> </v>
      </c>
      <c r="AH212" s="49" t="str">
        <f t="shared" si="64"/>
        <v xml:space="preserve"> </v>
      </c>
      <c r="AI212" s="49" t="str">
        <f t="shared" si="65"/>
        <v xml:space="preserve"> </v>
      </c>
      <c r="AJ212" s="49" t="str">
        <f t="shared" si="66"/>
        <v xml:space="preserve"> </v>
      </c>
      <c r="AK212" s="121" t="str">
        <f t="shared" si="67"/>
        <v xml:space="preserve"> </v>
      </c>
    </row>
    <row r="213" spans="3:37" ht="12.75">
      <c r="C213" s="237"/>
      <c r="D213" s="238" t="s">
        <v>104</v>
      </c>
      <c r="E213" s="239">
        <v>40.200000000000003</v>
      </c>
      <c r="F213" s="240">
        <v>10</v>
      </c>
      <c r="G213" s="240">
        <v>120</v>
      </c>
      <c r="H213" s="240">
        <v>20335.61988084378</v>
      </c>
      <c r="I213" s="240">
        <v>2033.5619880843781</v>
      </c>
      <c r="J213" s="240">
        <v>1281.1440524931584</v>
      </c>
      <c r="K213" s="240">
        <v>249.11134354033632</v>
      </c>
      <c r="L213" s="240">
        <v>1199.8015729697829</v>
      </c>
      <c r="M213" s="240">
        <v>7025.9941184592026</v>
      </c>
      <c r="N213" s="240">
        <v>3522.1752000000001</v>
      </c>
      <c r="O213" s="241">
        <v>5023.8316052969221</v>
      </c>
      <c r="Q213" s="49">
        <f t="shared" si="51"/>
        <v>505.86119106576564</v>
      </c>
      <c r="R213" s="49">
        <f t="shared" si="52"/>
        <v>2033.5619880843781</v>
      </c>
      <c r="S213" s="49">
        <f t="shared" si="53"/>
        <v>169.46349900703152</v>
      </c>
      <c r="U213" s="50">
        <f t="shared" si="54"/>
        <v>0.1</v>
      </c>
      <c r="V213" s="50">
        <f t="shared" si="55"/>
        <v>6.3000000000000014E-2</v>
      </c>
      <c r="W213" s="51">
        <f t="shared" si="56"/>
        <v>1.225E-2</v>
      </c>
      <c r="X213" s="51">
        <f t="shared" si="57"/>
        <v>5.8999999999999997E-2</v>
      </c>
      <c r="Z213" s="49">
        <f t="shared" si="58"/>
        <v>174.77597309600006</v>
      </c>
      <c r="AA213" s="49">
        <f t="shared" si="59"/>
        <v>702.59941184592026</v>
      </c>
      <c r="AB213" s="49">
        <f t="shared" si="60"/>
        <v>58.549950987160024</v>
      </c>
      <c r="AD213" s="49">
        <f t="shared" si="61"/>
        <v>87.616298507462687</v>
      </c>
      <c r="AE213" s="49">
        <f t="shared" si="62"/>
        <v>352.21752000000004</v>
      </c>
      <c r="AF213" s="49">
        <f t="shared" si="63"/>
        <v>29.351459999999999</v>
      </c>
      <c r="AH213" s="49">
        <f t="shared" si="64"/>
        <v>124.97093545514731</v>
      </c>
      <c r="AI213" s="49">
        <f t="shared" si="65"/>
        <v>502.38316052969219</v>
      </c>
      <c r="AJ213" s="49">
        <f t="shared" si="66"/>
        <v>41.865263377474349</v>
      </c>
      <c r="AK213" s="121">
        <f t="shared" si="67"/>
        <v>0.24704590441471558</v>
      </c>
    </row>
    <row r="214" spans="3:37" ht="12.75">
      <c r="C214" s="227" t="s">
        <v>218</v>
      </c>
      <c r="D214" s="228"/>
      <c r="E214" s="234">
        <v>482.40000000000003</v>
      </c>
      <c r="F214" s="235">
        <v>120</v>
      </c>
      <c r="G214" s="235">
        <v>1440</v>
      </c>
      <c r="H214" s="235">
        <v>275170.95443732268</v>
      </c>
      <c r="I214" s="235">
        <v>53109.32392979513</v>
      </c>
      <c r="J214" s="235">
        <v>7829.6379283728947</v>
      </c>
      <c r="K214" s="235">
        <v>3370.8441918572039</v>
      </c>
      <c r="L214" s="235">
        <v>13618.504539515659</v>
      </c>
      <c r="M214" s="235">
        <v>84311.929421510431</v>
      </c>
      <c r="N214" s="235">
        <v>42266.102400000003</v>
      </c>
      <c r="O214" s="236">
        <v>70664.612026271381</v>
      </c>
      <c r="Q214" s="53">
        <f t="shared" ref="Q214:Q277" si="68">+IF(E214&gt;0,H214/E214," ")</f>
        <v>570.42071815365398</v>
      </c>
      <c r="R214" s="53">
        <f t="shared" ref="R214:R277" si="69">+IF(F214&gt;0,H214/F214," ")</f>
        <v>2293.0912869776889</v>
      </c>
      <c r="S214" s="53">
        <f t="shared" ref="S214:S277" si="70">+IF(G214&gt;0,H214/G214," ")</f>
        <v>191.09094058147409</v>
      </c>
      <c r="T214" s="54"/>
      <c r="U214" s="55">
        <f t="shared" ref="U214:U277" si="71">+IF(H214&gt;0,I214/H214," ")</f>
        <v>0.19300483235374377</v>
      </c>
      <c r="V214" s="55">
        <f t="shared" ref="V214:V277" si="72">+IF(H214&gt;0,J214/H214," ")</f>
        <v>2.8453722321031879E-2</v>
      </c>
      <c r="W214" s="56">
        <f t="shared" ref="W214:W277" si="73">+IF(H214&gt;0,K214/H214," ")</f>
        <v>1.2250000000000004E-2</v>
      </c>
      <c r="X214" s="56">
        <f t="shared" ref="X214:X277" si="74">+IF(H214&gt;0,L214/H214," ")</f>
        <v>4.9491068442754652E-2</v>
      </c>
      <c r="Y214" s="54"/>
      <c r="Z214" s="53">
        <f t="shared" ref="Z214:Z277" si="75">+IF(E214&gt;0,M214/E214," ")</f>
        <v>174.77597309600006</v>
      </c>
      <c r="AA214" s="53">
        <f t="shared" ref="AA214:AA277" si="76">+IF(F214,M214/F214," ")</f>
        <v>702.59941184592026</v>
      </c>
      <c r="AB214" s="53">
        <f t="shared" ref="AB214:AB277" si="77">+IF(G214,M214/G214," ")</f>
        <v>58.549950987160024</v>
      </c>
      <c r="AC214" s="54"/>
      <c r="AD214" s="53">
        <f t="shared" ref="AD214:AD277" si="78">+IF(E214&gt;0,N214/E214," ")</f>
        <v>87.616298507462687</v>
      </c>
      <c r="AE214" s="53">
        <f t="shared" ref="AE214:AE277" si="79">+IF(F214&gt;0,N214/F214," ")</f>
        <v>352.21752000000004</v>
      </c>
      <c r="AF214" s="53">
        <f t="shared" ref="AF214:AF277" si="80">+IF(G214&gt;0,N214/G214," ")</f>
        <v>29.351460000000003</v>
      </c>
      <c r="AG214" s="54"/>
      <c r="AH214" s="57">
        <f t="shared" ref="AH214:AH277" si="81">+IF(E214&gt;0,O214/E214," ")</f>
        <v>146.48551415064549</v>
      </c>
      <c r="AI214" s="53">
        <f t="shared" ref="AI214:AI277" si="82">+IF(F214&gt;0,O214/F214," ")</f>
        <v>588.87176688559487</v>
      </c>
      <c r="AJ214" s="53">
        <f t="shared" ref="AJ214:AJ277" si="83">+IF(G214,O214/G214," ")</f>
        <v>49.072647240466239</v>
      </c>
      <c r="AK214" s="121">
        <f t="shared" si="67"/>
        <v>0.25680258358215302</v>
      </c>
    </row>
    <row r="215" spans="3:37" ht="12.75">
      <c r="C215" s="227"/>
      <c r="D215" s="228"/>
      <c r="E215" s="234"/>
      <c r="F215" s="235"/>
      <c r="G215" s="235"/>
      <c r="H215" s="235"/>
      <c r="I215" s="235"/>
      <c r="J215" s="235"/>
      <c r="K215" s="235"/>
      <c r="L215" s="235"/>
      <c r="M215" s="235"/>
      <c r="N215" s="235"/>
      <c r="O215" s="236"/>
      <c r="Q215" s="49" t="str">
        <f t="shared" si="68"/>
        <v xml:space="preserve"> </v>
      </c>
      <c r="R215" s="49" t="str">
        <f t="shared" si="69"/>
        <v xml:space="preserve"> </v>
      </c>
      <c r="S215" s="49" t="str">
        <f t="shared" si="70"/>
        <v xml:space="preserve"> </v>
      </c>
      <c r="U215" s="50" t="str">
        <f t="shared" si="71"/>
        <v xml:space="preserve"> </v>
      </c>
      <c r="V215" s="50" t="str">
        <f t="shared" si="72"/>
        <v xml:space="preserve"> </v>
      </c>
      <c r="W215" s="51" t="str">
        <f t="shared" si="73"/>
        <v xml:space="preserve"> </v>
      </c>
      <c r="X215" s="51" t="str">
        <f t="shared" si="74"/>
        <v xml:space="preserve"> </v>
      </c>
      <c r="Z215" s="49" t="str">
        <f t="shared" si="75"/>
        <v xml:space="preserve"> </v>
      </c>
      <c r="AA215" s="49" t="str">
        <f t="shared" si="76"/>
        <v xml:space="preserve"> </v>
      </c>
      <c r="AB215" s="49" t="str">
        <f t="shared" si="77"/>
        <v xml:space="preserve"> </v>
      </c>
      <c r="AD215" s="49" t="str">
        <f t="shared" si="78"/>
        <v xml:space="preserve"> </v>
      </c>
      <c r="AE215" s="49" t="str">
        <f t="shared" si="79"/>
        <v xml:space="preserve"> </v>
      </c>
      <c r="AF215" s="49" t="str">
        <f t="shared" si="80"/>
        <v xml:space="preserve"> </v>
      </c>
      <c r="AH215" s="49" t="str">
        <f t="shared" si="81"/>
        <v xml:space="preserve"> </v>
      </c>
      <c r="AI215" s="49" t="str">
        <f t="shared" si="82"/>
        <v xml:space="preserve"> </v>
      </c>
      <c r="AJ215" s="49" t="str">
        <f t="shared" si="83"/>
        <v xml:space="preserve"> </v>
      </c>
      <c r="AK215" s="121" t="str">
        <f t="shared" si="67"/>
        <v xml:space="preserve"> </v>
      </c>
    </row>
    <row r="216" spans="3:37" ht="12.75">
      <c r="C216" s="227" t="s">
        <v>201</v>
      </c>
      <c r="D216" s="227" t="s">
        <v>50</v>
      </c>
      <c r="E216" s="234">
        <v>32.799999999999997</v>
      </c>
      <c r="F216" s="235">
        <v>10</v>
      </c>
      <c r="G216" s="235">
        <v>160</v>
      </c>
      <c r="H216" s="235">
        <v>19894.134701344574</v>
      </c>
      <c r="I216" s="235">
        <v>0</v>
      </c>
      <c r="J216" s="235">
        <v>696.29471454706015</v>
      </c>
      <c r="K216" s="235">
        <v>243.70315009147103</v>
      </c>
      <c r="L216" s="235">
        <v>1173.7539473793297</v>
      </c>
      <c r="M216" s="235">
        <v>3794.663840000002</v>
      </c>
      <c r="N216" s="235">
        <v>3534.2679999999996</v>
      </c>
      <c r="O216" s="236">
        <v>10451.451049326712</v>
      </c>
      <c r="Q216" s="49">
        <f t="shared" si="68"/>
        <v>606.52849699221269</v>
      </c>
      <c r="R216" s="49">
        <f t="shared" si="69"/>
        <v>1989.4134701344574</v>
      </c>
      <c r="S216" s="49">
        <f t="shared" si="70"/>
        <v>124.33834188340359</v>
      </c>
      <c r="U216" s="50">
        <f t="shared" si="71"/>
        <v>0</v>
      </c>
      <c r="V216" s="50">
        <f t="shared" si="72"/>
        <v>3.5000000000000003E-2</v>
      </c>
      <c r="W216" s="51">
        <f t="shared" si="73"/>
        <v>1.225E-2</v>
      </c>
      <c r="X216" s="51">
        <f t="shared" si="74"/>
        <v>5.899999999999999E-2</v>
      </c>
      <c r="Z216" s="49">
        <f t="shared" si="75"/>
        <v>115.69097073170738</v>
      </c>
      <c r="AA216" s="49">
        <f t="shared" si="76"/>
        <v>379.46638400000018</v>
      </c>
      <c r="AB216" s="49">
        <f t="shared" si="77"/>
        <v>23.716649000000011</v>
      </c>
      <c r="AD216" s="49">
        <f t="shared" si="78"/>
        <v>107.75207317073171</v>
      </c>
      <c r="AE216" s="49">
        <f t="shared" si="79"/>
        <v>353.42679999999996</v>
      </c>
      <c r="AF216" s="49">
        <f t="shared" si="80"/>
        <v>22.089174999999997</v>
      </c>
      <c r="AH216" s="49">
        <f t="shared" si="81"/>
        <v>318.64180028435101</v>
      </c>
      <c r="AI216" s="49">
        <f t="shared" si="82"/>
        <v>1045.1451049326711</v>
      </c>
      <c r="AJ216" s="49">
        <f t="shared" si="83"/>
        <v>65.321569058291942</v>
      </c>
      <c r="AK216" s="121">
        <f t="shared" si="67"/>
        <v>0.52535338712773139</v>
      </c>
    </row>
    <row r="217" spans="3:37" ht="12.75">
      <c r="C217" s="237"/>
      <c r="D217" s="238" t="s">
        <v>49</v>
      </c>
      <c r="E217" s="239">
        <v>39.36</v>
      </c>
      <c r="F217" s="240">
        <v>12</v>
      </c>
      <c r="G217" s="240">
        <v>192</v>
      </c>
      <c r="H217" s="240">
        <v>21780.156467375193</v>
      </c>
      <c r="I217" s="240">
        <v>4356.0312934750391</v>
      </c>
      <c r="J217" s="240">
        <v>0</v>
      </c>
      <c r="K217" s="240">
        <v>266.80691672534613</v>
      </c>
      <c r="L217" s="240">
        <v>1285.0292315751362</v>
      </c>
      <c r="M217" s="240">
        <v>4553.5966080000017</v>
      </c>
      <c r="N217" s="240">
        <v>4241.1215999999995</v>
      </c>
      <c r="O217" s="241">
        <v>7077.5708175996715</v>
      </c>
      <c r="Q217" s="49">
        <f t="shared" si="68"/>
        <v>553.35763382558923</v>
      </c>
      <c r="R217" s="49">
        <f t="shared" si="69"/>
        <v>1815.0130389479327</v>
      </c>
      <c r="S217" s="49">
        <f t="shared" si="70"/>
        <v>113.4383149342458</v>
      </c>
      <c r="U217" s="50">
        <f t="shared" si="71"/>
        <v>0.20000000000000004</v>
      </c>
      <c r="V217" s="50">
        <f t="shared" si="72"/>
        <v>0</v>
      </c>
      <c r="W217" s="51">
        <f t="shared" si="73"/>
        <v>1.225E-2</v>
      </c>
      <c r="X217" s="51">
        <f t="shared" si="74"/>
        <v>5.8999999999999997E-2</v>
      </c>
      <c r="Z217" s="49">
        <f t="shared" si="75"/>
        <v>115.69097073170737</v>
      </c>
      <c r="AA217" s="49">
        <f t="shared" si="76"/>
        <v>379.46638400000012</v>
      </c>
      <c r="AB217" s="49">
        <f t="shared" si="77"/>
        <v>23.716649000000007</v>
      </c>
      <c r="AD217" s="49">
        <f t="shared" si="78"/>
        <v>107.75207317073169</v>
      </c>
      <c r="AE217" s="49">
        <f t="shared" si="79"/>
        <v>353.42679999999996</v>
      </c>
      <c r="AF217" s="49">
        <f t="shared" si="80"/>
        <v>22.089174999999997</v>
      </c>
      <c r="AH217" s="49">
        <f t="shared" si="81"/>
        <v>179.81633174795914</v>
      </c>
      <c r="AI217" s="49">
        <f t="shared" si="82"/>
        <v>589.79756813330596</v>
      </c>
      <c r="AJ217" s="49">
        <f t="shared" si="83"/>
        <v>36.862348008331622</v>
      </c>
      <c r="AK217" s="121">
        <f t="shared" si="67"/>
        <v>0.32495500333991018</v>
      </c>
    </row>
    <row r="218" spans="3:37" ht="12.75">
      <c r="C218" s="237"/>
      <c r="D218" s="238" t="s">
        <v>51</v>
      </c>
      <c r="E218" s="239">
        <v>32.799999999999997</v>
      </c>
      <c r="F218" s="240">
        <v>10</v>
      </c>
      <c r="G218" s="240">
        <v>160</v>
      </c>
      <c r="H218" s="240">
        <v>18234.158770912112</v>
      </c>
      <c r="I218" s="240">
        <v>2005.7574648003324</v>
      </c>
      <c r="J218" s="240">
        <v>567.99404571391233</v>
      </c>
      <c r="K218" s="240">
        <v>223.36844494367338</v>
      </c>
      <c r="L218" s="240">
        <v>1075.8153674838145</v>
      </c>
      <c r="M218" s="240">
        <v>3794.663840000002</v>
      </c>
      <c r="N218" s="240">
        <v>3534.2679999999996</v>
      </c>
      <c r="O218" s="241">
        <v>7032.2916079703782</v>
      </c>
      <c r="Q218" s="49">
        <f t="shared" si="68"/>
        <v>555.91947472293032</v>
      </c>
      <c r="R218" s="49">
        <f t="shared" si="69"/>
        <v>1823.4158770912113</v>
      </c>
      <c r="S218" s="49">
        <f t="shared" si="70"/>
        <v>113.96349231820071</v>
      </c>
      <c r="U218" s="50">
        <f t="shared" si="71"/>
        <v>0.11</v>
      </c>
      <c r="V218" s="50">
        <f t="shared" si="72"/>
        <v>3.1150000000000001E-2</v>
      </c>
      <c r="W218" s="51">
        <f t="shared" si="73"/>
        <v>1.225E-2</v>
      </c>
      <c r="X218" s="51">
        <f t="shared" si="74"/>
        <v>5.899999999999999E-2</v>
      </c>
      <c r="Z218" s="49">
        <f t="shared" si="75"/>
        <v>115.69097073170738</v>
      </c>
      <c r="AA218" s="49">
        <f t="shared" si="76"/>
        <v>379.46638400000018</v>
      </c>
      <c r="AB218" s="49">
        <f t="shared" si="77"/>
        <v>23.716649000000011</v>
      </c>
      <c r="AD218" s="49">
        <f t="shared" si="78"/>
        <v>107.75207317073171</v>
      </c>
      <c r="AE218" s="49">
        <f t="shared" si="79"/>
        <v>353.42679999999996</v>
      </c>
      <c r="AF218" s="49">
        <f t="shared" si="80"/>
        <v>22.089174999999997</v>
      </c>
      <c r="AH218" s="49">
        <f t="shared" si="81"/>
        <v>214.39913438934082</v>
      </c>
      <c r="AI218" s="49">
        <f t="shared" si="82"/>
        <v>703.22916079703782</v>
      </c>
      <c r="AJ218" s="49">
        <f t="shared" si="83"/>
        <v>43.951822549814864</v>
      </c>
      <c r="AK218" s="121">
        <f t="shared" si="67"/>
        <v>0.38566580977613191</v>
      </c>
    </row>
    <row r="219" spans="3:37" ht="12.75">
      <c r="C219" s="237"/>
      <c r="D219" s="238" t="s">
        <v>12</v>
      </c>
      <c r="E219" s="239">
        <v>144.32</v>
      </c>
      <c r="F219" s="240">
        <v>44</v>
      </c>
      <c r="G219" s="240">
        <v>704</v>
      </c>
      <c r="H219" s="240">
        <v>79026.32513049338</v>
      </c>
      <c r="I219" s="240">
        <v>11853.948769574006</v>
      </c>
      <c r="J219" s="240">
        <v>2351.0331726321783</v>
      </c>
      <c r="K219" s="240">
        <v>968.07248284854381</v>
      </c>
      <c r="L219" s="240">
        <v>3683.4170143322958</v>
      </c>
      <c r="M219" s="240">
        <v>16696.520896000009</v>
      </c>
      <c r="N219" s="240">
        <v>15550.779199999997</v>
      </c>
      <c r="O219" s="241">
        <v>27922.553595106339</v>
      </c>
      <c r="Q219" s="49">
        <f t="shared" si="68"/>
        <v>547.57708654721023</v>
      </c>
      <c r="R219" s="49">
        <f t="shared" si="69"/>
        <v>1796.0528438748495</v>
      </c>
      <c r="S219" s="49">
        <f t="shared" si="70"/>
        <v>112.25330274217809</v>
      </c>
      <c r="U219" s="50">
        <f t="shared" si="71"/>
        <v>0.15</v>
      </c>
      <c r="V219" s="50">
        <f t="shared" si="72"/>
        <v>2.9750000000000002E-2</v>
      </c>
      <c r="W219" s="51">
        <f t="shared" si="73"/>
        <v>1.2249999999999999E-2</v>
      </c>
      <c r="X219" s="51">
        <f t="shared" si="74"/>
        <v>4.6609999999999992E-2</v>
      </c>
      <c r="Z219" s="49">
        <f t="shared" si="75"/>
        <v>115.69097073170738</v>
      </c>
      <c r="AA219" s="49">
        <f t="shared" si="76"/>
        <v>379.46638400000023</v>
      </c>
      <c r="AB219" s="49">
        <f t="shared" si="77"/>
        <v>23.716649000000015</v>
      </c>
      <c r="AD219" s="49">
        <f t="shared" si="78"/>
        <v>107.75207317073169</v>
      </c>
      <c r="AE219" s="49">
        <f t="shared" si="79"/>
        <v>353.42679999999996</v>
      </c>
      <c r="AF219" s="49">
        <f t="shared" si="80"/>
        <v>22.089174999999997</v>
      </c>
      <c r="AH219" s="49">
        <f t="shared" si="81"/>
        <v>193.47667402374128</v>
      </c>
      <c r="AI219" s="49">
        <f t="shared" si="82"/>
        <v>634.60349079787136</v>
      </c>
      <c r="AJ219" s="49">
        <f t="shared" si="83"/>
        <v>39.66271817486696</v>
      </c>
      <c r="AK219" s="121">
        <f t="shared" si="67"/>
        <v>0.35333230476045563</v>
      </c>
    </row>
    <row r="220" spans="3:37" ht="12.75">
      <c r="C220" s="237"/>
      <c r="D220" s="238" t="s">
        <v>1</v>
      </c>
      <c r="E220" s="239">
        <v>0</v>
      </c>
      <c r="F220" s="240"/>
      <c r="G220" s="240">
        <v>0</v>
      </c>
      <c r="H220" s="240">
        <v>0</v>
      </c>
      <c r="I220" s="240">
        <v>0</v>
      </c>
      <c r="J220" s="240">
        <v>0</v>
      </c>
      <c r="K220" s="240">
        <v>0</v>
      </c>
      <c r="L220" s="240">
        <v>0</v>
      </c>
      <c r="M220" s="240">
        <v>0</v>
      </c>
      <c r="N220" s="240">
        <v>0</v>
      </c>
      <c r="O220" s="241">
        <v>0</v>
      </c>
      <c r="Q220" s="49" t="str">
        <f t="shared" si="68"/>
        <v xml:space="preserve"> </v>
      </c>
      <c r="R220" s="49" t="str">
        <f t="shared" si="69"/>
        <v xml:space="preserve"> </v>
      </c>
      <c r="S220" s="49" t="str">
        <f t="shared" si="70"/>
        <v xml:space="preserve"> </v>
      </c>
      <c r="U220" s="50" t="str">
        <f t="shared" si="71"/>
        <v xml:space="preserve"> </v>
      </c>
      <c r="V220" s="50" t="str">
        <f t="shared" si="72"/>
        <v xml:space="preserve"> </v>
      </c>
      <c r="W220" s="51" t="str">
        <f t="shared" si="73"/>
        <v xml:space="preserve"> </v>
      </c>
      <c r="X220" s="51" t="str">
        <f t="shared" si="74"/>
        <v xml:space="preserve"> </v>
      </c>
      <c r="Z220" s="49" t="str">
        <f t="shared" si="75"/>
        <v xml:space="preserve"> </v>
      </c>
      <c r="AA220" s="49" t="str">
        <f t="shared" si="76"/>
        <v xml:space="preserve"> </v>
      </c>
      <c r="AB220" s="49" t="str">
        <f t="shared" si="77"/>
        <v xml:space="preserve"> </v>
      </c>
      <c r="AD220" s="49" t="str">
        <f t="shared" si="78"/>
        <v xml:space="preserve"> </v>
      </c>
      <c r="AE220" s="49" t="str">
        <f t="shared" si="79"/>
        <v xml:space="preserve"> </v>
      </c>
      <c r="AF220" s="49" t="str">
        <f t="shared" si="80"/>
        <v xml:space="preserve"> </v>
      </c>
      <c r="AH220" s="49" t="str">
        <f t="shared" si="81"/>
        <v xml:space="preserve"> </v>
      </c>
      <c r="AI220" s="49" t="str">
        <f t="shared" si="82"/>
        <v xml:space="preserve"> </v>
      </c>
      <c r="AJ220" s="49" t="str">
        <f t="shared" si="83"/>
        <v xml:space="preserve"> </v>
      </c>
      <c r="AK220" s="121" t="str">
        <f t="shared" si="67"/>
        <v xml:space="preserve"> </v>
      </c>
    </row>
    <row r="221" spans="3:37" ht="12.75">
      <c r="C221" s="237"/>
      <c r="D221" s="238" t="s">
        <v>0</v>
      </c>
      <c r="E221" s="239">
        <v>144.32</v>
      </c>
      <c r="F221" s="240">
        <v>44</v>
      </c>
      <c r="G221" s="240">
        <v>704</v>
      </c>
      <c r="H221" s="240">
        <v>98212.822606559072</v>
      </c>
      <c r="I221" s="240">
        <v>26134.432095605371</v>
      </c>
      <c r="J221" s="240">
        <v>2522.7436678833797</v>
      </c>
      <c r="K221" s="240">
        <v>1203.1070769303487</v>
      </c>
      <c r="L221" s="240">
        <v>4577.6996616917186</v>
      </c>
      <c r="M221" s="240">
        <v>16696.520896000009</v>
      </c>
      <c r="N221" s="240">
        <v>15550.779199999997</v>
      </c>
      <c r="O221" s="241">
        <v>31527.540008448254</v>
      </c>
      <c r="Q221" s="49">
        <f t="shared" si="68"/>
        <v>680.52122094345259</v>
      </c>
      <c r="R221" s="49">
        <f t="shared" si="69"/>
        <v>2232.1096046945245</v>
      </c>
      <c r="S221" s="49">
        <f t="shared" si="70"/>
        <v>139.50685029340778</v>
      </c>
      <c r="U221" s="50">
        <f t="shared" si="71"/>
        <v>0.2661</v>
      </c>
      <c r="V221" s="50">
        <f t="shared" si="72"/>
        <v>2.5686500000000001E-2</v>
      </c>
      <c r="W221" s="51">
        <f t="shared" si="73"/>
        <v>1.225E-2</v>
      </c>
      <c r="X221" s="51">
        <f t="shared" si="74"/>
        <v>4.6610000000000006E-2</v>
      </c>
      <c r="Z221" s="49">
        <f t="shared" si="75"/>
        <v>115.69097073170738</v>
      </c>
      <c r="AA221" s="49">
        <f t="shared" si="76"/>
        <v>379.46638400000023</v>
      </c>
      <c r="AB221" s="49">
        <f t="shared" si="77"/>
        <v>23.716649000000015</v>
      </c>
      <c r="AD221" s="49">
        <f t="shared" si="78"/>
        <v>107.75207317073169</v>
      </c>
      <c r="AE221" s="49">
        <f t="shared" si="79"/>
        <v>353.42679999999996</v>
      </c>
      <c r="AF221" s="49">
        <f t="shared" si="80"/>
        <v>22.089174999999997</v>
      </c>
      <c r="AH221" s="49">
        <f t="shared" si="81"/>
        <v>218.45579274146519</v>
      </c>
      <c r="AI221" s="49">
        <f t="shared" si="82"/>
        <v>716.53500019200578</v>
      </c>
      <c r="AJ221" s="49">
        <f t="shared" si="83"/>
        <v>44.783437512000361</v>
      </c>
      <c r="AK221" s="121">
        <f t="shared" si="67"/>
        <v>0.3210124622397596</v>
      </c>
    </row>
    <row r="222" spans="3:37" ht="12.75">
      <c r="C222" s="237"/>
      <c r="D222" s="238" t="s">
        <v>13</v>
      </c>
      <c r="E222" s="239">
        <v>0</v>
      </c>
      <c r="F222" s="240">
        <v>0</v>
      </c>
      <c r="G222" s="240">
        <v>0</v>
      </c>
      <c r="H222" s="240">
        <v>0</v>
      </c>
      <c r="I222" s="240">
        <v>0</v>
      </c>
      <c r="J222" s="240">
        <v>0</v>
      </c>
      <c r="K222" s="240">
        <v>0</v>
      </c>
      <c r="L222" s="240">
        <v>0</v>
      </c>
      <c r="M222" s="240">
        <v>0</v>
      </c>
      <c r="N222" s="240">
        <v>0</v>
      </c>
      <c r="O222" s="241">
        <v>0</v>
      </c>
      <c r="Q222" s="49" t="str">
        <f t="shared" si="68"/>
        <v xml:space="preserve"> </v>
      </c>
      <c r="R222" s="49" t="str">
        <f t="shared" si="69"/>
        <v xml:space="preserve"> </v>
      </c>
      <c r="S222" s="49" t="str">
        <f t="shared" si="70"/>
        <v xml:space="preserve"> </v>
      </c>
      <c r="U222" s="50" t="str">
        <f t="shared" si="71"/>
        <v xml:space="preserve"> </v>
      </c>
      <c r="V222" s="50" t="str">
        <f t="shared" si="72"/>
        <v xml:space="preserve"> </v>
      </c>
      <c r="W222" s="51" t="str">
        <f t="shared" si="73"/>
        <v xml:space="preserve"> </v>
      </c>
      <c r="X222" s="51" t="str">
        <f t="shared" si="74"/>
        <v xml:space="preserve"> </v>
      </c>
      <c r="Z222" s="49" t="str">
        <f t="shared" si="75"/>
        <v xml:space="preserve"> </v>
      </c>
      <c r="AA222" s="49" t="str">
        <f t="shared" si="76"/>
        <v xml:space="preserve"> </v>
      </c>
      <c r="AB222" s="49" t="str">
        <f t="shared" si="77"/>
        <v xml:space="preserve"> </v>
      </c>
      <c r="AD222" s="49" t="str">
        <f t="shared" si="78"/>
        <v xml:space="preserve"> </v>
      </c>
      <c r="AE222" s="49" t="str">
        <f t="shared" si="79"/>
        <v xml:space="preserve"> </v>
      </c>
      <c r="AF222" s="49" t="str">
        <f t="shared" si="80"/>
        <v xml:space="preserve"> </v>
      </c>
      <c r="AH222" s="49" t="str">
        <f t="shared" si="81"/>
        <v xml:space="preserve"> </v>
      </c>
      <c r="AI222" s="49" t="str">
        <f t="shared" si="82"/>
        <v xml:space="preserve"> </v>
      </c>
      <c r="AJ222" s="49" t="str">
        <f t="shared" si="83"/>
        <v xml:space="preserve"> </v>
      </c>
      <c r="AK222" s="121" t="str">
        <f t="shared" si="67"/>
        <v xml:space="preserve"> </v>
      </c>
    </row>
    <row r="223" spans="3:37" ht="12.75">
      <c r="C223" s="237"/>
      <c r="D223" s="238" t="s">
        <v>48</v>
      </c>
      <c r="E223" s="239">
        <v>0</v>
      </c>
      <c r="F223" s="240"/>
      <c r="G223" s="240">
        <v>0</v>
      </c>
      <c r="H223" s="240">
        <v>0</v>
      </c>
      <c r="I223" s="240">
        <v>0</v>
      </c>
      <c r="J223" s="240">
        <v>0</v>
      </c>
      <c r="K223" s="240">
        <v>0</v>
      </c>
      <c r="L223" s="240">
        <v>0</v>
      </c>
      <c r="M223" s="240">
        <v>0</v>
      </c>
      <c r="N223" s="240">
        <v>0</v>
      </c>
      <c r="O223" s="241">
        <v>0</v>
      </c>
      <c r="Q223" s="49" t="str">
        <f t="shared" si="68"/>
        <v xml:space="preserve"> </v>
      </c>
      <c r="R223" s="49" t="str">
        <f t="shared" si="69"/>
        <v xml:space="preserve"> </v>
      </c>
      <c r="S223" s="49" t="str">
        <f t="shared" si="70"/>
        <v xml:space="preserve"> </v>
      </c>
      <c r="U223" s="50" t="str">
        <f t="shared" si="71"/>
        <v xml:space="preserve"> </v>
      </c>
      <c r="V223" s="50" t="str">
        <f t="shared" si="72"/>
        <v xml:space="preserve"> </v>
      </c>
      <c r="W223" s="51" t="str">
        <f t="shared" si="73"/>
        <v xml:space="preserve"> </v>
      </c>
      <c r="X223" s="51" t="str">
        <f t="shared" si="74"/>
        <v xml:space="preserve"> </v>
      </c>
      <c r="Z223" s="49" t="str">
        <f t="shared" si="75"/>
        <v xml:space="preserve"> </v>
      </c>
      <c r="AA223" s="49" t="str">
        <f t="shared" si="76"/>
        <v xml:space="preserve"> </v>
      </c>
      <c r="AB223" s="49" t="str">
        <f t="shared" si="77"/>
        <v xml:space="preserve"> </v>
      </c>
      <c r="AD223" s="49" t="str">
        <f t="shared" si="78"/>
        <v xml:space="preserve"> </v>
      </c>
      <c r="AE223" s="49" t="str">
        <f t="shared" si="79"/>
        <v xml:space="preserve"> </v>
      </c>
      <c r="AF223" s="49" t="str">
        <f t="shared" si="80"/>
        <v xml:space="preserve"> </v>
      </c>
      <c r="AH223" s="49" t="str">
        <f t="shared" si="81"/>
        <v xml:space="preserve"> </v>
      </c>
      <c r="AI223" s="49" t="str">
        <f t="shared" si="82"/>
        <v xml:space="preserve"> </v>
      </c>
      <c r="AJ223" s="49" t="str">
        <f t="shared" si="83"/>
        <v xml:space="preserve"> </v>
      </c>
      <c r="AK223" s="121" t="str">
        <f t="shared" si="67"/>
        <v xml:space="preserve"> </v>
      </c>
    </row>
    <row r="224" spans="3:37" ht="12.75">
      <c r="C224" s="237"/>
      <c r="D224" s="238" t="s">
        <v>47</v>
      </c>
      <c r="E224" s="239">
        <v>0</v>
      </c>
      <c r="F224" s="240"/>
      <c r="G224" s="240">
        <v>0</v>
      </c>
      <c r="H224" s="240">
        <v>0</v>
      </c>
      <c r="I224" s="240">
        <v>0</v>
      </c>
      <c r="J224" s="240">
        <v>0</v>
      </c>
      <c r="K224" s="240">
        <v>0</v>
      </c>
      <c r="L224" s="240">
        <v>0</v>
      </c>
      <c r="M224" s="240">
        <v>0</v>
      </c>
      <c r="N224" s="240">
        <v>0</v>
      </c>
      <c r="O224" s="241">
        <v>0</v>
      </c>
      <c r="Q224" s="49" t="str">
        <f t="shared" si="68"/>
        <v xml:space="preserve"> </v>
      </c>
      <c r="R224" s="49" t="str">
        <f t="shared" si="69"/>
        <v xml:space="preserve"> </v>
      </c>
      <c r="S224" s="49" t="str">
        <f t="shared" si="70"/>
        <v xml:space="preserve"> </v>
      </c>
      <c r="U224" s="50" t="str">
        <f t="shared" si="71"/>
        <v xml:space="preserve"> </v>
      </c>
      <c r="V224" s="50" t="str">
        <f t="shared" si="72"/>
        <v xml:space="preserve"> </v>
      </c>
      <c r="W224" s="51" t="str">
        <f t="shared" si="73"/>
        <v xml:space="preserve"> </v>
      </c>
      <c r="X224" s="51" t="str">
        <f t="shared" si="74"/>
        <v xml:space="preserve"> </v>
      </c>
      <c r="Z224" s="49" t="str">
        <f t="shared" si="75"/>
        <v xml:space="preserve"> </v>
      </c>
      <c r="AA224" s="49" t="str">
        <f t="shared" si="76"/>
        <v xml:space="preserve"> </v>
      </c>
      <c r="AB224" s="49" t="str">
        <f t="shared" si="77"/>
        <v xml:space="preserve"> </v>
      </c>
      <c r="AD224" s="49" t="str">
        <f t="shared" si="78"/>
        <v xml:space="preserve"> </v>
      </c>
      <c r="AE224" s="49" t="str">
        <f t="shared" si="79"/>
        <v xml:space="preserve"> </v>
      </c>
      <c r="AF224" s="49" t="str">
        <f t="shared" si="80"/>
        <v xml:space="preserve"> </v>
      </c>
      <c r="AH224" s="49" t="str">
        <f t="shared" si="81"/>
        <v xml:space="preserve"> </v>
      </c>
      <c r="AI224" s="49" t="str">
        <f t="shared" si="82"/>
        <v xml:space="preserve"> </v>
      </c>
      <c r="AJ224" s="49" t="str">
        <f t="shared" si="83"/>
        <v xml:space="preserve"> </v>
      </c>
      <c r="AK224" s="121" t="str">
        <f t="shared" si="67"/>
        <v xml:space="preserve"> </v>
      </c>
    </row>
    <row r="225" spans="3:37" ht="12.75">
      <c r="C225" s="237"/>
      <c r="D225" s="238" t="s">
        <v>21</v>
      </c>
      <c r="E225" s="239">
        <v>0</v>
      </c>
      <c r="F225" s="240"/>
      <c r="G225" s="240">
        <v>0</v>
      </c>
      <c r="H225" s="240">
        <v>0</v>
      </c>
      <c r="I225" s="240">
        <v>0</v>
      </c>
      <c r="J225" s="240">
        <v>0</v>
      </c>
      <c r="K225" s="240">
        <v>0</v>
      </c>
      <c r="L225" s="240">
        <v>0</v>
      </c>
      <c r="M225" s="240">
        <v>0</v>
      </c>
      <c r="N225" s="240">
        <v>0</v>
      </c>
      <c r="O225" s="241">
        <v>0</v>
      </c>
      <c r="Q225" s="49" t="str">
        <f t="shared" si="68"/>
        <v xml:space="preserve"> </v>
      </c>
      <c r="R225" s="49" t="str">
        <f t="shared" si="69"/>
        <v xml:space="preserve"> </v>
      </c>
      <c r="S225" s="49" t="str">
        <f t="shared" si="70"/>
        <v xml:space="preserve"> </v>
      </c>
      <c r="U225" s="50" t="str">
        <f t="shared" si="71"/>
        <v xml:space="preserve"> </v>
      </c>
      <c r="V225" s="50" t="str">
        <f t="shared" si="72"/>
        <v xml:space="preserve"> </v>
      </c>
      <c r="W225" s="51" t="str">
        <f t="shared" si="73"/>
        <v xml:space="preserve"> </v>
      </c>
      <c r="X225" s="51" t="str">
        <f t="shared" si="74"/>
        <v xml:space="preserve"> </v>
      </c>
      <c r="Z225" s="49" t="str">
        <f t="shared" si="75"/>
        <v xml:space="preserve"> </v>
      </c>
      <c r="AA225" s="49" t="str">
        <f t="shared" si="76"/>
        <v xml:space="preserve"> </v>
      </c>
      <c r="AB225" s="49" t="str">
        <f t="shared" si="77"/>
        <v xml:space="preserve"> </v>
      </c>
      <c r="AD225" s="49" t="str">
        <f t="shared" si="78"/>
        <v xml:space="preserve"> </v>
      </c>
      <c r="AE225" s="49" t="str">
        <f t="shared" si="79"/>
        <v xml:space="preserve"> </v>
      </c>
      <c r="AF225" s="49" t="str">
        <f t="shared" si="80"/>
        <v xml:space="preserve"> </v>
      </c>
      <c r="AH225" s="49" t="str">
        <f t="shared" si="81"/>
        <v xml:space="preserve"> </v>
      </c>
      <c r="AI225" s="49" t="str">
        <f t="shared" si="82"/>
        <v xml:space="preserve"> </v>
      </c>
      <c r="AJ225" s="49" t="str">
        <f t="shared" si="83"/>
        <v xml:space="preserve"> </v>
      </c>
      <c r="AK225" s="121" t="str">
        <f t="shared" si="67"/>
        <v xml:space="preserve"> </v>
      </c>
    </row>
    <row r="226" spans="3:37" ht="12.75">
      <c r="C226" s="237"/>
      <c r="D226" s="238" t="s">
        <v>2</v>
      </c>
      <c r="E226" s="239">
        <v>72.16</v>
      </c>
      <c r="F226" s="240">
        <v>22</v>
      </c>
      <c r="G226" s="240">
        <v>352</v>
      </c>
      <c r="H226" s="240">
        <v>43693.784040654195</v>
      </c>
      <c r="I226" s="240">
        <v>6226.3642257932224</v>
      </c>
      <c r="J226" s="240">
        <v>1311.3596935201342</v>
      </c>
      <c r="K226" s="240">
        <v>535.24885449801388</v>
      </c>
      <c r="L226" s="240">
        <v>2036.5672741348922</v>
      </c>
      <c r="M226" s="240">
        <v>8348.2604480000045</v>
      </c>
      <c r="N226" s="240">
        <v>7775.3895999999986</v>
      </c>
      <c r="O226" s="241">
        <v>17460.593944707936</v>
      </c>
      <c r="Q226" s="49">
        <f t="shared" si="68"/>
        <v>605.51252827957592</v>
      </c>
      <c r="R226" s="49">
        <f t="shared" si="69"/>
        <v>1986.0810927570089</v>
      </c>
      <c r="S226" s="49">
        <f t="shared" si="70"/>
        <v>124.13006829731306</v>
      </c>
      <c r="U226" s="50">
        <f t="shared" si="71"/>
        <v>0.14249999999999999</v>
      </c>
      <c r="V226" s="50">
        <f t="shared" si="72"/>
        <v>3.0012500000000004E-2</v>
      </c>
      <c r="W226" s="51">
        <f t="shared" si="73"/>
        <v>1.225E-2</v>
      </c>
      <c r="X226" s="51">
        <f t="shared" si="74"/>
        <v>4.6610000000000006E-2</v>
      </c>
      <c r="Z226" s="49">
        <f t="shared" si="75"/>
        <v>115.69097073170738</v>
      </c>
      <c r="AA226" s="49">
        <f t="shared" si="76"/>
        <v>379.46638400000023</v>
      </c>
      <c r="AB226" s="49">
        <f t="shared" si="77"/>
        <v>23.716649000000015</v>
      </c>
      <c r="AD226" s="49">
        <f t="shared" si="78"/>
        <v>107.75207317073169</v>
      </c>
      <c r="AE226" s="49">
        <f t="shared" si="79"/>
        <v>353.42679999999996</v>
      </c>
      <c r="AF226" s="49">
        <f t="shared" si="80"/>
        <v>22.089174999999997</v>
      </c>
      <c r="AH226" s="49">
        <f t="shared" si="81"/>
        <v>241.97053692777075</v>
      </c>
      <c r="AI226" s="49">
        <f t="shared" si="82"/>
        <v>793.66336112308807</v>
      </c>
      <c r="AJ226" s="49">
        <f t="shared" si="83"/>
        <v>49.603960070193004</v>
      </c>
      <c r="AK226" s="121">
        <f t="shared" si="67"/>
        <v>0.39961276708059895</v>
      </c>
    </row>
    <row r="227" spans="3:37" ht="12.75">
      <c r="C227" s="237"/>
      <c r="D227" s="238" t="s">
        <v>104</v>
      </c>
      <c r="E227" s="239">
        <v>65.599999999999994</v>
      </c>
      <c r="F227" s="240">
        <v>20</v>
      </c>
      <c r="G227" s="240">
        <v>320</v>
      </c>
      <c r="H227" s="240">
        <v>35447.754573941791</v>
      </c>
      <c r="I227" s="240">
        <v>3544.7754573941793</v>
      </c>
      <c r="J227" s="240">
        <v>2233.2085381583329</v>
      </c>
      <c r="K227" s="240">
        <v>434.23499353078694</v>
      </c>
      <c r="L227" s="240">
        <v>2091.4175198625658</v>
      </c>
      <c r="M227" s="240">
        <v>7589.327680000004</v>
      </c>
      <c r="N227" s="240">
        <v>7068.5359999999991</v>
      </c>
      <c r="O227" s="241">
        <v>12486.254384995926</v>
      </c>
      <c r="Q227" s="49">
        <f t="shared" si="68"/>
        <v>540.36211240764931</v>
      </c>
      <c r="R227" s="49">
        <f t="shared" si="69"/>
        <v>1772.3877286970896</v>
      </c>
      <c r="S227" s="49">
        <f t="shared" si="70"/>
        <v>110.7742330435681</v>
      </c>
      <c r="U227" s="50">
        <f t="shared" si="71"/>
        <v>0.1</v>
      </c>
      <c r="V227" s="50">
        <f t="shared" si="72"/>
        <v>6.3E-2</v>
      </c>
      <c r="W227" s="51">
        <f t="shared" si="73"/>
        <v>1.225E-2</v>
      </c>
      <c r="X227" s="51">
        <f t="shared" si="74"/>
        <v>5.9000000000000004E-2</v>
      </c>
      <c r="Z227" s="49">
        <f t="shared" si="75"/>
        <v>115.69097073170738</v>
      </c>
      <c r="AA227" s="49">
        <f t="shared" si="76"/>
        <v>379.46638400000018</v>
      </c>
      <c r="AB227" s="49">
        <f t="shared" si="77"/>
        <v>23.716649000000011</v>
      </c>
      <c r="AD227" s="49">
        <f t="shared" si="78"/>
        <v>107.75207317073171</v>
      </c>
      <c r="AE227" s="49">
        <f t="shared" si="79"/>
        <v>353.42679999999996</v>
      </c>
      <c r="AF227" s="49">
        <f t="shared" si="80"/>
        <v>22.089174999999997</v>
      </c>
      <c r="AH227" s="49">
        <f t="shared" si="81"/>
        <v>190.33924367371839</v>
      </c>
      <c r="AI227" s="49">
        <f t="shared" si="82"/>
        <v>624.31271924979626</v>
      </c>
      <c r="AJ227" s="49">
        <f t="shared" si="83"/>
        <v>39.019544953112266</v>
      </c>
      <c r="AK227" s="121">
        <f t="shared" si="67"/>
        <v>0.35224387369728549</v>
      </c>
    </row>
    <row r="228" spans="3:37" ht="12.75">
      <c r="C228" s="227" t="s">
        <v>219</v>
      </c>
      <c r="D228" s="228"/>
      <c r="E228" s="234">
        <v>531.36</v>
      </c>
      <c r="F228" s="235">
        <v>162</v>
      </c>
      <c r="G228" s="235">
        <v>2592</v>
      </c>
      <c r="H228" s="235">
        <v>316289.13629128033</v>
      </c>
      <c r="I228" s="235">
        <v>54121.30930664215</v>
      </c>
      <c r="J228" s="235">
        <v>9682.6338324549979</v>
      </c>
      <c r="K228" s="235">
        <v>3874.5419195681839</v>
      </c>
      <c r="L228" s="235">
        <v>15923.700016459752</v>
      </c>
      <c r="M228" s="235">
        <v>61473.55420800003</v>
      </c>
      <c r="N228" s="235">
        <v>57255.141599999995</v>
      </c>
      <c r="O228" s="236">
        <v>113958.25540815524</v>
      </c>
      <c r="Q228" s="53">
        <f t="shared" si="68"/>
        <v>595.24453532685993</v>
      </c>
      <c r="R228" s="53">
        <f t="shared" si="69"/>
        <v>1952.4020758721008</v>
      </c>
      <c r="S228" s="53">
        <f t="shared" si="70"/>
        <v>122.0251297420063</v>
      </c>
      <c r="T228" s="54"/>
      <c r="U228" s="55">
        <f t="shared" si="71"/>
        <v>0.17111339940806625</v>
      </c>
      <c r="V228" s="55">
        <f t="shared" si="72"/>
        <v>3.0613235553996278E-2</v>
      </c>
      <c r="W228" s="56">
        <f t="shared" si="73"/>
        <v>1.2249999999999999E-2</v>
      </c>
      <c r="X228" s="56">
        <f t="shared" si="74"/>
        <v>5.034539030703581E-2</v>
      </c>
      <c r="Y228" s="54"/>
      <c r="Z228" s="53">
        <f t="shared" si="75"/>
        <v>115.69097073170737</v>
      </c>
      <c r="AA228" s="53">
        <f t="shared" si="76"/>
        <v>379.46638400000018</v>
      </c>
      <c r="AB228" s="53">
        <f t="shared" si="77"/>
        <v>23.716649000000011</v>
      </c>
      <c r="AC228" s="54"/>
      <c r="AD228" s="53">
        <f t="shared" si="78"/>
        <v>107.75207317073169</v>
      </c>
      <c r="AE228" s="53">
        <f t="shared" si="79"/>
        <v>353.42679999999996</v>
      </c>
      <c r="AF228" s="53">
        <f t="shared" si="80"/>
        <v>22.089174999999997</v>
      </c>
      <c r="AG228" s="54"/>
      <c r="AH228" s="57">
        <f t="shared" si="81"/>
        <v>214.46525031646198</v>
      </c>
      <c r="AI228" s="53">
        <f t="shared" si="82"/>
        <v>703.44602103799525</v>
      </c>
      <c r="AJ228" s="53">
        <f t="shared" si="83"/>
        <v>43.965376314874703</v>
      </c>
      <c r="AK228" s="121">
        <f t="shared" si="67"/>
        <v>0.36029772234480922</v>
      </c>
    </row>
    <row r="229" spans="3:37" ht="12.75">
      <c r="C229" s="227"/>
      <c r="D229" s="228"/>
      <c r="E229" s="234"/>
      <c r="F229" s="235"/>
      <c r="G229" s="235"/>
      <c r="H229" s="235"/>
      <c r="I229" s="235"/>
      <c r="J229" s="235"/>
      <c r="K229" s="235"/>
      <c r="L229" s="235"/>
      <c r="M229" s="235"/>
      <c r="N229" s="235"/>
      <c r="O229" s="236"/>
      <c r="Q229" s="49" t="str">
        <f t="shared" si="68"/>
        <v xml:space="preserve"> </v>
      </c>
      <c r="R229" s="49" t="str">
        <f t="shared" si="69"/>
        <v xml:space="preserve"> </v>
      </c>
      <c r="S229" s="49" t="str">
        <f t="shared" si="70"/>
        <v xml:space="preserve"> </v>
      </c>
      <c r="U229" s="50" t="str">
        <f t="shared" si="71"/>
        <v xml:space="preserve"> </v>
      </c>
      <c r="V229" s="50" t="str">
        <f t="shared" si="72"/>
        <v xml:space="preserve"> </v>
      </c>
      <c r="W229" s="51" t="str">
        <f t="shared" si="73"/>
        <v xml:space="preserve"> </v>
      </c>
      <c r="X229" s="51" t="str">
        <f t="shared" si="74"/>
        <v xml:space="preserve"> </v>
      </c>
      <c r="Z229" s="49" t="str">
        <f t="shared" si="75"/>
        <v xml:space="preserve"> </v>
      </c>
      <c r="AA229" s="49" t="str">
        <f t="shared" si="76"/>
        <v xml:space="preserve"> </v>
      </c>
      <c r="AB229" s="49" t="str">
        <f t="shared" si="77"/>
        <v xml:space="preserve"> </v>
      </c>
      <c r="AD229" s="49" t="str">
        <f t="shared" si="78"/>
        <v xml:space="preserve"> </v>
      </c>
      <c r="AE229" s="49" t="str">
        <f t="shared" si="79"/>
        <v xml:space="preserve"> </v>
      </c>
      <c r="AF229" s="49" t="str">
        <f t="shared" si="80"/>
        <v xml:space="preserve"> </v>
      </c>
      <c r="AH229" s="49" t="str">
        <f t="shared" si="81"/>
        <v xml:space="preserve"> </v>
      </c>
      <c r="AI229" s="49" t="str">
        <f t="shared" si="82"/>
        <v xml:space="preserve"> </v>
      </c>
      <c r="AJ229" s="49" t="str">
        <f t="shared" si="83"/>
        <v xml:space="preserve"> </v>
      </c>
      <c r="AK229" s="121" t="str">
        <f t="shared" si="67"/>
        <v xml:space="preserve"> </v>
      </c>
    </row>
    <row r="230" spans="3:37" ht="12.75">
      <c r="C230" s="227" t="s">
        <v>203</v>
      </c>
      <c r="D230" s="227" t="s">
        <v>50</v>
      </c>
      <c r="E230" s="234">
        <v>42.599999999999994</v>
      </c>
      <c r="F230" s="235">
        <v>10</v>
      </c>
      <c r="G230" s="235">
        <v>120</v>
      </c>
      <c r="H230" s="235">
        <v>22059.417462148391</v>
      </c>
      <c r="I230" s="235">
        <v>0</v>
      </c>
      <c r="J230" s="235">
        <v>772.0796111751938</v>
      </c>
      <c r="K230" s="235">
        <v>270.2278639113178</v>
      </c>
      <c r="L230" s="235">
        <v>1301.5056302667549</v>
      </c>
      <c r="M230" s="235">
        <v>4767.0464490000013</v>
      </c>
      <c r="N230" s="235">
        <v>3522.1752000000001</v>
      </c>
      <c r="O230" s="236">
        <v>11426.382707795123</v>
      </c>
      <c r="Q230" s="49">
        <f t="shared" si="68"/>
        <v>517.82670098939889</v>
      </c>
      <c r="R230" s="49">
        <f t="shared" si="69"/>
        <v>2205.941746214839</v>
      </c>
      <c r="S230" s="49">
        <f t="shared" si="70"/>
        <v>183.82847885123658</v>
      </c>
      <c r="U230" s="50">
        <f t="shared" si="71"/>
        <v>0</v>
      </c>
      <c r="V230" s="50">
        <f t="shared" si="72"/>
        <v>3.5000000000000003E-2</v>
      </c>
      <c r="W230" s="51">
        <f t="shared" si="73"/>
        <v>1.225E-2</v>
      </c>
      <c r="X230" s="51">
        <f t="shared" si="74"/>
        <v>5.899999999999999E-2</v>
      </c>
      <c r="Z230" s="49">
        <f t="shared" si="75"/>
        <v>111.90249880281695</v>
      </c>
      <c r="AA230" s="49">
        <f t="shared" si="76"/>
        <v>476.70464490000012</v>
      </c>
      <c r="AB230" s="49">
        <f t="shared" si="77"/>
        <v>39.725387075000008</v>
      </c>
      <c r="AD230" s="49">
        <f t="shared" si="78"/>
        <v>82.680169014084527</v>
      </c>
      <c r="AE230" s="49">
        <f t="shared" si="79"/>
        <v>352.21752000000004</v>
      </c>
      <c r="AF230" s="49">
        <f t="shared" si="80"/>
        <v>29.351459999999999</v>
      </c>
      <c r="AH230" s="49">
        <f t="shared" si="81"/>
        <v>268.22494619237381</v>
      </c>
      <c r="AI230" s="49">
        <f t="shared" si="82"/>
        <v>1142.6382707795124</v>
      </c>
      <c r="AJ230" s="49">
        <f t="shared" si="83"/>
        <v>95.219855898292693</v>
      </c>
      <c r="AK230" s="121">
        <f t="shared" si="67"/>
        <v>0.5179820694450149</v>
      </c>
    </row>
    <row r="231" spans="3:37" ht="12.75">
      <c r="C231" s="237"/>
      <c r="D231" s="238" t="s">
        <v>49</v>
      </c>
      <c r="E231" s="239">
        <v>42.599999999999994</v>
      </c>
      <c r="F231" s="240">
        <v>10</v>
      </c>
      <c r="G231" s="240">
        <v>120</v>
      </c>
      <c r="H231" s="240">
        <v>20125.595270393453</v>
      </c>
      <c r="I231" s="240">
        <v>4025.1190540786906</v>
      </c>
      <c r="J231" s="240">
        <v>0</v>
      </c>
      <c r="K231" s="240">
        <v>246.53854206231981</v>
      </c>
      <c r="L231" s="240">
        <v>1187.4101209532137</v>
      </c>
      <c r="M231" s="240">
        <v>4767.0464490000013</v>
      </c>
      <c r="N231" s="240">
        <v>3522.1752000000001</v>
      </c>
      <c r="O231" s="241">
        <v>6377.3059042992281</v>
      </c>
      <c r="Q231" s="49">
        <f t="shared" si="68"/>
        <v>472.43181385900129</v>
      </c>
      <c r="R231" s="49">
        <f t="shared" si="69"/>
        <v>2012.5595270393453</v>
      </c>
      <c r="S231" s="49">
        <f t="shared" si="70"/>
        <v>167.71329391994544</v>
      </c>
      <c r="U231" s="50">
        <f t="shared" si="71"/>
        <v>0.2</v>
      </c>
      <c r="V231" s="50">
        <f t="shared" si="72"/>
        <v>0</v>
      </c>
      <c r="W231" s="51">
        <f t="shared" si="73"/>
        <v>1.225E-2</v>
      </c>
      <c r="X231" s="51">
        <f t="shared" si="74"/>
        <v>5.8999999999999997E-2</v>
      </c>
      <c r="Z231" s="49">
        <f t="shared" si="75"/>
        <v>111.90249880281695</v>
      </c>
      <c r="AA231" s="49">
        <f t="shared" si="76"/>
        <v>476.70464490000012</v>
      </c>
      <c r="AB231" s="49">
        <f t="shared" si="77"/>
        <v>39.725387075000008</v>
      </c>
      <c r="AD231" s="49">
        <f t="shared" si="78"/>
        <v>82.680169014084527</v>
      </c>
      <c r="AE231" s="49">
        <f t="shared" si="79"/>
        <v>352.21752000000004</v>
      </c>
      <c r="AF231" s="49">
        <f t="shared" si="80"/>
        <v>29.351459999999999</v>
      </c>
      <c r="AH231" s="49">
        <f t="shared" si="81"/>
        <v>149.70201653284576</v>
      </c>
      <c r="AI231" s="49">
        <f t="shared" si="82"/>
        <v>637.73059042992281</v>
      </c>
      <c r="AJ231" s="49">
        <f t="shared" si="83"/>
        <v>53.144215869160234</v>
      </c>
      <c r="AK231" s="121">
        <f t="shared" si="67"/>
        <v>0.31687539268370435</v>
      </c>
    </row>
    <row r="232" spans="3:37" ht="12.75">
      <c r="C232" s="237"/>
      <c r="D232" s="238" t="s">
        <v>51</v>
      </c>
      <c r="E232" s="239">
        <v>0</v>
      </c>
      <c r="F232" s="240"/>
      <c r="G232" s="240">
        <v>0</v>
      </c>
      <c r="H232" s="240">
        <v>0</v>
      </c>
      <c r="I232" s="240">
        <v>0</v>
      </c>
      <c r="J232" s="240">
        <v>0</v>
      </c>
      <c r="K232" s="240">
        <v>0</v>
      </c>
      <c r="L232" s="240">
        <v>0</v>
      </c>
      <c r="M232" s="240">
        <v>0</v>
      </c>
      <c r="N232" s="240">
        <v>0</v>
      </c>
      <c r="O232" s="241">
        <v>0</v>
      </c>
      <c r="Q232" s="49" t="str">
        <f t="shared" si="68"/>
        <v xml:space="preserve"> </v>
      </c>
      <c r="R232" s="49" t="str">
        <f t="shared" si="69"/>
        <v xml:space="preserve"> </v>
      </c>
      <c r="S232" s="49" t="str">
        <f t="shared" si="70"/>
        <v xml:space="preserve"> </v>
      </c>
      <c r="U232" s="50" t="str">
        <f t="shared" si="71"/>
        <v xml:space="preserve"> </v>
      </c>
      <c r="V232" s="50" t="str">
        <f t="shared" si="72"/>
        <v xml:space="preserve"> </v>
      </c>
      <c r="W232" s="51" t="str">
        <f t="shared" si="73"/>
        <v xml:space="preserve"> </v>
      </c>
      <c r="X232" s="51" t="str">
        <f t="shared" si="74"/>
        <v xml:space="preserve"> </v>
      </c>
      <c r="Z232" s="49" t="str">
        <f t="shared" si="75"/>
        <v xml:space="preserve"> </v>
      </c>
      <c r="AA232" s="49" t="str">
        <f t="shared" si="76"/>
        <v xml:space="preserve"> </v>
      </c>
      <c r="AB232" s="49" t="str">
        <f t="shared" si="77"/>
        <v xml:space="preserve"> </v>
      </c>
      <c r="AD232" s="49" t="str">
        <f t="shared" si="78"/>
        <v xml:space="preserve"> </v>
      </c>
      <c r="AE232" s="49" t="str">
        <f t="shared" si="79"/>
        <v xml:space="preserve"> </v>
      </c>
      <c r="AF232" s="49" t="str">
        <f t="shared" si="80"/>
        <v xml:space="preserve"> </v>
      </c>
      <c r="AH232" s="49" t="str">
        <f t="shared" si="81"/>
        <v xml:space="preserve"> </v>
      </c>
      <c r="AI232" s="49" t="str">
        <f t="shared" si="82"/>
        <v xml:space="preserve"> </v>
      </c>
      <c r="AJ232" s="49" t="str">
        <f t="shared" si="83"/>
        <v xml:space="preserve"> </v>
      </c>
      <c r="AK232" s="121" t="str">
        <f t="shared" si="67"/>
        <v xml:space="preserve"> </v>
      </c>
    </row>
    <row r="233" spans="3:37" ht="12.75">
      <c r="C233" s="237"/>
      <c r="D233" s="238" t="s">
        <v>12</v>
      </c>
      <c r="E233" s="239">
        <v>0</v>
      </c>
      <c r="F233" s="240"/>
      <c r="G233" s="240">
        <v>0</v>
      </c>
      <c r="H233" s="240">
        <v>0</v>
      </c>
      <c r="I233" s="240">
        <v>0</v>
      </c>
      <c r="J233" s="240">
        <v>0</v>
      </c>
      <c r="K233" s="240">
        <v>0</v>
      </c>
      <c r="L233" s="240">
        <v>0</v>
      </c>
      <c r="M233" s="240">
        <v>0</v>
      </c>
      <c r="N233" s="240">
        <v>0</v>
      </c>
      <c r="O233" s="241">
        <v>0</v>
      </c>
      <c r="Q233" s="49" t="str">
        <f t="shared" si="68"/>
        <v xml:space="preserve"> </v>
      </c>
      <c r="R233" s="49" t="str">
        <f t="shared" si="69"/>
        <v xml:space="preserve"> </v>
      </c>
      <c r="S233" s="49" t="str">
        <f t="shared" si="70"/>
        <v xml:space="preserve"> </v>
      </c>
      <c r="U233" s="50" t="str">
        <f t="shared" si="71"/>
        <v xml:space="preserve"> </v>
      </c>
      <c r="V233" s="50" t="str">
        <f t="shared" si="72"/>
        <v xml:space="preserve"> </v>
      </c>
      <c r="W233" s="51" t="str">
        <f t="shared" si="73"/>
        <v xml:space="preserve"> </v>
      </c>
      <c r="X233" s="51" t="str">
        <f t="shared" si="74"/>
        <v xml:space="preserve"> </v>
      </c>
      <c r="Z233" s="49" t="str">
        <f t="shared" si="75"/>
        <v xml:space="preserve"> </v>
      </c>
      <c r="AA233" s="49" t="str">
        <f t="shared" si="76"/>
        <v xml:space="preserve"> </v>
      </c>
      <c r="AB233" s="49" t="str">
        <f t="shared" si="77"/>
        <v xml:space="preserve"> </v>
      </c>
      <c r="AD233" s="49" t="str">
        <f t="shared" si="78"/>
        <v xml:space="preserve"> </v>
      </c>
      <c r="AE233" s="49" t="str">
        <f t="shared" si="79"/>
        <v xml:space="preserve"> </v>
      </c>
      <c r="AF233" s="49" t="str">
        <f t="shared" si="80"/>
        <v xml:space="preserve"> </v>
      </c>
      <c r="AH233" s="49" t="str">
        <f t="shared" si="81"/>
        <v xml:space="preserve"> </v>
      </c>
      <c r="AI233" s="49" t="str">
        <f t="shared" si="82"/>
        <v xml:space="preserve"> </v>
      </c>
      <c r="AJ233" s="49" t="str">
        <f t="shared" si="83"/>
        <v xml:space="preserve"> </v>
      </c>
      <c r="AK233" s="121" t="str">
        <f t="shared" si="67"/>
        <v xml:space="preserve"> </v>
      </c>
    </row>
    <row r="234" spans="3:37" ht="12.75">
      <c r="C234" s="237"/>
      <c r="D234" s="238" t="s">
        <v>1</v>
      </c>
      <c r="E234" s="239">
        <v>42.599999999999994</v>
      </c>
      <c r="F234" s="240">
        <v>10</v>
      </c>
      <c r="G234" s="240">
        <v>120</v>
      </c>
      <c r="H234" s="240">
        <v>25316.034048694015</v>
      </c>
      <c r="I234" s="240">
        <v>7007.4782246785035</v>
      </c>
      <c r="J234" s="240">
        <v>640.79945384054292</v>
      </c>
      <c r="K234" s="240">
        <v>310.12141709650172</v>
      </c>
      <c r="L234" s="240">
        <v>1179.9803470096278</v>
      </c>
      <c r="M234" s="240">
        <v>4767.0464490000013</v>
      </c>
      <c r="N234" s="240">
        <v>3522.1752000000001</v>
      </c>
      <c r="O234" s="241">
        <v>7888.432957068836</v>
      </c>
      <c r="Q234" s="49">
        <f t="shared" si="68"/>
        <v>594.27309973460137</v>
      </c>
      <c r="R234" s="49">
        <f t="shared" si="69"/>
        <v>2531.6034048694014</v>
      </c>
      <c r="S234" s="49">
        <f t="shared" si="70"/>
        <v>210.96695040578345</v>
      </c>
      <c r="U234" s="50">
        <f t="shared" si="71"/>
        <v>0.27679999999999999</v>
      </c>
      <c r="V234" s="50">
        <f t="shared" si="72"/>
        <v>2.5312000000000001E-2</v>
      </c>
      <c r="W234" s="51">
        <f t="shared" si="73"/>
        <v>1.225E-2</v>
      </c>
      <c r="X234" s="51">
        <f t="shared" si="74"/>
        <v>4.6609999999999992E-2</v>
      </c>
      <c r="Z234" s="49">
        <f t="shared" si="75"/>
        <v>111.90249880281695</v>
      </c>
      <c r="AA234" s="49">
        <f t="shared" si="76"/>
        <v>476.70464490000012</v>
      </c>
      <c r="AB234" s="49">
        <f t="shared" si="77"/>
        <v>39.725387075000008</v>
      </c>
      <c r="AD234" s="49">
        <f t="shared" si="78"/>
        <v>82.680169014084527</v>
      </c>
      <c r="AE234" s="49">
        <f t="shared" si="79"/>
        <v>352.21752000000004</v>
      </c>
      <c r="AF234" s="49">
        <f t="shared" si="80"/>
        <v>29.351459999999999</v>
      </c>
      <c r="AH234" s="49">
        <f t="shared" si="81"/>
        <v>185.17448256030133</v>
      </c>
      <c r="AI234" s="49">
        <f t="shared" si="82"/>
        <v>788.84329570688362</v>
      </c>
      <c r="AJ234" s="49">
        <f t="shared" si="83"/>
        <v>65.736941308906964</v>
      </c>
      <c r="AK234" s="121">
        <f t="shared" si="67"/>
        <v>0.31159829149762813</v>
      </c>
    </row>
    <row r="235" spans="3:37" ht="12.75">
      <c r="C235" s="237"/>
      <c r="D235" s="238" t="s">
        <v>0</v>
      </c>
      <c r="E235" s="239">
        <v>42.599999999999994</v>
      </c>
      <c r="F235" s="240">
        <v>10</v>
      </c>
      <c r="G235" s="240">
        <v>120</v>
      </c>
      <c r="H235" s="240">
        <v>24750.52990764139</v>
      </c>
      <c r="I235" s="240">
        <v>6586.1160084233743</v>
      </c>
      <c r="J235" s="240">
        <v>635.75448647263067</v>
      </c>
      <c r="K235" s="240">
        <v>303.19399136860704</v>
      </c>
      <c r="L235" s="240">
        <v>1153.6221989951653</v>
      </c>
      <c r="M235" s="240">
        <v>4767.0464490000013</v>
      </c>
      <c r="N235" s="240">
        <v>3522.1752000000001</v>
      </c>
      <c r="O235" s="241">
        <v>7782.6215733816125</v>
      </c>
      <c r="Q235" s="49">
        <f t="shared" si="68"/>
        <v>580.99835463946931</v>
      </c>
      <c r="R235" s="49">
        <f t="shared" si="69"/>
        <v>2475.0529907641389</v>
      </c>
      <c r="S235" s="49">
        <f t="shared" si="70"/>
        <v>206.2544158970116</v>
      </c>
      <c r="U235" s="50">
        <f t="shared" si="71"/>
        <v>0.2661</v>
      </c>
      <c r="V235" s="50">
        <f t="shared" si="72"/>
        <v>2.5686500000000004E-2</v>
      </c>
      <c r="W235" s="51">
        <f t="shared" si="73"/>
        <v>1.225E-2</v>
      </c>
      <c r="X235" s="51">
        <f t="shared" si="74"/>
        <v>4.6610000000000006E-2</v>
      </c>
      <c r="Z235" s="49">
        <f t="shared" si="75"/>
        <v>111.90249880281695</v>
      </c>
      <c r="AA235" s="49">
        <f t="shared" si="76"/>
        <v>476.70464490000012</v>
      </c>
      <c r="AB235" s="49">
        <f t="shared" si="77"/>
        <v>39.725387075000008</v>
      </c>
      <c r="AD235" s="49">
        <f t="shared" si="78"/>
        <v>82.680169014084527</v>
      </c>
      <c r="AE235" s="49">
        <f t="shared" si="79"/>
        <v>352.21752000000004</v>
      </c>
      <c r="AF235" s="49">
        <f t="shared" si="80"/>
        <v>29.351459999999999</v>
      </c>
      <c r="AH235" s="49">
        <f t="shared" si="81"/>
        <v>182.69064726247919</v>
      </c>
      <c r="AI235" s="49">
        <f t="shared" si="82"/>
        <v>778.26215733816127</v>
      </c>
      <c r="AJ235" s="49">
        <f t="shared" si="83"/>
        <v>64.855179778180101</v>
      </c>
      <c r="AK235" s="121">
        <f t="shared" si="67"/>
        <v>0.31444262415484014</v>
      </c>
    </row>
    <row r="236" spans="3:37" ht="12.75">
      <c r="C236" s="237"/>
      <c r="D236" s="238" t="s">
        <v>13</v>
      </c>
      <c r="E236" s="239">
        <v>0</v>
      </c>
      <c r="F236" s="240"/>
      <c r="G236" s="240">
        <v>0</v>
      </c>
      <c r="H236" s="240">
        <v>0</v>
      </c>
      <c r="I236" s="240">
        <v>0</v>
      </c>
      <c r="J236" s="240">
        <v>0</v>
      </c>
      <c r="K236" s="240">
        <v>0</v>
      </c>
      <c r="L236" s="240">
        <v>0</v>
      </c>
      <c r="M236" s="240">
        <v>0</v>
      </c>
      <c r="N236" s="240">
        <v>0</v>
      </c>
      <c r="O236" s="241">
        <v>0</v>
      </c>
      <c r="Q236" s="49" t="str">
        <f t="shared" si="68"/>
        <v xml:space="preserve"> </v>
      </c>
      <c r="R236" s="49" t="str">
        <f t="shared" si="69"/>
        <v xml:space="preserve"> </v>
      </c>
      <c r="S236" s="49" t="str">
        <f t="shared" si="70"/>
        <v xml:space="preserve"> </v>
      </c>
      <c r="U236" s="50" t="str">
        <f t="shared" si="71"/>
        <v xml:space="preserve"> </v>
      </c>
      <c r="V236" s="50" t="str">
        <f t="shared" si="72"/>
        <v xml:space="preserve"> </v>
      </c>
      <c r="W236" s="51" t="str">
        <f t="shared" si="73"/>
        <v xml:space="preserve"> </v>
      </c>
      <c r="X236" s="51" t="str">
        <f t="shared" si="74"/>
        <v xml:space="preserve"> </v>
      </c>
      <c r="Z236" s="49" t="str">
        <f t="shared" si="75"/>
        <v xml:space="preserve"> </v>
      </c>
      <c r="AA236" s="49" t="str">
        <f t="shared" si="76"/>
        <v xml:space="preserve"> </v>
      </c>
      <c r="AB236" s="49" t="str">
        <f t="shared" si="77"/>
        <v xml:space="preserve"> </v>
      </c>
      <c r="AD236" s="49" t="str">
        <f t="shared" si="78"/>
        <v xml:space="preserve"> </v>
      </c>
      <c r="AE236" s="49" t="str">
        <f t="shared" si="79"/>
        <v xml:space="preserve"> </v>
      </c>
      <c r="AF236" s="49" t="str">
        <f t="shared" si="80"/>
        <v xml:space="preserve"> </v>
      </c>
      <c r="AH236" s="49" t="str">
        <f t="shared" si="81"/>
        <v xml:space="preserve"> </v>
      </c>
      <c r="AI236" s="49" t="str">
        <f t="shared" si="82"/>
        <v xml:space="preserve"> </v>
      </c>
      <c r="AJ236" s="49" t="str">
        <f t="shared" si="83"/>
        <v xml:space="preserve"> </v>
      </c>
      <c r="AK236" s="121" t="str">
        <f t="shared" si="67"/>
        <v xml:space="preserve"> </v>
      </c>
    </row>
    <row r="237" spans="3:37" ht="12.75">
      <c r="C237" s="237"/>
      <c r="D237" s="238" t="s">
        <v>48</v>
      </c>
      <c r="E237" s="239">
        <v>0</v>
      </c>
      <c r="F237" s="240"/>
      <c r="G237" s="240">
        <v>0</v>
      </c>
      <c r="H237" s="240">
        <v>0</v>
      </c>
      <c r="I237" s="240">
        <v>0</v>
      </c>
      <c r="J237" s="240">
        <v>0</v>
      </c>
      <c r="K237" s="240">
        <v>0</v>
      </c>
      <c r="L237" s="240">
        <v>0</v>
      </c>
      <c r="M237" s="240">
        <v>0</v>
      </c>
      <c r="N237" s="240">
        <v>0</v>
      </c>
      <c r="O237" s="241">
        <v>0</v>
      </c>
      <c r="Q237" s="49" t="str">
        <f t="shared" si="68"/>
        <v xml:space="preserve"> </v>
      </c>
      <c r="R237" s="49" t="str">
        <f t="shared" si="69"/>
        <v xml:space="preserve"> </v>
      </c>
      <c r="S237" s="49" t="str">
        <f t="shared" si="70"/>
        <v xml:space="preserve"> </v>
      </c>
      <c r="U237" s="50" t="str">
        <f t="shared" si="71"/>
        <v xml:space="preserve"> </v>
      </c>
      <c r="V237" s="50" t="str">
        <f t="shared" si="72"/>
        <v xml:space="preserve"> </v>
      </c>
      <c r="W237" s="51" t="str">
        <f t="shared" si="73"/>
        <v xml:space="preserve"> </v>
      </c>
      <c r="X237" s="51" t="str">
        <f t="shared" si="74"/>
        <v xml:space="preserve"> </v>
      </c>
      <c r="Z237" s="49" t="str">
        <f t="shared" si="75"/>
        <v xml:space="preserve"> </v>
      </c>
      <c r="AA237" s="49" t="str">
        <f t="shared" si="76"/>
        <v xml:space="preserve"> </v>
      </c>
      <c r="AB237" s="49" t="str">
        <f t="shared" si="77"/>
        <v xml:space="preserve"> </v>
      </c>
      <c r="AD237" s="49" t="str">
        <f t="shared" si="78"/>
        <v xml:space="preserve"> </v>
      </c>
      <c r="AE237" s="49" t="str">
        <f t="shared" si="79"/>
        <v xml:space="preserve"> </v>
      </c>
      <c r="AF237" s="49" t="str">
        <f t="shared" si="80"/>
        <v xml:space="preserve"> </v>
      </c>
      <c r="AH237" s="49" t="str">
        <f t="shared" si="81"/>
        <v xml:space="preserve"> </v>
      </c>
      <c r="AI237" s="49" t="str">
        <f t="shared" si="82"/>
        <v xml:space="preserve"> </v>
      </c>
      <c r="AJ237" s="49" t="str">
        <f t="shared" si="83"/>
        <v xml:space="preserve"> </v>
      </c>
      <c r="AK237" s="121" t="str">
        <f t="shared" si="67"/>
        <v xml:space="preserve"> </v>
      </c>
    </row>
    <row r="238" spans="3:37" ht="12.75">
      <c r="C238" s="237"/>
      <c r="D238" s="238" t="s">
        <v>47</v>
      </c>
      <c r="E238" s="239">
        <v>0</v>
      </c>
      <c r="F238" s="240"/>
      <c r="G238" s="240">
        <v>0</v>
      </c>
      <c r="H238" s="240">
        <v>0</v>
      </c>
      <c r="I238" s="240">
        <v>0</v>
      </c>
      <c r="J238" s="240">
        <v>0</v>
      </c>
      <c r="K238" s="240">
        <v>0</v>
      </c>
      <c r="L238" s="240">
        <v>0</v>
      </c>
      <c r="M238" s="240">
        <v>0</v>
      </c>
      <c r="N238" s="240">
        <v>0</v>
      </c>
      <c r="O238" s="241">
        <v>0</v>
      </c>
      <c r="Q238" s="49" t="str">
        <f t="shared" si="68"/>
        <v xml:space="preserve"> </v>
      </c>
      <c r="R238" s="49" t="str">
        <f t="shared" si="69"/>
        <v xml:space="preserve"> </v>
      </c>
      <c r="S238" s="49" t="str">
        <f t="shared" si="70"/>
        <v xml:space="preserve"> </v>
      </c>
      <c r="U238" s="50" t="str">
        <f t="shared" si="71"/>
        <v xml:space="preserve"> </v>
      </c>
      <c r="V238" s="50" t="str">
        <f t="shared" si="72"/>
        <v xml:space="preserve"> </v>
      </c>
      <c r="W238" s="51" t="str">
        <f t="shared" si="73"/>
        <v xml:space="preserve"> </v>
      </c>
      <c r="X238" s="51" t="str">
        <f t="shared" si="74"/>
        <v xml:space="preserve"> </v>
      </c>
      <c r="Z238" s="49" t="str">
        <f t="shared" si="75"/>
        <v xml:space="preserve"> </v>
      </c>
      <c r="AA238" s="49" t="str">
        <f t="shared" si="76"/>
        <v xml:space="preserve"> </v>
      </c>
      <c r="AB238" s="49" t="str">
        <f t="shared" si="77"/>
        <v xml:space="preserve"> </v>
      </c>
      <c r="AD238" s="49" t="str">
        <f t="shared" si="78"/>
        <v xml:space="preserve"> </v>
      </c>
      <c r="AE238" s="49" t="str">
        <f t="shared" si="79"/>
        <v xml:space="preserve"> </v>
      </c>
      <c r="AF238" s="49" t="str">
        <f t="shared" si="80"/>
        <v xml:space="preserve"> </v>
      </c>
      <c r="AH238" s="49" t="str">
        <f t="shared" si="81"/>
        <v xml:space="preserve"> </v>
      </c>
      <c r="AI238" s="49" t="str">
        <f t="shared" si="82"/>
        <v xml:space="preserve"> </v>
      </c>
      <c r="AJ238" s="49" t="str">
        <f t="shared" si="83"/>
        <v xml:space="preserve"> </v>
      </c>
      <c r="AK238" s="121" t="str">
        <f t="shared" si="67"/>
        <v xml:space="preserve"> </v>
      </c>
    </row>
    <row r="239" spans="3:37" ht="12.75">
      <c r="C239" s="237"/>
      <c r="D239" s="238" t="s">
        <v>21</v>
      </c>
      <c r="E239" s="239">
        <v>0</v>
      </c>
      <c r="F239" s="240"/>
      <c r="G239" s="240">
        <v>0</v>
      </c>
      <c r="H239" s="240">
        <v>0</v>
      </c>
      <c r="I239" s="240">
        <v>0</v>
      </c>
      <c r="J239" s="240">
        <v>0</v>
      </c>
      <c r="K239" s="240">
        <v>0</v>
      </c>
      <c r="L239" s="240">
        <v>0</v>
      </c>
      <c r="M239" s="240">
        <v>0</v>
      </c>
      <c r="N239" s="240">
        <v>0</v>
      </c>
      <c r="O239" s="241">
        <v>0</v>
      </c>
      <c r="Q239" s="49" t="str">
        <f t="shared" si="68"/>
        <v xml:space="preserve"> </v>
      </c>
      <c r="R239" s="49" t="str">
        <f t="shared" si="69"/>
        <v xml:space="preserve"> </v>
      </c>
      <c r="S239" s="49" t="str">
        <f t="shared" si="70"/>
        <v xml:space="preserve"> </v>
      </c>
      <c r="U239" s="50" t="str">
        <f t="shared" si="71"/>
        <v xml:space="preserve"> </v>
      </c>
      <c r="V239" s="50" t="str">
        <f t="shared" si="72"/>
        <v xml:space="preserve"> </v>
      </c>
      <c r="W239" s="51" t="str">
        <f t="shared" si="73"/>
        <v xml:space="preserve"> </v>
      </c>
      <c r="X239" s="51" t="str">
        <f t="shared" si="74"/>
        <v xml:space="preserve"> </v>
      </c>
      <c r="Z239" s="49" t="str">
        <f t="shared" si="75"/>
        <v xml:space="preserve"> </v>
      </c>
      <c r="AA239" s="49" t="str">
        <f t="shared" si="76"/>
        <v xml:space="preserve"> </v>
      </c>
      <c r="AB239" s="49" t="str">
        <f t="shared" si="77"/>
        <v xml:space="preserve"> </v>
      </c>
      <c r="AD239" s="49" t="str">
        <f t="shared" si="78"/>
        <v xml:space="preserve"> </v>
      </c>
      <c r="AE239" s="49" t="str">
        <f t="shared" si="79"/>
        <v xml:space="preserve"> </v>
      </c>
      <c r="AF239" s="49" t="str">
        <f t="shared" si="80"/>
        <v xml:space="preserve"> </v>
      </c>
      <c r="AH239" s="49" t="str">
        <f t="shared" si="81"/>
        <v xml:space="preserve"> </v>
      </c>
      <c r="AI239" s="49" t="str">
        <f t="shared" si="82"/>
        <v xml:space="preserve"> </v>
      </c>
      <c r="AJ239" s="49" t="str">
        <f t="shared" si="83"/>
        <v xml:space="preserve"> </v>
      </c>
      <c r="AK239" s="121" t="str">
        <f t="shared" si="67"/>
        <v xml:space="preserve"> </v>
      </c>
    </row>
    <row r="240" spans="3:37" ht="12.75">
      <c r="C240" s="237"/>
      <c r="D240" s="238" t="s">
        <v>2</v>
      </c>
      <c r="E240" s="239">
        <v>0</v>
      </c>
      <c r="F240" s="240"/>
      <c r="G240" s="240">
        <v>0</v>
      </c>
      <c r="H240" s="240">
        <v>0</v>
      </c>
      <c r="I240" s="240">
        <v>0</v>
      </c>
      <c r="J240" s="240">
        <v>0</v>
      </c>
      <c r="K240" s="240">
        <v>0</v>
      </c>
      <c r="L240" s="240">
        <v>0</v>
      </c>
      <c r="M240" s="240">
        <v>0</v>
      </c>
      <c r="N240" s="240">
        <v>0</v>
      </c>
      <c r="O240" s="241">
        <v>0</v>
      </c>
      <c r="Q240" s="49" t="str">
        <f t="shared" si="68"/>
        <v xml:space="preserve"> </v>
      </c>
      <c r="R240" s="49" t="str">
        <f t="shared" si="69"/>
        <v xml:space="preserve"> </v>
      </c>
      <c r="S240" s="49" t="str">
        <f t="shared" si="70"/>
        <v xml:space="preserve"> </v>
      </c>
      <c r="U240" s="50" t="str">
        <f t="shared" si="71"/>
        <v xml:space="preserve"> </v>
      </c>
      <c r="V240" s="50" t="str">
        <f t="shared" si="72"/>
        <v xml:space="preserve"> </v>
      </c>
      <c r="W240" s="51" t="str">
        <f t="shared" si="73"/>
        <v xml:space="preserve"> </v>
      </c>
      <c r="X240" s="51" t="str">
        <f t="shared" si="74"/>
        <v xml:space="preserve"> </v>
      </c>
      <c r="Z240" s="49" t="str">
        <f t="shared" si="75"/>
        <v xml:space="preserve"> </v>
      </c>
      <c r="AA240" s="49" t="str">
        <f t="shared" si="76"/>
        <v xml:space="preserve"> </v>
      </c>
      <c r="AB240" s="49" t="str">
        <f t="shared" si="77"/>
        <v xml:space="preserve"> </v>
      </c>
      <c r="AD240" s="49" t="str">
        <f t="shared" si="78"/>
        <v xml:space="preserve"> </v>
      </c>
      <c r="AE240" s="49" t="str">
        <f t="shared" si="79"/>
        <v xml:space="preserve"> </v>
      </c>
      <c r="AF240" s="49" t="str">
        <f t="shared" si="80"/>
        <v xml:space="preserve"> </v>
      </c>
      <c r="AH240" s="49" t="str">
        <f t="shared" si="81"/>
        <v xml:space="preserve"> </v>
      </c>
      <c r="AI240" s="49" t="str">
        <f t="shared" si="82"/>
        <v xml:space="preserve"> </v>
      </c>
      <c r="AJ240" s="49" t="str">
        <f t="shared" si="83"/>
        <v xml:space="preserve"> </v>
      </c>
      <c r="AK240" s="121" t="str">
        <f t="shared" si="67"/>
        <v xml:space="preserve"> </v>
      </c>
    </row>
    <row r="241" spans="3:37" ht="12.75">
      <c r="C241" s="237"/>
      <c r="D241" s="238" t="s">
        <v>104</v>
      </c>
      <c r="E241" s="239">
        <v>0</v>
      </c>
      <c r="F241" s="240"/>
      <c r="G241" s="240">
        <v>0</v>
      </c>
      <c r="H241" s="240">
        <v>0</v>
      </c>
      <c r="I241" s="240">
        <v>0</v>
      </c>
      <c r="J241" s="240">
        <v>0</v>
      </c>
      <c r="K241" s="240">
        <v>0</v>
      </c>
      <c r="L241" s="240">
        <v>0</v>
      </c>
      <c r="M241" s="240">
        <v>0</v>
      </c>
      <c r="N241" s="240">
        <v>0</v>
      </c>
      <c r="O241" s="241">
        <v>0</v>
      </c>
      <c r="Q241" s="49" t="str">
        <f t="shared" si="68"/>
        <v xml:space="preserve"> </v>
      </c>
      <c r="R241" s="49" t="str">
        <f t="shared" si="69"/>
        <v xml:space="preserve"> </v>
      </c>
      <c r="S241" s="49" t="str">
        <f t="shared" si="70"/>
        <v xml:space="preserve"> </v>
      </c>
      <c r="U241" s="50" t="str">
        <f t="shared" si="71"/>
        <v xml:space="preserve"> </v>
      </c>
      <c r="V241" s="50" t="str">
        <f t="shared" si="72"/>
        <v xml:space="preserve"> </v>
      </c>
      <c r="W241" s="51" t="str">
        <f t="shared" si="73"/>
        <v xml:space="preserve"> </v>
      </c>
      <c r="X241" s="51" t="str">
        <f t="shared" si="74"/>
        <v xml:space="preserve"> </v>
      </c>
      <c r="Z241" s="49" t="str">
        <f t="shared" si="75"/>
        <v xml:space="preserve"> </v>
      </c>
      <c r="AA241" s="49" t="str">
        <f t="shared" si="76"/>
        <v xml:space="preserve"> </v>
      </c>
      <c r="AB241" s="49" t="str">
        <f t="shared" si="77"/>
        <v xml:space="preserve"> </v>
      </c>
      <c r="AD241" s="49" t="str">
        <f t="shared" si="78"/>
        <v xml:space="preserve"> </v>
      </c>
      <c r="AE241" s="49" t="str">
        <f t="shared" si="79"/>
        <v xml:space="preserve"> </v>
      </c>
      <c r="AF241" s="49" t="str">
        <f t="shared" si="80"/>
        <v xml:space="preserve"> </v>
      </c>
      <c r="AH241" s="49" t="str">
        <f t="shared" si="81"/>
        <v xml:space="preserve"> </v>
      </c>
      <c r="AI241" s="49" t="str">
        <f t="shared" si="82"/>
        <v xml:space="preserve"> </v>
      </c>
      <c r="AJ241" s="49" t="str">
        <f t="shared" si="83"/>
        <v xml:space="preserve"> </v>
      </c>
      <c r="AK241" s="121" t="str">
        <f t="shared" si="67"/>
        <v xml:space="preserve"> </v>
      </c>
    </row>
    <row r="242" spans="3:37" ht="12.75">
      <c r="C242" s="227" t="s">
        <v>220</v>
      </c>
      <c r="D242" s="228"/>
      <c r="E242" s="234">
        <v>170.39999999999998</v>
      </c>
      <c r="F242" s="235">
        <v>40</v>
      </c>
      <c r="G242" s="235">
        <v>480</v>
      </c>
      <c r="H242" s="235">
        <v>92251.576688877249</v>
      </c>
      <c r="I242" s="235">
        <v>17618.713287180566</v>
      </c>
      <c r="J242" s="235">
        <v>2048.6335514883672</v>
      </c>
      <c r="K242" s="235">
        <v>1130.0818144387463</v>
      </c>
      <c r="L242" s="235">
        <v>4822.5182972247621</v>
      </c>
      <c r="M242" s="235">
        <v>19068.185796000005</v>
      </c>
      <c r="N242" s="235">
        <v>14088.700800000001</v>
      </c>
      <c r="O242" s="236">
        <v>33474.743142544801</v>
      </c>
      <c r="Q242" s="53">
        <f t="shared" si="68"/>
        <v>541.38249230561769</v>
      </c>
      <c r="R242" s="53">
        <f t="shared" si="69"/>
        <v>2306.2894172219312</v>
      </c>
      <c r="S242" s="53">
        <f t="shared" si="70"/>
        <v>192.19078476849427</v>
      </c>
      <c r="T242" s="54"/>
      <c r="U242" s="55">
        <f t="shared" si="71"/>
        <v>0.19098549769615861</v>
      </c>
      <c r="V242" s="55">
        <f t="shared" si="72"/>
        <v>2.2207030221255506E-2</v>
      </c>
      <c r="W242" s="56">
        <f t="shared" si="73"/>
        <v>1.225E-2</v>
      </c>
      <c r="X242" s="56">
        <f t="shared" si="74"/>
        <v>5.2275727638660639E-2</v>
      </c>
      <c r="Y242" s="54"/>
      <c r="Z242" s="53">
        <f t="shared" si="75"/>
        <v>111.90249880281695</v>
      </c>
      <c r="AA242" s="53">
        <f t="shared" si="76"/>
        <v>476.70464490000012</v>
      </c>
      <c r="AB242" s="53">
        <f t="shared" si="77"/>
        <v>39.725387075000008</v>
      </c>
      <c r="AC242" s="54"/>
      <c r="AD242" s="53">
        <f t="shared" si="78"/>
        <v>82.680169014084527</v>
      </c>
      <c r="AE242" s="53">
        <f t="shared" si="79"/>
        <v>352.21752000000004</v>
      </c>
      <c r="AF242" s="53">
        <f t="shared" si="80"/>
        <v>29.351459999999999</v>
      </c>
      <c r="AG242" s="54"/>
      <c r="AH242" s="57">
        <f t="shared" si="81"/>
        <v>196.44802313700004</v>
      </c>
      <c r="AI242" s="53">
        <f t="shared" si="82"/>
        <v>836.86857856362008</v>
      </c>
      <c r="AJ242" s="53">
        <f t="shared" si="83"/>
        <v>69.739048213635002</v>
      </c>
      <c r="AK242" s="121">
        <f t="shared" si="67"/>
        <v>0.36286364248754183</v>
      </c>
    </row>
    <row r="243" spans="3:37" ht="12.75">
      <c r="C243" s="227"/>
      <c r="D243" s="228"/>
      <c r="E243" s="234"/>
      <c r="F243" s="235"/>
      <c r="G243" s="235"/>
      <c r="H243" s="235"/>
      <c r="I243" s="235"/>
      <c r="J243" s="235"/>
      <c r="K243" s="235"/>
      <c r="L243" s="235"/>
      <c r="M243" s="235"/>
      <c r="N243" s="235"/>
      <c r="O243" s="236"/>
      <c r="Q243" s="49" t="str">
        <f t="shared" si="68"/>
        <v xml:space="preserve"> </v>
      </c>
      <c r="R243" s="49" t="str">
        <f t="shared" si="69"/>
        <v xml:space="preserve"> </v>
      </c>
      <c r="S243" s="49" t="str">
        <f t="shared" si="70"/>
        <v xml:space="preserve"> </v>
      </c>
      <c r="U243" s="50" t="str">
        <f t="shared" si="71"/>
        <v xml:space="preserve"> </v>
      </c>
      <c r="V243" s="50" t="str">
        <f t="shared" si="72"/>
        <v xml:space="preserve"> </v>
      </c>
      <c r="W243" s="51" t="str">
        <f t="shared" si="73"/>
        <v xml:space="preserve"> </v>
      </c>
      <c r="X243" s="51" t="str">
        <f t="shared" si="74"/>
        <v xml:space="preserve"> </v>
      </c>
      <c r="Z243" s="49" t="str">
        <f t="shared" si="75"/>
        <v xml:space="preserve"> </v>
      </c>
      <c r="AA243" s="49" t="str">
        <f t="shared" si="76"/>
        <v xml:space="preserve"> </v>
      </c>
      <c r="AB243" s="49" t="str">
        <f t="shared" si="77"/>
        <v xml:space="preserve"> </v>
      </c>
      <c r="AD243" s="49" t="str">
        <f t="shared" si="78"/>
        <v xml:space="preserve"> </v>
      </c>
      <c r="AE243" s="49" t="str">
        <f t="shared" si="79"/>
        <v xml:space="preserve"> </v>
      </c>
      <c r="AF243" s="49" t="str">
        <f t="shared" si="80"/>
        <v xml:space="preserve"> </v>
      </c>
      <c r="AH243" s="49" t="str">
        <f t="shared" si="81"/>
        <v xml:space="preserve"> </v>
      </c>
      <c r="AI243" s="49" t="str">
        <f t="shared" si="82"/>
        <v xml:space="preserve"> </v>
      </c>
      <c r="AJ243" s="49" t="str">
        <f t="shared" si="83"/>
        <v xml:space="preserve"> </v>
      </c>
      <c r="AK243" s="121" t="str">
        <f t="shared" si="67"/>
        <v xml:space="preserve"> </v>
      </c>
    </row>
    <row r="244" spans="3:37" ht="12.75">
      <c r="C244" s="227" t="s">
        <v>205</v>
      </c>
      <c r="D244" s="227" t="s">
        <v>50</v>
      </c>
      <c r="E244" s="234">
        <v>32</v>
      </c>
      <c r="F244" s="235">
        <v>10</v>
      </c>
      <c r="G244" s="235">
        <v>160</v>
      </c>
      <c r="H244" s="235">
        <v>19098.369313290794</v>
      </c>
      <c r="I244" s="235">
        <v>0</v>
      </c>
      <c r="J244" s="235">
        <v>668.44292596517789</v>
      </c>
      <c r="K244" s="235">
        <v>233.95502408781223</v>
      </c>
      <c r="L244" s="235">
        <v>1126.8037894841568</v>
      </c>
      <c r="M244" s="235">
        <v>4353.1614719999998</v>
      </c>
      <c r="N244" s="235">
        <v>3534.2679999999996</v>
      </c>
      <c r="O244" s="236">
        <v>9181.7381017536482</v>
      </c>
      <c r="Q244" s="49">
        <f t="shared" si="68"/>
        <v>596.82404104033731</v>
      </c>
      <c r="R244" s="49">
        <f t="shared" si="69"/>
        <v>1909.8369313290793</v>
      </c>
      <c r="S244" s="49">
        <f t="shared" si="70"/>
        <v>119.36480820806746</v>
      </c>
      <c r="U244" s="50">
        <f t="shared" si="71"/>
        <v>0</v>
      </c>
      <c r="V244" s="50">
        <f t="shared" si="72"/>
        <v>3.5000000000000003E-2</v>
      </c>
      <c r="W244" s="51">
        <f t="shared" si="73"/>
        <v>1.225E-2</v>
      </c>
      <c r="X244" s="51">
        <f t="shared" si="74"/>
        <v>5.8999999999999997E-2</v>
      </c>
      <c r="Z244" s="49">
        <f t="shared" si="75"/>
        <v>136.03629599999999</v>
      </c>
      <c r="AA244" s="49">
        <f t="shared" si="76"/>
        <v>435.31614719999999</v>
      </c>
      <c r="AB244" s="49">
        <f t="shared" si="77"/>
        <v>27.207259199999999</v>
      </c>
      <c r="AD244" s="49">
        <f t="shared" si="78"/>
        <v>110.44587499999999</v>
      </c>
      <c r="AE244" s="49">
        <f t="shared" si="79"/>
        <v>353.42679999999996</v>
      </c>
      <c r="AF244" s="49">
        <f t="shared" si="80"/>
        <v>22.089174999999997</v>
      </c>
      <c r="AH244" s="49">
        <f t="shared" si="81"/>
        <v>286.9293156798015</v>
      </c>
      <c r="AI244" s="49">
        <f t="shared" si="82"/>
        <v>918.17381017536479</v>
      </c>
      <c r="AJ244" s="49">
        <f t="shared" si="83"/>
        <v>57.3858631359603</v>
      </c>
      <c r="AK244" s="121">
        <f t="shared" si="67"/>
        <v>0.48076031786462325</v>
      </c>
    </row>
    <row r="245" spans="3:37" ht="12.75">
      <c r="C245" s="237"/>
      <c r="D245" s="238" t="s">
        <v>49</v>
      </c>
      <c r="E245" s="239">
        <v>38.400000000000006</v>
      </c>
      <c r="F245" s="240">
        <v>12</v>
      </c>
      <c r="G245" s="240">
        <v>192</v>
      </c>
      <c r="H245" s="240">
        <v>20908.950208680191</v>
      </c>
      <c r="I245" s="240">
        <v>4181.7900417360388</v>
      </c>
      <c r="J245" s="240">
        <v>0</v>
      </c>
      <c r="K245" s="240">
        <v>256.13464005633233</v>
      </c>
      <c r="L245" s="240">
        <v>1233.6280623121311</v>
      </c>
      <c r="M245" s="240">
        <v>5223.7937663999992</v>
      </c>
      <c r="N245" s="240">
        <v>4241.1215999999995</v>
      </c>
      <c r="O245" s="241">
        <v>5772.4820981756911</v>
      </c>
      <c r="Q245" s="49">
        <f t="shared" si="68"/>
        <v>544.50391168437989</v>
      </c>
      <c r="R245" s="49">
        <f t="shared" si="69"/>
        <v>1742.4125173900159</v>
      </c>
      <c r="S245" s="49">
        <f t="shared" si="70"/>
        <v>108.90078233687599</v>
      </c>
      <c r="U245" s="50">
        <f t="shared" si="71"/>
        <v>0.20000000000000004</v>
      </c>
      <c r="V245" s="50">
        <f t="shared" si="72"/>
        <v>0</v>
      </c>
      <c r="W245" s="51">
        <f t="shared" si="73"/>
        <v>1.2249999999999999E-2</v>
      </c>
      <c r="X245" s="51">
        <f t="shared" si="74"/>
        <v>5.899999999999999E-2</v>
      </c>
      <c r="Z245" s="49">
        <f t="shared" si="75"/>
        <v>136.03629599999996</v>
      </c>
      <c r="AA245" s="49">
        <f t="shared" si="76"/>
        <v>435.31614719999993</v>
      </c>
      <c r="AB245" s="49">
        <f t="shared" si="77"/>
        <v>27.207259199999996</v>
      </c>
      <c r="AD245" s="49">
        <f t="shared" si="78"/>
        <v>110.44587499999997</v>
      </c>
      <c r="AE245" s="49">
        <f t="shared" si="79"/>
        <v>353.42679999999996</v>
      </c>
      <c r="AF245" s="49">
        <f t="shared" si="80"/>
        <v>22.089174999999997</v>
      </c>
      <c r="AH245" s="49">
        <f t="shared" si="81"/>
        <v>150.32505463999195</v>
      </c>
      <c r="AI245" s="49">
        <f t="shared" si="82"/>
        <v>481.04017484797424</v>
      </c>
      <c r="AJ245" s="49">
        <f t="shared" si="83"/>
        <v>30.06501092799839</v>
      </c>
      <c r="AK245" s="121">
        <f t="shared" si="67"/>
        <v>0.27607708854647756</v>
      </c>
    </row>
    <row r="246" spans="3:37" ht="12.75">
      <c r="C246" s="237"/>
      <c r="D246" s="238" t="s">
        <v>51</v>
      </c>
      <c r="E246" s="239">
        <v>32</v>
      </c>
      <c r="F246" s="240">
        <v>10</v>
      </c>
      <c r="G246" s="240">
        <v>160</v>
      </c>
      <c r="H246" s="240">
        <v>17504.792420075621</v>
      </c>
      <c r="I246" s="240">
        <v>1925.5271662083182</v>
      </c>
      <c r="J246" s="240">
        <v>545.27428388535566</v>
      </c>
      <c r="K246" s="240">
        <v>214.43370714592635</v>
      </c>
      <c r="L246" s="240">
        <v>1032.7827527844615</v>
      </c>
      <c r="M246" s="240">
        <v>4353.1614719999998</v>
      </c>
      <c r="N246" s="240">
        <v>3534.2679999999996</v>
      </c>
      <c r="O246" s="241">
        <v>5899.3450380515596</v>
      </c>
      <c r="Q246" s="49">
        <f t="shared" si="68"/>
        <v>547.02476312736314</v>
      </c>
      <c r="R246" s="49">
        <f t="shared" si="69"/>
        <v>1750.4792420075621</v>
      </c>
      <c r="S246" s="49">
        <f t="shared" si="70"/>
        <v>109.40495262547263</v>
      </c>
      <c r="U246" s="50">
        <f t="shared" si="71"/>
        <v>0.11</v>
      </c>
      <c r="V246" s="50">
        <f t="shared" si="72"/>
        <v>3.1150000000000004E-2</v>
      </c>
      <c r="W246" s="51">
        <f t="shared" si="73"/>
        <v>1.225E-2</v>
      </c>
      <c r="X246" s="51">
        <f t="shared" si="74"/>
        <v>5.8999999999999997E-2</v>
      </c>
      <c r="Z246" s="49">
        <f t="shared" si="75"/>
        <v>136.03629599999999</v>
      </c>
      <c r="AA246" s="49">
        <f t="shared" si="76"/>
        <v>435.31614719999999</v>
      </c>
      <c r="AB246" s="49">
        <f t="shared" si="77"/>
        <v>27.207259199999999</v>
      </c>
      <c r="AD246" s="49">
        <f t="shared" si="78"/>
        <v>110.44587499999999</v>
      </c>
      <c r="AE246" s="49">
        <f t="shared" si="79"/>
        <v>353.42679999999996</v>
      </c>
      <c r="AF246" s="49">
        <f t="shared" si="80"/>
        <v>22.089174999999997</v>
      </c>
      <c r="AH246" s="49">
        <f t="shared" si="81"/>
        <v>184.35453243911124</v>
      </c>
      <c r="AI246" s="49">
        <f t="shared" si="82"/>
        <v>589.93450380515594</v>
      </c>
      <c r="AJ246" s="49">
        <f t="shared" si="83"/>
        <v>36.870906487822246</v>
      </c>
      <c r="AK246" s="121">
        <f t="shared" si="67"/>
        <v>0.33701313882967338</v>
      </c>
    </row>
    <row r="247" spans="3:37" ht="12.75">
      <c r="C247" s="237"/>
      <c r="D247" s="238" t="s">
        <v>12</v>
      </c>
      <c r="E247" s="239">
        <v>140.80000000000001</v>
      </c>
      <c r="F247" s="240">
        <v>44</v>
      </c>
      <c r="G247" s="240">
        <v>704</v>
      </c>
      <c r="H247" s="240">
        <v>75038.632345599995</v>
      </c>
      <c r="I247" s="240">
        <v>11255.794851839999</v>
      </c>
      <c r="J247" s="240">
        <v>2232.3993122816</v>
      </c>
      <c r="K247" s="240">
        <v>919.22324623360009</v>
      </c>
      <c r="L247" s="240">
        <v>3497.5506536284161</v>
      </c>
      <c r="M247" s="240">
        <v>19153.910476799996</v>
      </c>
      <c r="N247" s="240">
        <v>15550.779199999997</v>
      </c>
      <c r="O247" s="241">
        <v>22428.974604816383</v>
      </c>
      <c r="Q247" s="49">
        <f t="shared" si="68"/>
        <v>532.94483199999991</v>
      </c>
      <c r="R247" s="49">
        <f t="shared" si="69"/>
        <v>1705.4234623999998</v>
      </c>
      <c r="S247" s="49">
        <f t="shared" si="70"/>
        <v>106.58896639999999</v>
      </c>
      <c r="U247" s="50">
        <f t="shared" si="71"/>
        <v>0.15</v>
      </c>
      <c r="V247" s="50">
        <f t="shared" si="72"/>
        <v>2.9750000000000002E-2</v>
      </c>
      <c r="W247" s="51">
        <f t="shared" si="73"/>
        <v>1.2250000000000002E-2</v>
      </c>
      <c r="X247" s="51">
        <f t="shared" si="74"/>
        <v>4.6610000000000006E-2</v>
      </c>
      <c r="Z247" s="49">
        <f t="shared" si="75"/>
        <v>136.03629599999996</v>
      </c>
      <c r="AA247" s="49">
        <f t="shared" si="76"/>
        <v>435.31614719999993</v>
      </c>
      <c r="AB247" s="49">
        <f t="shared" si="77"/>
        <v>27.207259199999996</v>
      </c>
      <c r="AD247" s="49">
        <f t="shared" si="78"/>
        <v>110.44587499999997</v>
      </c>
      <c r="AE247" s="49">
        <f t="shared" si="79"/>
        <v>353.42679999999996</v>
      </c>
      <c r="AF247" s="49">
        <f t="shared" si="80"/>
        <v>22.089174999999997</v>
      </c>
      <c r="AH247" s="49">
        <f t="shared" si="81"/>
        <v>159.29669463647997</v>
      </c>
      <c r="AI247" s="49">
        <f t="shared" si="82"/>
        <v>509.74942283673596</v>
      </c>
      <c r="AJ247" s="49">
        <f t="shared" si="83"/>
        <v>31.859338927295997</v>
      </c>
      <c r="AK247" s="121">
        <f t="shared" si="67"/>
        <v>0.29889903245460125</v>
      </c>
    </row>
    <row r="248" spans="3:37" ht="12.75">
      <c r="C248" s="237"/>
      <c r="D248" s="238" t="s">
        <v>1</v>
      </c>
      <c r="E248" s="239">
        <v>0</v>
      </c>
      <c r="F248" s="240"/>
      <c r="G248" s="240">
        <v>0</v>
      </c>
      <c r="H248" s="240">
        <v>0</v>
      </c>
      <c r="I248" s="240">
        <v>0</v>
      </c>
      <c r="J248" s="240">
        <v>0</v>
      </c>
      <c r="K248" s="240">
        <v>0</v>
      </c>
      <c r="L248" s="240">
        <v>0</v>
      </c>
      <c r="M248" s="240">
        <v>0</v>
      </c>
      <c r="N248" s="240">
        <v>0</v>
      </c>
      <c r="O248" s="241">
        <v>0</v>
      </c>
      <c r="Q248" s="49" t="str">
        <f t="shared" si="68"/>
        <v xml:space="preserve"> </v>
      </c>
      <c r="R248" s="49" t="str">
        <f t="shared" si="69"/>
        <v xml:space="preserve"> </v>
      </c>
      <c r="S248" s="49" t="str">
        <f t="shared" si="70"/>
        <v xml:space="preserve"> </v>
      </c>
      <c r="U248" s="50" t="str">
        <f t="shared" si="71"/>
        <v xml:space="preserve"> </v>
      </c>
      <c r="V248" s="50" t="str">
        <f t="shared" si="72"/>
        <v xml:space="preserve"> </v>
      </c>
      <c r="W248" s="51" t="str">
        <f t="shared" si="73"/>
        <v xml:space="preserve"> </v>
      </c>
      <c r="X248" s="51" t="str">
        <f t="shared" si="74"/>
        <v xml:space="preserve"> </v>
      </c>
      <c r="Z248" s="49" t="str">
        <f t="shared" si="75"/>
        <v xml:space="preserve"> </v>
      </c>
      <c r="AA248" s="49" t="str">
        <f t="shared" si="76"/>
        <v xml:space="preserve"> </v>
      </c>
      <c r="AB248" s="49" t="str">
        <f t="shared" si="77"/>
        <v xml:space="preserve"> </v>
      </c>
      <c r="AD248" s="49" t="str">
        <f t="shared" si="78"/>
        <v xml:space="preserve"> </v>
      </c>
      <c r="AE248" s="49" t="str">
        <f t="shared" si="79"/>
        <v xml:space="preserve"> </v>
      </c>
      <c r="AF248" s="49" t="str">
        <f t="shared" si="80"/>
        <v xml:space="preserve"> </v>
      </c>
      <c r="AH248" s="49" t="str">
        <f t="shared" si="81"/>
        <v xml:space="preserve"> </v>
      </c>
      <c r="AI248" s="49" t="str">
        <f t="shared" si="82"/>
        <v xml:space="preserve"> </v>
      </c>
      <c r="AJ248" s="49" t="str">
        <f t="shared" si="83"/>
        <v xml:space="preserve"> </v>
      </c>
      <c r="AK248" s="121" t="str">
        <f t="shared" si="67"/>
        <v xml:space="preserve"> </v>
      </c>
    </row>
    <row r="249" spans="3:37" ht="12.75">
      <c r="C249" s="237"/>
      <c r="D249" s="238" t="s">
        <v>0</v>
      </c>
      <c r="E249" s="239">
        <v>140.80000000000001</v>
      </c>
      <c r="F249" s="240">
        <v>44</v>
      </c>
      <c r="G249" s="240">
        <v>704</v>
      </c>
      <c r="H249" s="240">
        <v>94284.309702296727</v>
      </c>
      <c r="I249" s="240">
        <v>25089.05481178116</v>
      </c>
      <c r="J249" s="240">
        <v>2421.8339211680454</v>
      </c>
      <c r="K249" s="240">
        <v>1154.982793853135</v>
      </c>
      <c r="L249" s="240">
        <v>4394.5916752240501</v>
      </c>
      <c r="M249" s="240">
        <v>19153.910476799996</v>
      </c>
      <c r="N249" s="240">
        <v>15550.779199999997</v>
      </c>
      <c r="O249" s="241">
        <v>26519.156823470337</v>
      </c>
      <c r="Q249" s="49">
        <f t="shared" si="68"/>
        <v>669.63288140835743</v>
      </c>
      <c r="R249" s="49">
        <f t="shared" si="69"/>
        <v>2142.8252205067438</v>
      </c>
      <c r="S249" s="49">
        <f t="shared" si="70"/>
        <v>133.92657628167149</v>
      </c>
      <c r="U249" s="50">
        <f t="shared" si="71"/>
        <v>0.2661</v>
      </c>
      <c r="V249" s="50">
        <f t="shared" si="72"/>
        <v>2.5686500000000004E-2</v>
      </c>
      <c r="W249" s="51">
        <f t="shared" si="73"/>
        <v>1.2250000000000002E-2</v>
      </c>
      <c r="X249" s="51">
        <f t="shared" si="74"/>
        <v>4.6609999999999999E-2</v>
      </c>
      <c r="Z249" s="49">
        <f t="shared" si="75"/>
        <v>136.03629599999996</v>
      </c>
      <c r="AA249" s="49">
        <f t="shared" si="76"/>
        <v>435.31614719999993</v>
      </c>
      <c r="AB249" s="49">
        <f t="shared" si="77"/>
        <v>27.207259199999996</v>
      </c>
      <c r="AD249" s="49">
        <f t="shared" si="78"/>
        <v>110.44587499999997</v>
      </c>
      <c r="AE249" s="49">
        <f t="shared" si="79"/>
        <v>353.42679999999996</v>
      </c>
      <c r="AF249" s="49">
        <f t="shared" si="80"/>
        <v>22.089174999999997</v>
      </c>
      <c r="AH249" s="49">
        <f t="shared" si="81"/>
        <v>188.34628425760181</v>
      </c>
      <c r="AI249" s="49">
        <f t="shared" si="82"/>
        <v>602.70810962432586</v>
      </c>
      <c r="AJ249" s="49">
        <f t="shared" si="83"/>
        <v>37.669256851520366</v>
      </c>
      <c r="AK249" s="121">
        <f t="shared" si="67"/>
        <v>0.28126797456761082</v>
      </c>
    </row>
    <row r="250" spans="3:37" ht="12.75">
      <c r="C250" s="237"/>
      <c r="D250" s="238" t="s">
        <v>13</v>
      </c>
      <c r="E250" s="239">
        <v>0</v>
      </c>
      <c r="F250" s="240">
        <v>0</v>
      </c>
      <c r="G250" s="240">
        <v>0</v>
      </c>
      <c r="H250" s="240">
        <v>0</v>
      </c>
      <c r="I250" s="240">
        <v>0</v>
      </c>
      <c r="J250" s="240">
        <v>0</v>
      </c>
      <c r="K250" s="240">
        <v>0</v>
      </c>
      <c r="L250" s="240">
        <v>0</v>
      </c>
      <c r="M250" s="240">
        <v>0</v>
      </c>
      <c r="N250" s="240">
        <v>0</v>
      </c>
      <c r="O250" s="241">
        <v>0</v>
      </c>
      <c r="Q250" s="49" t="str">
        <f t="shared" si="68"/>
        <v xml:space="preserve"> </v>
      </c>
      <c r="R250" s="49" t="str">
        <f t="shared" si="69"/>
        <v xml:space="preserve"> </v>
      </c>
      <c r="S250" s="49" t="str">
        <f t="shared" si="70"/>
        <v xml:space="preserve"> </v>
      </c>
      <c r="U250" s="50" t="str">
        <f t="shared" si="71"/>
        <v xml:space="preserve"> </v>
      </c>
      <c r="V250" s="50" t="str">
        <f t="shared" si="72"/>
        <v xml:space="preserve"> </v>
      </c>
      <c r="W250" s="51" t="str">
        <f t="shared" si="73"/>
        <v xml:space="preserve"> </v>
      </c>
      <c r="X250" s="51" t="str">
        <f t="shared" si="74"/>
        <v xml:space="preserve"> </v>
      </c>
      <c r="Z250" s="49" t="str">
        <f t="shared" si="75"/>
        <v xml:space="preserve"> </v>
      </c>
      <c r="AA250" s="49" t="str">
        <f t="shared" si="76"/>
        <v xml:space="preserve"> </v>
      </c>
      <c r="AB250" s="49" t="str">
        <f t="shared" si="77"/>
        <v xml:space="preserve"> </v>
      </c>
      <c r="AD250" s="49" t="str">
        <f t="shared" si="78"/>
        <v xml:space="preserve"> </v>
      </c>
      <c r="AE250" s="49" t="str">
        <f t="shared" si="79"/>
        <v xml:space="preserve"> </v>
      </c>
      <c r="AF250" s="49" t="str">
        <f t="shared" si="80"/>
        <v xml:space="preserve"> </v>
      </c>
      <c r="AH250" s="49" t="str">
        <f t="shared" si="81"/>
        <v xml:space="preserve"> </v>
      </c>
      <c r="AI250" s="49" t="str">
        <f t="shared" si="82"/>
        <v xml:space="preserve"> </v>
      </c>
      <c r="AJ250" s="49" t="str">
        <f t="shared" si="83"/>
        <v xml:space="preserve"> </v>
      </c>
      <c r="AK250" s="121" t="str">
        <f t="shared" si="67"/>
        <v xml:space="preserve"> </v>
      </c>
    </row>
    <row r="251" spans="3:37" ht="12.75">
      <c r="C251" s="237"/>
      <c r="D251" s="238" t="s">
        <v>48</v>
      </c>
      <c r="E251" s="239">
        <v>0</v>
      </c>
      <c r="F251" s="240"/>
      <c r="G251" s="240">
        <v>0</v>
      </c>
      <c r="H251" s="240">
        <v>0</v>
      </c>
      <c r="I251" s="240">
        <v>0</v>
      </c>
      <c r="J251" s="240">
        <v>0</v>
      </c>
      <c r="K251" s="240">
        <v>0</v>
      </c>
      <c r="L251" s="240">
        <v>0</v>
      </c>
      <c r="M251" s="240">
        <v>0</v>
      </c>
      <c r="N251" s="240">
        <v>0</v>
      </c>
      <c r="O251" s="241">
        <v>0</v>
      </c>
      <c r="Q251" s="49" t="str">
        <f t="shared" si="68"/>
        <v xml:space="preserve"> </v>
      </c>
      <c r="R251" s="49" t="str">
        <f t="shared" si="69"/>
        <v xml:space="preserve"> </v>
      </c>
      <c r="S251" s="49" t="str">
        <f t="shared" si="70"/>
        <v xml:space="preserve"> </v>
      </c>
      <c r="U251" s="50" t="str">
        <f t="shared" si="71"/>
        <v xml:space="preserve"> </v>
      </c>
      <c r="V251" s="50" t="str">
        <f t="shared" si="72"/>
        <v xml:space="preserve"> </v>
      </c>
      <c r="W251" s="51" t="str">
        <f t="shared" si="73"/>
        <v xml:space="preserve"> </v>
      </c>
      <c r="X251" s="51" t="str">
        <f t="shared" si="74"/>
        <v xml:space="preserve"> </v>
      </c>
      <c r="Z251" s="49" t="str">
        <f t="shared" si="75"/>
        <v xml:space="preserve"> </v>
      </c>
      <c r="AA251" s="49" t="str">
        <f t="shared" si="76"/>
        <v xml:space="preserve"> </v>
      </c>
      <c r="AB251" s="49" t="str">
        <f t="shared" si="77"/>
        <v xml:space="preserve"> </v>
      </c>
      <c r="AD251" s="49" t="str">
        <f t="shared" si="78"/>
        <v xml:space="preserve"> </v>
      </c>
      <c r="AE251" s="49" t="str">
        <f t="shared" si="79"/>
        <v xml:space="preserve"> </v>
      </c>
      <c r="AF251" s="49" t="str">
        <f t="shared" si="80"/>
        <v xml:space="preserve"> </v>
      </c>
      <c r="AH251" s="49" t="str">
        <f t="shared" si="81"/>
        <v xml:space="preserve"> </v>
      </c>
      <c r="AI251" s="49" t="str">
        <f t="shared" si="82"/>
        <v xml:space="preserve"> </v>
      </c>
      <c r="AJ251" s="49" t="str">
        <f t="shared" si="83"/>
        <v xml:space="preserve"> </v>
      </c>
      <c r="AK251" s="121" t="str">
        <f t="shared" si="67"/>
        <v xml:space="preserve"> </v>
      </c>
    </row>
    <row r="252" spans="3:37" ht="12.75">
      <c r="C252" s="237"/>
      <c r="D252" s="238" t="s">
        <v>47</v>
      </c>
      <c r="E252" s="239">
        <v>0</v>
      </c>
      <c r="F252" s="240"/>
      <c r="G252" s="240">
        <v>0</v>
      </c>
      <c r="H252" s="240">
        <v>0</v>
      </c>
      <c r="I252" s="240">
        <v>0</v>
      </c>
      <c r="J252" s="240">
        <v>0</v>
      </c>
      <c r="K252" s="240">
        <v>0</v>
      </c>
      <c r="L252" s="240">
        <v>0</v>
      </c>
      <c r="M252" s="240">
        <v>0</v>
      </c>
      <c r="N252" s="240">
        <v>0</v>
      </c>
      <c r="O252" s="241">
        <v>0</v>
      </c>
      <c r="Q252" s="49" t="str">
        <f t="shared" si="68"/>
        <v xml:space="preserve"> </v>
      </c>
      <c r="R252" s="49" t="str">
        <f t="shared" si="69"/>
        <v xml:space="preserve"> </v>
      </c>
      <c r="S252" s="49" t="str">
        <f t="shared" si="70"/>
        <v xml:space="preserve"> </v>
      </c>
      <c r="U252" s="50" t="str">
        <f t="shared" si="71"/>
        <v xml:space="preserve"> </v>
      </c>
      <c r="V252" s="50" t="str">
        <f t="shared" si="72"/>
        <v xml:space="preserve"> </v>
      </c>
      <c r="W252" s="51" t="str">
        <f t="shared" si="73"/>
        <v xml:space="preserve"> </v>
      </c>
      <c r="X252" s="51" t="str">
        <f t="shared" si="74"/>
        <v xml:space="preserve"> </v>
      </c>
      <c r="Z252" s="49" t="str">
        <f t="shared" si="75"/>
        <v xml:space="preserve"> </v>
      </c>
      <c r="AA252" s="49" t="str">
        <f t="shared" si="76"/>
        <v xml:space="preserve"> </v>
      </c>
      <c r="AB252" s="49" t="str">
        <f t="shared" si="77"/>
        <v xml:space="preserve"> </v>
      </c>
      <c r="AD252" s="49" t="str">
        <f t="shared" si="78"/>
        <v xml:space="preserve"> </v>
      </c>
      <c r="AE252" s="49" t="str">
        <f t="shared" si="79"/>
        <v xml:space="preserve"> </v>
      </c>
      <c r="AF252" s="49" t="str">
        <f t="shared" si="80"/>
        <v xml:space="preserve"> </v>
      </c>
      <c r="AH252" s="49" t="str">
        <f t="shared" si="81"/>
        <v xml:space="preserve"> </v>
      </c>
      <c r="AI252" s="49" t="str">
        <f t="shared" si="82"/>
        <v xml:space="preserve"> </v>
      </c>
      <c r="AJ252" s="49" t="str">
        <f t="shared" si="83"/>
        <v xml:space="preserve"> </v>
      </c>
      <c r="AK252" s="121" t="str">
        <f t="shared" si="67"/>
        <v xml:space="preserve"> </v>
      </c>
    </row>
    <row r="253" spans="3:37" ht="12.75">
      <c r="C253" s="237"/>
      <c r="D253" s="238" t="s">
        <v>21</v>
      </c>
      <c r="E253" s="239">
        <v>0</v>
      </c>
      <c r="F253" s="240"/>
      <c r="G253" s="240">
        <v>0</v>
      </c>
      <c r="H253" s="240">
        <v>0</v>
      </c>
      <c r="I253" s="240">
        <v>0</v>
      </c>
      <c r="J253" s="240">
        <v>0</v>
      </c>
      <c r="K253" s="240">
        <v>0</v>
      </c>
      <c r="L253" s="240">
        <v>0</v>
      </c>
      <c r="M253" s="240">
        <v>0</v>
      </c>
      <c r="N253" s="240">
        <v>0</v>
      </c>
      <c r="O253" s="241">
        <v>0</v>
      </c>
      <c r="Q253" s="49" t="str">
        <f t="shared" si="68"/>
        <v xml:space="preserve"> </v>
      </c>
      <c r="R253" s="49" t="str">
        <f t="shared" si="69"/>
        <v xml:space="preserve"> </v>
      </c>
      <c r="S253" s="49" t="str">
        <f t="shared" si="70"/>
        <v xml:space="preserve"> </v>
      </c>
      <c r="U253" s="50" t="str">
        <f t="shared" si="71"/>
        <v xml:space="preserve"> </v>
      </c>
      <c r="V253" s="50" t="str">
        <f t="shared" si="72"/>
        <v xml:space="preserve"> </v>
      </c>
      <c r="W253" s="51" t="str">
        <f t="shared" si="73"/>
        <v xml:space="preserve"> </v>
      </c>
      <c r="X253" s="51" t="str">
        <f t="shared" si="74"/>
        <v xml:space="preserve"> </v>
      </c>
      <c r="Z253" s="49" t="str">
        <f t="shared" si="75"/>
        <v xml:space="preserve"> </v>
      </c>
      <c r="AA253" s="49" t="str">
        <f t="shared" si="76"/>
        <v xml:space="preserve"> </v>
      </c>
      <c r="AB253" s="49" t="str">
        <f t="shared" si="77"/>
        <v xml:space="preserve"> </v>
      </c>
      <c r="AD253" s="49" t="str">
        <f t="shared" si="78"/>
        <v xml:space="preserve"> </v>
      </c>
      <c r="AE253" s="49" t="str">
        <f t="shared" si="79"/>
        <v xml:space="preserve"> </v>
      </c>
      <c r="AF253" s="49" t="str">
        <f t="shared" si="80"/>
        <v xml:space="preserve"> </v>
      </c>
      <c r="AH253" s="49" t="str">
        <f t="shared" si="81"/>
        <v xml:space="preserve"> </v>
      </c>
      <c r="AI253" s="49" t="str">
        <f t="shared" si="82"/>
        <v xml:space="preserve"> </v>
      </c>
      <c r="AJ253" s="49" t="str">
        <f t="shared" si="83"/>
        <v xml:space="preserve"> </v>
      </c>
      <c r="AK253" s="121" t="str">
        <f t="shared" si="67"/>
        <v xml:space="preserve"> </v>
      </c>
    </row>
    <row r="254" spans="3:37" ht="12.75">
      <c r="C254" s="237"/>
      <c r="D254" s="238" t="s">
        <v>2</v>
      </c>
      <c r="E254" s="239">
        <v>70.400000000000006</v>
      </c>
      <c r="F254" s="240">
        <v>22</v>
      </c>
      <c r="G254" s="240">
        <v>352</v>
      </c>
      <c r="H254" s="240">
        <v>41946.032679028023</v>
      </c>
      <c r="I254" s="240">
        <v>5977.309656761493</v>
      </c>
      <c r="J254" s="240">
        <v>1258.9053057793287</v>
      </c>
      <c r="K254" s="240">
        <v>513.83890031809324</v>
      </c>
      <c r="L254" s="240">
        <v>1955.104583169496</v>
      </c>
      <c r="M254" s="240">
        <v>9576.9552383999981</v>
      </c>
      <c r="N254" s="240">
        <v>7775.3895999999986</v>
      </c>
      <c r="O254" s="241">
        <v>14888.529394599618</v>
      </c>
      <c r="Q254" s="49">
        <f t="shared" si="68"/>
        <v>595.82432782710259</v>
      </c>
      <c r="R254" s="49">
        <f t="shared" si="69"/>
        <v>1906.6378490467284</v>
      </c>
      <c r="S254" s="49">
        <f t="shared" si="70"/>
        <v>119.16486556542053</v>
      </c>
      <c r="U254" s="50">
        <f t="shared" si="71"/>
        <v>0.14249999999999999</v>
      </c>
      <c r="V254" s="50">
        <f t="shared" si="72"/>
        <v>3.0012500000000004E-2</v>
      </c>
      <c r="W254" s="51">
        <f t="shared" si="73"/>
        <v>1.2249999999999999E-2</v>
      </c>
      <c r="X254" s="51">
        <f t="shared" si="74"/>
        <v>4.6609999999999999E-2</v>
      </c>
      <c r="Z254" s="49">
        <f t="shared" si="75"/>
        <v>136.03629599999996</v>
      </c>
      <c r="AA254" s="49">
        <f t="shared" si="76"/>
        <v>435.31614719999993</v>
      </c>
      <c r="AB254" s="49">
        <f t="shared" si="77"/>
        <v>27.207259199999996</v>
      </c>
      <c r="AD254" s="49">
        <f t="shared" si="78"/>
        <v>110.44587499999997</v>
      </c>
      <c r="AE254" s="49">
        <f t="shared" si="79"/>
        <v>353.42679999999996</v>
      </c>
      <c r="AF254" s="49">
        <f t="shared" si="80"/>
        <v>22.089174999999997</v>
      </c>
      <c r="AH254" s="49">
        <f t="shared" si="81"/>
        <v>211.48479253692636</v>
      </c>
      <c r="AI254" s="49">
        <f t="shared" si="82"/>
        <v>676.75133611816443</v>
      </c>
      <c r="AJ254" s="49">
        <f t="shared" si="83"/>
        <v>42.296958507385277</v>
      </c>
      <c r="AK254" s="121">
        <f t="shared" si="67"/>
        <v>0.3549448766353418</v>
      </c>
    </row>
    <row r="255" spans="3:37" ht="12.75">
      <c r="C255" s="237"/>
      <c r="D255" s="238" t="s">
        <v>104</v>
      </c>
      <c r="E255" s="239">
        <v>64</v>
      </c>
      <c r="F255" s="240">
        <v>20</v>
      </c>
      <c r="G255" s="240">
        <v>320</v>
      </c>
      <c r="H255" s="240">
        <v>34029.844390984137</v>
      </c>
      <c r="I255" s="240">
        <v>3402.984439098414</v>
      </c>
      <c r="J255" s="240">
        <v>2143.8801966320007</v>
      </c>
      <c r="K255" s="240">
        <v>416.86559378955565</v>
      </c>
      <c r="L255" s="240">
        <v>2007.7608190680639</v>
      </c>
      <c r="M255" s="240">
        <v>8706.3229439999996</v>
      </c>
      <c r="N255" s="240">
        <v>7068.5359999999991</v>
      </c>
      <c r="O255" s="241">
        <v>10283.494398396102</v>
      </c>
      <c r="Q255" s="49">
        <f t="shared" si="68"/>
        <v>531.71631860912714</v>
      </c>
      <c r="R255" s="49">
        <f t="shared" si="69"/>
        <v>1701.4922195492068</v>
      </c>
      <c r="S255" s="49">
        <f t="shared" si="70"/>
        <v>106.34326372182542</v>
      </c>
      <c r="U255" s="50">
        <f t="shared" si="71"/>
        <v>0.1</v>
      </c>
      <c r="V255" s="50">
        <f t="shared" si="72"/>
        <v>6.3E-2</v>
      </c>
      <c r="W255" s="51">
        <f t="shared" si="73"/>
        <v>1.2249999999999999E-2</v>
      </c>
      <c r="X255" s="51">
        <f t="shared" si="74"/>
        <v>5.8999999999999997E-2</v>
      </c>
      <c r="Z255" s="49">
        <f t="shared" si="75"/>
        <v>136.03629599999999</v>
      </c>
      <c r="AA255" s="49">
        <f t="shared" si="76"/>
        <v>435.31614719999999</v>
      </c>
      <c r="AB255" s="49">
        <f t="shared" si="77"/>
        <v>27.207259199999999</v>
      </c>
      <c r="AD255" s="49">
        <f t="shared" si="78"/>
        <v>110.44587499999999</v>
      </c>
      <c r="AE255" s="49">
        <f t="shared" si="79"/>
        <v>353.42679999999996</v>
      </c>
      <c r="AF255" s="49">
        <f t="shared" si="80"/>
        <v>22.089174999999997</v>
      </c>
      <c r="AH255" s="49">
        <f t="shared" si="81"/>
        <v>160.67959997493909</v>
      </c>
      <c r="AI255" s="49">
        <f t="shared" si="82"/>
        <v>514.17471991980506</v>
      </c>
      <c r="AJ255" s="49">
        <f t="shared" si="83"/>
        <v>32.135919994987816</v>
      </c>
      <c r="AK255" s="121">
        <f t="shared" si="67"/>
        <v>0.30219046200283567</v>
      </c>
    </row>
    <row r="256" spans="3:37" ht="12.75">
      <c r="C256" s="227" t="s">
        <v>221</v>
      </c>
      <c r="D256" s="228"/>
      <c r="E256" s="234">
        <v>518.4</v>
      </c>
      <c r="F256" s="235">
        <v>162</v>
      </c>
      <c r="G256" s="235">
        <v>2592</v>
      </c>
      <c r="H256" s="235">
        <v>302810.9310599555</v>
      </c>
      <c r="I256" s="235">
        <v>51832.460967425417</v>
      </c>
      <c r="J256" s="235">
        <v>9270.735945711509</v>
      </c>
      <c r="K256" s="235">
        <v>3709.4339054844545</v>
      </c>
      <c r="L256" s="235">
        <v>15248.222335670775</v>
      </c>
      <c r="M256" s="235">
        <v>70521.21584639998</v>
      </c>
      <c r="N256" s="235">
        <v>57255.141599999995</v>
      </c>
      <c r="O256" s="236">
        <v>94973.720459263335</v>
      </c>
      <c r="Q256" s="53">
        <f t="shared" si="68"/>
        <v>584.12602442121045</v>
      </c>
      <c r="R256" s="53">
        <f t="shared" si="69"/>
        <v>1869.2032781478736</v>
      </c>
      <c r="S256" s="53">
        <f t="shared" si="70"/>
        <v>116.8252048842421</v>
      </c>
      <c r="T256" s="54"/>
      <c r="U256" s="55">
        <f t="shared" si="71"/>
        <v>0.17117103661347935</v>
      </c>
      <c r="V256" s="55">
        <f t="shared" si="72"/>
        <v>3.0615592089956407E-2</v>
      </c>
      <c r="W256" s="56">
        <f t="shared" si="73"/>
        <v>1.2249999999999999E-2</v>
      </c>
      <c r="X256" s="56">
        <f t="shared" si="74"/>
        <v>5.0355587502393301E-2</v>
      </c>
      <c r="Y256" s="54"/>
      <c r="Z256" s="53">
        <f t="shared" si="75"/>
        <v>136.03629599999996</v>
      </c>
      <c r="AA256" s="53">
        <f t="shared" si="76"/>
        <v>435.31614719999988</v>
      </c>
      <c r="AB256" s="53">
        <f t="shared" si="77"/>
        <v>27.207259199999992</v>
      </c>
      <c r="AC256" s="54"/>
      <c r="AD256" s="53">
        <f t="shared" si="78"/>
        <v>110.445875</v>
      </c>
      <c r="AE256" s="53">
        <f t="shared" si="79"/>
        <v>353.42679999999996</v>
      </c>
      <c r="AF256" s="53">
        <f t="shared" si="80"/>
        <v>22.089174999999997</v>
      </c>
      <c r="AG256" s="54"/>
      <c r="AH256" s="57">
        <f t="shared" si="81"/>
        <v>183.20547928098637</v>
      </c>
      <c r="AI256" s="53">
        <f t="shared" si="82"/>
        <v>586.2575336991564</v>
      </c>
      <c r="AJ256" s="53">
        <f t="shared" si="83"/>
        <v>36.641095856197275</v>
      </c>
      <c r="AK256" s="121">
        <f t="shared" si="67"/>
        <v>0.31364033037651096</v>
      </c>
    </row>
    <row r="257" spans="3:37" ht="12.75">
      <c r="C257" s="227"/>
      <c r="D257" s="228"/>
      <c r="E257" s="234"/>
      <c r="F257" s="235"/>
      <c r="G257" s="235"/>
      <c r="H257" s="235"/>
      <c r="I257" s="235"/>
      <c r="J257" s="235"/>
      <c r="K257" s="235"/>
      <c r="L257" s="235"/>
      <c r="M257" s="235"/>
      <c r="N257" s="235"/>
      <c r="O257" s="236"/>
      <c r="Q257" s="49" t="str">
        <f t="shared" si="68"/>
        <v xml:space="preserve"> </v>
      </c>
      <c r="R257" s="49" t="str">
        <f t="shared" si="69"/>
        <v xml:space="preserve"> </v>
      </c>
      <c r="S257" s="49" t="str">
        <f t="shared" si="70"/>
        <v xml:space="preserve"> </v>
      </c>
      <c r="U257" s="50" t="str">
        <f t="shared" si="71"/>
        <v xml:space="preserve"> </v>
      </c>
      <c r="V257" s="50" t="str">
        <f t="shared" si="72"/>
        <v xml:space="preserve"> </v>
      </c>
      <c r="W257" s="51" t="str">
        <f t="shared" si="73"/>
        <v xml:space="preserve"> </v>
      </c>
      <c r="X257" s="51" t="str">
        <f t="shared" si="74"/>
        <v xml:space="preserve"> </v>
      </c>
      <c r="Z257" s="49" t="str">
        <f t="shared" si="75"/>
        <v xml:space="preserve"> </v>
      </c>
      <c r="AA257" s="49" t="str">
        <f t="shared" si="76"/>
        <v xml:space="preserve"> </v>
      </c>
      <c r="AB257" s="49" t="str">
        <f t="shared" si="77"/>
        <v xml:space="preserve"> </v>
      </c>
      <c r="AD257" s="49" t="str">
        <f t="shared" si="78"/>
        <v xml:space="preserve"> </v>
      </c>
      <c r="AE257" s="49" t="str">
        <f t="shared" si="79"/>
        <v xml:space="preserve"> </v>
      </c>
      <c r="AF257" s="49" t="str">
        <f t="shared" si="80"/>
        <v xml:space="preserve"> </v>
      </c>
      <c r="AH257" s="49" t="str">
        <f t="shared" si="81"/>
        <v xml:space="preserve"> </v>
      </c>
      <c r="AI257" s="49" t="str">
        <f t="shared" si="82"/>
        <v xml:space="preserve"> </v>
      </c>
      <c r="AJ257" s="49" t="str">
        <f t="shared" si="83"/>
        <v xml:space="preserve"> </v>
      </c>
      <c r="AK257" s="121" t="str">
        <f t="shared" si="67"/>
        <v xml:space="preserve"> </v>
      </c>
    </row>
    <row r="258" spans="3:37" ht="12.75">
      <c r="C258" s="227" t="s">
        <v>206</v>
      </c>
      <c r="D258" s="227" t="s">
        <v>50</v>
      </c>
      <c r="E258" s="234">
        <v>42</v>
      </c>
      <c r="F258" s="235">
        <v>10</v>
      </c>
      <c r="G258" s="235">
        <v>120</v>
      </c>
      <c r="H258" s="235">
        <v>21177.040763662455</v>
      </c>
      <c r="I258" s="235">
        <v>0</v>
      </c>
      <c r="J258" s="235">
        <v>741.196426728186</v>
      </c>
      <c r="K258" s="235">
        <v>259.4187493548651</v>
      </c>
      <c r="L258" s="235">
        <v>1249.4454050560848</v>
      </c>
      <c r="M258" s="235">
        <v>5468.6590992000001</v>
      </c>
      <c r="N258" s="235">
        <v>3522.1752000000001</v>
      </c>
      <c r="O258" s="236">
        <v>9936.145883323321</v>
      </c>
      <c r="Q258" s="49">
        <f t="shared" si="68"/>
        <v>504.2152562776775</v>
      </c>
      <c r="R258" s="49">
        <f t="shared" si="69"/>
        <v>2117.7040763662453</v>
      </c>
      <c r="S258" s="49">
        <f t="shared" si="70"/>
        <v>176.47533969718714</v>
      </c>
      <c r="U258" s="50">
        <f t="shared" si="71"/>
        <v>0</v>
      </c>
      <c r="V258" s="50">
        <f t="shared" si="72"/>
        <v>3.5000000000000003E-2</v>
      </c>
      <c r="W258" s="51">
        <f t="shared" si="73"/>
        <v>1.225E-2</v>
      </c>
      <c r="X258" s="51">
        <f t="shared" si="74"/>
        <v>5.8999999999999997E-2</v>
      </c>
      <c r="Z258" s="49">
        <f t="shared" si="75"/>
        <v>130.20616902857142</v>
      </c>
      <c r="AA258" s="49">
        <f t="shared" si="76"/>
        <v>546.86590992000004</v>
      </c>
      <c r="AB258" s="49">
        <f t="shared" si="77"/>
        <v>45.572159159999998</v>
      </c>
      <c r="AD258" s="49">
        <f t="shared" si="78"/>
        <v>83.861314285714286</v>
      </c>
      <c r="AE258" s="49">
        <f t="shared" si="79"/>
        <v>352.21752000000004</v>
      </c>
      <c r="AF258" s="49">
        <f t="shared" si="80"/>
        <v>29.351459999999999</v>
      </c>
      <c r="AH258" s="49">
        <f t="shared" si="81"/>
        <v>236.57490198388859</v>
      </c>
      <c r="AI258" s="49">
        <f t="shared" si="82"/>
        <v>993.61458833233212</v>
      </c>
      <c r="AJ258" s="49">
        <f t="shared" si="83"/>
        <v>82.801215694361005</v>
      </c>
      <c r="AK258" s="121">
        <f t="shared" si="67"/>
        <v>0.46919425590249081</v>
      </c>
    </row>
    <row r="259" spans="3:37" ht="12.75">
      <c r="C259" s="237"/>
      <c r="D259" s="238" t="s">
        <v>49</v>
      </c>
      <c r="E259" s="239">
        <v>0</v>
      </c>
      <c r="F259" s="240"/>
      <c r="G259" s="240">
        <v>0</v>
      </c>
      <c r="H259" s="240">
        <v>0</v>
      </c>
      <c r="I259" s="240">
        <v>0</v>
      </c>
      <c r="J259" s="240">
        <v>0</v>
      </c>
      <c r="K259" s="240">
        <v>0</v>
      </c>
      <c r="L259" s="240">
        <v>0</v>
      </c>
      <c r="M259" s="240">
        <v>0</v>
      </c>
      <c r="N259" s="240">
        <v>0</v>
      </c>
      <c r="O259" s="241">
        <v>0</v>
      </c>
      <c r="Q259" s="49" t="str">
        <f t="shared" si="68"/>
        <v xml:space="preserve"> </v>
      </c>
      <c r="R259" s="49" t="str">
        <f t="shared" si="69"/>
        <v xml:space="preserve"> </v>
      </c>
      <c r="S259" s="49" t="str">
        <f t="shared" si="70"/>
        <v xml:space="preserve"> </v>
      </c>
      <c r="U259" s="50" t="str">
        <f t="shared" si="71"/>
        <v xml:space="preserve"> </v>
      </c>
      <c r="V259" s="50" t="str">
        <f t="shared" si="72"/>
        <v xml:space="preserve"> </v>
      </c>
      <c r="W259" s="51" t="str">
        <f t="shared" si="73"/>
        <v xml:space="preserve"> </v>
      </c>
      <c r="X259" s="51" t="str">
        <f t="shared" si="74"/>
        <v xml:space="preserve"> </v>
      </c>
      <c r="Z259" s="49" t="str">
        <f t="shared" si="75"/>
        <v xml:space="preserve"> </v>
      </c>
      <c r="AA259" s="49" t="str">
        <f t="shared" si="76"/>
        <v xml:space="preserve"> </v>
      </c>
      <c r="AB259" s="49" t="str">
        <f t="shared" si="77"/>
        <v xml:space="preserve"> </v>
      </c>
      <c r="AD259" s="49" t="str">
        <f t="shared" si="78"/>
        <v xml:space="preserve"> </v>
      </c>
      <c r="AE259" s="49" t="str">
        <f t="shared" si="79"/>
        <v xml:space="preserve"> </v>
      </c>
      <c r="AF259" s="49" t="str">
        <f t="shared" si="80"/>
        <v xml:space="preserve"> </v>
      </c>
      <c r="AH259" s="49" t="str">
        <f t="shared" si="81"/>
        <v xml:space="preserve"> </v>
      </c>
      <c r="AI259" s="49" t="str">
        <f t="shared" si="82"/>
        <v xml:space="preserve"> </v>
      </c>
      <c r="AJ259" s="49" t="str">
        <f t="shared" si="83"/>
        <v xml:space="preserve"> </v>
      </c>
      <c r="AK259" s="121" t="str">
        <f t="shared" si="67"/>
        <v xml:space="preserve"> </v>
      </c>
    </row>
    <row r="260" spans="3:37" ht="12.75">
      <c r="C260" s="237"/>
      <c r="D260" s="238" t="s">
        <v>51</v>
      </c>
      <c r="E260" s="239">
        <v>0</v>
      </c>
      <c r="F260" s="240"/>
      <c r="G260" s="240">
        <v>0</v>
      </c>
      <c r="H260" s="240">
        <v>0</v>
      </c>
      <c r="I260" s="240">
        <v>0</v>
      </c>
      <c r="J260" s="240">
        <v>0</v>
      </c>
      <c r="K260" s="240">
        <v>0</v>
      </c>
      <c r="L260" s="240">
        <v>0</v>
      </c>
      <c r="M260" s="240">
        <v>0</v>
      </c>
      <c r="N260" s="240">
        <v>0</v>
      </c>
      <c r="O260" s="241">
        <v>0</v>
      </c>
      <c r="Q260" s="49" t="str">
        <f t="shared" si="68"/>
        <v xml:space="preserve"> </v>
      </c>
      <c r="R260" s="49" t="str">
        <f t="shared" si="69"/>
        <v xml:space="preserve"> </v>
      </c>
      <c r="S260" s="49" t="str">
        <f t="shared" si="70"/>
        <v xml:space="preserve"> </v>
      </c>
      <c r="U260" s="50" t="str">
        <f t="shared" si="71"/>
        <v xml:space="preserve"> </v>
      </c>
      <c r="V260" s="50" t="str">
        <f t="shared" si="72"/>
        <v xml:space="preserve"> </v>
      </c>
      <c r="W260" s="51" t="str">
        <f t="shared" si="73"/>
        <v xml:space="preserve"> </v>
      </c>
      <c r="X260" s="51" t="str">
        <f t="shared" si="74"/>
        <v xml:space="preserve"> </v>
      </c>
      <c r="Z260" s="49" t="str">
        <f t="shared" si="75"/>
        <v xml:space="preserve"> </v>
      </c>
      <c r="AA260" s="49" t="str">
        <f t="shared" si="76"/>
        <v xml:space="preserve"> </v>
      </c>
      <c r="AB260" s="49" t="str">
        <f t="shared" si="77"/>
        <v xml:space="preserve"> </v>
      </c>
      <c r="AD260" s="49" t="str">
        <f t="shared" si="78"/>
        <v xml:space="preserve"> </v>
      </c>
      <c r="AE260" s="49" t="str">
        <f t="shared" si="79"/>
        <v xml:space="preserve"> </v>
      </c>
      <c r="AF260" s="49" t="str">
        <f t="shared" si="80"/>
        <v xml:space="preserve"> </v>
      </c>
      <c r="AH260" s="49" t="str">
        <f t="shared" si="81"/>
        <v xml:space="preserve"> </v>
      </c>
      <c r="AI260" s="49" t="str">
        <f t="shared" si="82"/>
        <v xml:space="preserve"> </v>
      </c>
      <c r="AJ260" s="49" t="str">
        <f t="shared" si="83"/>
        <v xml:space="preserve"> </v>
      </c>
      <c r="AK260" s="121" t="str">
        <f t="shared" si="67"/>
        <v xml:space="preserve"> </v>
      </c>
    </row>
    <row r="261" spans="3:37" ht="12.75">
      <c r="C261" s="237"/>
      <c r="D261" s="238" t="s">
        <v>12</v>
      </c>
      <c r="E261" s="239">
        <v>0</v>
      </c>
      <c r="F261" s="240"/>
      <c r="G261" s="240">
        <v>0</v>
      </c>
      <c r="H261" s="240">
        <v>0</v>
      </c>
      <c r="I261" s="240">
        <v>0</v>
      </c>
      <c r="J261" s="240">
        <v>0</v>
      </c>
      <c r="K261" s="240">
        <v>0</v>
      </c>
      <c r="L261" s="240">
        <v>0</v>
      </c>
      <c r="M261" s="240">
        <v>0</v>
      </c>
      <c r="N261" s="240">
        <v>0</v>
      </c>
      <c r="O261" s="241">
        <v>0</v>
      </c>
      <c r="Q261" s="49" t="str">
        <f t="shared" si="68"/>
        <v xml:space="preserve"> </v>
      </c>
      <c r="R261" s="49" t="str">
        <f t="shared" si="69"/>
        <v xml:space="preserve"> </v>
      </c>
      <c r="S261" s="49" t="str">
        <f t="shared" si="70"/>
        <v xml:space="preserve"> </v>
      </c>
      <c r="U261" s="50" t="str">
        <f t="shared" si="71"/>
        <v xml:space="preserve"> </v>
      </c>
      <c r="V261" s="50" t="str">
        <f t="shared" si="72"/>
        <v xml:space="preserve"> </v>
      </c>
      <c r="W261" s="51" t="str">
        <f t="shared" si="73"/>
        <v xml:space="preserve"> </v>
      </c>
      <c r="X261" s="51" t="str">
        <f t="shared" si="74"/>
        <v xml:space="preserve"> </v>
      </c>
      <c r="Z261" s="49" t="str">
        <f t="shared" si="75"/>
        <v xml:space="preserve"> </v>
      </c>
      <c r="AA261" s="49" t="str">
        <f t="shared" si="76"/>
        <v xml:space="preserve"> </v>
      </c>
      <c r="AB261" s="49" t="str">
        <f t="shared" si="77"/>
        <v xml:space="preserve"> </v>
      </c>
      <c r="AD261" s="49" t="str">
        <f t="shared" si="78"/>
        <v xml:space="preserve"> </v>
      </c>
      <c r="AE261" s="49" t="str">
        <f t="shared" si="79"/>
        <v xml:space="preserve"> </v>
      </c>
      <c r="AF261" s="49" t="str">
        <f t="shared" si="80"/>
        <v xml:space="preserve"> </v>
      </c>
      <c r="AH261" s="49" t="str">
        <f t="shared" si="81"/>
        <v xml:space="preserve"> </v>
      </c>
      <c r="AI261" s="49" t="str">
        <f t="shared" si="82"/>
        <v xml:space="preserve"> </v>
      </c>
      <c r="AJ261" s="49" t="str">
        <f t="shared" si="83"/>
        <v xml:space="preserve"> </v>
      </c>
      <c r="AK261" s="121" t="str">
        <f t="shared" si="67"/>
        <v xml:space="preserve"> </v>
      </c>
    </row>
    <row r="262" spans="3:37" ht="12.75">
      <c r="C262" s="237"/>
      <c r="D262" s="238" t="s">
        <v>1</v>
      </c>
      <c r="E262" s="239">
        <v>42</v>
      </c>
      <c r="F262" s="240">
        <v>10</v>
      </c>
      <c r="G262" s="240">
        <v>120</v>
      </c>
      <c r="H262" s="240">
        <v>24324.636911122776</v>
      </c>
      <c r="I262" s="240">
        <v>6733.0594969987842</v>
      </c>
      <c r="J262" s="240">
        <v>615.70520949433978</v>
      </c>
      <c r="K262" s="240">
        <v>297.976802161254</v>
      </c>
      <c r="L262" s="240">
        <v>1133.7713264274325</v>
      </c>
      <c r="M262" s="240">
        <v>5468.6590992000001</v>
      </c>
      <c r="N262" s="240">
        <v>3522.1752000000001</v>
      </c>
      <c r="O262" s="241">
        <v>6553.2897768409666</v>
      </c>
      <c r="Q262" s="49">
        <f t="shared" si="68"/>
        <v>579.15802169339941</v>
      </c>
      <c r="R262" s="49">
        <f t="shared" si="69"/>
        <v>2432.4636911122775</v>
      </c>
      <c r="S262" s="49">
        <f t="shared" si="70"/>
        <v>202.70530759268979</v>
      </c>
      <c r="U262" s="50">
        <f t="shared" si="71"/>
        <v>0.27679999999999999</v>
      </c>
      <c r="V262" s="50">
        <f t="shared" si="72"/>
        <v>2.5312000000000005E-2</v>
      </c>
      <c r="W262" s="51">
        <f t="shared" si="73"/>
        <v>1.225E-2</v>
      </c>
      <c r="X262" s="51">
        <f t="shared" si="74"/>
        <v>4.6609999999999999E-2</v>
      </c>
      <c r="Z262" s="49">
        <f t="shared" si="75"/>
        <v>130.20616902857142</v>
      </c>
      <c r="AA262" s="49">
        <f t="shared" si="76"/>
        <v>546.86590992000004</v>
      </c>
      <c r="AB262" s="49">
        <f t="shared" si="77"/>
        <v>45.572159159999998</v>
      </c>
      <c r="AD262" s="49">
        <f t="shared" si="78"/>
        <v>83.861314285714286</v>
      </c>
      <c r="AE262" s="49">
        <f t="shared" si="79"/>
        <v>352.21752000000004</v>
      </c>
      <c r="AF262" s="49">
        <f t="shared" si="80"/>
        <v>29.351459999999999</v>
      </c>
      <c r="AH262" s="49">
        <f t="shared" si="81"/>
        <v>156.03070897240397</v>
      </c>
      <c r="AI262" s="49">
        <f t="shared" si="82"/>
        <v>655.32897768409669</v>
      </c>
      <c r="AJ262" s="49">
        <f t="shared" si="83"/>
        <v>54.610748140341386</v>
      </c>
      <c r="AK262" s="121">
        <f t="shared" ref="AK262:AK313" si="84">+IF(H262&gt;0,O262/H262," ")</f>
        <v>0.26940956203314936</v>
      </c>
    </row>
    <row r="263" spans="3:37" ht="12.75">
      <c r="C263" s="237"/>
      <c r="D263" s="238" t="s">
        <v>0</v>
      </c>
      <c r="E263" s="239">
        <v>0</v>
      </c>
      <c r="F263" s="240"/>
      <c r="G263" s="240">
        <v>0</v>
      </c>
      <c r="H263" s="240">
        <v>0</v>
      </c>
      <c r="I263" s="240">
        <v>0</v>
      </c>
      <c r="J263" s="240">
        <v>0</v>
      </c>
      <c r="K263" s="240">
        <v>0</v>
      </c>
      <c r="L263" s="240">
        <v>0</v>
      </c>
      <c r="M263" s="240">
        <v>0</v>
      </c>
      <c r="N263" s="240">
        <v>0</v>
      </c>
      <c r="O263" s="241">
        <v>0</v>
      </c>
      <c r="Q263" s="49" t="str">
        <f t="shared" si="68"/>
        <v xml:space="preserve"> </v>
      </c>
      <c r="R263" s="49" t="str">
        <f t="shared" si="69"/>
        <v xml:space="preserve"> </v>
      </c>
      <c r="S263" s="49" t="str">
        <f t="shared" si="70"/>
        <v xml:space="preserve"> </v>
      </c>
      <c r="U263" s="50" t="str">
        <f t="shared" si="71"/>
        <v xml:space="preserve"> </v>
      </c>
      <c r="V263" s="50" t="str">
        <f t="shared" si="72"/>
        <v xml:space="preserve"> </v>
      </c>
      <c r="W263" s="51" t="str">
        <f t="shared" si="73"/>
        <v xml:space="preserve"> </v>
      </c>
      <c r="X263" s="51" t="str">
        <f t="shared" si="74"/>
        <v xml:space="preserve"> </v>
      </c>
      <c r="Z263" s="49" t="str">
        <f t="shared" si="75"/>
        <v xml:space="preserve"> </v>
      </c>
      <c r="AA263" s="49" t="str">
        <f t="shared" si="76"/>
        <v xml:space="preserve"> </v>
      </c>
      <c r="AB263" s="49" t="str">
        <f t="shared" si="77"/>
        <v xml:space="preserve"> </v>
      </c>
      <c r="AD263" s="49" t="str">
        <f t="shared" si="78"/>
        <v xml:space="preserve"> </v>
      </c>
      <c r="AE263" s="49" t="str">
        <f t="shared" si="79"/>
        <v xml:space="preserve"> </v>
      </c>
      <c r="AF263" s="49" t="str">
        <f t="shared" si="80"/>
        <v xml:space="preserve"> </v>
      </c>
      <c r="AH263" s="49" t="str">
        <f t="shared" si="81"/>
        <v xml:space="preserve"> </v>
      </c>
      <c r="AI263" s="49" t="str">
        <f t="shared" si="82"/>
        <v xml:space="preserve"> </v>
      </c>
      <c r="AJ263" s="49" t="str">
        <f t="shared" si="83"/>
        <v xml:space="preserve"> </v>
      </c>
      <c r="AK263" s="121" t="str">
        <f t="shared" si="84"/>
        <v xml:space="preserve"> </v>
      </c>
    </row>
    <row r="264" spans="3:37" ht="12.75">
      <c r="C264" s="237"/>
      <c r="D264" s="238" t="s">
        <v>13</v>
      </c>
      <c r="E264" s="239">
        <v>0</v>
      </c>
      <c r="F264" s="240"/>
      <c r="G264" s="240">
        <v>0</v>
      </c>
      <c r="H264" s="240">
        <v>0</v>
      </c>
      <c r="I264" s="240">
        <v>0</v>
      </c>
      <c r="J264" s="240">
        <v>0</v>
      </c>
      <c r="K264" s="240">
        <v>0</v>
      </c>
      <c r="L264" s="240">
        <v>0</v>
      </c>
      <c r="M264" s="240">
        <v>0</v>
      </c>
      <c r="N264" s="240">
        <v>0</v>
      </c>
      <c r="O264" s="241">
        <v>0</v>
      </c>
      <c r="Q264" s="49" t="str">
        <f t="shared" si="68"/>
        <v xml:space="preserve"> </v>
      </c>
      <c r="R264" s="49" t="str">
        <f t="shared" si="69"/>
        <v xml:space="preserve"> </v>
      </c>
      <c r="S264" s="49" t="str">
        <f t="shared" si="70"/>
        <v xml:space="preserve"> </v>
      </c>
      <c r="U264" s="50" t="str">
        <f t="shared" si="71"/>
        <v xml:space="preserve"> </v>
      </c>
      <c r="V264" s="50" t="str">
        <f t="shared" si="72"/>
        <v xml:space="preserve"> </v>
      </c>
      <c r="W264" s="51" t="str">
        <f t="shared" si="73"/>
        <v xml:space="preserve"> </v>
      </c>
      <c r="X264" s="51" t="str">
        <f t="shared" si="74"/>
        <v xml:space="preserve"> </v>
      </c>
      <c r="Z264" s="49" t="str">
        <f t="shared" si="75"/>
        <v xml:space="preserve"> </v>
      </c>
      <c r="AA264" s="49" t="str">
        <f t="shared" si="76"/>
        <v xml:space="preserve"> </v>
      </c>
      <c r="AB264" s="49" t="str">
        <f t="shared" si="77"/>
        <v xml:space="preserve"> </v>
      </c>
      <c r="AD264" s="49" t="str">
        <f t="shared" si="78"/>
        <v xml:space="preserve"> </v>
      </c>
      <c r="AE264" s="49" t="str">
        <f t="shared" si="79"/>
        <v xml:space="preserve"> </v>
      </c>
      <c r="AF264" s="49" t="str">
        <f t="shared" si="80"/>
        <v xml:space="preserve"> </v>
      </c>
      <c r="AH264" s="49" t="str">
        <f t="shared" si="81"/>
        <v xml:space="preserve"> </v>
      </c>
      <c r="AI264" s="49" t="str">
        <f t="shared" si="82"/>
        <v xml:space="preserve"> </v>
      </c>
      <c r="AJ264" s="49" t="str">
        <f t="shared" si="83"/>
        <v xml:space="preserve"> </v>
      </c>
      <c r="AK264" s="121" t="str">
        <f t="shared" si="84"/>
        <v xml:space="preserve"> </v>
      </c>
    </row>
    <row r="265" spans="3:37" ht="12.75">
      <c r="C265" s="237"/>
      <c r="D265" s="238" t="s">
        <v>48</v>
      </c>
      <c r="E265" s="239">
        <v>0</v>
      </c>
      <c r="F265" s="240"/>
      <c r="G265" s="240">
        <v>0</v>
      </c>
      <c r="H265" s="240">
        <v>0</v>
      </c>
      <c r="I265" s="240">
        <v>0</v>
      </c>
      <c r="J265" s="240">
        <v>0</v>
      </c>
      <c r="K265" s="240">
        <v>0</v>
      </c>
      <c r="L265" s="240">
        <v>0</v>
      </c>
      <c r="M265" s="240">
        <v>0</v>
      </c>
      <c r="N265" s="240">
        <v>0</v>
      </c>
      <c r="O265" s="241">
        <v>0</v>
      </c>
      <c r="Q265" s="49" t="str">
        <f t="shared" si="68"/>
        <v xml:space="preserve"> </v>
      </c>
      <c r="R265" s="49" t="str">
        <f t="shared" si="69"/>
        <v xml:space="preserve"> </v>
      </c>
      <c r="S265" s="49" t="str">
        <f t="shared" si="70"/>
        <v xml:space="preserve"> </v>
      </c>
      <c r="U265" s="50" t="str">
        <f t="shared" si="71"/>
        <v xml:space="preserve"> </v>
      </c>
      <c r="V265" s="50" t="str">
        <f t="shared" si="72"/>
        <v xml:space="preserve"> </v>
      </c>
      <c r="W265" s="51" t="str">
        <f t="shared" si="73"/>
        <v xml:space="preserve"> </v>
      </c>
      <c r="X265" s="51" t="str">
        <f t="shared" si="74"/>
        <v xml:space="preserve"> </v>
      </c>
      <c r="Z265" s="49" t="str">
        <f t="shared" si="75"/>
        <v xml:space="preserve"> </v>
      </c>
      <c r="AA265" s="49" t="str">
        <f t="shared" si="76"/>
        <v xml:space="preserve"> </v>
      </c>
      <c r="AB265" s="49" t="str">
        <f t="shared" si="77"/>
        <v xml:space="preserve"> </v>
      </c>
      <c r="AD265" s="49" t="str">
        <f t="shared" si="78"/>
        <v xml:space="preserve"> </v>
      </c>
      <c r="AE265" s="49" t="str">
        <f t="shared" si="79"/>
        <v xml:space="preserve"> </v>
      </c>
      <c r="AF265" s="49" t="str">
        <f t="shared" si="80"/>
        <v xml:space="preserve"> </v>
      </c>
      <c r="AH265" s="49" t="str">
        <f t="shared" si="81"/>
        <v xml:space="preserve"> </v>
      </c>
      <c r="AI265" s="49" t="str">
        <f t="shared" si="82"/>
        <v xml:space="preserve"> </v>
      </c>
      <c r="AJ265" s="49" t="str">
        <f t="shared" si="83"/>
        <v xml:space="preserve"> </v>
      </c>
      <c r="AK265" s="121" t="str">
        <f t="shared" si="84"/>
        <v xml:space="preserve"> </v>
      </c>
    </row>
    <row r="266" spans="3:37" ht="12.75">
      <c r="C266" s="237"/>
      <c r="D266" s="238" t="s">
        <v>47</v>
      </c>
      <c r="E266" s="239">
        <v>0</v>
      </c>
      <c r="F266" s="240"/>
      <c r="G266" s="240">
        <v>0</v>
      </c>
      <c r="H266" s="240">
        <v>0</v>
      </c>
      <c r="I266" s="240">
        <v>0</v>
      </c>
      <c r="J266" s="240">
        <v>0</v>
      </c>
      <c r="K266" s="240">
        <v>0</v>
      </c>
      <c r="L266" s="240">
        <v>0</v>
      </c>
      <c r="M266" s="240">
        <v>0</v>
      </c>
      <c r="N266" s="240">
        <v>0</v>
      </c>
      <c r="O266" s="241">
        <v>0</v>
      </c>
      <c r="Q266" s="49" t="str">
        <f t="shared" si="68"/>
        <v xml:space="preserve"> </v>
      </c>
      <c r="R266" s="49" t="str">
        <f t="shared" si="69"/>
        <v xml:space="preserve"> </v>
      </c>
      <c r="S266" s="49" t="str">
        <f t="shared" si="70"/>
        <v xml:space="preserve"> </v>
      </c>
      <c r="U266" s="50" t="str">
        <f t="shared" si="71"/>
        <v xml:space="preserve"> </v>
      </c>
      <c r="V266" s="50" t="str">
        <f t="shared" si="72"/>
        <v xml:space="preserve"> </v>
      </c>
      <c r="W266" s="51" t="str">
        <f t="shared" si="73"/>
        <v xml:space="preserve"> </v>
      </c>
      <c r="X266" s="51" t="str">
        <f t="shared" si="74"/>
        <v xml:space="preserve"> </v>
      </c>
      <c r="Z266" s="49" t="str">
        <f t="shared" si="75"/>
        <v xml:space="preserve"> </v>
      </c>
      <c r="AA266" s="49" t="str">
        <f t="shared" si="76"/>
        <v xml:space="preserve"> </v>
      </c>
      <c r="AB266" s="49" t="str">
        <f t="shared" si="77"/>
        <v xml:space="preserve"> </v>
      </c>
      <c r="AD266" s="49" t="str">
        <f t="shared" si="78"/>
        <v xml:space="preserve"> </v>
      </c>
      <c r="AE266" s="49" t="str">
        <f t="shared" si="79"/>
        <v xml:space="preserve"> </v>
      </c>
      <c r="AF266" s="49" t="str">
        <f t="shared" si="80"/>
        <v xml:space="preserve"> </v>
      </c>
      <c r="AH266" s="49" t="str">
        <f t="shared" si="81"/>
        <v xml:space="preserve"> </v>
      </c>
      <c r="AI266" s="49" t="str">
        <f t="shared" si="82"/>
        <v xml:space="preserve"> </v>
      </c>
      <c r="AJ266" s="49" t="str">
        <f t="shared" si="83"/>
        <v xml:space="preserve"> </v>
      </c>
      <c r="AK266" s="121" t="str">
        <f t="shared" si="84"/>
        <v xml:space="preserve"> </v>
      </c>
    </row>
    <row r="267" spans="3:37" ht="12.75">
      <c r="C267" s="237"/>
      <c r="D267" s="238" t="s">
        <v>21</v>
      </c>
      <c r="E267" s="239">
        <v>0</v>
      </c>
      <c r="F267" s="240"/>
      <c r="G267" s="240">
        <v>0</v>
      </c>
      <c r="H267" s="240">
        <v>0</v>
      </c>
      <c r="I267" s="240">
        <v>0</v>
      </c>
      <c r="J267" s="240">
        <v>0</v>
      </c>
      <c r="K267" s="240">
        <v>0</v>
      </c>
      <c r="L267" s="240">
        <v>0</v>
      </c>
      <c r="M267" s="240">
        <v>0</v>
      </c>
      <c r="N267" s="240">
        <v>0</v>
      </c>
      <c r="O267" s="241">
        <v>0</v>
      </c>
      <c r="Q267" s="49" t="str">
        <f t="shared" si="68"/>
        <v xml:space="preserve"> </v>
      </c>
      <c r="R267" s="49" t="str">
        <f t="shared" si="69"/>
        <v xml:space="preserve"> </v>
      </c>
      <c r="S267" s="49" t="str">
        <f t="shared" si="70"/>
        <v xml:space="preserve"> </v>
      </c>
      <c r="U267" s="50" t="str">
        <f t="shared" si="71"/>
        <v xml:space="preserve"> </v>
      </c>
      <c r="V267" s="50" t="str">
        <f t="shared" si="72"/>
        <v xml:space="preserve"> </v>
      </c>
      <c r="W267" s="51" t="str">
        <f t="shared" si="73"/>
        <v xml:space="preserve"> </v>
      </c>
      <c r="X267" s="51" t="str">
        <f t="shared" si="74"/>
        <v xml:space="preserve"> </v>
      </c>
      <c r="Z267" s="49" t="str">
        <f t="shared" si="75"/>
        <v xml:space="preserve"> </v>
      </c>
      <c r="AA267" s="49" t="str">
        <f t="shared" si="76"/>
        <v xml:space="preserve"> </v>
      </c>
      <c r="AB267" s="49" t="str">
        <f t="shared" si="77"/>
        <v xml:space="preserve"> </v>
      </c>
      <c r="AD267" s="49" t="str">
        <f t="shared" si="78"/>
        <v xml:space="preserve"> </v>
      </c>
      <c r="AE267" s="49" t="str">
        <f t="shared" si="79"/>
        <v xml:space="preserve"> </v>
      </c>
      <c r="AF267" s="49" t="str">
        <f t="shared" si="80"/>
        <v xml:space="preserve"> </v>
      </c>
      <c r="AH267" s="49" t="str">
        <f t="shared" si="81"/>
        <v xml:space="preserve"> </v>
      </c>
      <c r="AI267" s="49" t="str">
        <f t="shared" si="82"/>
        <v xml:space="preserve"> </v>
      </c>
      <c r="AJ267" s="49" t="str">
        <f t="shared" si="83"/>
        <v xml:space="preserve"> </v>
      </c>
      <c r="AK267" s="121" t="str">
        <f t="shared" si="84"/>
        <v xml:space="preserve"> </v>
      </c>
    </row>
    <row r="268" spans="3:37" ht="12.75">
      <c r="C268" s="237"/>
      <c r="D268" s="238" t="s">
        <v>2</v>
      </c>
      <c r="E268" s="239">
        <v>0</v>
      </c>
      <c r="F268" s="240"/>
      <c r="G268" s="240">
        <v>0</v>
      </c>
      <c r="H268" s="240">
        <v>0</v>
      </c>
      <c r="I268" s="240">
        <v>0</v>
      </c>
      <c r="J268" s="240">
        <v>0</v>
      </c>
      <c r="K268" s="240">
        <v>0</v>
      </c>
      <c r="L268" s="240">
        <v>0</v>
      </c>
      <c r="M268" s="240">
        <v>0</v>
      </c>
      <c r="N268" s="240">
        <v>0</v>
      </c>
      <c r="O268" s="241">
        <v>0</v>
      </c>
      <c r="Q268" s="49" t="str">
        <f t="shared" si="68"/>
        <v xml:space="preserve"> </v>
      </c>
      <c r="R268" s="49" t="str">
        <f t="shared" si="69"/>
        <v xml:space="preserve"> </v>
      </c>
      <c r="S268" s="49" t="str">
        <f t="shared" si="70"/>
        <v xml:space="preserve"> </v>
      </c>
      <c r="U268" s="50" t="str">
        <f t="shared" si="71"/>
        <v xml:space="preserve"> </v>
      </c>
      <c r="V268" s="50" t="str">
        <f t="shared" si="72"/>
        <v xml:space="preserve"> </v>
      </c>
      <c r="W268" s="51" t="str">
        <f t="shared" si="73"/>
        <v xml:space="preserve"> </v>
      </c>
      <c r="X268" s="51" t="str">
        <f t="shared" si="74"/>
        <v xml:space="preserve"> </v>
      </c>
      <c r="Z268" s="49" t="str">
        <f t="shared" si="75"/>
        <v xml:space="preserve"> </v>
      </c>
      <c r="AA268" s="49" t="str">
        <f t="shared" si="76"/>
        <v xml:space="preserve"> </v>
      </c>
      <c r="AB268" s="49" t="str">
        <f t="shared" si="77"/>
        <v xml:space="preserve"> </v>
      </c>
      <c r="AD268" s="49" t="str">
        <f t="shared" si="78"/>
        <v xml:space="preserve"> </v>
      </c>
      <c r="AE268" s="49" t="str">
        <f t="shared" si="79"/>
        <v xml:space="preserve"> </v>
      </c>
      <c r="AF268" s="49" t="str">
        <f t="shared" si="80"/>
        <v xml:space="preserve"> </v>
      </c>
      <c r="AH268" s="49" t="str">
        <f t="shared" si="81"/>
        <v xml:space="preserve"> </v>
      </c>
      <c r="AI268" s="49" t="str">
        <f t="shared" si="82"/>
        <v xml:space="preserve"> </v>
      </c>
      <c r="AJ268" s="49" t="str">
        <f t="shared" si="83"/>
        <v xml:space="preserve"> </v>
      </c>
      <c r="AK268" s="121" t="str">
        <f t="shared" si="84"/>
        <v xml:space="preserve"> </v>
      </c>
    </row>
    <row r="269" spans="3:37" ht="12.75">
      <c r="C269" s="237"/>
      <c r="D269" s="238" t="s">
        <v>104</v>
      </c>
      <c r="E269" s="239">
        <v>42</v>
      </c>
      <c r="F269" s="240">
        <v>10</v>
      </c>
      <c r="G269" s="240">
        <v>120</v>
      </c>
      <c r="H269" s="240">
        <v>18866.830723276751</v>
      </c>
      <c r="I269" s="240">
        <v>1886.6830723276753</v>
      </c>
      <c r="J269" s="240">
        <v>1188.6103355664354</v>
      </c>
      <c r="K269" s="240">
        <v>231.1186763601402</v>
      </c>
      <c r="L269" s="240">
        <v>1113.143012673328</v>
      </c>
      <c r="M269" s="240">
        <v>5468.6590992000001</v>
      </c>
      <c r="N269" s="240">
        <v>3522.1752000000001</v>
      </c>
      <c r="O269" s="241">
        <v>5456.4413271491703</v>
      </c>
      <c r="Q269" s="49">
        <f t="shared" si="68"/>
        <v>449.21025531611315</v>
      </c>
      <c r="R269" s="49">
        <f t="shared" si="69"/>
        <v>1886.6830723276751</v>
      </c>
      <c r="S269" s="49">
        <f t="shared" si="70"/>
        <v>157.22358936063958</v>
      </c>
      <c r="U269" s="50">
        <f t="shared" si="71"/>
        <v>0.1</v>
      </c>
      <c r="V269" s="50">
        <f t="shared" si="72"/>
        <v>6.3E-2</v>
      </c>
      <c r="W269" s="51">
        <f t="shared" si="73"/>
        <v>1.225E-2</v>
      </c>
      <c r="X269" s="51">
        <f t="shared" si="74"/>
        <v>5.8999999999999983E-2</v>
      </c>
      <c r="Z269" s="49">
        <f t="shared" si="75"/>
        <v>130.20616902857142</v>
      </c>
      <c r="AA269" s="49">
        <f t="shared" si="76"/>
        <v>546.86590992000004</v>
      </c>
      <c r="AB269" s="49">
        <f t="shared" si="77"/>
        <v>45.572159159999998</v>
      </c>
      <c r="AD269" s="49">
        <f t="shared" si="78"/>
        <v>83.861314285714286</v>
      </c>
      <c r="AE269" s="49">
        <f t="shared" si="79"/>
        <v>352.21752000000004</v>
      </c>
      <c r="AF269" s="49">
        <f t="shared" si="80"/>
        <v>29.351459999999999</v>
      </c>
      <c r="AH269" s="49">
        <f t="shared" si="81"/>
        <v>129.91526969402787</v>
      </c>
      <c r="AI269" s="49">
        <f t="shared" si="82"/>
        <v>545.64413271491708</v>
      </c>
      <c r="AJ269" s="49">
        <f t="shared" si="83"/>
        <v>45.470344392909752</v>
      </c>
      <c r="AK269" s="121">
        <f t="shared" si="84"/>
        <v>0.28920815621763885</v>
      </c>
    </row>
    <row r="270" spans="3:37" ht="12.75">
      <c r="C270" s="227" t="s">
        <v>222</v>
      </c>
      <c r="D270" s="228"/>
      <c r="E270" s="234">
        <v>126</v>
      </c>
      <c r="F270" s="235">
        <v>30</v>
      </c>
      <c r="G270" s="235">
        <v>360</v>
      </c>
      <c r="H270" s="235">
        <v>64368.508398061982</v>
      </c>
      <c r="I270" s="235">
        <v>8619.7425693264595</v>
      </c>
      <c r="J270" s="235">
        <v>2545.5119717889611</v>
      </c>
      <c r="K270" s="235">
        <v>788.51422787625927</v>
      </c>
      <c r="L270" s="235">
        <v>3496.3597441568454</v>
      </c>
      <c r="M270" s="235">
        <v>16405.977297600002</v>
      </c>
      <c r="N270" s="235">
        <v>10566.525600000001</v>
      </c>
      <c r="O270" s="236">
        <v>21945.876987313459</v>
      </c>
      <c r="Q270" s="53">
        <f t="shared" si="68"/>
        <v>510.86117776239666</v>
      </c>
      <c r="R270" s="53">
        <f t="shared" si="69"/>
        <v>2145.616946602066</v>
      </c>
      <c r="S270" s="53">
        <f t="shared" si="70"/>
        <v>178.80141221683883</v>
      </c>
      <c r="T270" s="54"/>
      <c r="U270" s="55">
        <f t="shared" si="71"/>
        <v>0.1339124174824903</v>
      </c>
      <c r="V270" s="55">
        <f t="shared" si="72"/>
        <v>3.9545921369611881E-2</v>
      </c>
      <c r="W270" s="56">
        <f t="shared" si="73"/>
        <v>1.225E-2</v>
      </c>
      <c r="X270" s="56">
        <f t="shared" si="74"/>
        <v>5.4317861811166566E-2</v>
      </c>
      <c r="Y270" s="54"/>
      <c r="Z270" s="53">
        <f t="shared" si="75"/>
        <v>130.20616902857145</v>
      </c>
      <c r="AA270" s="53">
        <f t="shared" si="76"/>
        <v>546.86590992000004</v>
      </c>
      <c r="AB270" s="53">
        <f t="shared" si="77"/>
        <v>45.572159160000005</v>
      </c>
      <c r="AC270" s="54"/>
      <c r="AD270" s="53">
        <f t="shared" si="78"/>
        <v>83.861314285714286</v>
      </c>
      <c r="AE270" s="53">
        <f t="shared" si="79"/>
        <v>352.21752000000004</v>
      </c>
      <c r="AF270" s="53">
        <f t="shared" si="80"/>
        <v>29.351460000000003</v>
      </c>
      <c r="AG270" s="54"/>
      <c r="AH270" s="57">
        <f t="shared" si="81"/>
        <v>174.17362688344014</v>
      </c>
      <c r="AI270" s="53">
        <f t="shared" si="82"/>
        <v>731.52923291044863</v>
      </c>
      <c r="AJ270" s="53">
        <f t="shared" si="83"/>
        <v>60.960769409204055</v>
      </c>
      <c r="AK270" s="121">
        <f t="shared" si="84"/>
        <v>0.34094120764144054</v>
      </c>
    </row>
    <row r="271" spans="3:37" ht="12.75">
      <c r="C271" s="227"/>
      <c r="D271" s="228"/>
      <c r="E271" s="234"/>
      <c r="F271" s="235"/>
      <c r="G271" s="235"/>
      <c r="H271" s="235"/>
      <c r="I271" s="235"/>
      <c r="J271" s="235"/>
      <c r="K271" s="235"/>
      <c r="L271" s="235"/>
      <c r="M271" s="235"/>
      <c r="N271" s="235"/>
      <c r="O271" s="236"/>
      <c r="Q271" s="49" t="str">
        <f t="shared" si="68"/>
        <v xml:space="preserve"> </v>
      </c>
      <c r="R271" s="49" t="str">
        <f t="shared" si="69"/>
        <v xml:space="preserve"> </v>
      </c>
      <c r="S271" s="49" t="str">
        <f t="shared" si="70"/>
        <v xml:space="preserve"> </v>
      </c>
      <c r="U271" s="50" t="str">
        <f t="shared" si="71"/>
        <v xml:space="preserve"> </v>
      </c>
      <c r="V271" s="50" t="str">
        <f t="shared" si="72"/>
        <v xml:space="preserve"> </v>
      </c>
      <c r="W271" s="51" t="str">
        <f t="shared" si="73"/>
        <v xml:space="preserve"> </v>
      </c>
      <c r="X271" s="51" t="str">
        <f t="shared" si="74"/>
        <v xml:space="preserve"> </v>
      </c>
      <c r="Z271" s="49" t="str">
        <f t="shared" si="75"/>
        <v xml:space="preserve"> </v>
      </c>
      <c r="AA271" s="49" t="str">
        <f t="shared" si="76"/>
        <v xml:space="preserve"> </v>
      </c>
      <c r="AB271" s="49" t="str">
        <f t="shared" si="77"/>
        <v xml:space="preserve"> </v>
      </c>
      <c r="AD271" s="49" t="str">
        <f t="shared" si="78"/>
        <v xml:space="preserve"> </v>
      </c>
      <c r="AE271" s="49" t="str">
        <f t="shared" si="79"/>
        <v xml:space="preserve"> </v>
      </c>
      <c r="AF271" s="49" t="str">
        <f t="shared" si="80"/>
        <v xml:space="preserve"> </v>
      </c>
      <c r="AH271" s="49" t="str">
        <f t="shared" si="81"/>
        <v xml:space="preserve"> </v>
      </c>
      <c r="AI271" s="49" t="str">
        <f t="shared" si="82"/>
        <v xml:space="preserve"> </v>
      </c>
      <c r="AJ271" s="49" t="str">
        <f t="shared" si="83"/>
        <v xml:space="preserve"> </v>
      </c>
      <c r="AK271" s="121" t="str">
        <f t="shared" si="84"/>
        <v xml:space="preserve"> </v>
      </c>
    </row>
    <row r="272" spans="3:37" ht="12.75">
      <c r="C272" s="227" t="s">
        <v>204</v>
      </c>
      <c r="D272" s="227" t="s">
        <v>50</v>
      </c>
      <c r="E272" s="234">
        <v>0</v>
      </c>
      <c r="F272" s="235"/>
      <c r="G272" s="235">
        <v>0</v>
      </c>
      <c r="H272" s="235">
        <v>0</v>
      </c>
      <c r="I272" s="235">
        <v>0</v>
      </c>
      <c r="J272" s="235">
        <v>0</v>
      </c>
      <c r="K272" s="235">
        <v>0</v>
      </c>
      <c r="L272" s="235">
        <v>0</v>
      </c>
      <c r="M272" s="235">
        <v>0</v>
      </c>
      <c r="N272" s="235">
        <v>0</v>
      </c>
      <c r="O272" s="236">
        <v>0</v>
      </c>
      <c r="Q272" s="49" t="str">
        <f t="shared" si="68"/>
        <v xml:space="preserve"> </v>
      </c>
      <c r="R272" s="49" t="str">
        <f t="shared" si="69"/>
        <v xml:space="preserve"> </v>
      </c>
      <c r="S272" s="49" t="str">
        <f t="shared" si="70"/>
        <v xml:space="preserve"> </v>
      </c>
      <c r="U272" s="50" t="str">
        <f t="shared" si="71"/>
        <v xml:space="preserve"> </v>
      </c>
      <c r="V272" s="50" t="str">
        <f t="shared" si="72"/>
        <v xml:space="preserve"> </v>
      </c>
      <c r="W272" s="51" t="str">
        <f t="shared" si="73"/>
        <v xml:space="preserve"> </v>
      </c>
      <c r="X272" s="51" t="str">
        <f t="shared" si="74"/>
        <v xml:space="preserve"> </v>
      </c>
      <c r="Z272" s="49" t="str">
        <f t="shared" si="75"/>
        <v xml:space="preserve"> </v>
      </c>
      <c r="AA272" s="49" t="str">
        <f t="shared" si="76"/>
        <v xml:space="preserve"> </v>
      </c>
      <c r="AB272" s="49" t="str">
        <f t="shared" si="77"/>
        <v xml:space="preserve"> </v>
      </c>
      <c r="AD272" s="49" t="str">
        <f t="shared" si="78"/>
        <v xml:space="preserve"> </v>
      </c>
      <c r="AE272" s="49" t="str">
        <f t="shared" si="79"/>
        <v xml:space="preserve"> </v>
      </c>
      <c r="AF272" s="49" t="str">
        <f t="shared" si="80"/>
        <v xml:space="preserve"> </v>
      </c>
      <c r="AH272" s="49" t="str">
        <f t="shared" si="81"/>
        <v xml:space="preserve"> </v>
      </c>
      <c r="AI272" s="49" t="str">
        <f t="shared" si="82"/>
        <v xml:space="preserve"> </v>
      </c>
      <c r="AJ272" s="49" t="str">
        <f t="shared" si="83"/>
        <v xml:space="preserve"> </v>
      </c>
      <c r="AK272" s="121" t="str">
        <f t="shared" si="84"/>
        <v xml:space="preserve"> </v>
      </c>
    </row>
    <row r="273" spans="3:37" ht="12.75">
      <c r="C273" s="237"/>
      <c r="D273" s="238" t="s">
        <v>49</v>
      </c>
      <c r="E273" s="239">
        <v>0</v>
      </c>
      <c r="F273" s="240"/>
      <c r="G273" s="240">
        <v>0</v>
      </c>
      <c r="H273" s="240">
        <v>0</v>
      </c>
      <c r="I273" s="240">
        <v>0</v>
      </c>
      <c r="J273" s="240">
        <v>0</v>
      </c>
      <c r="K273" s="240">
        <v>0</v>
      </c>
      <c r="L273" s="240">
        <v>0</v>
      </c>
      <c r="M273" s="240">
        <v>0</v>
      </c>
      <c r="N273" s="240">
        <v>0</v>
      </c>
      <c r="O273" s="241">
        <v>0</v>
      </c>
      <c r="Q273" s="49" t="str">
        <f t="shared" si="68"/>
        <v xml:space="preserve"> </v>
      </c>
      <c r="R273" s="49" t="str">
        <f t="shared" si="69"/>
        <v xml:space="preserve"> </v>
      </c>
      <c r="S273" s="49" t="str">
        <f t="shared" si="70"/>
        <v xml:space="preserve"> </v>
      </c>
      <c r="U273" s="50" t="str">
        <f t="shared" si="71"/>
        <v xml:space="preserve"> </v>
      </c>
      <c r="V273" s="50" t="str">
        <f t="shared" si="72"/>
        <v xml:space="preserve"> </v>
      </c>
      <c r="W273" s="51" t="str">
        <f t="shared" si="73"/>
        <v xml:space="preserve"> </v>
      </c>
      <c r="X273" s="51" t="str">
        <f t="shared" si="74"/>
        <v xml:space="preserve"> </v>
      </c>
      <c r="Z273" s="49" t="str">
        <f t="shared" si="75"/>
        <v xml:space="preserve"> </v>
      </c>
      <c r="AA273" s="49" t="str">
        <f t="shared" si="76"/>
        <v xml:space="preserve"> </v>
      </c>
      <c r="AB273" s="49" t="str">
        <f t="shared" si="77"/>
        <v xml:space="preserve"> </v>
      </c>
      <c r="AD273" s="49" t="str">
        <f t="shared" si="78"/>
        <v xml:space="preserve"> </v>
      </c>
      <c r="AE273" s="49" t="str">
        <f t="shared" si="79"/>
        <v xml:space="preserve"> </v>
      </c>
      <c r="AF273" s="49" t="str">
        <f t="shared" si="80"/>
        <v xml:space="preserve"> </v>
      </c>
      <c r="AH273" s="49" t="str">
        <f t="shared" si="81"/>
        <v xml:space="preserve"> </v>
      </c>
      <c r="AI273" s="49" t="str">
        <f t="shared" si="82"/>
        <v xml:space="preserve"> </v>
      </c>
      <c r="AJ273" s="49" t="str">
        <f t="shared" si="83"/>
        <v xml:space="preserve"> </v>
      </c>
      <c r="AK273" s="121" t="str">
        <f t="shared" si="84"/>
        <v xml:space="preserve"> </v>
      </c>
    </row>
    <row r="274" spans="3:37" ht="12.75">
      <c r="C274" s="237"/>
      <c r="D274" s="238" t="s">
        <v>51</v>
      </c>
      <c r="E274" s="239">
        <v>0</v>
      </c>
      <c r="F274" s="240"/>
      <c r="G274" s="240">
        <v>0</v>
      </c>
      <c r="H274" s="240">
        <v>0</v>
      </c>
      <c r="I274" s="240">
        <v>0</v>
      </c>
      <c r="J274" s="240">
        <v>0</v>
      </c>
      <c r="K274" s="240">
        <v>0</v>
      </c>
      <c r="L274" s="240">
        <v>0</v>
      </c>
      <c r="M274" s="240">
        <v>0</v>
      </c>
      <c r="N274" s="240">
        <v>0</v>
      </c>
      <c r="O274" s="241">
        <v>0</v>
      </c>
      <c r="Q274" s="49" t="str">
        <f t="shared" si="68"/>
        <v xml:space="preserve"> </v>
      </c>
      <c r="R274" s="49" t="str">
        <f t="shared" si="69"/>
        <v xml:space="preserve"> </v>
      </c>
      <c r="S274" s="49" t="str">
        <f t="shared" si="70"/>
        <v xml:space="preserve"> </v>
      </c>
      <c r="U274" s="50" t="str">
        <f t="shared" si="71"/>
        <v xml:space="preserve"> </v>
      </c>
      <c r="V274" s="50" t="str">
        <f t="shared" si="72"/>
        <v xml:space="preserve"> </v>
      </c>
      <c r="W274" s="51" t="str">
        <f t="shared" si="73"/>
        <v xml:space="preserve"> </v>
      </c>
      <c r="X274" s="51" t="str">
        <f t="shared" si="74"/>
        <v xml:space="preserve"> </v>
      </c>
      <c r="Z274" s="49" t="str">
        <f t="shared" si="75"/>
        <v xml:space="preserve"> </v>
      </c>
      <c r="AA274" s="49" t="str">
        <f t="shared" si="76"/>
        <v xml:space="preserve"> </v>
      </c>
      <c r="AB274" s="49" t="str">
        <f t="shared" si="77"/>
        <v xml:space="preserve"> </v>
      </c>
      <c r="AD274" s="49" t="str">
        <f t="shared" si="78"/>
        <v xml:space="preserve"> </v>
      </c>
      <c r="AE274" s="49" t="str">
        <f t="shared" si="79"/>
        <v xml:space="preserve"> </v>
      </c>
      <c r="AF274" s="49" t="str">
        <f t="shared" si="80"/>
        <v xml:space="preserve"> </v>
      </c>
      <c r="AH274" s="49" t="str">
        <f t="shared" si="81"/>
        <v xml:space="preserve"> </v>
      </c>
      <c r="AI274" s="49" t="str">
        <f t="shared" si="82"/>
        <v xml:space="preserve"> </v>
      </c>
      <c r="AJ274" s="49" t="str">
        <f t="shared" si="83"/>
        <v xml:space="preserve"> </v>
      </c>
      <c r="AK274" s="121" t="str">
        <f t="shared" si="84"/>
        <v xml:space="preserve"> </v>
      </c>
    </row>
    <row r="275" spans="3:37" ht="12.75">
      <c r="C275" s="237"/>
      <c r="D275" s="238" t="s">
        <v>12</v>
      </c>
      <c r="E275" s="239">
        <v>0</v>
      </c>
      <c r="F275" s="240"/>
      <c r="G275" s="240">
        <v>0</v>
      </c>
      <c r="H275" s="240">
        <v>0</v>
      </c>
      <c r="I275" s="240">
        <v>0</v>
      </c>
      <c r="J275" s="240">
        <v>0</v>
      </c>
      <c r="K275" s="240">
        <v>0</v>
      </c>
      <c r="L275" s="240">
        <v>0</v>
      </c>
      <c r="M275" s="240">
        <v>0</v>
      </c>
      <c r="N275" s="240">
        <v>0</v>
      </c>
      <c r="O275" s="241">
        <v>0</v>
      </c>
      <c r="Q275" s="49" t="str">
        <f t="shared" si="68"/>
        <v xml:space="preserve"> </v>
      </c>
      <c r="R275" s="49" t="str">
        <f t="shared" si="69"/>
        <v xml:space="preserve"> </v>
      </c>
      <c r="S275" s="49" t="str">
        <f t="shared" si="70"/>
        <v xml:space="preserve"> </v>
      </c>
      <c r="U275" s="50" t="str">
        <f t="shared" si="71"/>
        <v xml:space="preserve"> </v>
      </c>
      <c r="V275" s="50" t="str">
        <f t="shared" si="72"/>
        <v xml:space="preserve"> </v>
      </c>
      <c r="W275" s="51" t="str">
        <f t="shared" si="73"/>
        <v xml:space="preserve"> </v>
      </c>
      <c r="X275" s="51" t="str">
        <f t="shared" si="74"/>
        <v xml:space="preserve"> </v>
      </c>
      <c r="Z275" s="49" t="str">
        <f t="shared" si="75"/>
        <v xml:space="preserve"> </v>
      </c>
      <c r="AA275" s="49" t="str">
        <f t="shared" si="76"/>
        <v xml:space="preserve"> </v>
      </c>
      <c r="AB275" s="49" t="str">
        <f t="shared" si="77"/>
        <v xml:space="preserve"> </v>
      </c>
      <c r="AD275" s="49" t="str">
        <f t="shared" si="78"/>
        <v xml:space="preserve"> </v>
      </c>
      <c r="AE275" s="49" t="str">
        <f t="shared" si="79"/>
        <v xml:space="preserve"> </v>
      </c>
      <c r="AF275" s="49" t="str">
        <f t="shared" si="80"/>
        <v xml:space="preserve"> </v>
      </c>
      <c r="AH275" s="49" t="str">
        <f t="shared" si="81"/>
        <v xml:space="preserve"> </v>
      </c>
      <c r="AI275" s="49" t="str">
        <f t="shared" si="82"/>
        <v xml:space="preserve"> </v>
      </c>
      <c r="AJ275" s="49" t="str">
        <f t="shared" si="83"/>
        <v xml:space="preserve"> </v>
      </c>
      <c r="AK275" s="121" t="str">
        <f t="shared" si="84"/>
        <v xml:space="preserve"> </v>
      </c>
    </row>
    <row r="276" spans="3:37" ht="12.75">
      <c r="C276" s="237"/>
      <c r="D276" s="238" t="s">
        <v>1</v>
      </c>
      <c r="E276" s="239">
        <v>0</v>
      </c>
      <c r="F276" s="240"/>
      <c r="G276" s="240">
        <v>0</v>
      </c>
      <c r="H276" s="240">
        <v>0</v>
      </c>
      <c r="I276" s="240">
        <v>0</v>
      </c>
      <c r="J276" s="240">
        <v>0</v>
      </c>
      <c r="K276" s="240">
        <v>0</v>
      </c>
      <c r="L276" s="240">
        <v>0</v>
      </c>
      <c r="M276" s="240">
        <v>0</v>
      </c>
      <c r="N276" s="240">
        <v>0</v>
      </c>
      <c r="O276" s="241">
        <v>0</v>
      </c>
      <c r="Q276" s="49" t="str">
        <f t="shared" si="68"/>
        <v xml:space="preserve"> </v>
      </c>
      <c r="R276" s="49" t="str">
        <f t="shared" si="69"/>
        <v xml:space="preserve"> </v>
      </c>
      <c r="S276" s="49" t="str">
        <f t="shared" si="70"/>
        <v xml:space="preserve"> </v>
      </c>
      <c r="U276" s="50" t="str">
        <f t="shared" si="71"/>
        <v xml:space="preserve"> </v>
      </c>
      <c r="V276" s="50" t="str">
        <f t="shared" si="72"/>
        <v xml:space="preserve"> </v>
      </c>
      <c r="W276" s="51" t="str">
        <f t="shared" si="73"/>
        <v xml:space="preserve"> </v>
      </c>
      <c r="X276" s="51" t="str">
        <f t="shared" si="74"/>
        <v xml:space="preserve"> </v>
      </c>
      <c r="Z276" s="49" t="str">
        <f t="shared" si="75"/>
        <v xml:space="preserve"> </v>
      </c>
      <c r="AA276" s="49" t="str">
        <f t="shared" si="76"/>
        <v xml:space="preserve"> </v>
      </c>
      <c r="AB276" s="49" t="str">
        <f t="shared" si="77"/>
        <v xml:space="preserve"> </v>
      </c>
      <c r="AD276" s="49" t="str">
        <f t="shared" si="78"/>
        <v xml:space="preserve"> </v>
      </c>
      <c r="AE276" s="49" t="str">
        <f t="shared" si="79"/>
        <v xml:space="preserve"> </v>
      </c>
      <c r="AF276" s="49" t="str">
        <f t="shared" si="80"/>
        <v xml:space="preserve"> </v>
      </c>
      <c r="AH276" s="49" t="str">
        <f t="shared" si="81"/>
        <v xml:space="preserve"> </v>
      </c>
      <c r="AI276" s="49" t="str">
        <f t="shared" si="82"/>
        <v xml:space="preserve"> </v>
      </c>
      <c r="AJ276" s="49" t="str">
        <f t="shared" si="83"/>
        <v xml:space="preserve"> </v>
      </c>
      <c r="AK276" s="121" t="str">
        <f t="shared" si="84"/>
        <v xml:space="preserve"> </v>
      </c>
    </row>
    <row r="277" spans="3:37" ht="12.75">
      <c r="C277" s="237"/>
      <c r="D277" s="238" t="s">
        <v>0</v>
      </c>
      <c r="E277" s="239">
        <v>302.39999999999998</v>
      </c>
      <c r="F277" s="240">
        <v>80</v>
      </c>
      <c r="G277" s="240">
        <v>960</v>
      </c>
      <c r="H277" s="240">
        <v>155935.1045402133</v>
      </c>
      <c r="I277" s="240">
        <v>41494.331318150762</v>
      </c>
      <c r="J277" s="240">
        <v>4005.4270627721889</v>
      </c>
      <c r="K277" s="240">
        <v>1910.2050306176131</v>
      </c>
      <c r="L277" s="240">
        <v>7268.135222619343</v>
      </c>
      <c r="M277" s="240">
        <v>19825.886384640002</v>
      </c>
      <c r="N277" s="240">
        <v>28177.401600000001</v>
      </c>
      <c r="O277" s="241">
        <v>53253.717921413394</v>
      </c>
      <c r="Q277" s="49">
        <f t="shared" si="68"/>
        <v>515.65841448483241</v>
      </c>
      <c r="R277" s="49">
        <f t="shared" si="69"/>
        <v>1949.1888067526663</v>
      </c>
      <c r="S277" s="49">
        <f t="shared" si="70"/>
        <v>162.43240056272219</v>
      </c>
      <c r="U277" s="50">
        <f t="shared" si="71"/>
        <v>0.2661</v>
      </c>
      <c r="V277" s="50">
        <f t="shared" si="72"/>
        <v>2.5686500000000001E-2</v>
      </c>
      <c r="W277" s="51">
        <f t="shared" si="73"/>
        <v>1.225E-2</v>
      </c>
      <c r="X277" s="51">
        <f t="shared" si="74"/>
        <v>4.6610000000000006E-2</v>
      </c>
      <c r="Z277" s="49">
        <f t="shared" si="75"/>
        <v>65.561793600000016</v>
      </c>
      <c r="AA277" s="49">
        <f t="shared" si="76"/>
        <v>247.82357980800003</v>
      </c>
      <c r="AB277" s="49">
        <f t="shared" si="77"/>
        <v>20.651964984000003</v>
      </c>
      <c r="AD277" s="49">
        <f t="shared" si="78"/>
        <v>93.179238095238105</v>
      </c>
      <c r="AE277" s="49">
        <f t="shared" si="79"/>
        <v>352.21752000000004</v>
      </c>
      <c r="AF277" s="49">
        <f t="shared" si="80"/>
        <v>29.351459999999999</v>
      </c>
      <c r="AH277" s="49">
        <f t="shared" si="81"/>
        <v>176.10356455493849</v>
      </c>
      <c r="AI277" s="49">
        <f t="shared" si="82"/>
        <v>665.67147401766738</v>
      </c>
      <c r="AJ277" s="49">
        <f t="shared" si="83"/>
        <v>55.47262283480562</v>
      </c>
      <c r="AK277" s="121">
        <f t="shared" si="84"/>
        <v>0.34151205450777805</v>
      </c>
    </row>
    <row r="278" spans="3:37" ht="12.75">
      <c r="C278" s="237"/>
      <c r="D278" s="238" t="s">
        <v>13</v>
      </c>
      <c r="E278" s="239">
        <v>0</v>
      </c>
      <c r="F278" s="240"/>
      <c r="G278" s="240">
        <v>0</v>
      </c>
      <c r="H278" s="240">
        <v>0</v>
      </c>
      <c r="I278" s="240">
        <v>0</v>
      </c>
      <c r="J278" s="240">
        <v>0</v>
      </c>
      <c r="K278" s="240">
        <v>0</v>
      </c>
      <c r="L278" s="240">
        <v>0</v>
      </c>
      <c r="M278" s="240">
        <v>0</v>
      </c>
      <c r="N278" s="240">
        <v>0</v>
      </c>
      <c r="O278" s="241">
        <v>0</v>
      </c>
      <c r="Q278" s="49" t="str">
        <f t="shared" ref="Q278:Q283" si="85">+IF(E278&gt;0,H278/E278," ")</f>
        <v xml:space="preserve"> </v>
      </c>
      <c r="R278" s="49" t="str">
        <f t="shared" ref="R278:R283" si="86">+IF(F278&gt;0,H278/F278," ")</f>
        <v xml:space="preserve"> </v>
      </c>
      <c r="S278" s="49" t="str">
        <f t="shared" ref="S278:S283" si="87">+IF(G278&gt;0,H278/G278," ")</f>
        <v xml:space="preserve"> </v>
      </c>
      <c r="U278" s="50" t="str">
        <f t="shared" ref="U278:U283" si="88">+IF(H278&gt;0,I278/H278," ")</f>
        <v xml:space="preserve"> </v>
      </c>
      <c r="V278" s="50" t="str">
        <f t="shared" ref="V278:V283" si="89">+IF(H278&gt;0,J278/H278," ")</f>
        <v xml:space="preserve"> </v>
      </c>
      <c r="W278" s="51" t="str">
        <f t="shared" ref="W278:W283" si="90">+IF(H278&gt;0,K278/H278," ")</f>
        <v xml:space="preserve"> </v>
      </c>
      <c r="X278" s="51" t="str">
        <f t="shared" ref="X278:X283" si="91">+IF(H278&gt;0,L278/H278," ")</f>
        <v xml:space="preserve"> </v>
      </c>
      <c r="Z278" s="49" t="str">
        <f t="shared" ref="Z278:Z283" si="92">+IF(E278&gt;0,M278/E278," ")</f>
        <v xml:space="preserve"> </v>
      </c>
      <c r="AA278" s="49" t="str">
        <f t="shared" ref="AA278:AA283" si="93">+IF(F278,M278/F278," ")</f>
        <v xml:space="preserve"> </v>
      </c>
      <c r="AB278" s="49" t="str">
        <f t="shared" ref="AB278:AB283" si="94">+IF(G278,M278/G278," ")</f>
        <v xml:space="preserve"> </v>
      </c>
      <c r="AD278" s="49" t="str">
        <f t="shared" ref="AD278:AD283" si="95">+IF(E278&gt;0,N278/E278," ")</f>
        <v xml:space="preserve"> </v>
      </c>
      <c r="AE278" s="49" t="str">
        <f t="shared" ref="AE278:AE283" si="96">+IF(F278&gt;0,N278/F278," ")</f>
        <v xml:space="preserve"> </v>
      </c>
      <c r="AF278" s="49" t="str">
        <f t="shared" ref="AF278:AF283" si="97">+IF(G278&gt;0,N278/G278," ")</f>
        <v xml:space="preserve"> </v>
      </c>
      <c r="AH278" s="49" t="str">
        <f t="shared" ref="AH278:AH283" si="98">+IF(E278&gt;0,O278/E278," ")</f>
        <v xml:space="preserve"> </v>
      </c>
      <c r="AI278" s="49" t="str">
        <f t="shared" ref="AI278:AI283" si="99">+IF(F278&gt;0,O278/F278," ")</f>
        <v xml:space="preserve"> </v>
      </c>
      <c r="AJ278" s="49" t="str">
        <f t="shared" ref="AJ278:AJ283" si="100">+IF(G278,O278/G278," ")</f>
        <v xml:space="preserve"> </v>
      </c>
      <c r="AK278" s="121" t="str">
        <f t="shared" si="84"/>
        <v xml:space="preserve"> </v>
      </c>
    </row>
    <row r="279" spans="3:37" ht="12.75">
      <c r="C279" s="237"/>
      <c r="D279" s="238" t="s">
        <v>48</v>
      </c>
      <c r="E279" s="239">
        <v>0</v>
      </c>
      <c r="F279" s="240"/>
      <c r="G279" s="240">
        <v>0</v>
      </c>
      <c r="H279" s="240">
        <v>0</v>
      </c>
      <c r="I279" s="240">
        <v>0</v>
      </c>
      <c r="J279" s="240">
        <v>0</v>
      </c>
      <c r="K279" s="240">
        <v>0</v>
      </c>
      <c r="L279" s="240">
        <v>0</v>
      </c>
      <c r="M279" s="240">
        <v>0</v>
      </c>
      <c r="N279" s="240">
        <v>0</v>
      </c>
      <c r="O279" s="241">
        <v>0</v>
      </c>
      <c r="Q279" s="49" t="str">
        <f t="shared" si="85"/>
        <v xml:space="preserve"> </v>
      </c>
      <c r="R279" s="49" t="str">
        <f t="shared" si="86"/>
        <v xml:space="preserve"> </v>
      </c>
      <c r="S279" s="49" t="str">
        <f t="shared" si="87"/>
        <v xml:space="preserve"> </v>
      </c>
      <c r="U279" s="50" t="str">
        <f t="shared" si="88"/>
        <v xml:space="preserve"> </v>
      </c>
      <c r="V279" s="50" t="str">
        <f t="shared" si="89"/>
        <v xml:space="preserve"> </v>
      </c>
      <c r="W279" s="51" t="str">
        <f t="shared" si="90"/>
        <v xml:space="preserve"> </v>
      </c>
      <c r="X279" s="51" t="str">
        <f t="shared" si="91"/>
        <v xml:space="preserve"> </v>
      </c>
      <c r="Z279" s="49" t="str">
        <f t="shared" si="92"/>
        <v xml:space="preserve"> </v>
      </c>
      <c r="AA279" s="49" t="str">
        <f t="shared" si="93"/>
        <v xml:space="preserve"> </v>
      </c>
      <c r="AB279" s="49" t="str">
        <f t="shared" si="94"/>
        <v xml:space="preserve"> </v>
      </c>
      <c r="AD279" s="49" t="str">
        <f t="shared" si="95"/>
        <v xml:space="preserve"> </v>
      </c>
      <c r="AE279" s="49" t="str">
        <f t="shared" si="96"/>
        <v xml:space="preserve"> </v>
      </c>
      <c r="AF279" s="49" t="str">
        <f t="shared" si="97"/>
        <v xml:space="preserve"> </v>
      </c>
      <c r="AH279" s="49" t="str">
        <f t="shared" si="98"/>
        <v xml:space="preserve"> </v>
      </c>
      <c r="AI279" s="49" t="str">
        <f t="shared" si="99"/>
        <v xml:space="preserve"> </v>
      </c>
      <c r="AJ279" s="49" t="str">
        <f t="shared" si="100"/>
        <v xml:space="preserve"> </v>
      </c>
      <c r="AK279" s="121" t="str">
        <f t="shared" si="84"/>
        <v xml:space="preserve"> </v>
      </c>
    </row>
    <row r="280" spans="3:37" ht="12.75">
      <c r="C280" s="237"/>
      <c r="D280" s="238" t="s">
        <v>47</v>
      </c>
      <c r="E280" s="239">
        <v>0</v>
      </c>
      <c r="F280" s="240"/>
      <c r="G280" s="240">
        <v>0</v>
      </c>
      <c r="H280" s="240">
        <v>0</v>
      </c>
      <c r="I280" s="240">
        <v>0</v>
      </c>
      <c r="J280" s="240">
        <v>0</v>
      </c>
      <c r="K280" s="240">
        <v>0</v>
      </c>
      <c r="L280" s="240">
        <v>0</v>
      </c>
      <c r="M280" s="240">
        <v>0</v>
      </c>
      <c r="N280" s="240">
        <v>0</v>
      </c>
      <c r="O280" s="241">
        <v>0</v>
      </c>
      <c r="Q280" s="49" t="str">
        <f t="shared" si="85"/>
        <v xml:space="preserve"> </v>
      </c>
      <c r="R280" s="49" t="str">
        <f t="shared" si="86"/>
        <v xml:space="preserve"> </v>
      </c>
      <c r="S280" s="49" t="str">
        <f t="shared" si="87"/>
        <v xml:space="preserve"> </v>
      </c>
      <c r="U280" s="50" t="str">
        <f t="shared" si="88"/>
        <v xml:space="preserve"> </v>
      </c>
      <c r="V280" s="50" t="str">
        <f t="shared" si="89"/>
        <v xml:space="preserve"> </v>
      </c>
      <c r="W280" s="51" t="str">
        <f t="shared" si="90"/>
        <v xml:space="preserve"> </v>
      </c>
      <c r="X280" s="51" t="str">
        <f t="shared" si="91"/>
        <v xml:space="preserve"> </v>
      </c>
      <c r="Z280" s="49" t="str">
        <f t="shared" si="92"/>
        <v xml:space="preserve"> </v>
      </c>
      <c r="AA280" s="49" t="str">
        <f t="shared" si="93"/>
        <v xml:space="preserve"> </v>
      </c>
      <c r="AB280" s="49" t="str">
        <f t="shared" si="94"/>
        <v xml:space="preserve"> </v>
      </c>
      <c r="AD280" s="49" t="str">
        <f t="shared" si="95"/>
        <v xml:space="preserve"> </v>
      </c>
      <c r="AE280" s="49" t="str">
        <f t="shared" si="96"/>
        <v xml:space="preserve"> </v>
      </c>
      <c r="AF280" s="49" t="str">
        <f t="shared" si="97"/>
        <v xml:space="preserve"> </v>
      </c>
      <c r="AH280" s="49" t="str">
        <f t="shared" si="98"/>
        <v xml:space="preserve"> </v>
      </c>
      <c r="AI280" s="49" t="str">
        <f t="shared" si="99"/>
        <v xml:space="preserve"> </v>
      </c>
      <c r="AJ280" s="49" t="str">
        <f t="shared" si="100"/>
        <v xml:space="preserve"> </v>
      </c>
      <c r="AK280" s="121" t="str">
        <f t="shared" si="84"/>
        <v xml:space="preserve"> </v>
      </c>
    </row>
    <row r="281" spans="3:37" ht="12.75">
      <c r="C281" s="237"/>
      <c r="D281" s="238" t="s">
        <v>21</v>
      </c>
      <c r="E281" s="239">
        <v>0</v>
      </c>
      <c r="F281" s="240"/>
      <c r="G281" s="240">
        <v>0</v>
      </c>
      <c r="H281" s="240">
        <v>0</v>
      </c>
      <c r="I281" s="240">
        <v>0</v>
      </c>
      <c r="J281" s="240">
        <v>0</v>
      </c>
      <c r="K281" s="240">
        <v>0</v>
      </c>
      <c r="L281" s="240">
        <v>0</v>
      </c>
      <c r="M281" s="240">
        <v>0</v>
      </c>
      <c r="N281" s="240">
        <v>0</v>
      </c>
      <c r="O281" s="241">
        <v>0</v>
      </c>
      <c r="Q281" s="49" t="str">
        <f t="shared" si="85"/>
        <v xml:space="preserve"> </v>
      </c>
      <c r="R281" s="49" t="str">
        <f t="shared" si="86"/>
        <v xml:space="preserve"> </v>
      </c>
      <c r="S281" s="49" t="str">
        <f t="shared" si="87"/>
        <v xml:space="preserve"> </v>
      </c>
      <c r="U281" s="50" t="str">
        <f t="shared" si="88"/>
        <v xml:space="preserve"> </v>
      </c>
      <c r="V281" s="50" t="str">
        <f t="shared" si="89"/>
        <v xml:space="preserve"> </v>
      </c>
      <c r="W281" s="51" t="str">
        <f t="shared" si="90"/>
        <v xml:space="preserve"> </v>
      </c>
      <c r="X281" s="51" t="str">
        <f t="shared" si="91"/>
        <v xml:space="preserve"> </v>
      </c>
      <c r="Z281" s="49" t="str">
        <f t="shared" si="92"/>
        <v xml:space="preserve"> </v>
      </c>
      <c r="AA281" s="49" t="str">
        <f t="shared" si="93"/>
        <v xml:space="preserve"> </v>
      </c>
      <c r="AB281" s="49" t="str">
        <f t="shared" si="94"/>
        <v xml:space="preserve"> </v>
      </c>
      <c r="AD281" s="49" t="str">
        <f t="shared" si="95"/>
        <v xml:space="preserve"> </v>
      </c>
      <c r="AE281" s="49" t="str">
        <f t="shared" si="96"/>
        <v xml:space="preserve"> </v>
      </c>
      <c r="AF281" s="49" t="str">
        <f t="shared" si="97"/>
        <v xml:space="preserve"> </v>
      </c>
      <c r="AH281" s="49" t="str">
        <f t="shared" si="98"/>
        <v xml:space="preserve"> </v>
      </c>
      <c r="AI281" s="49" t="str">
        <f t="shared" si="99"/>
        <v xml:space="preserve"> </v>
      </c>
      <c r="AJ281" s="49" t="str">
        <f t="shared" si="100"/>
        <v xml:space="preserve"> </v>
      </c>
      <c r="AK281" s="121" t="str">
        <f t="shared" si="84"/>
        <v xml:space="preserve"> </v>
      </c>
    </row>
    <row r="282" spans="3:37" ht="12.75">
      <c r="C282" s="237"/>
      <c r="D282" s="238" t="s">
        <v>2</v>
      </c>
      <c r="E282" s="239">
        <v>0</v>
      </c>
      <c r="F282" s="240"/>
      <c r="G282" s="240">
        <v>0</v>
      </c>
      <c r="H282" s="240">
        <v>0</v>
      </c>
      <c r="I282" s="240">
        <v>0</v>
      </c>
      <c r="J282" s="240">
        <v>0</v>
      </c>
      <c r="K282" s="240">
        <v>0</v>
      </c>
      <c r="L282" s="240">
        <v>0</v>
      </c>
      <c r="M282" s="240">
        <v>0</v>
      </c>
      <c r="N282" s="240">
        <v>0</v>
      </c>
      <c r="O282" s="241">
        <v>0</v>
      </c>
      <c r="Q282" s="49" t="str">
        <f t="shared" si="85"/>
        <v xml:space="preserve"> </v>
      </c>
      <c r="R282" s="49" t="str">
        <f t="shared" si="86"/>
        <v xml:space="preserve"> </v>
      </c>
      <c r="S282" s="49" t="str">
        <f t="shared" si="87"/>
        <v xml:space="preserve"> </v>
      </c>
      <c r="U282" s="50" t="str">
        <f t="shared" si="88"/>
        <v xml:space="preserve"> </v>
      </c>
      <c r="V282" s="50" t="str">
        <f t="shared" si="89"/>
        <v xml:space="preserve"> </v>
      </c>
      <c r="W282" s="51" t="str">
        <f t="shared" si="90"/>
        <v xml:space="preserve"> </v>
      </c>
      <c r="X282" s="51" t="str">
        <f t="shared" si="91"/>
        <v xml:space="preserve"> </v>
      </c>
      <c r="Z282" s="49" t="str">
        <f t="shared" si="92"/>
        <v xml:space="preserve"> </v>
      </c>
      <c r="AA282" s="49" t="str">
        <f t="shared" si="93"/>
        <v xml:space="preserve"> </v>
      </c>
      <c r="AB282" s="49" t="str">
        <f t="shared" si="94"/>
        <v xml:space="preserve"> </v>
      </c>
      <c r="AD282" s="49" t="str">
        <f t="shared" si="95"/>
        <v xml:space="preserve"> </v>
      </c>
      <c r="AE282" s="49" t="str">
        <f t="shared" si="96"/>
        <v xml:space="preserve"> </v>
      </c>
      <c r="AF282" s="49" t="str">
        <f t="shared" si="97"/>
        <v xml:space="preserve"> </v>
      </c>
      <c r="AH282" s="49" t="str">
        <f t="shared" si="98"/>
        <v xml:space="preserve"> </v>
      </c>
      <c r="AI282" s="49" t="str">
        <f t="shared" si="99"/>
        <v xml:space="preserve"> </v>
      </c>
      <c r="AJ282" s="49" t="str">
        <f t="shared" si="100"/>
        <v xml:space="preserve"> </v>
      </c>
      <c r="AK282" s="121" t="str">
        <f t="shared" si="84"/>
        <v xml:space="preserve"> </v>
      </c>
    </row>
    <row r="283" spans="3:37" ht="12.75">
      <c r="C283" s="237"/>
      <c r="D283" s="238" t="s">
        <v>104</v>
      </c>
      <c r="E283" s="239">
        <v>0</v>
      </c>
      <c r="F283" s="240"/>
      <c r="G283" s="240">
        <v>0</v>
      </c>
      <c r="H283" s="240">
        <v>0</v>
      </c>
      <c r="I283" s="240">
        <v>0</v>
      </c>
      <c r="J283" s="240">
        <v>0</v>
      </c>
      <c r="K283" s="240">
        <v>0</v>
      </c>
      <c r="L283" s="240">
        <v>0</v>
      </c>
      <c r="M283" s="240">
        <v>0</v>
      </c>
      <c r="N283" s="240">
        <v>0</v>
      </c>
      <c r="O283" s="241">
        <v>0</v>
      </c>
      <c r="Q283" s="49" t="str">
        <f t="shared" si="85"/>
        <v xml:space="preserve"> </v>
      </c>
      <c r="R283" s="49" t="str">
        <f t="shared" si="86"/>
        <v xml:space="preserve"> </v>
      </c>
      <c r="S283" s="49" t="str">
        <f t="shared" si="87"/>
        <v xml:space="preserve"> </v>
      </c>
      <c r="U283" s="50" t="str">
        <f t="shared" si="88"/>
        <v xml:space="preserve"> </v>
      </c>
      <c r="V283" s="50" t="str">
        <f t="shared" si="89"/>
        <v xml:space="preserve"> </v>
      </c>
      <c r="W283" s="51" t="str">
        <f t="shared" si="90"/>
        <v xml:space="preserve"> </v>
      </c>
      <c r="X283" s="51" t="str">
        <f t="shared" si="91"/>
        <v xml:space="preserve"> </v>
      </c>
      <c r="Z283" s="49" t="str">
        <f t="shared" si="92"/>
        <v xml:space="preserve"> </v>
      </c>
      <c r="AA283" s="49" t="str">
        <f t="shared" si="93"/>
        <v xml:space="preserve"> </v>
      </c>
      <c r="AB283" s="49" t="str">
        <f t="shared" si="94"/>
        <v xml:space="preserve"> </v>
      </c>
      <c r="AD283" s="49" t="str">
        <f t="shared" si="95"/>
        <v xml:space="preserve"> </v>
      </c>
      <c r="AE283" s="49" t="str">
        <f t="shared" si="96"/>
        <v xml:space="preserve"> </v>
      </c>
      <c r="AF283" s="49" t="str">
        <f t="shared" si="97"/>
        <v xml:space="preserve"> </v>
      </c>
      <c r="AH283" s="49" t="str">
        <f t="shared" si="98"/>
        <v xml:space="preserve"> </v>
      </c>
      <c r="AI283" s="49" t="str">
        <f t="shared" si="99"/>
        <v xml:space="preserve"> </v>
      </c>
      <c r="AJ283" s="49" t="str">
        <f t="shared" si="100"/>
        <v xml:space="preserve"> </v>
      </c>
      <c r="AK283" s="121" t="str">
        <f t="shared" si="84"/>
        <v xml:space="preserve"> </v>
      </c>
    </row>
    <row r="284" spans="3:37" ht="12.75">
      <c r="C284" s="227" t="s">
        <v>223</v>
      </c>
      <c r="D284" s="228"/>
      <c r="E284" s="234">
        <v>302.39999999999998</v>
      </c>
      <c r="F284" s="235">
        <v>80</v>
      </c>
      <c r="G284" s="235">
        <v>960</v>
      </c>
      <c r="H284" s="235">
        <v>155935.1045402133</v>
      </c>
      <c r="I284" s="235">
        <v>41494.331318150762</v>
      </c>
      <c r="J284" s="235">
        <v>4005.4270627721889</v>
      </c>
      <c r="K284" s="235">
        <v>1910.2050306176131</v>
      </c>
      <c r="L284" s="235">
        <v>7268.135222619343</v>
      </c>
      <c r="M284" s="235">
        <v>19825.886384640002</v>
      </c>
      <c r="N284" s="235">
        <v>28177.401600000001</v>
      </c>
      <c r="O284" s="236">
        <v>53253.717921413394</v>
      </c>
      <c r="Q284" s="53">
        <f>+IF(E284&gt;0,H284/E284," ")</f>
        <v>515.65841448483241</v>
      </c>
      <c r="R284" s="53">
        <f>+IF(F284&gt;0,H284/F284," ")</f>
        <v>1949.1888067526663</v>
      </c>
      <c r="S284" s="53">
        <f>+IF(G284&gt;0,H284/G284," ")</f>
        <v>162.43240056272219</v>
      </c>
      <c r="T284" s="54"/>
      <c r="U284" s="55">
        <f>+IF(H284&gt;0,I284/H284," ")</f>
        <v>0.2661</v>
      </c>
      <c r="V284" s="55">
        <f>+IF(H284&gt;0,J284/H284," ")</f>
        <v>2.5686500000000001E-2</v>
      </c>
      <c r="W284" s="56">
        <f>+IF(H284&gt;0,K284/H284," ")</f>
        <v>1.225E-2</v>
      </c>
      <c r="X284" s="56">
        <f>+IF(H284&gt;0,L284/H284," ")</f>
        <v>4.6610000000000006E-2</v>
      </c>
      <c r="Y284" s="54"/>
      <c r="Z284" s="53">
        <f>+IF(E284&gt;0,M284/E284," ")</f>
        <v>65.561793600000016</v>
      </c>
      <c r="AA284" s="53">
        <f>+IF(F284,M284/F284," ")</f>
        <v>247.82357980800003</v>
      </c>
      <c r="AB284" s="53">
        <f>+IF(G284,M284/G284," ")</f>
        <v>20.651964984000003</v>
      </c>
      <c r="AC284" s="54"/>
      <c r="AD284" s="53">
        <f>+IF(E284&gt;0,N284/E284," ")</f>
        <v>93.179238095238105</v>
      </c>
      <c r="AE284" s="53">
        <f>+IF(F284&gt;0,N284/F284," ")</f>
        <v>352.21752000000004</v>
      </c>
      <c r="AF284" s="53">
        <f>+IF(G284&gt;0,N284/G284," ")</f>
        <v>29.351459999999999</v>
      </c>
      <c r="AG284" s="54"/>
      <c r="AH284" s="57">
        <f>+IF(E284&gt;0,O284/E284," ")</f>
        <v>176.10356455493849</v>
      </c>
      <c r="AI284" s="53">
        <f>+IF(F284&gt;0,O284/F284," ")</f>
        <v>665.67147401766738</v>
      </c>
      <c r="AJ284" s="53">
        <f>+IF(G284,O284/G284," ")</f>
        <v>55.47262283480562</v>
      </c>
      <c r="AK284" s="121">
        <f t="shared" si="84"/>
        <v>0.34151205450777805</v>
      </c>
    </row>
    <row r="285" spans="3:37" ht="12.75">
      <c r="C285" s="227"/>
      <c r="D285" s="228"/>
      <c r="E285" s="234"/>
      <c r="F285" s="235"/>
      <c r="G285" s="235"/>
      <c r="H285" s="235"/>
      <c r="I285" s="235"/>
      <c r="J285" s="235"/>
      <c r="K285" s="235"/>
      <c r="L285" s="235"/>
      <c r="M285" s="235"/>
      <c r="N285" s="235"/>
      <c r="O285" s="236"/>
      <c r="Q285" s="49" t="str">
        <f t="shared" ref="Q285:Q297" si="101">+IF(E285&gt;0,H285/E285," ")</f>
        <v xml:space="preserve"> </v>
      </c>
      <c r="R285" s="49" t="str">
        <f t="shared" ref="R285:R297" si="102">+IF(F285&gt;0,H285/F285," ")</f>
        <v xml:space="preserve"> </v>
      </c>
      <c r="S285" s="49" t="str">
        <f t="shared" ref="S285:S297" si="103">+IF(G285&gt;0,H285/G285," ")</f>
        <v xml:space="preserve"> </v>
      </c>
      <c r="U285" s="50" t="str">
        <f t="shared" ref="U285:U297" si="104">+IF(H285&gt;0,I285/H285," ")</f>
        <v xml:space="preserve"> </v>
      </c>
      <c r="V285" s="50" t="str">
        <f t="shared" ref="V285:V297" si="105">+IF(H285&gt;0,J285/H285," ")</f>
        <v xml:space="preserve"> </v>
      </c>
      <c r="W285" s="51" t="str">
        <f t="shared" ref="W285:W297" si="106">+IF(H285&gt;0,K285/H285," ")</f>
        <v xml:space="preserve"> </v>
      </c>
      <c r="X285" s="51" t="str">
        <f t="shared" ref="X285:X297" si="107">+IF(H285&gt;0,L285/H285," ")</f>
        <v xml:space="preserve"> </v>
      </c>
      <c r="Z285" s="49" t="str">
        <f t="shared" ref="Z285:Z297" si="108">+IF(E285&gt;0,M285/E285," ")</f>
        <v xml:space="preserve"> </v>
      </c>
      <c r="AA285" s="49" t="str">
        <f t="shared" ref="AA285:AA297" si="109">+IF(F285,M285/F285," ")</f>
        <v xml:space="preserve"> </v>
      </c>
      <c r="AB285" s="49" t="str">
        <f t="shared" ref="AB285:AB297" si="110">+IF(G285,M285/G285," ")</f>
        <v xml:space="preserve"> </v>
      </c>
      <c r="AD285" s="49" t="str">
        <f t="shared" ref="AD285:AD297" si="111">+IF(E285&gt;0,N285/E285," ")</f>
        <v xml:space="preserve"> </v>
      </c>
      <c r="AE285" s="49" t="str">
        <f t="shared" ref="AE285:AE297" si="112">+IF(F285&gt;0,N285/F285," ")</f>
        <v xml:space="preserve"> </v>
      </c>
      <c r="AF285" s="49" t="str">
        <f t="shared" ref="AF285:AF297" si="113">+IF(G285&gt;0,N285/G285," ")</f>
        <v xml:space="preserve"> </v>
      </c>
      <c r="AH285" s="49" t="str">
        <f t="shared" ref="AH285:AH297" si="114">+IF(E285&gt;0,O285/E285," ")</f>
        <v xml:space="preserve"> </v>
      </c>
      <c r="AI285" s="49" t="str">
        <f t="shared" ref="AI285:AI297" si="115">+IF(F285&gt;0,O285/F285," ")</f>
        <v xml:space="preserve"> </v>
      </c>
      <c r="AJ285" s="49" t="str">
        <f t="shared" ref="AJ285:AJ297" si="116">+IF(G285,O285/G285," ")</f>
        <v xml:space="preserve"> </v>
      </c>
      <c r="AK285" s="121" t="str">
        <f t="shared" si="84"/>
        <v xml:space="preserve"> </v>
      </c>
    </row>
    <row r="286" spans="3:37" ht="12.75">
      <c r="C286" s="227" t="s">
        <v>231</v>
      </c>
      <c r="D286" s="227" t="s">
        <v>50</v>
      </c>
      <c r="E286" s="234">
        <v>32.799999999999997</v>
      </c>
      <c r="F286" s="235">
        <v>10</v>
      </c>
      <c r="G286" s="235">
        <v>160</v>
      </c>
      <c r="H286" s="235">
        <v>19894.134701344574</v>
      </c>
      <c r="I286" s="235">
        <v>0</v>
      </c>
      <c r="J286" s="235">
        <v>696.29471454706015</v>
      </c>
      <c r="K286" s="235">
        <v>243.70315009147103</v>
      </c>
      <c r="L286" s="235">
        <v>1173.7539473793297</v>
      </c>
      <c r="M286" s="235">
        <v>4404.0987584000013</v>
      </c>
      <c r="N286" s="235">
        <v>3534.2679999999996</v>
      </c>
      <c r="O286" s="236">
        <v>9842.0161309267114</v>
      </c>
      <c r="Q286" s="49">
        <f t="shared" si="101"/>
        <v>606.52849699221269</v>
      </c>
      <c r="R286" s="49">
        <f t="shared" si="102"/>
        <v>1989.4134701344574</v>
      </c>
      <c r="S286" s="49">
        <f t="shared" si="103"/>
        <v>124.33834188340359</v>
      </c>
      <c r="U286" s="50">
        <f t="shared" si="104"/>
        <v>0</v>
      </c>
      <c r="V286" s="50">
        <f t="shared" si="105"/>
        <v>3.5000000000000003E-2</v>
      </c>
      <c r="W286" s="51">
        <f t="shared" si="106"/>
        <v>1.225E-2</v>
      </c>
      <c r="X286" s="51">
        <f t="shared" si="107"/>
        <v>5.899999999999999E-2</v>
      </c>
      <c r="Z286" s="49">
        <f t="shared" si="108"/>
        <v>134.27130360975616</v>
      </c>
      <c r="AA286" s="49">
        <f t="shared" si="109"/>
        <v>440.40987584000015</v>
      </c>
      <c r="AB286" s="49">
        <f t="shared" si="110"/>
        <v>27.52561724000001</v>
      </c>
      <c r="AD286" s="49">
        <f t="shared" si="111"/>
        <v>107.75207317073171</v>
      </c>
      <c r="AE286" s="49">
        <f t="shared" si="112"/>
        <v>353.42679999999996</v>
      </c>
      <c r="AF286" s="49">
        <f t="shared" si="113"/>
        <v>22.089174999999997</v>
      </c>
      <c r="AH286" s="49">
        <f t="shared" si="114"/>
        <v>300.0614674063022</v>
      </c>
      <c r="AI286" s="49">
        <f t="shared" si="115"/>
        <v>984.2016130926711</v>
      </c>
      <c r="AJ286" s="49">
        <f t="shared" si="116"/>
        <v>61.512600818291943</v>
      </c>
      <c r="AK286" s="121">
        <f t="shared" si="84"/>
        <v>0.49471948786299935</v>
      </c>
    </row>
    <row r="287" spans="3:37" ht="12.75">
      <c r="C287" s="237"/>
      <c r="D287" s="238" t="s">
        <v>49</v>
      </c>
      <c r="E287" s="239">
        <v>39.36</v>
      </c>
      <c r="F287" s="240">
        <v>12</v>
      </c>
      <c r="G287" s="240">
        <v>192</v>
      </c>
      <c r="H287" s="240">
        <v>21780.156467375193</v>
      </c>
      <c r="I287" s="240">
        <v>4356.0312934750391</v>
      </c>
      <c r="J287" s="240">
        <v>0</v>
      </c>
      <c r="K287" s="240">
        <v>266.80691672534613</v>
      </c>
      <c r="L287" s="240">
        <v>1285.0292315751362</v>
      </c>
      <c r="M287" s="240">
        <v>5284.9185100800014</v>
      </c>
      <c r="N287" s="240">
        <v>4241.1215999999995</v>
      </c>
      <c r="O287" s="241">
        <v>6346.2489155196727</v>
      </c>
      <c r="Q287" s="49">
        <f t="shared" si="101"/>
        <v>553.35763382558923</v>
      </c>
      <c r="R287" s="49">
        <f t="shared" si="102"/>
        <v>1815.0130389479327</v>
      </c>
      <c r="S287" s="49">
        <f t="shared" si="103"/>
        <v>113.4383149342458</v>
      </c>
      <c r="U287" s="50">
        <f t="shared" si="104"/>
        <v>0.20000000000000004</v>
      </c>
      <c r="V287" s="50">
        <f t="shared" si="105"/>
        <v>0</v>
      </c>
      <c r="W287" s="51">
        <f t="shared" si="106"/>
        <v>1.225E-2</v>
      </c>
      <c r="X287" s="51">
        <f t="shared" si="107"/>
        <v>5.8999999999999997E-2</v>
      </c>
      <c r="Z287" s="49">
        <f t="shared" si="108"/>
        <v>134.27130360975613</v>
      </c>
      <c r="AA287" s="49">
        <f t="shared" si="109"/>
        <v>440.4098758400001</v>
      </c>
      <c r="AB287" s="49">
        <f t="shared" si="110"/>
        <v>27.525617240000006</v>
      </c>
      <c r="AD287" s="49">
        <f t="shared" si="111"/>
        <v>107.75207317073169</v>
      </c>
      <c r="AE287" s="49">
        <f t="shared" si="112"/>
        <v>353.42679999999996</v>
      </c>
      <c r="AF287" s="49">
        <f t="shared" si="113"/>
        <v>22.089174999999997</v>
      </c>
      <c r="AH287" s="49">
        <f t="shared" si="114"/>
        <v>161.23599886991039</v>
      </c>
      <c r="AI287" s="49">
        <f t="shared" si="115"/>
        <v>528.85407629330609</v>
      </c>
      <c r="AJ287" s="49">
        <f t="shared" si="116"/>
        <v>33.053379768331631</v>
      </c>
      <c r="AK287" s="121">
        <f t="shared" si="84"/>
        <v>0.29137756310547214</v>
      </c>
    </row>
    <row r="288" spans="3:37" ht="12.75">
      <c r="C288" s="237"/>
      <c r="D288" s="238" t="s">
        <v>51</v>
      </c>
      <c r="E288" s="239">
        <v>32.799999999999997</v>
      </c>
      <c r="F288" s="240">
        <v>10</v>
      </c>
      <c r="G288" s="240">
        <v>160</v>
      </c>
      <c r="H288" s="240">
        <v>18234.158770912112</v>
      </c>
      <c r="I288" s="240">
        <v>2005.7574648003324</v>
      </c>
      <c r="J288" s="240">
        <v>567.99404571391233</v>
      </c>
      <c r="K288" s="240">
        <v>223.36844494367338</v>
      </c>
      <c r="L288" s="240">
        <v>1075.8153674838145</v>
      </c>
      <c r="M288" s="240">
        <v>4404.0987584000013</v>
      </c>
      <c r="N288" s="240">
        <v>3534.2679999999996</v>
      </c>
      <c r="O288" s="241">
        <v>6422.8566895703789</v>
      </c>
      <c r="Q288" s="49">
        <f t="shared" si="101"/>
        <v>555.91947472293032</v>
      </c>
      <c r="R288" s="49">
        <f t="shared" si="102"/>
        <v>1823.4158770912113</v>
      </c>
      <c r="S288" s="49">
        <f t="shared" si="103"/>
        <v>113.96349231820071</v>
      </c>
      <c r="U288" s="50">
        <f t="shared" si="104"/>
        <v>0.11</v>
      </c>
      <c r="V288" s="50">
        <f t="shared" si="105"/>
        <v>3.1150000000000001E-2</v>
      </c>
      <c r="W288" s="51">
        <f t="shared" si="106"/>
        <v>1.225E-2</v>
      </c>
      <c r="X288" s="51">
        <f t="shared" si="107"/>
        <v>5.899999999999999E-2</v>
      </c>
      <c r="Z288" s="49">
        <f t="shared" si="108"/>
        <v>134.27130360975616</v>
      </c>
      <c r="AA288" s="49">
        <f t="shared" si="109"/>
        <v>440.40987584000015</v>
      </c>
      <c r="AB288" s="49">
        <f t="shared" si="110"/>
        <v>27.52561724000001</v>
      </c>
      <c r="AD288" s="49">
        <f t="shared" si="111"/>
        <v>107.75207317073171</v>
      </c>
      <c r="AE288" s="49">
        <f t="shared" si="112"/>
        <v>353.42679999999996</v>
      </c>
      <c r="AF288" s="49">
        <f t="shared" si="113"/>
        <v>22.089174999999997</v>
      </c>
      <c r="AH288" s="49">
        <f t="shared" si="114"/>
        <v>195.81880151129207</v>
      </c>
      <c r="AI288" s="49">
        <f t="shared" si="115"/>
        <v>642.28566895703784</v>
      </c>
      <c r="AJ288" s="49">
        <f t="shared" si="116"/>
        <v>40.142854309814865</v>
      </c>
      <c r="AK288" s="121">
        <f t="shared" si="84"/>
        <v>0.35224310428931804</v>
      </c>
    </row>
    <row r="289" spans="3:37" ht="12.75">
      <c r="C289" s="237"/>
      <c r="D289" s="238" t="s">
        <v>12</v>
      </c>
      <c r="E289" s="239">
        <v>144.32</v>
      </c>
      <c r="F289" s="240">
        <v>44</v>
      </c>
      <c r="G289" s="240">
        <v>704</v>
      </c>
      <c r="H289" s="240">
        <v>79026.32513049338</v>
      </c>
      <c r="I289" s="240">
        <v>11853.948769574006</v>
      </c>
      <c r="J289" s="240">
        <v>2351.0331726321783</v>
      </c>
      <c r="K289" s="240">
        <v>968.07248284854381</v>
      </c>
      <c r="L289" s="240">
        <v>3683.4170143322958</v>
      </c>
      <c r="M289" s="240">
        <v>19378.034536960004</v>
      </c>
      <c r="N289" s="240">
        <v>15550.779199999997</v>
      </c>
      <c r="O289" s="241">
        <v>25241.039954146345</v>
      </c>
      <c r="Q289" s="49">
        <f t="shared" si="101"/>
        <v>547.57708654721023</v>
      </c>
      <c r="R289" s="49">
        <f t="shared" si="102"/>
        <v>1796.0528438748495</v>
      </c>
      <c r="S289" s="49">
        <f t="shared" si="103"/>
        <v>112.25330274217809</v>
      </c>
      <c r="U289" s="50">
        <f t="shared" si="104"/>
        <v>0.15</v>
      </c>
      <c r="V289" s="50">
        <f t="shared" si="105"/>
        <v>2.9750000000000002E-2</v>
      </c>
      <c r="W289" s="51">
        <f t="shared" si="106"/>
        <v>1.2249999999999999E-2</v>
      </c>
      <c r="X289" s="51">
        <f t="shared" si="107"/>
        <v>4.6609999999999992E-2</v>
      </c>
      <c r="Z289" s="49">
        <f t="shared" si="108"/>
        <v>134.27130360975613</v>
      </c>
      <c r="AA289" s="49">
        <f t="shared" si="109"/>
        <v>440.4098758400001</v>
      </c>
      <c r="AB289" s="49">
        <f t="shared" si="110"/>
        <v>27.525617240000006</v>
      </c>
      <c r="AD289" s="49">
        <f t="shared" si="111"/>
        <v>107.75207317073169</v>
      </c>
      <c r="AE289" s="49">
        <f t="shared" si="112"/>
        <v>353.42679999999996</v>
      </c>
      <c r="AF289" s="49">
        <f t="shared" si="113"/>
        <v>22.089174999999997</v>
      </c>
      <c r="AH289" s="49">
        <f t="shared" si="114"/>
        <v>174.89634114569253</v>
      </c>
      <c r="AI289" s="49">
        <f t="shared" si="115"/>
        <v>573.65999895787149</v>
      </c>
      <c r="AJ289" s="49">
        <f t="shared" si="116"/>
        <v>35.853749934866968</v>
      </c>
      <c r="AK289" s="121">
        <f t="shared" si="84"/>
        <v>0.31940040122663815</v>
      </c>
    </row>
    <row r="290" spans="3:37" ht="12.75">
      <c r="C290" s="237"/>
      <c r="D290" s="238" t="s">
        <v>1</v>
      </c>
      <c r="E290" s="239">
        <v>0</v>
      </c>
      <c r="F290" s="240"/>
      <c r="G290" s="240">
        <v>0</v>
      </c>
      <c r="H290" s="240">
        <v>0</v>
      </c>
      <c r="I290" s="240">
        <v>0</v>
      </c>
      <c r="J290" s="240">
        <v>0</v>
      </c>
      <c r="K290" s="240">
        <v>0</v>
      </c>
      <c r="L290" s="240">
        <v>0</v>
      </c>
      <c r="M290" s="240">
        <v>0</v>
      </c>
      <c r="N290" s="240">
        <v>0</v>
      </c>
      <c r="O290" s="241">
        <v>0</v>
      </c>
      <c r="Q290" s="49" t="str">
        <f t="shared" si="101"/>
        <v xml:space="preserve"> </v>
      </c>
      <c r="R290" s="49" t="str">
        <f t="shared" si="102"/>
        <v xml:space="preserve"> </v>
      </c>
      <c r="S290" s="49" t="str">
        <f t="shared" si="103"/>
        <v xml:space="preserve"> </v>
      </c>
      <c r="U290" s="50" t="str">
        <f t="shared" si="104"/>
        <v xml:space="preserve"> </v>
      </c>
      <c r="V290" s="50" t="str">
        <f t="shared" si="105"/>
        <v xml:space="preserve"> </v>
      </c>
      <c r="W290" s="51" t="str">
        <f t="shared" si="106"/>
        <v xml:space="preserve"> </v>
      </c>
      <c r="X290" s="51" t="str">
        <f t="shared" si="107"/>
        <v xml:space="preserve"> </v>
      </c>
      <c r="Z290" s="49" t="str">
        <f t="shared" si="108"/>
        <v xml:space="preserve"> </v>
      </c>
      <c r="AA290" s="49" t="str">
        <f t="shared" si="109"/>
        <v xml:space="preserve"> </v>
      </c>
      <c r="AB290" s="49" t="str">
        <f t="shared" si="110"/>
        <v xml:space="preserve"> </v>
      </c>
      <c r="AD290" s="49" t="str">
        <f t="shared" si="111"/>
        <v xml:space="preserve"> </v>
      </c>
      <c r="AE290" s="49" t="str">
        <f t="shared" si="112"/>
        <v xml:space="preserve"> </v>
      </c>
      <c r="AF290" s="49" t="str">
        <f t="shared" si="113"/>
        <v xml:space="preserve"> </v>
      </c>
      <c r="AH290" s="49" t="str">
        <f t="shared" si="114"/>
        <v xml:space="preserve"> </v>
      </c>
      <c r="AI290" s="49" t="str">
        <f t="shared" si="115"/>
        <v xml:space="preserve"> </v>
      </c>
      <c r="AJ290" s="49" t="str">
        <f t="shared" si="116"/>
        <v xml:space="preserve"> </v>
      </c>
      <c r="AK290" s="121" t="str">
        <f t="shared" si="84"/>
        <v xml:space="preserve"> </v>
      </c>
    </row>
    <row r="291" spans="3:37" ht="12.75">
      <c r="C291" s="237"/>
      <c r="D291" s="238" t="s">
        <v>0</v>
      </c>
      <c r="E291" s="239">
        <v>144.32</v>
      </c>
      <c r="F291" s="240">
        <v>44</v>
      </c>
      <c r="G291" s="240">
        <v>704</v>
      </c>
      <c r="H291" s="240">
        <v>98212.822606559072</v>
      </c>
      <c r="I291" s="240">
        <v>26134.432095605371</v>
      </c>
      <c r="J291" s="240">
        <v>2522.7436678833797</v>
      </c>
      <c r="K291" s="240">
        <v>1203.1070769303487</v>
      </c>
      <c r="L291" s="240">
        <v>4577.6996616917186</v>
      </c>
      <c r="M291" s="240">
        <v>19378.034536960004</v>
      </c>
      <c r="N291" s="240">
        <v>15550.779199999997</v>
      </c>
      <c r="O291" s="241">
        <v>28846.026367488255</v>
      </c>
      <c r="Q291" s="49">
        <f t="shared" si="101"/>
        <v>680.52122094345259</v>
      </c>
      <c r="R291" s="49">
        <f t="shared" si="102"/>
        <v>2232.1096046945245</v>
      </c>
      <c r="S291" s="49">
        <f t="shared" si="103"/>
        <v>139.50685029340778</v>
      </c>
      <c r="U291" s="50">
        <f t="shared" si="104"/>
        <v>0.2661</v>
      </c>
      <c r="V291" s="50">
        <f t="shared" si="105"/>
        <v>2.5686500000000001E-2</v>
      </c>
      <c r="W291" s="51">
        <f t="shared" si="106"/>
        <v>1.225E-2</v>
      </c>
      <c r="X291" s="51">
        <f t="shared" si="107"/>
        <v>4.6610000000000006E-2</v>
      </c>
      <c r="Z291" s="49">
        <f t="shared" si="108"/>
        <v>134.27130360975613</v>
      </c>
      <c r="AA291" s="49">
        <f t="shared" si="109"/>
        <v>440.4098758400001</v>
      </c>
      <c r="AB291" s="49">
        <f t="shared" si="110"/>
        <v>27.525617240000006</v>
      </c>
      <c r="AD291" s="49">
        <f t="shared" si="111"/>
        <v>107.75207317073169</v>
      </c>
      <c r="AE291" s="49">
        <f t="shared" si="112"/>
        <v>353.42679999999996</v>
      </c>
      <c r="AF291" s="49">
        <f t="shared" si="113"/>
        <v>22.089174999999997</v>
      </c>
      <c r="AH291" s="49">
        <f t="shared" si="114"/>
        <v>199.87545986341641</v>
      </c>
      <c r="AI291" s="49">
        <f t="shared" si="115"/>
        <v>655.5915083520058</v>
      </c>
      <c r="AJ291" s="49">
        <f t="shared" si="116"/>
        <v>40.974469272000363</v>
      </c>
      <c r="AK291" s="121">
        <f t="shared" si="84"/>
        <v>0.29370937115864743</v>
      </c>
    </row>
    <row r="292" spans="3:37" ht="12.75">
      <c r="C292" s="237"/>
      <c r="D292" s="238" t="s">
        <v>13</v>
      </c>
      <c r="E292" s="239">
        <v>0</v>
      </c>
      <c r="F292" s="240">
        <v>0</v>
      </c>
      <c r="G292" s="240">
        <v>0</v>
      </c>
      <c r="H292" s="240">
        <v>0</v>
      </c>
      <c r="I292" s="240">
        <v>0</v>
      </c>
      <c r="J292" s="240">
        <v>0</v>
      </c>
      <c r="K292" s="240">
        <v>0</v>
      </c>
      <c r="L292" s="240">
        <v>0</v>
      </c>
      <c r="M292" s="240">
        <v>0</v>
      </c>
      <c r="N292" s="240">
        <v>0</v>
      </c>
      <c r="O292" s="241">
        <v>0</v>
      </c>
      <c r="Q292" s="49" t="str">
        <f t="shared" si="101"/>
        <v xml:space="preserve"> </v>
      </c>
      <c r="R292" s="49" t="str">
        <f t="shared" si="102"/>
        <v xml:space="preserve"> </v>
      </c>
      <c r="S292" s="49" t="str">
        <f t="shared" si="103"/>
        <v xml:space="preserve"> </v>
      </c>
      <c r="U292" s="50" t="str">
        <f t="shared" si="104"/>
        <v xml:space="preserve"> </v>
      </c>
      <c r="V292" s="50" t="str">
        <f t="shared" si="105"/>
        <v xml:space="preserve"> </v>
      </c>
      <c r="W292" s="51" t="str">
        <f t="shared" si="106"/>
        <v xml:space="preserve"> </v>
      </c>
      <c r="X292" s="51" t="str">
        <f t="shared" si="107"/>
        <v xml:space="preserve"> </v>
      </c>
      <c r="Z292" s="49" t="str">
        <f t="shared" si="108"/>
        <v xml:space="preserve"> </v>
      </c>
      <c r="AA292" s="49" t="str">
        <f t="shared" si="109"/>
        <v xml:space="preserve"> </v>
      </c>
      <c r="AB292" s="49" t="str">
        <f t="shared" si="110"/>
        <v xml:space="preserve"> </v>
      </c>
      <c r="AD292" s="49" t="str">
        <f t="shared" si="111"/>
        <v xml:space="preserve"> </v>
      </c>
      <c r="AE292" s="49" t="str">
        <f t="shared" si="112"/>
        <v xml:space="preserve"> </v>
      </c>
      <c r="AF292" s="49" t="str">
        <f t="shared" si="113"/>
        <v xml:space="preserve"> </v>
      </c>
      <c r="AH292" s="49" t="str">
        <f t="shared" si="114"/>
        <v xml:space="preserve"> </v>
      </c>
      <c r="AI292" s="49" t="str">
        <f t="shared" si="115"/>
        <v xml:space="preserve"> </v>
      </c>
      <c r="AJ292" s="49" t="str">
        <f t="shared" si="116"/>
        <v xml:space="preserve"> </v>
      </c>
      <c r="AK292" s="121" t="str">
        <f t="shared" si="84"/>
        <v xml:space="preserve"> </v>
      </c>
    </row>
    <row r="293" spans="3:37" ht="12.75">
      <c r="C293" s="237"/>
      <c r="D293" s="238" t="s">
        <v>48</v>
      </c>
      <c r="E293" s="239">
        <v>0</v>
      </c>
      <c r="F293" s="240"/>
      <c r="G293" s="240">
        <v>0</v>
      </c>
      <c r="H293" s="240">
        <v>0</v>
      </c>
      <c r="I293" s="240">
        <v>0</v>
      </c>
      <c r="J293" s="240">
        <v>0</v>
      </c>
      <c r="K293" s="240">
        <v>0</v>
      </c>
      <c r="L293" s="240">
        <v>0</v>
      </c>
      <c r="M293" s="240">
        <v>0</v>
      </c>
      <c r="N293" s="240">
        <v>0</v>
      </c>
      <c r="O293" s="241">
        <v>0</v>
      </c>
      <c r="Q293" s="49" t="str">
        <f t="shared" si="101"/>
        <v xml:space="preserve"> </v>
      </c>
      <c r="R293" s="49" t="str">
        <f t="shared" si="102"/>
        <v xml:space="preserve"> </v>
      </c>
      <c r="S293" s="49" t="str">
        <f t="shared" si="103"/>
        <v xml:space="preserve"> </v>
      </c>
      <c r="U293" s="50" t="str">
        <f t="shared" si="104"/>
        <v xml:space="preserve"> </v>
      </c>
      <c r="V293" s="50" t="str">
        <f t="shared" si="105"/>
        <v xml:space="preserve"> </v>
      </c>
      <c r="W293" s="51" t="str">
        <f t="shared" si="106"/>
        <v xml:space="preserve"> </v>
      </c>
      <c r="X293" s="51" t="str">
        <f t="shared" si="107"/>
        <v xml:space="preserve"> </v>
      </c>
      <c r="Z293" s="49" t="str">
        <f t="shared" si="108"/>
        <v xml:space="preserve"> </v>
      </c>
      <c r="AA293" s="49" t="str">
        <f t="shared" si="109"/>
        <v xml:space="preserve"> </v>
      </c>
      <c r="AB293" s="49" t="str">
        <f t="shared" si="110"/>
        <v xml:space="preserve"> </v>
      </c>
      <c r="AD293" s="49" t="str">
        <f t="shared" si="111"/>
        <v xml:space="preserve"> </v>
      </c>
      <c r="AE293" s="49" t="str">
        <f t="shared" si="112"/>
        <v xml:space="preserve"> </v>
      </c>
      <c r="AF293" s="49" t="str">
        <f t="shared" si="113"/>
        <v xml:space="preserve"> </v>
      </c>
      <c r="AH293" s="49" t="str">
        <f t="shared" si="114"/>
        <v xml:space="preserve"> </v>
      </c>
      <c r="AI293" s="49" t="str">
        <f t="shared" si="115"/>
        <v xml:space="preserve"> </v>
      </c>
      <c r="AJ293" s="49" t="str">
        <f t="shared" si="116"/>
        <v xml:space="preserve"> </v>
      </c>
      <c r="AK293" s="121" t="str">
        <f t="shared" si="84"/>
        <v xml:space="preserve"> </v>
      </c>
    </row>
    <row r="294" spans="3:37" ht="12.75">
      <c r="C294" s="237"/>
      <c r="D294" s="238" t="s">
        <v>47</v>
      </c>
      <c r="E294" s="239">
        <v>0</v>
      </c>
      <c r="F294" s="240"/>
      <c r="G294" s="240">
        <v>0</v>
      </c>
      <c r="H294" s="240">
        <v>0</v>
      </c>
      <c r="I294" s="240">
        <v>0</v>
      </c>
      <c r="J294" s="240">
        <v>0</v>
      </c>
      <c r="K294" s="240">
        <v>0</v>
      </c>
      <c r="L294" s="240">
        <v>0</v>
      </c>
      <c r="M294" s="240">
        <v>0</v>
      </c>
      <c r="N294" s="240">
        <v>0</v>
      </c>
      <c r="O294" s="241">
        <v>0</v>
      </c>
      <c r="Q294" s="49" t="str">
        <f t="shared" si="101"/>
        <v xml:space="preserve"> </v>
      </c>
      <c r="R294" s="49" t="str">
        <f t="shared" si="102"/>
        <v xml:space="preserve"> </v>
      </c>
      <c r="S294" s="49" t="str">
        <f t="shared" si="103"/>
        <v xml:space="preserve"> </v>
      </c>
      <c r="U294" s="50" t="str">
        <f t="shared" si="104"/>
        <v xml:space="preserve"> </v>
      </c>
      <c r="V294" s="50" t="str">
        <f t="shared" si="105"/>
        <v xml:space="preserve"> </v>
      </c>
      <c r="W294" s="51" t="str">
        <f t="shared" si="106"/>
        <v xml:space="preserve"> </v>
      </c>
      <c r="X294" s="51" t="str">
        <f t="shared" si="107"/>
        <v xml:space="preserve"> </v>
      </c>
      <c r="Z294" s="49" t="str">
        <f t="shared" si="108"/>
        <v xml:space="preserve"> </v>
      </c>
      <c r="AA294" s="49" t="str">
        <f t="shared" si="109"/>
        <v xml:space="preserve"> </v>
      </c>
      <c r="AB294" s="49" t="str">
        <f t="shared" si="110"/>
        <v xml:space="preserve"> </v>
      </c>
      <c r="AD294" s="49" t="str">
        <f t="shared" si="111"/>
        <v xml:space="preserve"> </v>
      </c>
      <c r="AE294" s="49" t="str">
        <f t="shared" si="112"/>
        <v xml:space="preserve"> </v>
      </c>
      <c r="AF294" s="49" t="str">
        <f t="shared" si="113"/>
        <v xml:space="preserve"> </v>
      </c>
      <c r="AH294" s="49" t="str">
        <f t="shared" si="114"/>
        <v xml:space="preserve"> </v>
      </c>
      <c r="AI294" s="49" t="str">
        <f t="shared" si="115"/>
        <v xml:space="preserve"> </v>
      </c>
      <c r="AJ294" s="49" t="str">
        <f t="shared" si="116"/>
        <v xml:space="preserve"> </v>
      </c>
      <c r="AK294" s="121" t="str">
        <f t="shared" si="84"/>
        <v xml:space="preserve"> </v>
      </c>
    </row>
    <row r="295" spans="3:37" ht="12.75">
      <c r="C295" s="237"/>
      <c r="D295" s="238" t="s">
        <v>21</v>
      </c>
      <c r="E295" s="239">
        <v>0</v>
      </c>
      <c r="F295" s="240"/>
      <c r="G295" s="240">
        <v>0</v>
      </c>
      <c r="H295" s="240">
        <v>0</v>
      </c>
      <c r="I295" s="240">
        <v>0</v>
      </c>
      <c r="J295" s="240">
        <v>0</v>
      </c>
      <c r="K295" s="240">
        <v>0</v>
      </c>
      <c r="L295" s="240">
        <v>0</v>
      </c>
      <c r="M295" s="240">
        <v>0</v>
      </c>
      <c r="N295" s="240">
        <v>0</v>
      </c>
      <c r="O295" s="241">
        <v>0</v>
      </c>
      <c r="Q295" s="49" t="str">
        <f t="shared" si="101"/>
        <v xml:space="preserve"> </v>
      </c>
      <c r="R295" s="49" t="str">
        <f t="shared" si="102"/>
        <v xml:space="preserve"> </v>
      </c>
      <c r="S295" s="49" t="str">
        <f t="shared" si="103"/>
        <v xml:space="preserve"> </v>
      </c>
      <c r="U295" s="50" t="str">
        <f t="shared" si="104"/>
        <v xml:space="preserve"> </v>
      </c>
      <c r="V295" s="50" t="str">
        <f t="shared" si="105"/>
        <v xml:space="preserve"> </v>
      </c>
      <c r="W295" s="51" t="str">
        <f t="shared" si="106"/>
        <v xml:space="preserve"> </v>
      </c>
      <c r="X295" s="51" t="str">
        <f t="shared" si="107"/>
        <v xml:space="preserve"> </v>
      </c>
      <c r="Z295" s="49" t="str">
        <f t="shared" si="108"/>
        <v xml:space="preserve"> </v>
      </c>
      <c r="AA295" s="49" t="str">
        <f t="shared" si="109"/>
        <v xml:space="preserve"> </v>
      </c>
      <c r="AB295" s="49" t="str">
        <f t="shared" si="110"/>
        <v xml:space="preserve"> </v>
      </c>
      <c r="AD295" s="49" t="str">
        <f t="shared" si="111"/>
        <v xml:space="preserve"> </v>
      </c>
      <c r="AE295" s="49" t="str">
        <f t="shared" si="112"/>
        <v xml:space="preserve"> </v>
      </c>
      <c r="AF295" s="49" t="str">
        <f t="shared" si="113"/>
        <v xml:space="preserve"> </v>
      </c>
      <c r="AH295" s="49" t="str">
        <f t="shared" si="114"/>
        <v xml:space="preserve"> </v>
      </c>
      <c r="AI295" s="49" t="str">
        <f t="shared" si="115"/>
        <v xml:space="preserve"> </v>
      </c>
      <c r="AJ295" s="49" t="str">
        <f t="shared" si="116"/>
        <v xml:space="preserve"> </v>
      </c>
      <c r="AK295" s="121" t="str">
        <f t="shared" si="84"/>
        <v xml:space="preserve"> </v>
      </c>
    </row>
    <row r="296" spans="3:37" ht="12.75">
      <c r="C296" s="237"/>
      <c r="D296" s="238" t="s">
        <v>2</v>
      </c>
      <c r="E296" s="239">
        <v>72.16</v>
      </c>
      <c r="F296" s="240">
        <v>22</v>
      </c>
      <c r="G296" s="240">
        <v>352</v>
      </c>
      <c r="H296" s="240">
        <v>43693.784040654195</v>
      </c>
      <c r="I296" s="240">
        <v>6226.3642257932224</v>
      </c>
      <c r="J296" s="240">
        <v>1311.3596935201342</v>
      </c>
      <c r="K296" s="240">
        <v>535.24885449801388</v>
      </c>
      <c r="L296" s="240">
        <v>2036.5672741348922</v>
      </c>
      <c r="M296" s="240">
        <v>9689.0172684800018</v>
      </c>
      <c r="N296" s="240">
        <v>7775.3895999999986</v>
      </c>
      <c r="O296" s="241">
        <v>16119.837124227935</v>
      </c>
      <c r="Q296" s="49">
        <f t="shared" si="101"/>
        <v>605.51252827957592</v>
      </c>
      <c r="R296" s="49">
        <f t="shared" si="102"/>
        <v>1986.0810927570089</v>
      </c>
      <c r="S296" s="49">
        <f t="shared" si="103"/>
        <v>124.13006829731306</v>
      </c>
      <c r="U296" s="50">
        <f t="shared" si="104"/>
        <v>0.14249999999999999</v>
      </c>
      <c r="V296" s="50">
        <f t="shared" si="105"/>
        <v>3.0012500000000004E-2</v>
      </c>
      <c r="W296" s="51">
        <f t="shared" si="106"/>
        <v>1.225E-2</v>
      </c>
      <c r="X296" s="51">
        <f t="shared" si="107"/>
        <v>4.6610000000000006E-2</v>
      </c>
      <c r="Z296" s="49">
        <f t="shared" si="108"/>
        <v>134.27130360975613</v>
      </c>
      <c r="AA296" s="49">
        <f t="shared" si="109"/>
        <v>440.4098758400001</v>
      </c>
      <c r="AB296" s="49">
        <f t="shared" si="110"/>
        <v>27.525617240000006</v>
      </c>
      <c r="AD296" s="49">
        <f t="shared" si="111"/>
        <v>107.75207317073169</v>
      </c>
      <c r="AE296" s="49">
        <f t="shared" si="112"/>
        <v>353.42679999999996</v>
      </c>
      <c r="AF296" s="49">
        <f t="shared" si="113"/>
        <v>22.089174999999997</v>
      </c>
      <c r="AH296" s="49">
        <f t="shared" si="114"/>
        <v>223.39020404972194</v>
      </c>
      <c r="AI296" s="49">
        <f t="shared" si="115"/>
        <v>732.71986928308797</v>
      </c>
      <c r="AJ296" s="49">
        <f t="shared" si="116"/>
        <v>45.794991830192998</v>
      </c>
      <c r="AK296" s="121">
        <f t="shared" si="84"/>
        <v>0.3689274682465013</v>
      </c>
    </row>
    <row r="297" spans="3:37" ht="12.75">
      <c r="C297" s="237"/>
      <c r="D297" s="238" t="s">
        <v>104</v>
      </c>
      <c r="E297" s="239">
        <v>65.599999999999994</v>
      </c>
      <c r="F297" s="240">
        <v>20</v>
      </c>
      <c r="G297" s="240">
        <v>320</v>
      </c>
      <c r="H297" s="240">
        <v>35447.754573941791</v>
      </c>
      <c r="I297" s="240">
        <v>3544.7754573941793</v>
      </c>
      <c r="J297" s="240">
        <v>2233.2085381583329</v>
      </c>
      <c r="K297" s="240">
        <v>434.23499353078694</v>
      </c>
      <c r="L297" s="240">
        <v>2091.4175198625658</v>
      </c>
      <c r="M297" s="240">
        <v>8808.1975168000026</v>
      </c>
      <c r="N297" s="240">
        <v>7068.5359999999991</v>
      </c>
      <c r="O297" s="241">
        <v>11267.384548195925</v>
      </c>
      <c r="Q297" s="49">
        <f t="shared" si="101"/>
        <v>540.36211240764931</v>
      </c>
      <c r="R297" s="49">
        <f t="shared" si="102"/>
        <v>1772.3877286970896</v>
      </c>
      <c r="S297" s="49">
        <f t="shared" si="103"/>
        <v>110.7742330435681</v>
      </c>
      <c r="U297" s="50">
        <f t="shared" si="104"/>
        <v>0.1</v>
      </c>
      <c r="V297" s="50">
        <f t="shared" si="105"/>
        <v>6.3E-2</v>
      </c>
      <c r="W297" s="51">
        <f t="shared" si="106"/>
        <v>1.225E-2</v>
      </c>
      <c r="X297" s="51">
        <f t="shared" si="107"/>
        <v>5.9000000000000004E-2</v>
      </c>
      <c r="Z297" s="49">
        <f t="shared" si="108"/>
        <v>134.27130360975616</v>
      </c>
      <c r="AA297" s="49">
        <f t="shared" si="109"/>
        <v>440.40987584000015</v>
      </c>
      <c r="AB297" s="49">
        <f t="shared" si="110"/>
        <v>27.52561724000001</v>
      </c>
      <c r="AD297" s="49">
        <f t="shared" si="111"/>
        <v>107.75207317073171</v>
      </c>
      <c r="AE297" s="49">
        <f t="shared" si="112"/>
        <v>353.42679999999996</v>
      </c>
      <c r="AF297" s="49">
        <f t="shared" si="113"/>
        <v>22.089174999999997</v>
      </c>
      <c r="AH297" s="49">
        <f t="shared" si="114"/>
        <v>171.75891079566961</v>
      </c>
      <c r="AI297" s="49">
        <f t="shared" si="115"/>
        <v>563.36922740979628</v>
      </c>
      <c r="AJ297" s="49">
        <f t="shared" si="116"/>
        <v>35.210576713112268</v>
      </c>
      <c r="AK297" s="121">
        <f t="shared" si="84"/>
        <v>0.31785890766911251</v>
      </c>
    </row>
    <row r="298" spans="3:37" ht="12.75">
      <c r="C298" s="227" t="s">
        <v>234</v>
      </c>
      <c r="D298" s="228"/>
      <c r="E298" s="234">
        <v>531.36</v>
      </c>
      <c r="F298" s="235">
        <v>162</v>
      </c>
      <c r="G298" s="235">
        <v>2592</v>
      </c>
      <c r="H298" s="235">
        <v>316289.13629128033</v>
      </c>
      <c r="I298" s="235">
        <v>54121.30930664215</v>
      </c>
      <c r="J298" s="235">
        <v>9682.6338324549979</v>
      </c>
      <c r="K298" s="235">
        <v>3874.5419195681839</v>
      </c>
      <c r="L298" s="235">
        <v>15923.700016459752</v>
      </c>
      <c r="M298" s="235">
        <v>71346.39988608002</v>
      </c>
      <c r="N298" s="235">
        <v>57255.141599999995</v>
      </c>
      <c r="O298" s="236">
        <v>104085.40973007523</v>
      </c>
      <c r="Q298" s="53">
        <f>+IF(E298&gt;0,H298/E298," ")</f>
        <v>595.24453532685993</v>
      </c>
      <c r="R298" s="53">
        <f>+IF(F298&gt;0,H298/F298," ")</f>
        <v>1952.4020758721008</v>
      </c>
      <c r="S298" s="53">
        <f>+IF(G298&gt;0,H298/G298," ")</f>
        <v>122.0251297420063</v>
      </c>
      <c r="T298" s="54"/>
      <c r="U298" s="55">
        <f>+IF(H298&gt;0,I298/H298," ")</f>
        <v>0.17111339940806625</v>
      </c>
      <c r="V298" s="55">
        <f>+IF(H298&gt;0,J298/H298," ")</f>
        <v>3.0613235553996278E-2</v>
      </c>
      <c r="W298" s="56">
        <f>+IF(H298&gt;0,K298/H298," ")</f>
        <v>1.2249999999999999E-2</v>
      </c>
      <c r="X298" s="56">
        <f>+IF(H298&gt;0,L298/H298," ")</f>
        <v>5.034539030703581E-2</v>
      </c>
      <c r="Y298" s="54"/>
      <c r="Z298" s="53">
        <f>+IF(E298&gt;0,M298/E298," ")</f>
        <v>134.27130360975613</v>
      </c>
      <c r="AA298" s="53">
        <f>+IF(F298,M298/F298," ")</f>
        <v>440.4098758400001</v>
      </c>
      <c r="AB298" s="53">
        <f>+IF(G298,M298/G298," ")</f>
        <v>27.525617240000006</v>
      </c>
      <c r="AC298" s="54"/>
      <c r="AD298" s="53">
        <f>+IF(E298&gt;0,N298/E298," ")</f>
        <v>107.75207317073169</v>
      </c>
      <c r="AE298" s="53">
        <f>+IF(F298&gt;0,N298/F298," ")</f>
        <v>353.42679999999996</v>
      </c>
      <c r="AF298" s="53">
        <f>+IF(G298&gt;0,N298/G298," ")</f>
        <v>22.089174999999997</v>
      </c>
      <c r="AG298" s="54"/>
      <c r="AH298" s="57">
        <f>+IF(E298&gt;0,O298/E298," ")</f>
        <v>195.8849174384132</v>
      </c>
      <c r="AI298" s="53">
        <f>+IF(F298&gt;0,O298/F298," ")</f>
        <v>642.50252919799527</v>
      </c>
      <c r="AJ298" s="53">
        <f>+IF(G298,O298/G298," ")</f>
        <v>40.156408074874705</v>
      </c>
      <c r="AK298" s="121">
        <f t="shared" si="84"/>
        <v>0.32908310083157521</v>
      </c>
    </row>
    <row r="299" spans="3:37" ht="12.75">
      <c r="C299" s="227"/>
      <c r="D299" s="228"/>
      <c r="E299" s="234"/>
      <c r="F299" s="235"/>
      <c r="G299" s="235"/>
      <c r="H299" s="235"/>
      <c r="I299" s="235"/>
      <c r="J299" s="235"/>
      <c r="K299" s="235"/>
      <c r="L299" s="235"/>
      <c r="M299" s="235"/>
      <c r="N299" s="235"/>
      <c r="O299" s="236"/>
      <c r="Q299" s="49" t="str">
        <f>+IF(E299&gt;0,H299/E299," ")</f>
        <v xml:space="preserve"> </v>
      </c>
      <c r="R299" s="49" t="str">
        <f>+IF(F299&gt;0,H299/F299," ")</f>
        <v xml:space="preserve"> </v>
      </c>
      <c r="S299" s="49" t="str">
        <f>+IF(G299&gt;0,H299/G299," ")</f>
        <v xml:space="preserve"> </v>
      </c>
      <c r="U299" s="50" t="str">
        <f>+IF(H299&gt;0,I299/H299," ")</f>
        <v xml:space="preserve"> </v>
      </c>
      <c r="V299" s="50" t="str">
        <f>+IF(H299&gt;0,J299/H299," ")</f>
        <v xml:space="preserve"> </v>
      </c>
      <c r="W299" s="51" t="str">
        <f>+IF(H299&gt;0,K299/H299," ")</f>
        <v xml:space="preserve"> </v>
      </c>
      <c r="X299" s="51" t="str">
        <f>+IF(H299&gt;0,L299/H299," ")</f>
        <v xml:space="preserve"> </v>
      </c>
      <c r="Z299" s="49" t="str">
        <f>+IF(E299&gt;0,M299/E299," ")</f>
        <v xml:space="preserve"> </v>
      </c>
      <c r="AA299" s="49" t="str">
        <f>+IF(F299,M299/F299," ")</f>
        <v xml:space="preserve"> </v>
      </c>
      <c r="AB299" s="49" t="str">
        <f>+IF(G299,M299/G299," ")</f>
        <v xml:space="preserve"> </v>
      </c>
      <c r="AD299" s="49" t="str">
        <f>+IF(E299&gt;0,N299/E299," ")</f>
        <v xml:space="preserve"> </v>
      </c>
      <c r="AE299" s="49" t="str">
        <f>+IF(F299&gt;0,N299/F299," ")</f>
        <v xml:space="preserve"> </v>
      </c>
      <c r="AF299" s="49" t="str">
        <f>+IF(G299&gt;0,N299/G299," ")</f>
        <v xml:space="preserve"> </v>
      </c>
      <c r="AH299" s="49" t="str">
        <f>+IF(E299&gt;0,O299/E299," ")</f>
        <v xml:space="preserve"> </v>
      </c>
      <c r="AI299" s="49" t="str">
        <f>+IF(F299&gt;0,O299/F299," ")</f>
        <v xml:space="preserve"> </v>
      </c>
      <c r="AJ299" s="49" t="str">
        <f>+IF(G299,O299/G299," ")</f>
        <v xml:space="preserve"> </v>
      </c>
      <c r="AK299" s="121" t="str">
        <f t="shared" si="84"/>
        <v xml:space="preserve"> </v>
      </c>
    </row>
    <row r="300" spans="3:37" ht="12.75">
      <c r="C300" s="227" t="s">
        <v>232</v>
      </c>
      <c r="D300" s="227" t="s">
        <v>50</v>
      </c>
      <c r="E300" s="234">
        <v>42.599999999999994</v>
      </c>
      <c r="F300" s="235">
        <v>10</v>
      </c>
      <c r="G300" s="235">
        <v>120</v>
      </c>
      <c r="H300" s="235">
        <v>22059.417462148391</v>
      </c>
      <c r="I300" s="235">
        <v>0</v>
      </c>
      <c r="J300" s="235">
        <v>772.0796111751938</v>
      </c>
      <c r="K300" s="235">
        <v>270.2278639113178</v>
      </c>
      <c r="L300" s="235">
        <v>1301.5056302667549</v>
      </c>
      <c r="M300" s="235">
        <v>5532.6490652400007</v>
      </c>
      <c r="N300" s="235">
        <v>3522.1752000000001</v>
      </c>
      <c r="O300" s="236">
        <v>10660.780091555125</v>
      </c>
      <c r="Q300" s="49">
        <f t="shared" ref="Q300" si="117">+IF(E300&gt;0,H300/E300," ")</f>
        <v>517.82670098939889</v>
      </c>
      <c r="R300" s="49">
        <f t="shared" ref="R300" si="118">+IF(F300&gt;0,H300/F300," ")</f>
        <v>2205.941746214839</v>
      </c>
      <c r="S300" s="49">
        <f t="shared" ref="S300" si="119">+IF(G300&gt;0,H300/G300," ")</f>
        <v>183.82847885123658</v>
      </c>
      <c r="U300" s="50">
        <f t="shared" ref="U300" si="120">+IF(H300&gt;0,I300/H300," ")</f>
        <v>0</v>
      </c>
      <c r="V300" s="50">
        <f t="shared" ref="V300" si="121">+IF(H300&gt;0,J300/H300," ")</f>
        <v>3.5000000000000003E-2</v>
      </c>
      <c r="W300" s="51">
        <f t="shared" ref="W300" si="122">+IF(H300&gt;0,K300/H300," ")</f>
        <v>1.225E-2</v>
      </c>
      <c r="X300" s="51">
        <f t="shared" ref="X300" si="123">+IF(H300&gt;0,L300/H300," ")</f>
        <v>5.899999999999999E-2</v>
      </c>
      <c r="Z300" s="49">
        <f t="shared" ref="Z300" si="124">+IF(E300&gt;0,M300/E300," ")</f>
        <v>129.87439120281692</v>
      </c>
      <c r="AA300" s="49">
        <f t="shared" ref="AA300" si="125">+IF(F300,M300/F300," ")</f>
        <v>553.26490652400003</v>
      </c>
      <c r="AB300" s="49">
        <f t="shared" ref="AB300" si="126">+IF(G300,M300/G300," ")</f>
        <v>46.105408877000009</v>
      </c>
      <c r="AD300" s="49">
        <f t="shared" ref="AD300" si="127">+IF(E300&gt;0,N300/E300," ")</f>
        <v>82.680169014084527</v>
      </c>
      <c r="AE300" s="49">
        <f t="shared" ref="AE300" si="128">+IF(F300&gt;0,N300/F300," ")</f>
        <v>352.21752000000004</v>
      </c>
      <c r="AF300" s="49">
        <f t="shared" ref="AF300" si="129">+IF(G300&gt;0,N300/G300," ")</f>
        <v>29.351459999999999</v>
      </c>
      <c r="AH300" s="49">
        <f t="shared" ref="AH300" si="130">+IF(E300&gt;0,O300/E300," ")</f>
        <v>250.25305379237386</v>
      </c>
      <c r="AI300" s="49">
        <f t="shared" ref="AI300" si="131">+IF(F300&gt;0,O300/F300," ")</f>
        <v>1066.0780091555125</v>
      </c>
      <c r="AJ300" s="49">
        <f t="shared" ref="AJ300" si="132">+IF(G300,O300/G300," ")</f>
        <v>88.839834096292705</v>
      </c>
      <c r="AK300" s="121">
        <f t="shared" si="84"/>
        <v>0.48327568530981779</v>
      </c>
    </row>
    <row r="301" spans="3:37" ht="12.75">
      <c r="C301" s="237"/>
      <c r="D301" s="238" t="s">
        <v>49</v>
      </c>
      <c r="E301" s="239">
        <v>42.599999999999994</v>
      </c>
      <c r="F301" s="240">
        <v>10</v>
      </c>
      <c r="G301" s="240">
        <v>120</v>
      </c>
      <c r="H301" s="240">
        <v>20125.595270393453</v>
      </c>
      <c r="I301" s="240">
        <v>4025.1190540786906</v>
      </c>
      <c r="J301" s="240">
        <v>0</v>
      </c>
      <c r="K301" s="240">
        <v>246.53854206231981</v>
      </c>
      <c r="L301" s="240">
        <v>1187.4101209532137</v>
      </c>
      <c r="M301" s="240">
        <v>5532.6490652400007</v>
      </c>
      <c r="N301" s="240">
        <v>3522.1752000000001</v>
      </c>
      <c r="O301" s="241">
        <v>5611.7032880592296</v>
      </c>
      <c r="Q301" s="49">
        <f t="shared" ref="Q301:Q313" si="133">+IF(E301&gt;0,H301/E301," ")</f>
        <v>472.43181385900129</v>
      </c>
      <c r="R301" s="49">
        <f t="shared" ref="R301:R313" si="134">+IF(F301&gt;0,H301/F301," ")</f>
        <v>2012.5595270393453</v>
      </c>
      <c r="S301" s="49">
        <f t="shared" ref="S301:S313" si="135">+IF(G301&gt;0,H301/G301," ")</f>
        <v>167.71329391994544</v>
      </c>
      <c r="U301" s="50">
        <f t="shared" ref="U301:U313" si="136">+IF(H301&gt;0,I301/H301," ")</f>
        <v>0.2</v>
      </c>
      <c r="V301" s="50">
        <f t="shared" ref="V301:V313" si="137">+IF(H301&gt;0,J301/H301," ")</f>
        <v>0</v>
      </c>
      <c r="W301" s="51">
        <f t="shared" ref="W301:W313" si="138">+IF(H301&gt;0,K301/H301," ")</f>
        <v>1.225E-2</v>
      </c>
      <c r="X301" s="51">
        <f t="shared" ref="X301:X313" si="139">+IF(H301&gt;0,L301/H301," ")</f>
        <v>5.8999999999999997E-2</v>
      </c>
      <c r="Z301" s="49">
        <f t="shared" ref="Z301:Z313" si="140">+IF(E301&gt;0,M301/E301," ")</f>
        <v>129.87439120281692</v>
      </c>
      <c r="AA301" s="49">
        <f t="shared" ref="AA301:AA313" si="141">+IF(F301,M301/F301," ")</f>
        <v>553.26490652400003</v>
      </c>
      <c r="AB301" s="49">
        <f t="shared" ref="AB301:AB313" si="142">+IF(G301,M301/G301," ")</f>
        <v>46.105408877000009</v>
      </c>
      <c r="AD301" s="49">
        <f t="shared" ref="AD301:AD313" si="143">+IF(E301&gt;0,N301/E301," ")</f>
        <v>82.680169014084527</v>
      </c>
      <c r="AE301" s="49">
        <f t="shared" ref="AE301:AE313" si="144">+IF(F301&gt;0,N301/F301," ")</f>
        <v>352.21752000000004</v>
      </c>
      <c r="AF301" s="49">
        <f t="shared" ref="AF301:AF313" si="145">+IF(G301&gt;0,N301/G301," ")</f>
        <v>29.351459999999999</v>
      </c>
      <c r="AH301" s="49">
        <f t="shared" ref="AH301:AH313" si="146">+IF(E301&gt;0,O301/E301," ")</f>
        <v>131.73012413284579</v>
      </c>
      <c r="AI301" s="49">
        <f t="shared" ref="AI301:AI313" si="147">+IF(F301&gt;0,O301/F301," ")</f>
        <v>561.17032880592296</v>
      </c>
      <c r="AJ301" s="49">
        <f t="shared" ref="AJ301:AJ313" si="148">+IF(G301,O301/G301," ")</f>
        <v>46.764194067160247</v>
      </c>
      <c r="AK301" s="121">
        <f t="shared" si="84"/>
        <v>0.2788341518680218</v>
      </c>
    </row>
    <row r="302" spans="3:37" ht="12.75">
      <c r="C302" s="237"/>
      <c r="D302" s="238" t="s">
        <v>51</v>
      </c>
      <c r="E302" s="239">
        <v>0</v>
      </c>
      <c r="F302" s="240"/>
      <c r="G302" s="240">
        <v>0</v>
      </c>
      <c r="H302" s="240">
        <v>0</v>
      </c>
      <c r="I302" s="240">
        <v>0</v>
      </c>
      <c r="J302" s="240">
        <v>0</v>
      </c>
      <c r="K302" s="240">
        <v>0</v>
      </c>
      <c r="L302" s="240">
        <v>0</v>
      </c>
      <c r="M302" s="240">
        <v>0</v>
      </c>
      <c r="N302" s="240">
        <v>0</v>
      </c>
      <c r="O302" s="241">
        <v>0</v>
      </c>
      <c r="Q302" s="49" t="str">
        <f t="shared" si="133"/>
        <v xml:space="preserve"> </v>
      </c>
      <c r="R302" s="49" t="str">
        <f t="shared" si="134"/>
        <v xml:space="preserve"> </v>
      </c>
      <c r="S302" s="49" t="str">
        <f t="shared" si="135"/>
        <v xml:space="preserve"> </v>
      </c>
      <c r="U302" s="50" t="str">
        <f t="shared" si="136"/>
        <v xml:space="preserve"> </v>
      </c>
      <c r="V302" s="50" t="str">
        <f t="shared" si="137"/>
        <v xml:space="preserve"> </v>
      </c>
      <c r="W302" s="51" t="str">
        <f t="shared" si="138"/>
        <v xml:space="preserve"> </v>
      </c>
      <c r="X302" s="51" t="str">
        <f t="shared" si="139"/>
        <v xml:space="preserve"> </v>
      </c>
      <c r="Z302" s="49" t="str">
        <f t="shared" si="140"/>
        <v xml:space="preserve"> </v>
      </c>
      <c r="AA302" s="49" t="str">
        <f t="shared" si="141"/>
        <v xml:space="preserve"> </v>
      </c>
      <c r="AB302" s="49" t="str">
        <f t="shared" si="142"/>
        <v xml:space="preserve"> </v>
      </c>
      <c r="AD302" s="49" t="str">
        <f t="shared" si="143"/>
        <v xml:space="preserve"> </v>
      </c>
      <c r="AE302" s="49" t="str">
        <f t="shared" si="144"/>
        <v xml:space="preserve"> </v>
      </c>
      <c r="AF302" s="49" t="str">
        <f t="shared" si="145"/>
        <v xml:space="preserve"> </v>
      </c>
      <c r="AH302" s="49" t="str">
        <f t="shared" si="146"/>
        <v xml:space="preserve"> </v>
      </c>
      <c r="AI302" s="49" t="str">
        <f t="shared" si="147"/>
        <v xml:space="preserve"> </v>
      </c>
      <c r="AJ302" s="49" t="str">
        <f t="shared" si="148"/>
        <v xml:space="preserve"> </v>
      </c>
      <c r="AK302" s="121" t="str">
        <f t="shared" si="84"/>
        <v xml:space="preserve"> </v>
      </c>
    </row>
    <row r="303" spans="3:37" ht="12.75">
      <c r="C303" s="237"/>
      <c r="D303" s="238" t="s">
        <v>12</v>
      </c>
      <c r="E303" s="239">
        <v>0</v>
      </c>
      <c r="F303" s="240"/>
      <c r="G303" s="240">
        <v>0</v>
      </c>
      <c r="H303" s="240">
        <v>0</v>
      </c>
      <c r="I303" s="240">
        <v>0</v>
      </c>
      <c r="J303" s="240">
        <v>0</v>
      </c>
      <c r="K303" s="240">
        <v>0</v>
      </c>
      <c r="L303" s="240">
        <v>0</v>
      </c>
      <c r="M303" s="240">
        <v>0</v>
      </c>
      <c r="N303" s="240">
        <v>0</v>
      </c>
      <c r="O303" s="241">
        <v>0</v>
      </c>
      <c r="Q303" s="49" t="str">
        <f t="shared" si="133"/>
        <v xml:space="preserve"> </v>
      </c>
      <c r="R303" s="49" t="str">
        <f t="shared" si="134"/>
        <v xml:space="preserve"> </v>
      </c>
      <c r="S303" s="49" t="str">
        <f t="shared" si="135"/>
        <v xml:space="preserve"> </v>
      </c>
      <c r="U303" s="50" t="str">
        <f t="shared" si="136"/>
        <v xml:space="preserve"> </v>
      </c>
      <c r="V303" s="50" t="str">
        <f t="shared" si="137"/>
        <v xml:space="preserve"> </v>
      </c>
      <c r="W303" s="51" t="str">
        <f t="shared" si="138"/>
        <v xml:space="preserve"> </v>
      </c>
      <c r="X303" s="51" t="str">
        <f t="shared" si="139"/>
        <v xml:space="preserve"> </v>
      </c>
      <c r="Z303" s="49" t="str">
        <f t="shared" si="140"/>
        <v xml:space="preserve"> </v>
      </c>
      <c r="AA303" s="49" t="str">
        <f t="shared" si="141"/>
        <v xml:space="preserve"> </v>
      </c>
      <c r="AB303" s="49" t="str">
        <f t="shared" si="142"/>
        <v xml:space="preserve"> </v>
      </c>
      <c r="AD303" s="49" t="str">
        <f t="shared" si="143"/>
        <v xml:space="preserve"> </v>
      </c>
      <c r="AE303" s="49" t="str">
        <f t="shared" si="144"/>
        <v xml:space="preserve"> </v>
      </c>
      <c r="AF303" s="49" t="str">
        <f t="shared" si="145"/>
        <v xml:space="preserve"> </v>
      </c>
      <c r="AH303" s="49" t="str">
        <f t="shared" si="146"/>
        <v xml:space="preserve"> </v>
      </c>
      <c r="AI303" s="49" t="str">
        <f t="shared" si="147"/>
        <v xml:space="preserve"> </v>
      </c>
      <c r="AJ303" s="49" t="str">
        <f t="shared" si="148"/>
        <v xml:space="preserve"> </v>
      </c>
      <c r="AK303" s="121" t="str">
        <f t="shared" si="84"/>
        <v xml:space="preserve"> </v>
      </c>
    </row>
    <row r="304" spans="3:37" ht="12.75">
      <c r="C304" s="237"/>
      <c r="D304" s="238" t="s">
        <v>1</v>
      </c>
      <c r="E304" s="239">
        <v>42.599999999999994</v>
      </c>
      <c r="F304" s="240">
        <v>10</v>
      </c>
      <c r="G304" s="240">
        <v>120</v>
      </c>
      <c r="H304" s="240">
        <v>25316.034048694015</v>
      </c>
      <c r="I304" s="240">
        <v>7007.4782246785035</v>
      </c>
      <c r="J304" s="240">
        <v>640.79945384054292</v>
      </c>
      <c r="K304" s="240">
        <v>310.12141709650172</v>
      </c>
      <c r="L304" s="240">
        <v>1179.9803470096278</v>
      </c>
      <c r="M304" s="240">
        <v>5532.6490652400007</v>
      </c>
      <c r="N304" s="240">
        <v>3522.1752000000001</v>
      </c>
      <c r="O304" s="241">
        <v>7122.8303408288375</v>
      </c>
      <c r="Q304" s="49">
        <f t="shared" si="133"/>
        <v>594.27309973460137</v>
      </c>
      <c r="R304" s="49">
        <f t="shared" si="134"/>
        <v>2531.6034048694014</v>
      </c>
      <c r="S304" s="49">
        <f t="shared" si="135"/>
        <v>210.96695040578345</v>
      </c>
      <c r="U304" s="50">
        <f t="shared" si="136"/>
        <v>0.27679999999999999</v>
      </c>
      <c r="V304" s="50">
        <f t="shared" si="137"/>
        <v>2.5312000000000001E-2</v>
      </c>
      <c r="W304" s="51">
        <f t="shared" si="138"/>
        <v>1.225E-2</v>
      </c>
      <c r="X304" s="51">
        <f t="shared" si="139"/>
        <v>4.6609999999999992E-2</v>
      </c>
      <c r="Z304" s="49">
        <f t="shared" si="140"/>
        <v>129.87439120281692</v>
      </c>
      <c r="AA304" s="49">
        <f t="shared" si="141"/>
        <v>553.26490652400003</v>
      </c>
      <c r="AB304" s="49">
        <f t="shared" si="142"/>
        <v>46.105408877000009</v>
      </c>
      <c r="AD304" s="49">
        <f t="shared" si="143"/>
        <v>82.680169014084527</v>
      </c>
      <c r="AE304" s="49">
        <f t="shared" si="144"/>
        <v>352.21752000000004</v>
      </c>
      <c r="AF304" s="49">
        <f t="shared" si="145"/>
        <v>29.351459999999999</v>
      </c>
      <c r="AH304" s="49">
        <f t="shared" si="146"/>
        <v>167.20259016030138</v>
      </c>
      <c r="AI304" s="49">
        <f t="shared" si="147"/>
        <v>712.28303408288377</v>
      </c>
      <c r="AJ304" s="49">
        <f t="shared" si="148"/>
        <v>59.356919506906976</v>
      </c>
      <c r="AK304" s="121">
        <f t="shared" si="84"/>
        <v>0.28135648447653611</v>
      </c>
    </row>
    <row r="305" spans="3:37" ht="12.75">
      <c r="C305" s="237"/>
      <c r="D305" s="238" t="s">
        <v>0</v>
      </c>
      <c r="E305" s="239">
        <v>42.599999999999994</v>
      </c>
      <c r="F305" s="240">
        <v>10</v>
      </c>
      <c r="G305" s="240">
        <v>120</v>
      </c>
      <c r="H305" s="240">
        <v>24750.52990764139</v>
      </c>
      <c r="I305" s="240">
        <v>6586.1160084233743</v>
      </c>
      <c r="J305" s="240">
        <v>635.75448647263067</v>
      </c>
      <c r="K305" s="240">
        <v>303.19399136860704</v>
      </c>
      <c r="L305" s="240">
        <v>1153.6221989951653</v>
      </c>
      <c r="M305" s="240">
        <v>5532.6490652400007</v>
      </c>
      <c r="N305" s="240">
        <v>3522.1752000000001</v>
      </c>
      <c r="O305" s="241">
        <v>7017.018957141614</v>
      </c>
      <c r="Q305" s="49">
        <f t="shared" si="133"/>
        <v>580.99835463946931</v>
      </c>
      <c r="R305" s="49">
        <f t="shared" si="134"/>
        <v>2475.0529907641389</v>
      </c>
      <c r="S305" s="49">
        <f t="shared" si="135"/>
        <v>206.2544158970116</v>
      </c>
      <c r="U305" s="50">
        <f t="shared" si="136"/>
        <v>0.2661</v>
      </c>
      <c r="V305" s="50">
        <f t="shared" si="137"/>
        <v>2.5686500000000004E-2</v>
      </c>
      <c r="W305" s="51">
        <f t="shared" si="138"/>
        <v>1.225E-2</v>
      </c>
      <c r="X305" s="51">
        <f t="shared" si="139"/>
        <v>4.6610000000000006E-2</v>
      </c>
      <c r="Z305" s="49">
        <f t="shared" si="140"/>
        <v>129.87439120281692</v>
      </c>
      <c r="AA305" s="49">
        <f t="shared" si="141"/>
        <v>553.26490652400003</v>
      </c>
      <c r="AB305" s="49">
        <f t="shared" si="142"/>
        <v>46.105408877000009</v>
      </c>
      <c r="AD305" s="49">
        <f t="shared" si="143"/>
        <v>82.680169014084527</v>
      </c>
      <c r="AE305" s="49">
        <f t="shared" si="144"/>
        <v>352.21752000000004</v>
      </c>
      <c r="AF305" s="49">
        <f t="shared" si="145"/>
        <v>29.351459999999999</v>
      </c>
      <c r="AH305" s="49">
        <f t="shared" si="146"/>
        <v>164.71875486247922</v>
      </c>
      <c r="AI305" s="49">
        <f t="shared" si="147"/>
        <v>701.70189571416142</v>
      </c>
      <c r="AJ305" s="49">
        <f t="shared" si="148"/>
        <v>58.475157976180114</v>
      </c>
      <c r="AK305" s="121">
        <f t="shared" si="84"/>
        <v>0.2835098473982654</v>
      </c>
    </row>
    <row r="306" spans="3:37" ht="12.75">
      <c r="C306" s="237"/>
      <c r="D306" s="238" t="s">
        <v>13</v>
      </c>
      <c r="E306" s="239">
        <v>0</v>
      </c>
      <c r="F306" s="240"/>
      <c r="G306" s="240">
        <v>0</v>
      </c>
      <c r="H306" s="240">
        <v>0</v>
      </c>
      <c r="I306" s="240">
        <v>0</v>
      </c>
      <c r="J306" s="240">
        <v>0</v>
      </c>
      <c r="K306" s="240">
        <v>0</v>
      </c>
      <c r="L306" s="240">
        <v>0</v>
      </c>
      <c r="M306" s="240">
        <v>0</v>
      </c>
      <c r="N306" s="240">
        <v>0</v>
      </c>
      <c r="O306" s="241">
        <v>0</v>
      </c>
      <c r="Q306" s="49" t="str">
        <f t="shared" si="133"/>
        <v xml:space="preserve"> </v>
      </c>
      <c r="R306" s="49" t="str">
        <f t="shared" si="134"/>
        <v xml:space="preserve"> </v>
      </c>
      <c r="S306" s="49" t="str">
        <f t="shared" si="135"/>
        <v xml:space="preserve"> </v>
      </c>
      <c r="U306" s="50" t="str">
        <f t="shared" si="136"/>
        <v xml:space="preserve"> </v>
      </c>
      <c r="V306" s="50" t="str">
        <f t="shared" si="137"/>
        <v xml:space="preserve"> </v>
      </c>
      <c r="W306" s="51" t="str">
        <f t="shared" si="138"/>
        <v xml:space="preserve"> </v>
      </c>
      <c r="X306" s="51" t="str">
        <f t="shared" si="139"/>
        <v xml:space="preserve"> </v>
      </c>
      <c r="Z306" s="49" t="str">
        <f t="shared" si="140"/>
        <v xml:space="preserve"> </v>
      </c>
      <c r="AA306" s="49" t="str">
        <f t="shared" si="141"/>
        <v xml:space="preserve"> </v>
      </c>
      <c r="AB306" s="49" t="str">
        <f t="shared" si="142"/>
        <v xml:space="preserve"> </v>
      </c>
      <c r="AD306" s="49" t="str">
        <f t="shared" si="143"/>
        <v xml:space="preserve"> </v>
      </c>
      <c r="AE306" s="49" t="str">
        <f t="shared" si="144"/>
        <v xml:space="preserve"> </v>
      </c>
      <c r="AF306" s="49" t="str">
        <f t="shared" si="145"/>
        <v xml:space="preserve"> </v>
      </c>
      <c r="AH306" s="49" t="str">
        <f t="shared" si="146"/>
        <v xml:space="preserve"> </v>
      </c>
      <c r="AI306" s="49" t="str">
        <f t="shared" si="147"/>
        <v xml:space="preserve"> </v>
      </c>
      <c r="AJ306" s="49" t="str">
        <f t="shared" si="148"/>
        <v xml:space="preserve"> </v>
      </c>
      <c r="AK306" s="121" t="str">
        <f t="shared" si="84"/>
        <v xml:space="preserve"> </v>
      </c>
    </row>
    <row r="307" spans="3:37" ht="12.75">
      <c r="C307" s="237"/>
      <c r="D307" s="238" t="s">
        <v>48</v>
      </c>
      <c r="E307" s="239">
        <v>0</v>
      </c>
      <c r="F307" s="240"/>
      <c r="G307" s="240">
        <v>0</v>
      </c>
      <c r="H307" s="240">
        <v>0</v>
      </c>
      <c r="I307" s="240">
        <v>0</v>
      </c>
      <c r="J307" s="240">
        <v>0</v>
      </c>
      <c r="K307" s="240">
        <v>0</v>
      </c>
      <c r="L307" s="240">
        <v>0</v>
      </c>
      <c r="M307" s="240">
        <v>0</v>
      </c>
      <c r="N307" s="240">
        <v>0</v>
      </c>
      <c r="O307" s="241">
        <v>0</v>
      </c>
      <c r="Q307" s="49" t="str">
        <f t="shared" si="133"/>
        <v xml:space="preserve"> </v>
      </c>
      <c r="R307" s="49" t="str">
        <f t="shared" si="134"/>
        <v xml:space="preserve"> </v>
      </c>
      <c r="S307" s="49" t="str">
        <f t="shared" si="135"/>
        <v xml:space="preserve"> </v>
      </c>
      <c r="U307" s="50" t="str">
        <f t="shared" si="136"/>
        <v xml:space="preserve"> </v>
      </c>
      <c r="V307" s="50" t="str">
        <f t="shared" si="137"/>
        <v xml:space="preserve"> </v>
      </c>
      <c r="W307" s="51" t="str">
        <f t="shared" si="138"/>
        <v xml:space="preserve"> </v>
      </c>
      <c r="X307" s="51" t="str">
        <f t="shared" si="139"/>
        <v xml:space="preserve"> </v>
      </c>
      <c r="Z307" s="49" t="str">
        <f t="shared" si="140"/>
        <v xml:space="preserve"> </v>
      </c>
      <c r="AA307" s="49" t="str">
        <f t="shared" si="141"/>
        <v xml:space="preserve"> </v>
      </c>
      <c r="AB307" s="49" t="str">
        <f t="shared" si="142"/>
        <v xml:space="preserve"> </v>
      </c>
      <c r="AD307" s="49" t="str">
        <f t="shared" si="143"/>
        <v xml:space="preserve"> </v>
      </c>
      <c r="AE307" s="49" t="str">
        <f t="shared" si="144"/>
        <v xml:space="preserve"> </v>
      </c>
      <c r="AF307" s="49" t="str">
        <f t="shared" si="145"/>
        <v xml:space="preserve"> </v>
      </c>
      <c r="AH307" s="49" t="str">
        <f t="shared" si="146"/>
        <v xml:space="preserve"> </v>
      </c>
      <c r="AI307" s="49" t="str">
        <f t="shared" si="147"/>
        <v xml:space="preserve"> </v>
      </c>
      <c r="AJ307" s="49" t="str">
        <f t="shared" si="148"/>
        <v xml:space="preserve"> </v>
      </c>
      <c r="AK307" s="121" t="str">
        <f t="shared" si="84"/>
        <v xml:space="preserve"> </v>
      </c>
    </row>
    <row r="308" spans="3:37" ht="12.75">
      <c r="C308" s="237"/>
      <c r="D308" s="238" t="s">
        <v>47</v>
      </c>
      <c r="E308" s="239">
        <v>0</v>
      </c>
      <c r="F308" s="240"/>
      <c r="G308" s="240">
        <v>0</v>
      </c>
      <c r="H308" s="240">
        <v>0</v>
      </c>
      <c r="I308" s="240">
        <v>0</v>
      </c>
      <c r="J308" s="240">
        <v>0</v>
      </c>
      <c r="K308" s="240">
        <v>0</v>
      </c>
      <c r="L308" s="240">
        <v>0</v>
      </c>
      <c r="M308" s="240">
        <v>0</v>
      </c>
      <c r="N308" s="240">
        <v>0</v>
      </c>
      <c r="O308" s="241">
        <v>0</v>
      </c>
      <c r="Q308" s="49" t="str">
        <f t="shared" si="133"/>
        <v xml:space="preserve"> </v>
      </c>
      <c r="R308" s="49" t="str">
        <f t="shared" si="134"/>
        <v xml:space="preserve"> </v>
      </c>
      <c r="S308" s="49" t="str">
        <f t="shared" si="135"/>
        <v xml:space="preserve"> </v>
      </c>
      <c r="U308" s="50" t="str">
        <f t="shared" si="136"/>
        <v xml:space="preserve"> </v>
      </c>
      <c r="V308" s="50" t="str">
        <f t="shared" si="137"/>
        <v xml:space="preserve"> </v>
      </c>
      <c r="W308" s="51" t="str">
        <f t="shared" si="138"/>
        <v xml:space="preserve"> </v>
      </c>
      <c r="X308" s="51" t="str">
        <f t="shared" si="139"/>
        <v xml:space="preserve"> </v>
      </c>
      <c r="Z308" s="49" t="str">
        <f t="shared" si="140"/>
        <v xml:space="preserve"> </v>
      </c>
      <c r="AA308" s="49" t="str">
        <f t="shared" si="141"/>
        <v xml:space="preserve"> </v>
      </c>
      <c r="AB308" s="49" t="str">
        <f t="shared" si="142"/>
        <v xml:space="preserve"> </v>
      </c>
      <c r="AD308" s="49" t="str">
        <f t="shared" si="143"/>
        <v xml:space="preserve"> </v>
      </c>
      <c r="AE308" s="49" t="str">
        <f t="shared" si="144"/>
        <v xml:space="preserve"> </v>
      </c>
      <c r="AF308" s="49" t="str">
        <f t="shared" si="145"/>
        <v xml:space="preserve"> </v>
      </c>
      <c r="AH308" s="49" t="str">
        <f t="shared" si="146"/>
        <v xml:space="preserve"> </v>
      </c>
      <c r="AI308" s="49" t="str">
        <f t="shared" si="147"/>
        <v xml:space="preserve"> </v>
      </c>
      <c r="AJ308" s="49" t="str">
        <f t="shared" si="148"/>
        <v xml:space="preserve"> </v>
      </c>
      <c r="AK308" s="121" t="str">
        <f t="shared" si="84"/>
        <v xml:space="preserve"> </v>
      </c>
    </row>
    <row r="309" spans="3:37" ht="12.75">
      <c r="C309" s="237"/>
      <c r="D309" s="238" t="s">
        <v>21</v>
      </c>
      <c r="E309" s="239">
        <v>0</v>
      </c>
      <c r="F309" s="240"/>
      <c r="G309" s="240">
        <v>0</v>
      </c>
      <c r="H309" s="240">
        <v>0</v>
      </c>
      <c r="I309" s="240">
        <v>0</v>
      </c>
      <c r="J309" s="240">
        <v>0</v>
      </c>
      <c r="K309" s="240">
        <v>0</v>
      </c>
      <c r="L309" s="240">
        <v>0</v>
      </c>
      <c r="M309" s="240">
        <v>0</v>
      </c>
      <c r="N309" s="240">
        <v>0</v>
      </c>
      <c r="O309" s="241">
        <v>0</v>
      </c>
      <c r="Q309" s="49" t="str">
        <f t="shared" si="133"/>
        <v xml:space="preserve"> </v>
      </c>
      <c r="R309" s="49" t="str">
        <f t="shared" si="134"/>
        <v xml:space="preserve"> </v>
      </c>
      <c r="S309" s="49" t="str">
        <f t="shared" si="135"/>
        <v xml:space="preserve"> </v>
      </c>
      <c r="U309" s="50" t="str">
        <f t="shared" si="136"/>
        <v xml:space="preserve"> </v>
      </c>
      <c r="V309" s="50" t="str">
        <f t="shared" si="137"/>
        <v xml:space="preserve"> </v>
      </c>
      <c r="W309" s="51" t="str">
        <f t="shared" si="138"/>
        <v xml:space="preserve"> </v>
      </c>
      <c r="X309" s="51" t="str">
        <f t="shared" si="139"/>
        <v xml:space="preserve"> </v>
      </c>
      <c r="Z309" s="49" t="str">
        <f t="shared" si="140"/>
        <v xml:space="preserve"> </v>
      </c>
      <c r="AA309" s="49" t="str">
        <f t="shared" si="141"/>
        <v xml:space="preserve"> </v>
      </c>
      <c r="AB309" s="49" t="str">
        <f t="shared" si="142"/>
        <v xml:space="preserve"> </v>
      </c>
      <c r="AD309" s="49" t="str">
        <f t="shared" si="143"/>
        <v xml:space="preserve"> </v>
      </c>
      <c r="AE309" s="49" t="str">
        <f t="shared" si="144"/>
        <v xml:space="preserve"> </v>
      </c>
      <c r="AF309" s="49" t="str">
        <f t="shared" si="145"/>
        <v xml:space="preserve"> </v>
      </c>
      <c r="AH309" s="49" t="str">
        <f t="shared" si="146"/>
        <v xml:space="preserve"> </v>
      </c>
      <c r="AI309" s="49" t="str">
        <f t="shared" si="147"/>
        <v xml:space="preserve"> </v>
      </c>
      <c r="AJ309" s="49" t="str">
        <f t="shared" si="148"/>
        <v xml:space="preserve"> </v>
      </c>
      <c r="AK309" s="121" t="str">
        <f t="shared" si="84"/>
        <v xml:space="preserve"> </v>
      </c>
    </row>
    <row r="310" spans="3:37" ht="12.75">
      <c r="C310" s="237"/>
      <c r="D310" s="238" t="s">
        <v>2</v>
      </c>
      <c r="E310" s="239">
        <v>0</v>
      </c>
      <c r="F310" s="240"/>
      <c r="G310" s="240">
        <v>0</v>
      </c>
      <c r="H310" s="240">
        <v>0</v>
      </c>
      <c r="I310" s="240">
        <v>0</v>
      </c>
      <c r="J310" s="240">
        <v>0</v>
      </c>
      <c r="K310" s="240">
        <v>0</v>
      </c>
      <c r="L310" s="240">
        <v>0</v>
      </c>
      <c r="M310" s="240">
        <v>0</v>
      </c>
      <c r="N310" s="240">
        <v>0</v>
      </c>
      <c r="O310" s="241">
        <v>0</v>
      </c>
      <c r="Q310" s="49" t="str">
        <f t="shared" si="133"/>
        <v xml:space="preserve"> </v>
      </c>
      <c r="R310" s="49" t="str">
        <f t="shared" si="134"/>
        <v xml:space="preserve"> </v>
      </c>
      <c r="S310" s="49" t="str">
        <f t="shared" si="135"/>
        <v xml:space="preserve"> </v>
      </c>
      <c r="U310" s="50" t="str">
        <f t="shared" si="136"/>
        <v xml:space="preserve"> </v>
      </c>
      <c r="V310" s="50" t="str">
        <f t="shared" si="137"/>
        <v xml:space="preserve"> </v>
      </c>
      <c r="W310" s="51" t="str">
        <f t="shared" si="138"/>
        <v xml:space="preserve"> </v>
      </c>
      <c r="X310" s="51" t="str">
        <f t="shared" si="139"/>
        <v xml:space="preserve"> </v>
      </c>
      <c r="Z310" s="49" t="str">
        <f t="shared" si="140"/>
        <v xml:space="preserve"> </v>
      </c>
      <c r="AA310" s="49" t="str">
        <f t="shared" si="141"/>
        <v xml:space="preserve"> </v>
      </c>
      <c r="AB310" s="49" t="str">
        <f t="shared" si="142"/>
        <v xml:space="preserve"> </v>
      </c>
      <c r="AD310" s="49" t="str">
        <f t="shared" si="143"/>
        <v xml:space="preserve"> </v>
      </c>
      <c r="AE310" s="49" t="str">
        <f t="shared" si="144"/>
        <v xml:space="preserve"> </v>
      </c>
      <c r="AF310" s="49" t="str">
        <f t="shared" si="145"/>
        <v xml:space="preserve"> </v>
      </c>
      <c r="AH310" s="49" t="str">
        <f t="shared" si="146"/>
        <v xml:space="preserve"> </v>
      </c>
      <c r="AI310" s="49" t="str">
        <f t="shared" si="147"/>
        <v xml:space="preserve"> </v>
      </c>
      <c r="AJ310" s="49" t="str">
        <f t="shared" si="148"/>
        <v xml:space="preserve"> </v>
      </c>
      <c r="AK310" s="121" t="str">
        <f t="shared" si="84"/>
        <v xml:space="preserve"> </v>
      </c>
    </row>
    <row r="311" spans="3:37" ht="12.75">
      <c r="C311" s="237"/>
      <c r="D311" s="238" t="s">
        <v>104</v>
      </c>
      <c r="E311" s="239">
        <v>21.299999999999997</v>
      </c>
      <c r="F311" s="240">
        <v>5</v>
      </c>
      <c r="G311" s="240">
        <v>60</v>
      </c>
      <c r="H311" s="240">
        <v>9826.4743350399749</v>
      </c>
      <c r="I311" s="240">
        <v>982.64743350399749</v>
      </c>
      <c r="J311" s="240">
        <v>619.06788310751847</v>
      </c>
      <c r="K311" s="240">
        <v>120.37431060423968</v>
      </c>
      <c r="L311" s="240">
        <v>579.7619857673584</v>
      </c>
      <c r="M311" s="240">
        <v>2766.3245326200004</v>
      </c>
      <c r="N311" s="240">
        <v>1761.0876000000001</v>
      </c>
      <c r="O311" s="241">
        <v>2997.2105894368601</v>
      </c>
      <c r="Q311" s="49">
        <f t="shared" si="133"/>
        <v>461.33682324131343</v>
      </c>
      <c r="R311" s="49">
        <f t="shared" si="134"/>
        <v>1965.294867007995</v>
      </c>
      <c r="S311" s="49">
        <f t="shared" si="135"/>
        <v>163.77457225066624</v>
      </c>
      <c r="U311" s="50">
        <f t="shared" si="136"/>
        <v>0.1</v>
      </c>
      <c r="V311" s="50">
        <f t="shared" si="137"/>
        <v>6.3E-2</v>
      </c>
      <c r="W311" s="51">
        <f t="shared" si="138"/>
        <v>1.2249999999999999E-2</v>
      </c>
      <c r="X311" s="51">
        <f t="shared" si="139"/>
        <v>5.899999999999999E-2</v>
      </c>
      <c r="Z311" s="49">
        <f t="shared" si="140"/>
        <v>129.87439120281692</v>
      </c>
      <c r="AA311" s="49">
        <f t="shared" si="141"/>
        <v>553.26490652400003</v>
      </c>
      <c r="AB311" s="49">
        <f t="shared" si="142"/>
        <v>46.105408877000009</v>
      </c>
      <c r="AD311" s="49">
        <f t="shared" si="143"/>
        <v>82.680169014084527</v>
      </c>
      <c r="AE311" s="49">
        <f t="shared" si="144"/>
        <v>352.21752000000004</v>
      </c>
      <c r="AF311" s="49">
        <f t="shared" si="145"/>
        <v>29.351459999999999</v>
      </c>
      <c r="AH311" s="49">
        <f t="shared" si="146"/>
        <v>140.71411218013429</v>
      </c>
      <c r="AI311" s="49">
        <f t="shared" si="147"/>
        <v>599.44211788737198</v>
      </c>
      <c r="AJ311" s="49">
        <f t="shared" si="148"/>
        <v>49.95350982394767</v>
      </c>
      <c r="AK311" s="121">
        <f t="shared" si="84"/>
        <v>0.3050138317411753</v>
      </c>
    </row>
    <row r="312" spans="3:37" ht="12.75">
      <c r="C312" s="227" t="s">
        <v>235</v>
      </c>
      <c r="D312" s="228"/>
      <c r="E312" s="234">
        <v>191.7</v>
      </c>
      <c r="F312" s="235">
        <v>45</v>
      </c>
      <c r="G312" s="235">
        <v>540</v>
      </c>
      <c r="H312" s="235">
        <v>102078.05102391723</v>
      </c>
      <c r="I312" s="235">
        <v>18601.360720684563</v>
      </c>
      <c r="J312" s="235">
        <v>2667.7014345958855</v>
      </c>
      <c r="K312" s="235">
        <v>1250.4561250429861</v>
      </c>
      <c r="L312" s="235">
        <v>5402.2802829921202</v>
      </c>
      <c r="M312" s="235">
        <v>24896.920793580004</v>
      </c>
      <c r="N312" s="235">
        <v>15849.788400000001</v>
      </c>
      <c r="O312" s="236">
        <v>33409.543267021661</v>
      </c>
      <c r="Q312" s="53">
        <f t="shared" si="133"/>
        <v>532.48852907625053</v>
      </c>
      <c r="R312" s="53">
        <f t="shared" si="134"/>
        <v>2268.4011338648274</v>
      </c>
      <c r="S312" s="53">
        <f t="shared" si="135"/>
        <v>189.03342782206894</v>
      </c>
      <c r="T312" s="54"/>
      <c r="U312" s="55">
        <f t="shared" si="136"/>
        <v>0.18222684048235013</v>
      </c>
      <c r="V312" s="55">
        <f t="shared" si="137"/>
        <v>2.6133937784243493E-2</v>
      </c>
      <c r="W312" s="56">
        <f t="shared" si="138"/>
        <v>1.225E-2</v>
      </c>
      <c r="X312" s="56">
        <f t="shared" si="139"/>
        <v>5.29230351559744E-2</v>
      </c>
      <c r="Y312" s="54"/>
      <c r="Z312" s="53">
        <f t="shared" si="140"/>
        <v>129.87439120281692</v>
      </c>
      <c r="AA312" s="53">
        <f t="shared" si="141"/>
        <v>553.26490652400014</v>
      </c>
      <c r="AB312" s="53">
        <f t="shared" si="142"/>
        <v>46.105408877000009</v>
      </c>
      <c r="AC312" s="54"/>
      <c r="AD312" s="53">
        <f t="shared" si="143"/>
        <v>82.680169014084512</v>
      </c>
      <c r="AE312" s="53">
        <f t="shared" si="144"/>
        <v>352.21752000000004</v>
      </c>
      <c r="AF312" s="53">
        <f t="shared" si="145"/>
        <v>29.351460000000003</v>
      </c>
      <c r="AG312" s="54"/>
      <c r="AH312" s="57">
        <f t="shared" si="146"/>
        <v>174.28035089734826</v>
      </c>
      <c r="AI312" s="53">
        <f t="shared" si="147"/>
        <v>742.43429482270358</v>
      </c>
      <c r="AJ312" s="53">
        <f t="shared" si="148"/>
        <v>61.869524568558631</v>
      </c>
      <c r="AK312" s="121">
        <f t="shared" si="84"/>
        <v>0.32729409439051393</v>
      </c>
    </row>
    <row r="313" spans="3:37" ht="12.75">
      <c r="C313" s="227"/>
      <c r="D313" s="228"/>
      <c r="E313" s="234"/>
      <c r="F313" s="235"/>
      <c r="G313" s="235"/>
      <c r="H313" s="235"/>
      <c r="I313" s="235"/>
      <c r="J313" s="235"/>
      <c r="K313" s="235"/>
      <c r="L313" s="235"/>
      <c r="M313" s="235"/>
      <c r="N313" s="235"/>
      <c r="O313" s="236"/>
      <c r="Q313" s="49" t="str">
        <f t="shared" si="133"/>
        <v xml:space="preserve"> </v>
      </c>
      <c r="R313" s="49" t="str">
        <f t="shared" si="134"/>
        <v xml:space="preserve"> </v>
      </c>
      <c r="S313" s="49" t="str">
        <f t="shared" si="135"/>
        <v xml:space="preserve"> </v>
      </c>
      <c r="U313" s="50" t="str">
        <f t="shared" si="136"/>
        <v xml:space="preserve"> </v>
      </c>
      <c r="V313" s="50" t="str">
        <f t="shared" si="137"/>
        <v xml:space="preserve"> </v>
      </c>
      <c r="W313" s="51" t="str">
        <f t="shared" si="138"/>
        <v xml:space="preserve"> </v>
      </c>
      <c r="X313" s="51" t="str">
        <f t="shared" si="139"/>
        <v xml:space="preserve"> </v>
      </c>
      <c r="Z313" s="49" t="str">
        <f t="shared" si="140"/>
        <v xml:space="preserve"> </v>
      </c>
      <c r="AA313" s="49" t="str">
        <f t="shared" si="141"/>
        <v xml:space="preserve"> </v>
      </c>
      <c r="AB313" s="49" t="str">
        <f t="shared" si="142"/>
        <v xml:space="preserve"> </v>
      </c>
      <c r="AD313" s="49" t="str">
        <f t="shared" si="143"/>
        <v xml:space="preserve"> </v>
      </c>
      <c r="AE313" s="49" t="str">
        <f t="shared" si="144"/>
        <v xml:space="preserve"> </v>
      </c>
      <c r="AF313" s="49" t="str">
        <f t="shared" si="145"/>
        <v xml:space="preserve"> </v>
      </c>
      <c r="AH313" s="49" t="str">
        <f t="shared" si="146"/>
        <v xml:space="preserve"> </v>
      </c>
      <c r="AI313" s="49" t="str">
        <f t="shared" si="147"/>
        <v xml:space="preserve"> </v>
      </c>
      <c r="AJ313" s="49" t="str">
        <f t="shared" si="148"/>
        <v xml:space="preserve"> </v>
      </c>
      <c r="AK313" s="121" t="str">
        <f t="shared" si="84"/>
        <v xml:space="preserve"> </v>
      </c>
    </row>
    <row r="314" spans="3:37" ht="12.75">
      <c r="C314" s="227" t="s">
        <v>271</v>
      </c>
      <c r="D314" s="227" t="s">
        <v>50</v>
      </c>
      <c r="E314" s="234">
        <v>180</v>
      </c>
      <c r="F314" s="235">
        <v>50</v>
      </c>
      <c r="G314" s="235">
        <v>600</v>
      </c>
      <c r="H314" s="235">
        <v>97522.113380245428</v>
      </c>
      <c r="I314" s="235">
        <v>0</v>
      </c>
      <c r="J314" s="235">
        <v>3413.2739683085902</v>
      </c>
      <c r="K314" s="235">
        <v>1194.6458889080066</v>
      </c>
      <c r="L314" s="235">
        <v>5753.8046894344798</v>
      </c>
      <c r="M314" s="235">
        <v>57126.315789473687</v>
      </c>
      <c r="N314" s="235">
        <v>7345.08</v>
      </c>
      <c r="O314" s="236">
        <v>22688.993044120671</v>
      </c>
      <c r="Q314" s="49">
        <f t="shared" ref="Q314:Q356" si="149">+IF(E314&gt;0,H314/E314," ")</f>
        <v>541.7895187791413</v>
      </c>
      <c r="R314" s="49">
        <f t="shared" ref="R314:R356" si="150">+IF(F314&gt;0,H314/F314," ")</f>
        <v>1950.4422676049085</v>
      </c>
      <c r="S314" s="49">
        <f t="shared" ref="S314:S356" si="151">+IF(G314&gt;0,H314/G314," ")</f>
        <v>162.53685563374239</v>
      </c>
      <c r="U314" s="50">
        <f t="shared" ref="U314:U356" si="152">+IF(H314&gt;0,I314/H314," ")</f>
        <v>0</v>
      </c>
      <c r="V314" s="50">
        <f t="shared" ref="V314:V356" si="153">+IF(H314&gt;0,J314/H314," ")</f>
        <v>3.5000000000000003E-2</v>
      </c>
      <c r="W314" s="51">
        <f t="shared" ref="W314:W356" si="154">+IF(H314&gt;0,K314/H314," ")</f>
        <v>1.225E-2</v>
      </c>
      <c r="X314" s="51">
        <f t="shared" ref="X314:X356" si="155">+IF(H314&gt;0,L314/H314," ")</f>
        <v>5.8999999999999997E-2</v>
      </c>
      <c r="Z314" s="49">
        <f t="shared" ref="Z314:Z356" si="156">+IF(E314&gt;0,M314/E314," ")</f>
        <v>317.36842105263162</v>
      </c>
      <c r="AA314" s="49">
        <f t="shared" ref="AA314:AA356" si="157">+IF(F314,M314/F314," ")</f>
        <v>1142.5263157894738</v>
      </c>
      <c r="AB314" s="49">
        <f t="shared" ref="AB314:AB356" si="158">+IF(G314,M314/G314," ")</f>
        <v>95.21052631578948</v>
      </c>
      <c r="AD314" s="49">
        <f t="shared" ref="AD314:AD356" si="159">+IF(E314&gt;0,N314/E314," ")</f>
        <v>40.805999999999997</v>
      </c>
      <c r="AE314" s="49">
        <f t="shared" ref="AE314:AE356" si="160">+IF(F314&gt;0,N314/F314," ")</f>
        <v>146.9016</v>
      </c>
      <c r="AF314" s="49">
        <f t="shared" ref="AF314:AF356" si="161">+IF(G314&gt;0,N314/G314," ")</f>
        <v>12.2418</v>
      </c>
      <c r="AH314" s="49">
        <f t="shared" ref="AH314:AH356" si="162">+IF(E314&gt;0,O314/E314," ")</f>
        <v>126.04996135622595</v>
      </c>
      <c r="AI314" s="49">
        <f t="shared" ref="AI314:AI356" si="163">+IF(F314&gt;0,O314/F314," ")</f>
        <v>453.7798608824134</v>
      </c>
      <c r="AJ314" s="49">
        <f t="shared" ref="AJ314:AJ356" si="164">+IF(G314,O314/G314," ")</f>
        <v>37.814988406867784</v>
      </c>
      <c r="AK314" s="121">
        <f t="shared" ref="AK314:AK356" si="165">+IF(H314&gt;0,O314/H314," ")</f>
        <v>0.23265485393712426</v>
      </c>
    </row>
    <row r="315" spans="3:37" ht="12.75">
      <c r="C315" s="237"/>
      <c r="D315" s="238" t="s">
        <v>49</v>
      </c>
      <c r="E315" s="239">
        <v>72</v>
      </c>
      <c r="F315" s="240">
        <v>40</v>
      </c>
      <c r="G315" s="240">
        <v>240</v>
      </c>
      <c r="H315" s="240">
        <v>41760.345453245594</v>
      </c>
      <c r="I315" s="240">
        <v>8352.06909064912</v>
      </c>
      <c r="J315" s="240">
        <v>0</v>
      </c>
      <c r="K315" s="240">
        <v>511.56423180225846</v>
      </c>
      <c r="L315" s="240">
        <v>2463.8603817414896</v>
      </c>
      <c r="M315" s="240">
        <v>22850.526315789473</v>
      </c>
      <c r="N315" s="240">
        <v>2938.0319999999997</v>
      </c>
      <c r="O315" s="241">
        <v>4644.2934332632512</v>
      </c>
      <c r="Q315" s="49">
        <f t="shared" si="149"/>
        <v>580.00479796174432</v>
      </c>
      <c r="R315" s="49">
        <f t="shared" si="150"/>
        <v>1044.0086363311398</v>
      </c>
      <c r="S315" s="49">
        <f t="shared" si="151"/>
        <v>174.00143938852332</v>
      </c>
      <c r="U315" s="50">
        <f t="shared" si="152"/>
        <v>0.20000000000000004</v>
      </c>
      <c r="V315" s="50">
        <f t="shared" si="153"/>
        <v>0</v>
      </c>
      <c r="W315" s="51">
        <f t="shared" si="154"/>
        <v>1.2249999999999999E-2</v>
      </c>
      <c r="X315" s="51">
        <f t="shared" si="155"/>
        <v>5.899999999999999E-2</v>
      </c>
      <c r="Z315" s="49">
        <f t="shared" si="156"/>
        <v>317.36842105263156</v>
      </c>
      <c r="AA315" s="49">
        <f t="shared" si="157"/>
        <v>571.26315789473688</v>
      </c>
      <c r="AB315" s="49">
        <f t="shared" si="158"/>
        <v>95.210526315789465</v>
      </c>
      <c r="AD315" s="49">
        <f t="shared" si="159"/>
        <v>40.805999999999997</v>
      </c>
      <c r="AE315" s="49">
        <f t="shared" si="160"/>
        <v>73.450799999999987</v>
      </c>
      <c r="AF315" s="49">
        <f t="shared" si="161"/>
        <v>12.2418</v>
      </c>
      <c r="AH315" s="49">
        <f t="shared" si="162"/>
        <v>64.504075461989601</v>
      </c>
      <c r="AI315" s="49">
        <f t="shared" si="163"/>
        <v>116.10733583158128</v>
      </c>
      <c r="AJ315" s="49">
        <f t="shared" si="164"/>
        <v>19.35122263859688</v>
      </c>
      <c r="AK315" s="121">
        <f t="shared" si="165"/>
        <v>0.11121300321768049</v>
      </c>
    </row>
    <row r="316" spans="3:37" ht="12.75">
      <c r="C316" s="237"/>
      <c r="D316" s="238" t="s">
        <v>51</v>
      </c>
      <c r="E316" s="239">
        <v>18</v>
      </c>
      <c r="F316" s="240">
        <v>10</v>
      </c>
      <c r="G316" s="240">
        <v>60</v>
      </c>
      <c r="H316" s="240">
        <v>10078.53004339258</v>
      </c>
      <c r="I316" s="240">
        <v>1108.6383047731838</v>
      </c>
      <c r="J316" s="240">
        <v>313.94621085167893</v>
      </c>
      <c r="K316" s="240">
        <v>123.46199303155912</v>
      </c>
      <c r="L316" s="240">
        <v>594.63327256016225</v>
      </c>
      <c r="M316" s="240">
        <v>5712.6315789473683</v>
      </c>
      <c r="N316" s="240">
        <v>734.50799999999992</v>
      </c>
      <c r="O316" s="241">
        <v>1490.7106832286265</v>
      </c>
      <c r="Q316" s="49">
        <f t="shared" si="149"/>
        <v>559.91833574403222</v>
      </c>
      <c r="R316" s="49">
        <f t="shared" si="150"/>
        <v>1007.8530043392581</v>
      </c>
      <c r="S316" s="49">
        <f t="shared" si="151"/>
        <v>167.97550072320968</v>
      </c>
      <c r="U316" s="50">
        <f t="shared" si="152"/>
        <v>0.11</v>
      </c>
      <c r="V316" s="50">
        <f t="shared" si="153"/>
        <v>3.1150000000000004E-2</v>
      </c>
      <c r="W316" s="51">
        <f t="shared" si="154"/>
        <v>1.225E-2</v>
      </c>
      <c r="X316" s="51">
        <f t="shared" si="155"/>
        <v>5.9000000000000004E-2</v>
      </c>
      <c r="Z316" s="49">
        <f t="shared" si="156"/>
        <v>317.36842105263156</v>
      </c>
      <c r="AA316" s="49">
        <f t="shared" si="157"/>
        <v>571.26315789473688</v>
      </c>
      <c r="AB316" s="49">
        <f t="shared" si="158"/>
        <v>95.210526315789465</v>
      </c>
      <c r="AD316" s="49">
        <f t="shared" si="159"/>
        <v>40.805999999999997</v>
      </c>
      <c r="AE316" s="49">
        <f t="shared" si="160"/>
        <v>73.450799999999987</v>
      </c>
      <c r="AF316" s="49">
        <f t="shared" si="161"/>
        <v>12.2418</v>
      </c>
      <c r="AH316" s="49">
        <f t="shared" si="162"/>
        <v>82.817260179368134</v>
      </c>
      <c r="AI316" s="49">
        <f t="shared" si="163"/>
        <v>149.07106832286266</v>
      </c>
      <c r="AJ316" s="49">
        <f t="shared" si="164"/>
        <v>24.845178053810443</v>
      </c>
      <c r="AK316" s="121">
        <f t="shared" si="165"/>
        <v>0.14790953410968169</v>
      </c>
    </row>
    <row r="317" spans="3:37" ht="12.75">
      <c r="C317" s="237"/>
      <c r="D317" s="238" t="s">
        <v>12</v>
      </c>
      <c r="E317" s="239">
        <v>144</v>
      </c>
      <c r="F317" s="240">
        <v>40</v>
      </c>
      <c r="G317" s="240">
        <v>480</v>
      </c>
      <c r="H317" s="240">
        <v>76649.893732576849</v>
      </c>
      <c r="I317" s="240">
        <v>11497.484059886527</v>
      </c>
      <c r="J317" s="240">
        <v>2280.3343385441617</v>
      </c>
      <c r="K317" s="240">
        <v>938.96119822406638</v>
      </c>
      <c r="L317" s="240">
        <v>3572.6515468754069</v>
      </c>
      <c r="M317" s="240">
        <v>45701.052631578947</v>
      </c>
      <c r="N317" s="240">
        <v>5876.0639999999994</v>
      </c>
      <c r="O317" s="241">
        <v>6783.3459574677381</v>
      </c>
      <c r="Q317" s="49">
        <f t="shared" si="149"/>
        <v>532.29092869845033</v>
      </c>
      <c r="R317" s="49">
        <f t="shared" si="150"/>
        <v>1916.2473433144212</v>
      </c>
      <c r="S317" s="49">
        <f t="shared" si="151"/>
        <v>159.6872786095351</v>
      </c>
      <c r="U317" s="50">
        <f t="shared" si="152"/>
        <v>0.15</v>
      </c>
      <c r="V317" s="50">
        <f t="shared" si="153"/>
        <v>2.9750000000000006E-2</v>
      </c>
      <c r="W317" s="51">
        <f t="shared" si="154"/>
        <v>1.225E-2</v>
      </c>
      <c r="X317" s="51">
        <f t="shared" si="155"/>
        <v>4.6609999999999999E-2</v>
      </c>
      <c r="Z317" s="49">
        <f t="shared" si="156"/>
        <v>317.36842105263156</v>
      </c>
      <c r="AA317" s="49">
        <f t="shared" si="157"/>
        <v>1142.5263157894738</v>
      </c>
      <c r="AB317" s="49">
        <f t="shared" si="158"/>
        <v>95.210526315789465</v>
      </c>
      <c r="AD317" s="49">
        <f t="shared" si="159"/>
        <v>40.805999999999997</v>
      </c>
      <c r="AE317" s="49">
        <f t="shared" si="160"/>
        <v>146.90159999999997</v>
      </c>
      <c r="AF317" s="49">
        <f t="shared" si="161"/>
        <v>12.2418</v>
      </c>
      <c r="AH317" s="49">
        <f t="shared" si="162"/>
        <v>47.106569149081515</v>
      </c>
      <c r="AI317" s="49">
        <f t="shared" si="163"/>
        <v>169.58364893669346</v>
      </c>
      <c r="AJ317" s="49">
        <f t="shared" si="164"/>
        <v>14.131970744724454</v>
      </c>
      <c r="AK317" s="121">
        <f t="shared" si="165"/>
        <v>8.8497786848003926E-2</v>
      </c>
    </row>
    <row r="318" spans="3:37" ht="12.75">
      <c r="C318" s="237"/>
      <c r="D318" s="238" t="s">
        <v>1</v>
      </c>
      <c r="E318" s="239">
        <v>144</v>
      </c>
      <c r="F318" s="240">
        <v>40</v>
      </c>
      <c r="G318" s="240">
        <v>480</v>
      </c>
      <c r="H318" s="240">
        <v>92426.398779161987</v>
      </c>
      <c r="I318" s="240">
        <v>25583.627182072036</v>
      </c>
      <c r="J318" s="240">
        <v>2339.4970058981485</v>
      </c>
      <c r="K318" s="240">
        <v>1132.2233850447344</v>
      </c>
      <c r="L318" s="240">
        <v>4307.9944470967403</v>
      </c>
      <c r="M318" s="240">
        <v>45701.052631578947</v>
      </c>
      <c r="N318" s="240">
        <v>5876.0639999999994</v>
      </c>
      <c r="O318" s="241">
        <v>7485.9401274713746</v>
      </c>
      <c r="Q318" s="49">
        <f t="shared" si="149"/>
        <v>641.84999152195826</v>
      </c>
      <c r="R318" s="49">
        <f t="shared" si="150"/>
        <v>2310.6599694790498</v>
      </c>
      <c r="S318" s="49">
        <f t="shared" si="151"/>
        <v>192.55499745658747</v>
      </c>
      <c r="U318" s="50">
        <f t="shared" si="152"/>
        <v>0.27679999999999999</v>
      </c>
      <c r="V318" s="50">
        <f t="shared" si="153"/>
        <v>2.5312000000000001E-2</v>
      </c>
      <c r="W318" s="51">
        <f t="shared" si="154"/>
        <v>1.225E-2</v>
      </c>
      <c r="X318" s="51">
        <f t="shared" si="155"/>
        <v>4.6609999999999999E-2</v>
      </c>
      <c r="Z318" s="49">
        <f t="shared" si="156"/>
        <v>317.36842105263156</v>
      </c>
      <c r="AA318" s="49">
        <f t="shared" si="157"/>
        <v>1142.5263157894738</v>
      </c>
      <c r="AB318" s="49">
        <f t="shared" si="158"/>
        <v>95.210526315789465</v>
      </c>
      <c r="AD318" s="49">
        <f t="shared" si="159"/>
        <v>40.805999999999997</v>
      </c>
      <c r="AE318" s="49">
        <f t="shared" si="160"/>
        <v>146.90159999999997</v>
      </c>
      <c r="AF318" s="49">
        <f t="shared" si="161"/>
        <v>12.2418</v>
      </c>
      <c r="AH318" s="49">
        <f t="shared" si="162"/>
        <v>51.98569532966232</v>
      </c>
      <c r="AI318" s="49">
        <f t="shared" si="163"/>
        <v>187.14850318678435</v>
      </c>
      <c r="AJ318" s="49">
        <f t="shared" si="164"/>
        <v>15.595708598898698</v>
      </c>
      <c r="AK318" s="121">
        <f t="shared" si="165"/>
        <v>8.0993528108325677E-2</v>
      </c>
    </row>
    <row r="319" spans="3:37" ht="12.75">
      <c r="C319" s="237"/>
      <c r="D319" s="238" t="s">
        <v>0</v>
      </c>
      <c r="E319" s="239">
        <v>144</v>
      </c>
      <c r="F319" s="240">
        <v>40</v>
      </c>
      <c r="G319" s="240">
        <v>480</v>
      </c>
      <c r="H319" s="240">
        <v>87574.014743559645</v>
      </c>
      <c r="I319" s="240">
        <v>23303.445323261221</v>
      </c>
      <c r="J319" s="240">
        <v>2249.4699297104448</v>
      </c>
      <c r="K319" s="240">
        <v>1072.7816806086055</v>
      </c>
      <c r="L319" s="240">
        <v>4081.8248271973152</v>
      </c>
      <c r="M319" s="240">
        <v>45701.052631578947</v>
      </c>
      <c r="N319" s="240">
        <v>5876.0639999999994</v>
      </c>
      <c r="O319" s="241">
        <v>5289.3763512031046</v>
      </c>
      <c r="Q319" s="49">
        <f t="shared" si="149"/>
        <v>608.15288016360864</v>
      </c>
      <c r="R319" s="49">
        <f t="shared" si="150"/>
        <v>2189.3503685889909</v>
      </c>
      <c r="S319" s="49">
        <f t="shared" si="151"/>
        <v>182.44586404908259</v>
      </c>
      <c r="U319" s="50">
        <f t="shared" si="152"/>
        <v>0.2661</v>
      </c>
      <c r="V319" s="50">
        <f t="shared" si="153"/>
        <v>2.5686500000000001E-2</v>
      </c>
      <c r="W319" s="51">
        <f t="shared" si="154"/>
        <v>1.2249999999999999E-2</v>
      </c>
      <c r="X319" s="51">
        <f t="shared" si="155"/>
        <v>4.6610000000000006E-2</v>
      </c>
      <c r="Z319" s="49">
        <f t="shared" si="156"/>
        <v>317.36842105263156</v>
      </c>
      <c r="AA319" s="49">
        <f t="shared" si="157"/>
        <v>1142.5263157894738</v>
      </c>
      <c r="AB319" s="49">
        <f t="shared" si="158"/>
        <v>95.210526315789465</v>
      </c>
      <c r="AD319" s="49">
        <f t="shared" si="159"/>
        <v>40.805999999999997</v>
      </c>
      <c r="AE319" s="49">
        <f t="shared" si="160"/>
        <v>146.90159999999997</v>
      </c>
      <c r="AF319" s="49">
        <f t="shared" si="161"/>
        <v>12.2418</v>
      </c>
      <c r="AH319" s="49">
        <f t="shared" si="162"/>
        <v>36.731780216688229</v>
      </c>
      <c r="AI319" s="49">
        <f t="shared" si="163"/>
        <v>132.23440878007762</v>
      </c>
      <c r="AJ319" s="49">
        <f t="shared" si="164"/>
        <v>11.019534065006468</v>
      </c>
      <c r="AK319" s="121">
        <f t="shared" si="165"/>
        <v>6.0398925031492808E-2</v>
      </c>
    </row>
    <row r="320" spans="3:37" ht="12.75">
      <c r="C320" s="237"/>
      <c r="D320" s="238" t="s">
        <v>13</v>
      </c>
      <c r="E320" s="239">
        <v>144</v>
      </c>
      <c r="F320" s="240">
        <v>40</v>
      </c>
      <c r="G320" s="240">
        <v>480</v>
      </c>
      <c r="H320" s="240">
        <v>75825.126341312891</v>
      </c>
      <c r="I320" s="240">
        <v>7582.5126341312898</v>
      </c>
      <c r="J320" s="240">
        <v>1364.852274143632</v>
      </c>
      <c r="K320" s="240">
        <v>928.85779768108296</v>
      </c>
      <c r="L320" s="240">
        <v>3534.2091387685937</v>
      </c>
      <c r="M320" s="240">
        <v>45701.052631578947</v>
      </c>
      <c r="N320" s="240">
        <v>5876.0639999999994</v>
      </c>
      <c r="O320" s="241">
        <v>10837.577865009354</v>
      </c>
      <c r="Q320" s="49">
        <f t="shared" si="149"/>
        <v>526.56337737022841</v>
      </c>
      <c r="R320" s="49">
        <f t="shared" si="150"/>
        <v>1895.6281585328222</v>
      </c>
      <c r="S320" s="49">
        <f t="shared" si="151"/>
        <v>157.96901321106853</v>
      </c>
      <c r="U320" s="50">
        <f t="shared" si="152"/>
        <v>0.1</v>
      </c>
      <c r="V320" s="50">
        <f t="shared" si="153"/>
        <v>1.7999999999999999E-2</v>
      </c>
      <c r="W320" s="51">
        <f t="shared" si="154"/>
        <v>1.225E-2</v>
      </c>
      <c r="X320" s="51">
        <f t="shared" si="155"/>
        <v>4.6609999999999999E-2</v>
      </c>
      <c r="Z320" s="49">
        <f t="shared" si="156"/>
        <v>317.36842105263156</v>
      </c>
      <c r="AA320" s="49">
        <f t="shared" si="157"/>
        <v>1142.5263157894738</v>
      </c>
      <c r="AB320" s="49">
        <f t="shared" si="158"/>
        <v>95.210526315789465</v>
      </c>
      <c r="AD320" s="49">
        <f t="shared" si="159"/>
        <v>40.805999999999997</v>
      </c>
      <c r="AE320" s="49">
        <f t="shared" si="160"/>
        <v>146.90159999999997</v>
      </c>
      <c r="AF320" s="49">
        <f t="shared" si="161"/>
        <v>12.2418</v>
      </c>
      <c r="AH320" s="49">
        <f t="shared" si="162"/>
        <v>75.260957395898288</v>
      </c>
      <c r="AI320" s="49">
        <f t="shared" si="163"/>
        <v>270.93944662523387</v>
      </c>
      <c r="AJ320" s="49">
        <f t="shared" si="164"/>
        <v>22.578287218769489</v>
      </c>
      <c r="AK320" s="121">
        <f t="shared" si="165"/>
        <v>0.14292858301647909</v>
      </c>
    </row>
    <row r="321" spans="3:37" ht="12.75">
      <c r="C321" s="237"/>
      <c r="D321" s="238" t="s">
        <v>48</v>
      </c>
      <c r="E321" s="239">
        <v>72</v>
      </c>
      <c r="F321" s="240">
        <v>20</v>
      </c>
      <c r="G321" s="240">
        <v>240</v>
      </c>
      <c r="H321" s="240">
        <v>41225.25701983102</v>
      </c>
      <c r="I321" s="240">
        <v>6183.7885529746527</v>
      </c>
      <c r="J321" s="240">
        <v>1226.4513963399731</v>
      </c>
      <c r="K321" s="240">
        <v>505.00939849293002</v>
      </c>
      <c r="L321" s="240">
        <v>2432.29016417003</v>
      </c>
      <c r="M321" s="240">
        <v>22850.526315789473</v>
      </c>
      <c r="N321" s="240">
        <v>2938.0319999999997</v>
      </c>
      <c r="O321" s="241">
        <v>5089.1591920639548</v>
      </c>
      <c r="Q321" s="49">
        <f t="shared" si="149"/>
        <v>572.57301416431972</v>
      </c>
      <c r="R321" s="49">
        <f t="shared" si="150"/>
        <v>2061.2628509915512</v>
      </c>
      <c r="S321" s="49">
        <f t="shared" si="151"/>
        <v>171.77190424929591</v>
      </c>
      <c r="U321" s="50">
        <f t="shared" si="152"/>
        <v>0.15</v>
      </c>
      <c r="V321" s="50">
        <f t="shared" si="153"/>
        <v>2.9750000000000006E-2</v>
      </c>
      <c r="W321" s="51">
        <f t="shared" si="154"/>
        <v>1.225E-2</v>
      </c>
      <c r="X321" s="51">
        <f t="shared" si="155"/>
        <v>5.8999999999999997E-2</v>
      </c>
      <c r="Z321" s="49">
        <f t="shared" si="156"/>
        <v>317.36842105263156</v>
      </c>
      <c r="AA321" s="49">
        <f t="shared" si="157"/>
        <v>1142.5263157894738</v>
      </c>
      <c r="AB321" s="49">
        <f t="shared" si="158"/>
        <v>95.210526315789465</v>
      </c>
      <c r="AD321" s="49">
        <f t="shared" si="159"/>
        <v>40.805999999999997</v>
      </c>
      <c r="AE321" s="49">
        <f t="shared" si="160"/>
        <v>146.90159999999997</v>
      </c>
      <c r="AF321" s="49">
        <f t="shared" si="161"/>
        <v>12.2418</v>
      </c>
      <c r="AH321" s="49">
        <f t="shared" si="162"/>
        <v>70.682766556443823</v>
      </c>
      <c r="AI321" s="49">
        <f t="shared" si="163"/>
        <v>254.45795960319774</v>
      </c>
      <c r="AJ321" s="49">
        <f t="shared" si="164"/>
        <v>21.204829966933143</v>
      </c>
      <c r="AK321" s="121">
        <f t="shared" si="165"/>
        <v>0.1234476037254507</v>
      </c>
    </row>
    <row r="322" spans="3:37" ht="12.75">
      <c r="C322" s="237"/>
      <c r="D322" s="238" t="s">
        <v>47</v>
      </c>
      <c r="E322" s="239">
        <v>0</v>
      </c>
      <c r="F322" s="240"/>
      <c r="G322" s="240">
        <v>0</v>
      </c>
      <c r="H322" s="240">
        <v>0</v>
      </c>
      <c r="I322" s="240">
        <v>0</v>
      </c>
      <c r="J322" s="240">
        <v>0</v>
      </c>
      <c r="K322" s="240">
        <v>0</v>
      </c>
      <c r="L322" s="240">
        <v>0</v>
      </c>
      <c r="M322" s="240">
        <v>0</v>
      </c>
      <c r="N322" s="240">
        <v>0</v>
      </c>
      <c r="O322" s="241">
        <v>0</v>
      </c>
      <c r="Q322" s="49" t="str">
        <f t="shared" si="149"/>
        <v xml:space="preserve"> </v>
      </c>
      <c r="R322" s="49" t="str">
        <f t="shared" si="150"/>
        <v xml:space="preserve"> </v>
      </c>
      <c r="S322" s="49" t="str">
        <f t="shared" si="151"/>
        <v xml:space="preserve"> </v>
      </c>
      <c r="U322" s="50" t="str">
        <f t="shared" si="152"/>
        <v xml:space="preserve"> </v>
      </c>
      <c r="V322" s="50" t="str">
        <f t="shared" si="153"/>
        <v xml:space="preserve"> </v>
      </c>
      <c r="W322" s="51" t="str">
        <f t="shared" si="154"/>
        <v xml:space="preserve"> </v>
      </c>
      <c r="X322" s="51" t="str">
        <f t="shared" si="155"/>
        <v xml:space="preserve"> </v>
      </c>
      <c r="Z322" s="49" t="str">
        <f t="shared" si="156"/>
        <v xml:space="preserve"> </v>
      </c>
      <c r="AA322" s="49" t="str">
        <f t="shared" si="157"/>
        <v xml:space="preserve"> </v>
      </c>
      <c r="AB322" s="49" t="str">
        <f t="shared" si="158"/>
        <v xml:space="preserve"> </v>
      </c>
      <c r="AD322" s="49" t="str">
        <f t="shared" si="159"/>
        <v xml:space="preserve"> </v>
      </c>
      <c r="AE322" s="49" t="str">
        <f t="shared" si="160"/>
        <v xml:space="preserve"> </v>
      </c>
      <c r="AF322" s="49" t="str">
        <f t="shared" si="161"/>
        <v xml:space="preserve"> </v>
      </c>
      <c r="AH322" s="49" t="str">
        <f t="shared" si="162"/>
        <v xml:space="preserve"> </v>
      </c>
      <c r="AI322" s="49" t="str">
        <f t="shared" si="163"/>
        <v xml:space="preserve"> </v>
      </c>
      <c r="AJ322" s="49" t="str">
        <f t="shared" si="164"/>
        <v xml:space="preserve"> </v>
      </c>
      <c r="AK322" s="121" t="str">
        <f t="shared" si="165"/>
        <v xml:space="preserve"> </v>
      </c>
    </row>
    <row r="323" spans="3:37" ht="12.75">
      <c r="C323" s="237"/>
      <c r="D323" s="238" t="s">
        <v>21</v>
      </c>
      <c r="E323" s="239">
        <v>72</v>
      </c>
      <c r="F323" s="240">
        <v>40</v>
      </c>
      <c r="G323" s="240">
        <v>240</v>
      </c>
      <c r="H323" s="240">
        <v>40314.120173570322</v>
      </c>
      <c r="I323" s="240">
        <v>6047.1180260355477</v>
      </c>
      <c r="J323" s="240">
        <v>1713.3501073767388</v>
      </c>
      <c r="K323" s="240">
        <v>493.84797212623647</v>
      </c>
      <c r="L323" s="240">
        <v>2378.533090240649</v>
      </c>
      <c r="M323" s="240">
        <v>22850.526315789473</v>
      </c>
      <c r="N323" s="240">
        <v>2938.0319999999997</v>
      </c>
      <c r="O323" s="241">
        <v>3892.7126620016688</v>
      </c>
      <c r="Q323" s="49">
        <f t="shared" si="149"/>
        <v>559.91833574403222</v>
      </c>
      <c r="R323" s="49">
        <f t="shared" si="150"/>
        <v>1007.8530043392581</v>
      </c>
      <c r="S323" s="49">
        <f t="shared" si="151"/>
        <v>167.97550072320968</v>
      </c>
      <c r="U323" s="50">
        <f t="shared" si="152"/>
        <v>0.15</v>
      </c>
      <c r="V323" s="50">
        <f t="shared" si="153"/>
        <v>4.2500000000000003E-2</v>
      </c>
      <c r="W323" s="51">
        <f t="shared" si="154"/>
        <v>1.225E-2</v>
      </c>
      <c r="X323" s="51">
        <f t="shared" si="155"/>
        <v>5.9000000000000004E-2</v>
      </c>
      <c r="Z323" s="49">
        <f t="shared" si="156"/>
        <v>317.36842105263156</v>
      </c>
      <c r="AA323" s="49">
        <f t="shared" si="157"/>
        <v>571.26315789473688</v>
      </c>
      <c r="AB323" s="49">
        <f t="shared" si="158"/>
        <v>95.210526315789465</v>
      </c>
      <c r="AD323" s="49">
        <f t="shared" si="159"/>
        <v>40.805999999999997</v>
      </c>
      <c r="AE323" s="49">
        <f t="shared" si="160"/>
        <v>73.450799999999987</v>
      </c>
      <c r="AF323" s="49">
        <f t="shared" si="161"/>
        <v>12.2418</v>
      </c>
      <c r="AH323" s="49">
        <f t="shared" si="162"/>
        <v>54.065453638912068</v>
      </c>
      <c r="AI323" s="49">
        <f t="shared" si="163"/>
        <v>97.317816550041726</v>
      </c>
      <c r="AJ323" s="49">
        <f t="shared" si="164"/>
        <v>16.219636091673621</v>
      </c>
      <c r="AK323" s="121">
        <f t="shared" si="165"/>
        <v>9.6559534109681655E-2</v>
      </c>
    </row>
    <row r="324" spans="3:37" ht="12.75">
      <c r="C324" s="237"/>
      <c r="D324" s="238" t="s">
        <v>2</v>
      </c>
      <c r="E324" s="239">
        <v>0</v>
      </c>
      <c r="F324" s="240"/>
      <c r="G324" s="240">
        <v>0</v>
      </c>
      <c r="H324" s="240">
        <v>0</v>
      </c>
      <c r="I324" s="240">
        <v>0</v>
      </c>
      <c r="J324" s="240">
        <v>0</v>
      </c>
      <c r="K324" s="240">
        <v>0</v>
      </c>
      <c r="L324" s="240">
        <v>0</v>
      </c>
      <c r="M324" s="240">
        <v>0</v>
      </c>
      <c r="N324" s="240">
        <v>0</v>
      </c>
      <c r="O324" s="241">
        <v>0</v>
      </c>
      <c r="Q324" s="49" t="str">
        <f t="shared" si="149"/>
        <v xml:space="preserve"> </v>
      </c>
      <c r="R324" s="49" t="str">
        <f t="shared" si="150"/>
        <v xml:space="preserve"> </v>
      </c>
      <c r="S324" s="49" t="str">
        <f t="shared" si="151"/>
        <v xml:space="preserve"> </v>
      </c>
      <c r="U324" s="50" t="str">
        <f t="shared" si="152"/>
        <v xml:space="preserve"> </v>
      </c>
      <c r="V324" s="50" t="str">
        <f t="shared" si="153"/>
        <v xml:space="preserve"> </v>
      </c>
      <c r="W324" s="51" t="str">
        <f t="shared" si="154"/>
        <v xml:space="preserve"> </v>
      </c>
      <c r="X324" s="51" t="str">
        <f t="shared" si="155"/>
        <v xml:space="preserve"> </v>
      </c>
      <c r="Z324" s="49" t="str">
        <f t="shared" si="156"/>
        <v xml:space="preserve"> </v>
      </c>
      <c r="AA324" s="49" t="str">
        <f t="shared" si="157"/>
        <v xml:space="preserve"> </v>
      </c>
      <c r="AB324" s="49" t="str">
        <f t="shared" si="158"/>
        <v xml:space="preserve"> </v>
      </c>
      <c r="AD324" s="49" t="str">
        <f t="shared" si="159"/>
        <v xml:space="preserve"> </v>
      </c>
      <c r="AE324" s="49" t="str">
        <f t="shared" si="160"/>
        <v xml:space="preserve"> </v>
      </c>
      <c r="AF324" s="49" t="str">
        <f t="shared" si="161"/>
        <v xml:space="preserve"> </v>
      </c>
      <c r="AH324" s="49" t="str">
        <f t="shared" si="162"/>
        <v xml:space="preserve"> </v>
      </c>
      <c r="AI324" s="49" t="str">
        <f t="shared" si="163"/>
        <v xml:space="preserve"> </v>
      </c>
      <c r="AJ324" s="49" t="str">
        <f t="shared" si="164"/>
        <v xml:space="preserve"> </v>
      </c>
      <c r="AK324" s="121" t="str">
        <f t="shared" si="165"/>
        <v xml:space="preserve"> </v>
      </c>
    </row>
    <row r="325" spans="3:37" ht="12.75">
      <c r="C325" s="237"/>
      <c r="D325" s="238" t="s">
        <v>104</v>
      </c>
      <c r="E325" s="239">
        <v>72</v>
      </c>
      <c r="F325" s="240">
        <v>20</v>
      </c>
      <c r="G325" s="240">
        <v>240</v>
      </c>
      <c r="H325" s="240">
        <v>41841.430687781547</v>
      </c>
      <c r="I325" s="240">
        <v>4184.1430687781549</v>
      </c>
      <c r="J325" s="240">
        <v>2636.0101333302377</v>
      </c>
      <c r="K325" s="240">
        <v>512.55752592532394</v>
      </c>
      <c r="L325" s="240">
        <v>2468.6444105791111</v>
      </c>
      <c r="M325" s="240">
        <v>22850.526315789473</v>
      </c>
      <c r="N325" s="240">
        <v>2938.0319999999997</v>
      </c>
      <c r="O325" s="241">
        <v>6251.5172333792416</v>
      </c>
      <c r="Q325" s="49">
        <f t="shared" si="149"/>
        <v>581.13098177474376</v>
      </c>
      <c r="R325" s="49">
        <f t="shared" si="150"/>
        <v>2092.0715343890774</v>
      </c>
      <c r="S325" s="49">
        <f t="shared" si="151"/>
        <v>174.33929453242311</v>
      </c>
      <c r="U325" s="50">
        <f t="shared" si="152"/>
        <v>0.1</v>
      </c>
      <c r="V325" s="50">
        <f t="shared" si="153"/>
        <v>6.3E-2</v>
      </c>
      <c r="W325" s="51">
        <f t="shared" si="154"/>
        <v>1.225E-2</v>
      </c>
      <c r="X325" s="51">
        <f t="shared" si="155"/>
        <v>5.8999999999999997E-2</v>
      </c>
      <c r="Z325" s="49">
        <f t="shared" si="156"/>
        <v>317.36842105263156</v>
      </c>
      <c r="AA325" s="49">
        <f t="shared" si="157"/>
        <v>1142.5263157894738</v>
      </c>
      <c r="AB325" s="49">
        <f t="shared" si="158"/>
        <v>95.210526315789465</v>
      </c>
      <c r="AD325" s="49">
        <f t="shared" si="159"/>
        <v>40.805999999999997</v>
      </c>
      <c r="AE325" s="49">
        <f t="shared" si="160"/>
        <v>146.90159999999997</v>
      </c>
      <c r="AF325" s="49">
        <f t="shared" si="161"/>
        <v>12.2418</v>
      </c>
      <c r="AH325" s="49">
        <f t="shared" si="162"/>
        <v>86.826628241378359</v>
      </c>
      <c r="AI325" s="49">
        <f t="shared" si="163"/>
        <v>312.57586166896209</v>
      </c>
      <c r="AJ325" s="49">
        <f t="shared" si="164"/>
        <v>26.047988472413508</v>
      </c>
      <c r="AK325" s="121">
        <f t="shared" si="165"/>
        <v>0.14940973887885717</v>
      </c>
    </row>
    <row r="326" spans="3:37" ht="12.75">
      <c r="C326" s="227" t="s">
        <v>272</v>
      </c>
      <c r="D326" s="228"/>
      <c r="E326" s="234">
        <v>1062</v>
      </c>
      <c r="F326" s="235">
        <v>340</v>
      </c>
      <c r="G326" s="235">
        <v>3540</v>
      </c>
      <c r="H326" s="235">
        <v>605217.23035467789</v>
      </c>
      <c r="I326" s="235">
        <v>93842.826242561729</v>
      </c>
      <c r="J326" s="235">
        <v>17537.185364503606</v>
      </c>
      <c r="K326" s="235">
        <v>7413.9110718448037</v>
      </c>
      <c r="L326" s="235">
        <v>31588.445968663978</v>
      </c>
      <c r="M326" s="235">
        <v>337045.26315789478</v>
      </c>
      <c r="N326" s="235">
        <v>43335.971999999994</v>
      </c>
      <c r="O326" s="236">
        <v>74453.626549208988</v>
      </c>
      <c r="Q326" s="53">
        <f t="shared" si="149"/>
        <v>569.88439769743684</v>
      </c>
      <c r="R326" s="53">
        <f t="shared" si="150"/>
        <v>1780.0506775137585</v>
      </c>
      <c r="S326" s="53">
        <f t="shared" si="151"/>
        <v>170.96531930923103</v>
      </c>
      <c r="T326" s="54"/>
      <c r="U326" s="55">
        <f t="shared" si="152"/>
        <v>0.15505643517050338</v>
      </c>
      <c r="V326" s="55">
        <f t="shared" si="153"/>
        <v>2.8976678926054732E-2</v>
      </c>
      <c r="W326" s="56">
        <f t="shared" si="154"/>
        <v>1.2249999999999999E-2</v>
      </c>
      <c r="X326" s="56">
        <f t="shared" si="155"/>
        <v>5.2193566845663127E-2</v>
      </c>
      <c r="Y326" s="54"/>
      <c r="Z326" s="53">
        <f t="shared" si="156"/>
        <v>317.36842105263162</v>
      </c>
      <c r="AA326" s="53">
        <f t="shared" si="157"/>
        <v>991.30959752321996</v>
      </c>
      <c r="AB326" s="53">
        <f t="shared" si="158"/>
        <v>95.21052631578948</v>
      </c>
      <c r="AC326" s="54"/>
      <c r="AD326" s="53">
        <f t="shared" si="159"/>
        <v>40.805999999999997</v>
      </c>
      <c r="AE326" s="53">
        <f t="shared" si="160"/>
        <v>127.45874117647057</v>
      </c>
      <c r="AF326" s="53">
        <f t="shared" si="161"/>
        <v>12.241799999999998</v>
      </c>
      <c r="AG326" s="54"/>
      <c r="AH326" s="57">
        <f t="shared" si="162"/>
        <v>70.106992984189247</v>
      </c>
      <c r="AI326" s="53">
        <f t="shared" si="163"/>
        <v>218.98125455649702</v>
      </c>
      <c r="AJ326" s="53">
        <f t="shared" si="164"/>
        <v>21.032097895256776</v>
      </c>
      <c r="AK326" s="121">
        <f t="shared" si="165"/>
        <v>0.12301967428385446</v>
      </c>
    </row>
    <row r="327" spans="3:37" ht="12.75">
      <c r="C327" s="227"/>
      <c r="D327" s="228"/>
      <c r="E327" s="234"/>
      <c r="F327" s="235"/>
      <c r="G327" s="235"/>
      <c r="H327" s="235"/>
      <c r="I327" s="235"/>
      <c r="J327" s="235"/>
      <c r="K327" s="235"/>
      <c r="L327" s="235"/>
      <c r="M327" s="235"/>
      <c r="N327" s="235"/>
      <c r="O327" s="236"/>
      <c r="Q327" s="49" t="str">
        <f t="shared" si="149"/>
        <v xml:space="preserve"> </v>
      </c>
      <c r="R327" s="49" t="str">
        <f t="shared" si="150"/>
        <v xml:space="preserve"> </v>
      </c>
      <c r="S327" s="49" t="str">
        <f t="shared" si="151"/>
        <v xml:space="preserve"> </v>
      </c>
      <c r="U327" s="50" t="str">
        <f t="shared" si="152"/>
        <v xml:space="preserve"> </v>
      </c>
      <c r="V327" s="50" t="str">
        <f t="shared" si="153"/>
        <v xml:space="preserve"> </v>
      </c>
      <c r="W327" s="51" t="str">
        <f t="shared" si="154"/>
        <v xml:space="preserve"> </v>
      </c>
      <c r="X327" s="51" t="str">
        <f t="shared" si="155"/>
        <v xml:space="preserve"> </v>
      </c>
      <c r="Z327" s="49" t="str">
        <f t="shared" si="156"/>
        <v xml:space="preserve"> </v>
      </c>
      <c r="AA327" s="49" t="str">
        <f t="shared" si="157"/>
        <v xml:space="preserve"> </v>
      </c>
      <c r="AB327" s="49" t="str">
        <f t="shared" si="158"/>
        <v xml:space="preserve"> </v>
      </c>
      <c r="AD327" s="49" t="str">
        <f t="shared" si="159"/>
        <v xml:space="preserve"> </v>
      </c>
      <c r="AE327" s="49" t="str">
        <f t="shared" si="160"/>
        <v xml:space="preserve"> </v>
      </c>
      <c r="AF327" s="49" t="str">
        <f t="shared" si="161"/>
        <v xml:space="preserve"> </v>
      </c>
      <c r="AH327" s="49" t="str">
        <f t="shared" si="162"/>
        <v xml:space="preserve"> </v>
      </c>
      <c r="AI327" s="49" t="str">
        <f t="shared" si="163"/>
        <v xml:space="preserve"> </v>
      </c>
      <c r="AJ327" s="49" t="str">
        <f t="shared" si="164"/>
        <v xml:space="preserve"> </v>
      </c>
      <c r="AK327" s="121" t="str">
        <f t="shared" si="165"/>
        <v xml:space="preserve"> </v>
      </c>
    </row>
    <row r="328" spans="3:37" ht="12.75">
      <c r="C328" s="227" t="s">
        <v>275</v>
      </c>
      <c r="D328" s="227" t="s">
        <v>50</v>
      </c>
      <c r="E328" s="234">
        <v>150</v>
      </c>
      <c r="F328" s="235">
        <v>50</v>
      </c>
      <c r="G328" s="235">
        <v>600</v>
      </c>
      <c r="H328" s="235">
        <v>106921.35095592012</v>
      </c>
      <c r="I328" s="235">
        <v>0</v>
      </c>
      <c r="J328" s="235">
        <v>3742.2472834572045</v>
      </c>
      <c r="K328" s="235">
        <v>1309.7865492100216</v>
      </c>
      <c r="L328" s="235">
        <v>6308.3597063992866</v>
      </c>
      <c r="M328" s="235">
        <v>48629.032258064515</v>
      </c>
      <c r="N328" s="235">
        <v>14054.000000000002</v>
      </c>
      <c r="O328" s="236">
        <v>32877.925158789083</v>
      </c>
      <c r="Q328" s="49">
        <f t="shared" si="149"/>
        <v>712.80900637280081</v>
      </c>
      <c r="R328" s="49">
        <f t="shared" si="150"/>
        <v>2138.4270191184023</v>
      </c>
      <c r="S328" s="49">
        <f t="shared" si="151"/>
        <v>178.2022515932002</v>
      </c>
      <c r="U328" s="50">
        <f t="shared" si="152"/>
        <v>0</v>
      </c>
      <c r="V328" s="50">
        <f t="shared" si="153"/>
        <v>3.5000000000000003E-2</v>
      </c>
      <c r="W328" s="51">
        <f t="shared" si="154"/>
        <v>1.225E-2</v>
      </c>
      <c r="X328" s="51">
        <f t="shared" si="155"/>
        <v>5.8999999999999997E-2</v>
      </c>
      <c r="Z328" s="49">
        <f t="shared" si="156"/>
        <v>324.19354838709677</v>
      </c>
      <c r="AA328" s="49">
        <f t="shared" si="157"/>
        <v>972.58064516129025</v>
      </c>
      <c r="AB328" s="49">
        <f t="shared" si="158"/>
        <v>81.048387096774192</v>
      </c>
      <c r="AD328" s="49">
        <f t="shared" si="159"/>
        <v>93.693333333333342</v>
      </c>
      <c r="AE328" s="49">
        <f t="shared" si="160"/>
        <v>281.08000000000004</v>
      </c>
      <c r="AF328" s="49">
        <f t="shared" si="161"/>
        <v>23.423333333333336</v>
      </c>
      <c r="AH328" s="49">
        <f t="shared" si="162"/>
        <v>219.18616772526056</v>
      </c>
      <c r="AI328" s="49">
        <f t="shared" si="163"/>
        <v>657.55850317578165</v>
      </c>
      <c r="AJ328" s="49">
        <f t="shared" si="164"/>
        <v>54.79654193131514</v>
      </c>
      <c r="AK328" s="121">
        <f t="shared" si="165"/>
        <v>0.30749635002595027</v>
      </c>
    </row>
    <row r="329" spans="3:37" ht="12.75">
      <c r="C329" s="237"/>
      <c r="D329" s="238" t="s">
        <v>49</v>
      </c>
      <c r="E329" s="239">
        <v>120</v>
      </c>
      <c r="F329" s="240">
        <v>40</v>
      </c>
      <c r="G329" s="240">
        <v>480</v>
      </c>
      <c r="H329" s="240">
        <v>82044.177134820173</v>
      </c>
      <c r="I329" s="240">
        <v>16408.835426964037</v>
      </c>
      <c r="J329" s="240">
        <v>0</v>
      </c>
      <c r="K329" s="240">
        <v>1005.0411699015472</v>
      </c>
      <c r="L329" s="240">
        <v>4840.6064509543903</v>
      </c>
      <c r="M329" s="240">
        <v>38903.225806451614</v>
      </c>
      <c r="N329" s="240">
        <v>11243.2</v>
      </c>
      <c r="O329" s="241">
        <v>9643.2682805485965</v>
      </c>
      <c r="Q329" s="49">
        <f t="shared" si="149"/>
        <v>683.70147612350149</v>
      </c>
      <c r="R329" s="49">
        <f t="shared" si="150"/>
        <v>2051.1044283705041</v>
      </c>
      <c r="S329" s="49">
        <f t="shared" si="151"/>
        <v>170.92536903087537</v>
      </c>
      <c r="U329" s="50">
        <f t="shared" si="152"/>
        <v>0.20000000000000004</v>
      </c>
      <c r="V329" s="50">
        <f t="shared" si="153"/>
        <v>0</v>
      </c>
      <c r="W329" s="51">
        <f t="shared" si="154"/>
        <v>1.225E-2</v>
      </c>
      <c r="X329" s="51">
        <f t="shared" si="155"/>
        <v>5.9000000000000004E-2</v>
      </c>
      <c r="Z329" s="49">
        <f t="shared" si="156"/>
        <v>324.19354838709677</v>
      </c>
      <c r="AA329" s="49">
        <f t="shared" si="157"/>
        <v>972.58064516129036</v>
      </c>
      <c r="AB329" s="49">
        <f t="shared" si="158"/>
        <v>81.048387096774192</v>
      </c>
      <c r="AD329" s="49">
        <f t="shared" si="159"/>
        <v>93.693333333333342</v>
      </c>
      <c r="AE329" s="49">
        <f t="shared" si="160"/>
        <v>281.08000000000004</v>
      </c>
      <c r="AF329" s="49">
        <f t="shared" si="161"/>
        <v>23.423333333333336</v>
      </c>
      <c r="AH329" s="49">
        <f t="shared" si="162"/>
        <v>80.360569004571644</v>
      </c>
      <c r="AI329" s="49">
        <f t="shared" si="163"/>
        <v>241.08170701371492</v>
      </c>
      <c r="AJ329" s="49">
        <f t="shared" si="164"/>
        <v>20.090142251142911</v>
      </c>
      <c r="AK329" s="121">
        <f t="shared" si="165"/>
        <v>0.11753750987961241</v>
      </c>
    </row>
    <row r="330" spans="3:37" ht="12.75">
      <c r="C330" s="237"/>
      <c r="D330" s="238" t="s">
        <v>51</v>
      </c>
      <c r="E330" s="239">
        <v>0</v>
      </c>
      <c r="F330" s="240"/>
      <c r="G330" s="240">
        <v>0</v>
      </c>
      <c r="H330" s="240">
        <v>0</v>
      </c>
      <c r="I330" s="240">
        <v>0</v>
      </c>
      <c r="J330" s="240">
        <v>0</v>
      </c>
      <c r="K330" s="240">
        <v>0</v>
      </c>
      <c r="L330" s="240">
        <v>0</v>
      </c>
      <c r="M330" s="240">
        <v>0</v>
      </c>
      <c r="N330" s="240">
        <v>0</v>
      </c>
      <c r="O330" s="241">
        <v>0</v>
      </c>
      <c r="Q330" s="49" t="str">
        <f t="shared" si="149"/>
        <v xml:space="preserve"> </v>
      </c>
      <c r="R330" s="49" t="str">
        <f t="shared" si="150"/>
        <v xml:space="preserve"> </v>
      </c>
      <c r="S330" s="49" t="str">
        <f t="shared" si="151"/>
        <v xml:space="preserve"> </v>
      </c>
      <c r="U330" s="50" t="str">
        <f t="shared" si="152"/>
        <v xml:space="preserve"> </v>
      </c>
      <c r="V330" s="50" t="str">
        <f t="shared" si="153"/>
        <v xml:space="preserve"> </v>
      </c>
      <c r="W330" s="51" t="str">
        <f t="shared" si="154"/>
        <v xml:space="preserve"> </v>
      </c>
      <c r="X330" s="51" t="str">
        <f t="shared" si="155"/>
        <v xml:space="preserve"> </v>
      </c>
      <c r="Z330" s="49" t="str">
        <f t="shared" si="156"/>
        <v xml:space="preserve"> </v>
      </c>
      <c r="AA330" s="49" t="str">
        <f t="shared" si="157"/>
        <v xml:space="preserve"> </v>
      </c>
      <c r="AB330" s="49" t="str">
        <f t="shared" si="158"/>
        <v xml:space="preserve"> </v>
      </c>
      <c r="AD330" s="49" t="str">
        <f t="shared" si="159"/>
        <v xml:space="preserve"> </v>
      </c>
      <c r="AE330" s="49" t="str">
        <f t="shared" si="160"/>
        <v xml:space="preserve"> </v>
      </c>
      <c r="AF330" s="49" t="str">
        <f t="shared" si="161"/>
        <v xml:space="preserve"> </v>
      </c>
      <c r="AH330" s="49" t="str">
        <f t="shared" si="162"/>
        <v xml:space="preserve"> </v>
      </c>
      <c r="AI330" s="49" t="str">
        <f t="shared" si="163"/>
        <v xml:space="preserve"> </v>
      </c>
      <c r="AJ330" s="49" t="str">
        <f t="shared" si="164"/>
        <v xml:space="preserve"> </v>
      </c>
      <c r="AK330" s="121" t="str">
        <f t="shared" si="165"/>
        <v xml:space="preserve"> </v>
      </c>
    </row>
    <row r="331" spans="3:37" ht="12.75">
      <c r="C331" s="237"/>
      <c r="D331" s="238" t="s">
        <v>12</v>
      </c>
      <c r="E331" s="239">
        <v>120</v>
      </c>
      <c r="F331" s="240">
        <v>40</v>
      </c>
      <c r="G331" s="240">
        <v>480</v>
      </c>
      <c r="H331" s="240">
        <v>83342.599208020474</v>
      </c>
      <c r="I331" s="240">
        <v>12501.389881203071</v>
      </c>
      <c r="J331" s="240">
        <v>2479.4423264386096</v>
      </c>
      <c r="K331" s="240">
        <v>1020.9468402982509</v>
      </c>
      <c r="L331" s="240">
        <v>3884.5985490858338</v>
      </c>
      <c r="M331" s="240">
        <v>38903.225806451614</v>
      </c>
      <c r="N331" s="240">
        <v>11243.2</v>
      </c>
      <c r="O331" s="241">
        <v>13309.795804543097</v>
      </c>
      <c r="Q331" s="49">
        <f t="shared" si="149"/>
        <v>694.52166006683728</v>
      </c>
      <c r="R331" s="49">
        <f t="shared" si="150"/>
        <v>2083.5649802005119</v>
      </c>
      <c r="S331" s="49">
        <f t="shared" si="151"/>
        <v>173.63041501670932</v>
      </c>
      <c r="U331" s="50">
        <f t="shared" si="152"/>
        <v>0.15</v>
      </c>
      <c r="V331" s="50">
        <f t="shared" si="153"/>
        <v>2.9750000000000006E-2</v>
      </c>
      <c r="W331" s="51">
        <f t="shared" si="154"/>
        <v>1.225E-2</v>
      </c>
      <c r="X331" s="51">
        <f t="shared" si="155"/>
        <v>4.6609999999999992E-2</v>
      </c>
      <c r="Z331" s="49">
        <f t="shared" si="156"/>
        <v>324.19354838709677</v>
      </c>
      <c r="AA331" s="49">
        <f t="shared" si="157"/>
        <v>972.58064516129036</v>
      </c>
      <c r="AB331" s="49">
        <f t="shared" si="158"/>
        <v>81.048387096774192</v>
      </c>
      <c r="AD331" s="49">
        <f t="shared" si="159"/>
        <v>93.693333333333342</v>
      </c>
      <c r="AE331" s="49">
        <f t="shared" si="160"/>
        <v>281.08000000000004</v>
      </c>
      <c r="AF331" s="49">
        <f t="shared" si="161"/>
        <v>23.423333333333336</v>
      </c>
      <c r="AH331" s="49">
        <f t="shared" si="162"/>
        <v>110.91496503785915</v>
      </c>
      <c r="AI331" s="49">
        <f t="shared" si="163"/>
        <v>332.7448951135774</v>
      </c>
      <c r="AJ331" s="49">
        <f t="shared" si="164"/>
        <v>27.728741259464787</v>
      </c>
      <c r="AK331" s="121">
        <f t="shared" si="165"/>
        <v>0.15969979255533259</v>
      </c>
    </row>
    <row r="332" spans="3:37" ht="12.75">
      <c r="C332" s="237"/>
      <c r="D332" s="238" t="s">
        <v>1</v>
      </c>
      <c r="E332" s="239">
        <v>120</v>
      </c>
      <c r="F332" s="240">
        <v>40</v>
      </c>
      <c r="G332" s="240">
        <v>480</v>
      </c>
      <c r="H332" s="240">
        <v>98733.677256372903</v>
      </c>
      <c r="I332" s="240">
        <v>27329.481864564019</v>
      </c>
      <c r="J332" s="240">
        <v>2499.1468387133114</v>
      </c>
      <c r="K332" s="240">
        <v>1209.487546390568</v>
      </c>
      <c r="L332" s="240">
        <v>4601.9766969195407</v>
      </c>
      <c r="M332" s="240">
        <v>38903.225806451614</v>
      </c>
      <c r="N332" s="240">
        <v>11243.2</v>
      </c>
      <c r="O332" s="241">
        <v>12947.158503333852</v>
      </c>
      <c r="Q332" s="49">
        <f t="shared" si="149"/>
        <v>822.78064380310752</v>
      </c>
      <c r="R332" s="49">
        <f t="shared" si="150"/>
        <v>2468.3419314093226</v>
      </c>
      <c r="S332" s="49">
        <f t="shared" si="151"/>
        <v>205.69516095077688</v>
      </c>
      <c r="U332" s="50">
        <f t="shared" si="152"/>
        <v>0.27679999999999999</v>
      </c>
      <c r="V332" s="50">
        <f t="shared" si="153"/>
        <v>2.5312000000000005E-2</v>
      </c>
      <c r="W332" s="51">
        <f t="shared" si="154"/>
        <v>1.2249999999999999E-2</v>
      </c>
      <c r="X332" s="51">
        <f t="shared" si="155"/>
        <v>4.6609999999999999E-2</v>
      </c>
      <c r="Z332" s="49">
        <f t="shared" si="156"/>
        <v>324.19354838709677</v>
      </c>
      <c r="AA332" s="49">
        <f t="shared" si="157"/>
        <v>972.58064516129036</v>
      </c>
      <c r="AB332" s="49">
        <f t="shared" si="158"/>
        <v>81.048387096774192</v>
      </c>
      <c r="AD332" s="49">
        <f t="shared" si="159"/>
        <v>93.693333333333342</v>
      </c>
      <c r="AE332" s="49">
        <f t="shared" si="160"/>
        <v>281.08000000000004</v>
      </c>
      <c r="AF332" s="49">
        <f t="shared" si="161"/>
        <v>23.423333333333336</v>
      </c>
      <c r="AH332" s="49">
        <f t="shared" si="162"/>
        <v>107.8929875277821</v>
      </c>
      <c r="AI332" s="49">
        <f t="shared" si="163"/>
        <v>323.67896258334633</v>
      </c>
      <c r="AJ332" s="49">
        <f t="shared" si="164"/>
        <v>26.973246881945524</v>
      </c>
      <c r="AK332" s="121">
        <f t="shared" si="165"/>
        <v>0.13113214116106631</v>
      </c>
    </row>
    <row r="333" spans="3:37" ht="12.75">
      <c r="C333" s="237"/>
      <c r="D333" s="238" t="s">
        <v>0</v>
      </c>
      <c r="E333" s="239">
        <v>120</v>
      </c>
      <c r="F333" s="240">
        <v>40</v>
      </c>
      <c r="G333" s="240">
        <v>480</v>
      </c>
      <c r="H333" s="240">
        <v>95043.292663850778</v>
      </c>
      <c r="I333" s="240">
        <v>25291.020177850693</v>
      </c>
      <c r="J333" s="240">
        <v>2441.3295370100032</v>
      </c>
      <c r="K333" s="240">
        <v>1164.280335132172</v>
      </c>
      <c r="L333" s="240">
        <v>4429.9678710620856</v>
      </c>
      <c r="M333" s="240">
        <v>38903.225806451614</v>
      </c>
      <c r="N333" s="240">
        <v>11243.2</v>
      </c>
      <c r="O333" s="241">
        <v>11570.268936344226</v>
      </c>
      <c r="Q333" s="49">
        <f t="shared" si="149"/>
        <v>792.02743886542316</v>
      </c>
      <c r="R333" s="49">
        <f t="shared" si="150"/>
        <v>2376.0823165962693</v>
      </c>
      <c r="S333" s="49">
        <f t="shared" si="151"/>
        <v>198.00685971635579</v>
      </c>
      <c r="U333" s="50">
        <f t="shared" si="152"/>
        <v>0.2661</v>
      </c>
      <c r="V333" s="50">
        <f t="shared" si="153"/>
        <v>2.5686500000000001E-2</v>
      </c>
      <c r="W333" s="51">
        <f t="shared" si="154"/>
        <v>1.225E-2</v>
      </c>
      <c r="X333" s="51">
        <f t="shared" si="155"/>
        <v>4.6610000000000006E-2</v>
      </c>
      <c r="Z333" s="49">
        <f t="shared" si="156"/>
        <v>324.19354838709677</v>
      </c>
      <c r="AA333" s="49">
        <f t="shared" si="157"/>
        <v>972.58064516129036</v>
      </c>
      <c r="AB333" s="49">
        <f t="shared" si="158"/>
        <v>81.048387096774192</v>
      </c>
      <c r="AD333" s="49">
        <f t="shared" si="159"/>
        <v>93.693333333333342</v>
      </c>
      <c r="AE333" s="49">
        <f t="shared" si="160"/>
        <v>281.08000000000004</v>
      </c>
      <c r="AF333" s="49">
        <f t="shared" si="161"/>
        <v>23.423333333333336</v>
      </c>
      <c r="AH333" s="49">
        <f t="shared" si="162"/>
        <v>96.418907802868546</v>
      </c>
      <c r="AI333" s="49">
        <f t="shared" si="163"/>
        <v>289.25672340860564</v>
      </c>
      <c r="AJ333" s="49">
        <f t="shared" si="164"/>
        <v>24.104726950717136</v>
      </c>
      <c r="AK333" s="121">
        <f t="shared" si="165"/>
        <v>0.12173682762934114</v>
      </c>
    </row>
    <row r="334" spans="3:37" ht="12.75">
      <c r="C334" s="237"/>
      <c r="D334" s="238" t="s">
        <v>13</v>
      </c>
      <c r="E334" s="239">
        <v>30</v>
      </c>
      <c r="F334" s="240">
        <v>10</v>
      </c>
      <c r="G334" s="240">
        <v>120</v>
      </c>
      <c r="H334" s="240">
        <v>20589.248426110986</v>
      </c>
      <c r="I334" s="240">
        <v>2058.9248426110985</v>
      </c>
      <c r="J334" s="240">
        <v>370.6064716699978</v>
      </c>
      <c r="K334" s="240">
        <v>252.21829321985959</v>
      </c>
      <c r="L334" s="240">
        <v>959.66486914103302</v>
      </c>
      <c r="M334" s="240">
        <v>9725.8064516129034</v>
      </c>
      <c r="N334" s="240">
        <v>2810.8</v>
      </c>
      <c r="O334" s="241">
        <v>4411.2274978560963</v>
      </c>
      <c r="Q334" s="49">
        <f t="shared" si="149"/>
        <v>686.30828087036616</v>
      </c>
      <c r="R334" s="49">
        <f t="shared" si="150"/>
        <v>2058.9248426110985</v>
      </c>
      <c r="S334" s="49">
        <f t="shared" si="151"/>
        <v>171.57707021759154</v>
      </c>
      <c r="U334" s="50">
        <f t="shared" si="152"/>
        <v>9.9999999999999992E-2</v>
      </c>
      <c r="V334" s="50">
        <f t="shared" si="153"/>
        <v>1.8000000000000002E-2</v>
      </c>
      <c r="W334" s="51">
        <f t="shared" si="154"/>
        <v>1.225E-2</v>
      </c>
      <c r="X334" s="51">
        <f t="shared" si="155"/>
        <v>4.6609999999999999E-2</v>
      </c>
      <c r="Z334" s="49">
        <f t="shared" si="156"/>
        <v>324.19354838709677</v>
      </c>
      <c r="AA334" s="49">
        <f t="shared" si="157"/>
        <v>972.58064516129036</v>
      </c>
      <c r="AB334" s="49">
        <f t="shared" si="158"/>
        <v>81.048387096774192</v>
      </c>
      <c r="AD334" s="49">
        <f t="shared" si="159"/>
        <v>93.693333333333342</v>
      </c>
      <c r="AE334" s="49">
        <f t="shared" si="160"/>
        <v>281.08000000000004</v>
      </c>
      <c r="AF334" s="49">
        <f t="shared" si="161"/>
        <v>23.423333333333336</v>
      </c>
      <c r="AH334" s="49">
        <f t="shared" si="162"/>
        <v>147.04091659520321</v>
      </c>
      <c r="AI334" s="49">
        <f t="shared" si="163"/>
        <v>441.12274978560964</v>
      </c>
      <c r="AJ334" s="49">
        <f t="shared" si="164"/>
        <v>36.760229148800804</v>
      </c>
      <c r="AK334" s="121">
        <f t="shared" si="165"/>
        <v>0.21424907828407383</v>
      </c>
    </row>
    <row r="335" spans="3:37" ht="12.75">
      <c r="C335" s="237"/>
      <c r="D335" s="238" t="s">
        <v>48</v>
      </c>
      <c r="E335" s="239">
        <v>60</v>
      </c>
      <c r="F335" s="240">
        <v>20</v>
      </c>
      <c r="G335" s="240">
        <v>240</v>
      </c>
      <c r="H335" s="240">
        <v>45198.571085911688</v>
      </c>
      <c r="I335" s="240">
        <v>6779.785662886753</v>
      </c>
      <c r="J335" s="240">
        <v>1344.657489805873</v>
      </c>
      <c r="K335" s="240">
        <v>553.6824958024182</v>
      </c>
      <c r="L335" s="240">
        <v>2666.7156940687892</v>
      </c>
      <c r="M335" s="240">
        <v>19451.612903225807</v>
      </c>
      <c r="N335" s="240">
        <v>5621.6</v>
      </c>
      <c r="O335" s="241">
        <v>8780.5168401220453</v>
      </c>
      <c r="Q335" s="49">
        <f t="shared" si="149"/>
        <v>753.30951809852809</v>
      </c>
      <c r="R335" s="49">
        <f t="shared" si="150"/>
        <v>2259.9285542955845</v>
      </c>
      <c r="S335" s="49">
        <f t="shared" si="151"/>
        <v>188.32737952463202</v>
      </c>
      <c r="U335" s="50">
        <f t="shared" si="152"/>
        <v>0.15</v>
      </c>
      <c r="V335" s="50">
        <f t="shared" si="153"/>
        <v>2.9750000000000006E-2</v>
      </c>
      <c r="W335" s="51">
        <f t="shared" si="154"/>
        <v>1.225E-2</v>
      </c>
      <c r="X335" s="51">
        <f t="shared" si="155"/>
        <v>5.899999999999999E-2</v>
      </c>
      <c r="Z335" s="49">
        <f t="shared" si="156"/>
        <v>324.19354838709677</v>
      </c>
      <c r="AA335" s="49">
        <f t="shared" si="157"/>
        <v>972.58064516129036</v>
      </c>
      <c r="AB335" s="49">
        <f t="shared" si="158"/>
        <v>81.048387096774192</v>
      </c>
      <c r="AD335" s="49">
        <f t="shared" si="159"/>
        <v>93.693333333333342</v>
      </c>
      <c r="AE335" s="49">
        <f t="shared" si="160"/>
        <v>281.08000000000004</v>
      </c>
      <c r="AF335" s="49">
        <f t="shared" si="161"/>
        <v>23.423333333333336</v>
      </c>
      <c r="AH335" s="49">
        <f t="shared" si="162"/>
        <v>146.34194733536742</v>
      </c>
      <c r="AI335" s="49">
        <f t="shared" si="163"/>
        <v>439.02584200610227</v>
      </c>
      <c r="AJ335" s="49">
        <f t="shared" si="164"/>
        <v>36.585486833841856</v>
      </c>
      <c r="AK335" s="121">
        <f t="shared" si="165"/>
        <v>0.19426536346541531</v>
      </c>
    </row>
    <row r="336" spans="3:37" ht="12.75">
      <c r="C336" s="237"/>
      <c r="D336" s="238" t="s">
        <v>47</v>
      </c>
      <c r="E336" s="239">
        <v>0</v>
      </c>
      <c r="F336" s="240"/>
      <c r="G336" s="240">
        <v>0</v>
      </c>
      <c r="H336" s="240">
        <v>0</v>
      </c>
      <c r="I336" s="240">
        <v>0</v>
      </c>
      <c r="J336" s="240">
        <v>0</v>
      </c>
      <c r="K336" s="240">
        <v>0</v>
      </c>
      <c r="L336" s="240">
        <v>0</v>
      </c>
      <c r="M336" s="240">
        <v>0</v>
      </c>
      <c r="N336" s="240">
        <v>0</v>
      </c>
      <c r="O336" s="241">
        <v>0</v>
      </c>
      <c r="Q336" s="49" t="str">
        <f t="shared" si="149"/>
        <v xml:space="preserve"> </v>
      </c>
      <c r="R336" s="49" t="str">
        <f t="shared" si="150"/>
        <v xml:space="preserve"> </v>
      </c>
      <c r="S336" s="49" t="str">
        <f t="shared" si="151"/>
        <v xml:space="preserve"> </v>
      </c>
      <c r="U336" s="50" t="str">
        <f t="shared" si="152"/>
        <v xml:space="preserve"> </v>
      </c>
      <c r="V336" s="50" t="str">
        <f t="shared" si="153"/>
        <v xml:space="preserve"> </v>
      </c>
      <c r="W336" s="51" t="str">
        <f t="shared" si="154"/>
        <v xml:space="preserve"> </v>
      </c>
      <c r="X336" s="51" t="str">
        <f t="shared" si="155"/>
        <v xml:space="preserve"> </v>
      </c>
      <c r="Z336" s="49" t="str">
        <f t="shared" si="156"/>
        <v xml:space="preserve"> </v>
      </c>
      <c r="AA336" s="49" t="str">
        <f t="shared" si="157"/>
        <v xml:space="preserve"> </v>
      </c>
      <c r="AB336" s="49" t="str">
        <f t="shared" si="158"/>
        <v xml:space="preserve"> </v>
      </c>
      <c r="AD336" s="49" t="str">
        <f t="shared" si="159"/>
        <v xml:space="preserve"> </v>
      </c>
      <c r="AE336" s="49" t="str">
        <f t="shared" si="160"/>
        <v xml:space="preserve"> </v>
      </c>
      <c r="AF336" s="49" t="str">
        <f t="shared" si="161"/>
        <v xml:space="preserve"> </v>
      </c>
      <c r="AH336" s="49" t="str">
        <f t="shared" si="162"/>
        <v xml:space="preserve"> </v>
      </c>
      <c r="AI336" s="49" t="str">
        <f t="shared" si="163"/>
        <v xml:space="preserve"> </v>
      </c>
      <c r="AJ336" s="49" t="str">
        <f t="shared" si="164"/>
        <v xml:space="preserve"> </v>
      </c>
      <c r="AK336" s="121" t="str">
        <f t="shared" si="165"/>
        <v xml:space="preserve"> </v>
      </c>
    </row>
    <row r="337" spans="3:37" ht="12.75">
      <c r="C337" s="237"/>
      <c r="D337" s="238" t="s">
        <v>21</v>
      </c>
      <c r="E337" s="239">
        <v>0</v>
      </c>
      <c r="F337" s="240"/>
      <c r="G337" s="240">
        <v>0</v>
      </c>
      <c r="H337" s="240">
        <v>0</v>
      </c>
      <c r="I337" s="240">
        <v>0</v>
      </c>
      <c r="J337" s="240">
        <v>0</v>
      </c>
      <c r="K337" s="240">
        <v>0</v>
      </c>
      <c r="L337" s="240">
        <v>0</v>
      </c>
      <c r="M337" s="240">
        <v>0</v>
      </c>
      <c r="N337" s="240">
        <v>0</v>
      </c>
      <c r="O337" s="241">
        <v>0</v>
      </c>
      <c r="Q337" s="49" t="str">
        <f t="shared" si="149"/>
        <v xml:space="preserve"> </v>
      </c>
      <c r="R337" s="49" t="str">
        <f t="shared" si="150"/>
        <v xml:space="preserve"> </v>
      </c>
      <c r="S337" s="49" t="str">
        <f t="shared" si="151"/>
        <v xml:space="preserve"> </v>
      </c>
      <c r="U337" s="50" t="str">
        <f t="shared" si="152"/>
        <v xml:space="preserve"> </v>
      </c>
      <c r="V337" s="50" t="str">
        <f t="shared" si="153"/>
        <v xml:space="preserve"> </v>
      </c>
      <c r="W337" s="51" t="str">
        <f t="shared" si="154"/>
        <v xml:space="preserve"> </v>
      </c>
      <c r="X337" s="51" t="str">
        <f t="shared" si="155"/>
        <v xml:space="preserve"> </v>
      </c>
      <c r="Z337" s="49" t="str">
        <f t="shared" si="156"/>
        <v xml:space="preserve"> </v>
      </c>
      <c r="AA337" s="49" t="str">
        <f t="shared" si="157"/>
        <v xml:space="preserve"> </v>
      </c>
      <c r="AB337" s="49" t="str">
        <f t="shared" si="158"/>
        <v xml:space="preserve"> </v>
      </c>
      <c r="AD337" s="49" t="str">
        <f t="shared" si="159"/>
        <v xml:space="preserve"> </v>
      </c>
      <c r="AE337" s="49" t="str">
        <f t="shared" si="160"/>
        <v xml:space="preserve"> </v>
      </c>
      <c r="AF337" s="49" t="str">
        <f t="shared" si="161"/>
        <v xml:space="preserve"> </v>
      </c>
      <c r="AH337" s="49" t="str">
        <f t="shared" si="162"/>
        <v xml:space="preserve"> </v>
      </c>
      <c r="AI337" s="49" t="str">
        <f t="shared" si="163"/>
        <v xml:space="preserve"> </v>
      </c>
      <c r="AJ337" s="49" t="str">
        <f t="shared" si="164"/>
        <v xml:space="preserve"> </v>
      </c>
      <c r="AK337" s="121" t="str">
        <f t="shared" si="165"/>
        <v xml:space="preserve"> </v>
      </c>
    </row>
    <row r="338" spans="3:37" ht="12.75">
      <c r="C338" s="237"/>
      <c r="D338" s="238" t="s">
        <v>2</v>
      </c>
      <c r="E338" s="239">
        <v>0</v>
      </c>
      <c r="F338" s="240"/>
      <c r="G338" s="240">
        <v>0</v>
      </c>
      <c r="H338" s="240">
        <v>0</v>
      </c>
      <c r="I338" s="240">
        <v>0</v>
      </c>
      <c r="J338" s="240">
        <v>0</v>
      </c>
      <c r="K338" s="240">
        <v>0</v>
      </c>
      <c r="L338" s="240">
        <v>0</v>
      </c>
      <c r="M338" s="240">
        <v>0</v>
      </c>
      <c r="N338" s="240">
        <v>0</v>
      </c>
      <c r="O338" s="241">
        <v>0</v>
      </c>
      <c r="Q338" s="49" t="str">
        <f t="shared" si="149"/>
        <v xml:space="preserve"> </v>
      </c>
      <c r="R338" s="49" t="str">
        <f t="shared" si="150"/>
        <v xml:space="preserve"> </v>
      </c>
      <c r="S338" s="49" t="str">
        <f t="shared" si="151"/>
        <v xml:space="preserve"> </v>
      </c>
      <c r="U338" s="50" t="str">
        <f t="shared" si="152"/>
        <v xml:space="preserve"> </v>
      </c>
      <c r="V338" s="50" t="str">
        <f t="shared" si="153"/>
        <v xml:space="preserve"> </v>
      </c>
      <c r="W338" s="51" t="str">
        <f t="shared" si="154"/>
        <v xml:space="preserve"> </v>
      </c>
      <c r="X338" s="51" t="str">
        <f t="shared" si="155"/>
        <v xml:space="preserve"> </v>
      </c>
      <c r="Z338" s="49" t="str">
        <f t="shared" si="156"/>
        <v xml:space="preserve"> </v>
      </c>
      <c r="AA338" s="49" t="str">
        <f t="shared" si="157"/>
        <v xml:space="preserve"> </v>
      </c>
      <c r="AB338" s="49" t="str">
        <f t="shared" si="158"/>
        <v xml:space="preserve"> </v>
      </c>
      <c r="AD338" s="49" t="str">
        <f t="shared" si="159"/>
        <v xml:space="preserve"> </v>
      </c>
      <c r="AE338" s="49" t="str">
        <f t="shared" si="160"/>
        <v xml:space="preserve"> </v>
      </c>
      <c r="AF338" s="49" t="str">
        <f t="shared" si="161"/>
        <v xml:space="preserve"> </v>
      </c>
      <c r="AH338" s="49" t="str">
        <f t="shared" si="162"/>
        <v xml:space="preserve"> </v>
      </c>
      <c r="AI338" s="49" t="str">
        <f t="shared" si="163"/>
        <v xml:space="preserve"> </v>
      </c>
      <c r="AJ338" s="49" t="str">
        <f t="shared" si="164"/>
        <v xml:space="preserve"> </v>
      </c>
      <c r="AK338" s="121" t="str">
        <f t="shared" si="165"/>
        <v xml:space="preserve"> </v>
      </c>
    </row>
    <row r="339" spans="3:37" ht="12.75">
      <c r="C339" s="237"/>
      <c r="D339" s="238" t="s">
        <v>104</v>
      </c>
      <c r="E339" s="239">
        <v>30</v>
      </c>
      <c r="F339" s="240">
        <v>10</v>
      </c>
      <c r="G339" s="240">
        <v>120</v>
      </c>
      <c r="H339" s="240">
        <v>21188.8384965593</v>
      </c>
      <c r="I339" s="240">
        <v>2118.8838496559301</v>
      </c>
      <c r="J339" s="240">
        <v>1334.896825283236</v>
      </c>
      <c r="K339" s="240">
        <v>259.56327158285143</v>
      </c>
      <c r="L339" s="240">
        <v>1250.1414712969986</v>
      </c>
      <c r="M339" s="240">
        <v>9725.8064516129034</v>
      </c>
      <c r="N339" s="240">
        <v>2810.8</v>
      </c>
      <c r="O339" s="241">
        <v>3688.7466271273797</v>
      </c>
      <c r="Q339" s="49">
        <f t="shared" si="149"/>
        <v>706.29461655197667</v>
      </c>
      <c r="R339" s="49">
        <f t="shared" si="150"/>
        <v>2118.8838496559301</v>
      </c>
      <c r="S339" s="49">
        <f t="shared" si="151"/>
        <v>176.57365413799417</v>
      </c>
      <c r="U339" s="50">
        <f t="shared" si="152"/>
        <v>0.1</v>
      </c>
      <c r="V339" s="50">
        <f t="shared" si="153"/>
        <v>6.3E-2</v>
      </c>
      <c r="W339" s="51">
        <f t="shared" si="154"/>
        <v>1.225E-2</v>
      </c>
      <c r="X339" s="51">
        <f t="shared" si="155"/>
        <v>5.8999999999999997E-2</v>
      </c>
      <c r="Z339" s="49">
        <f t="shared" si="156"/>
        <v>324.19354838709677</v>
      </c>
      <c r="AA339" s="49">
        <f t="shared" si="157"/>
        <v>972.58064516129036</v>
      </c>
      <c r="AB339" s="49">
        <f t="shared" si="158"/>
        <v>81.048387096774192</v>
      </c>
      <c r="AD339" s="49">
        <f t="shared" si="159"/>
        <v>93.693333333333342</v>
      </c>
      <c r="AE339" s="49">
        <f t="shared" si="160"/>
        <v>281.08000000000004</v>
      </c>
      <c r="AF339" s="49">
        <f t="shared" si="161"/>
        <v>23.423333333333336</v>
      </c>
      <c r="AH339" s="49">
        <f t="shared" si="162"/>
        <v>122.95822090424599</v>
      </c>
      <c r="AI339" s="49">
        <f t="shared" si="163"/>
        <v>368.87466271273797</v>
      </c>
      <c r="AJ339" s="49">
        <f t="shared" si="164"/>
        <v>30.739555226061498</v>
      </c>
      <c r="AK339" s="121">
        <f t="shared" si="165"/>
        <v>0.1740891379075058</v>
      </c>
    </row>
    <row r="340" spans="3:37" ht="12.75">
      <c r="C340" s="227" t="s">
        <v>277</v>
      </c>
      <c r="D340" s="228"/>
      <c r="E340" s="234">
        <v>750</v>
      </c>
      <c r="F340" s="235">
        <v>250</v>
      </c>
      <c r="G340" s="235">
        <v>3000</v>
      </c>
      <c r="H340" s="235">
        <v>553061.75522756646</v>
      </c>
      <c r="I340" s="235">
        <v>92488.321705735609</v>
      </c>
      <c r="J340" s="235">
        <v>14212.326772378237</v>
      </c>
      <c r="K340" s="235">
        <v>6775.0065015376886</v>
      </c>
      <c r="L340" s="235">
        <v>28942.031308927959</v>
      </c>
      <c r="M340" s="235">
        <v>243145.16129032258</v>
      </c>
      <c r="N340" s="235">
        <v>70270.000000000015</v>
      </c>
      <c r="O340" s="236">
        <v>97228.907648664361</v>
      </c>
      <c r="Q340" s="53">
        <f t="shared" si="149"/>
        <v>737.41567363675529</v>
      </c>
      <c r="R340" s="53">
        <f t="shared" si="150"/>
        <v>2212.2470209102657</v>
      </c>
      <c r="S340" s="53">
        <f t="shared" si="151"/>
        <v>184.35391840918882</v>
      </c>
      <c r="T340" s="54"/>
      <c r="U340" s="55">
        <f t="shared" si="152"/>
        <v>0.16722964629452591</v>
      </c>
      <c r="V340" s="55">
        <f t="shared" si="153"/>
        <v>2.5697540352488012E-2</v>
      </c>
      <c r="W340" s="56">
        <f t="shared" si="154"/>
        <v>1.2249999999999999E-2</v>
      </c>
      <c r="X340" s="56">
        <f t="shared" si="155"/>
        <v>5.2330559897455352E-2</v>
      </c>
      <c r="Y340" s="54"/>
      <c r="Z340" s="53">
        <f t="shared" si="156"/>
        <v>324.19354838709677</v>
      </c>
      <c r="AA340" s="53">
        <f t="shared" si="157"/>
        <v>972.58064516129025</v>
      </c>
      <c r="AB340" s="53">
        <f t="shared" si="158"/>
        <v>81.048387096774192</v>
      </c>
      <c r="AC340" s="54"/>
      <c r="AD340" s="53">
        <f t="shared" si="159"/>
        <v>93.693333333333356</v>
      </c>
      <c r="AE340" s="53">
        <f t="shared" si="160"/>
        <v>281.08000000000004</v>
      </c>
      <c r="AF340" s="53">
        <f t="shared" si="161"/>
        <v>23.423333333333339</v>
      </c>
      <c r="AG340" s="54"/>
      <c r="AH340" s="57">
        <f t="shared" si="162"/>
        <v>129.63854353155247</v>
      </c>
      <c r="AI340" s="53">
        <f t="shared" si="163"/>
        <v>388.91563059465744</v>
      </c>
      <c r="AJ340" s="53">
        <f t="shared" si="164"/>
        <v>32.409635882888118</v>
      </c>
      <c r="AK340" s="121">
        <f t="shared" si="165"/>
        <v>0.17580117722777253</v>
      </c>
    </row>
    <row r="341" spans="3:37" ht="12.75">
      <c r="C341" s="227"/>
      <c r="D341" s="228"/>
      <c r="E341" s="234"/>
      <c r="F341" s="235"/>
      <c r="G341" s="235"/>
      <c r="H341" s="235"/>
      <c r="I341" s="235"/>
      <c r="J341" s="235"/>
      <c r="K341" s="235"/>
      <c r="L341" s="235"/>
      <c r="M341" s="235"/>
      <c r="N341" s="235"/>
      <c r="O341" s="236"/>
      <c r="Q341" s="49" t="str">
        <f t="shared" si="149"/>
        <v xml:space="preserve"> </v>
      </c>
      <c r="R341" s="49" t="str">
        <f t="shared" si="150"/>
        <v xml:space="preserve"> </v>
      </c>
      <c r="S341" s="49" t="str">
        <f t="shared" si="151"/>
        <v xml:space="preserve"> </v>
      </c>
      <c r="U341" s="50" t="str">
        <f t="shared" si="152"/>
        <v xml:space="preserve"> </v>
      </c>
      <c r="V341" s="50" t="str">
        <f t="shared" si="153"/>
        <v xml:space="preserve"> </v>
      </c>
      <c r="W341" s="51" t="str">
        <f t="shared" si="154"/>
        <v xml:space="preserve"> </v>
      </c>
      <c r="X341" s="51" t="str">
        <f t="shared" si="155"/>
        <v xml:space="preserve"> </v>
      </c>
      <c r="Z341" s="49" t="str">
        <f t="shared" si="156"/>
        <v xml:space="preserve"> </v>
      </c>
      <c r="AA341" s="49" t="str">
        <f t="shared" si="157"/>
        <v xml:space="preserve"> </v>
      </c>
      <c r="AB341" s="49" t="str">
        <f t="shared" si="158"/>
        <v xml:space="preserve"> </v>
      </c>
      <c r="AD341" s="49" t="str">
        <f t="shared" si="159"/>
        <v xml:space="preserve"> </v>
      </c>
      <c r="AE341" s="49" t="str">
        <f t="shared" si="160"/>
        <v xml:space="preserve"> </v>
      </c>
      <c r="AF341" s="49" t="str">
        <f t="shared" si="161"/>
        <v xml:space="preserve"> </v>
      </c>
      <c r="AH341" s="49" t="str">
        <f t="shared" si="162"/>
        <v xml:space="preserve"> </v>
      </c>
      <c r="AI341" s="49" t="str">
        <f t="shared" si="163"/>
        <v xml:space="preserve"> </v>
      </c>
      <c r="AJ341" s="49" t="str">
        <f t="shared" si="164"/>
        <v xml:space="preserve"> </v>
      </c>
      <c r="AK341" s="121" t="str">
        <f t="shared" si="165"/>
        <v xml:space="preserve"> </v>
      </c>
    </row>
    <row r="342" spans="3:37" ht="12.75">
      <c r="C342" s="227" t="s">
        <v>276</v>
      </c>
      <c r="D342" s="227" t="s">
        <v>50</v>
      </c>
      <c r="E342" s="234">
        <v>150</v>
      </c>
      <c r="F342" s="235">
        <v>50</v>
      </c>
      <c r="G342" s="235">
        <v>600</v>
      </c>
      <c r="H342" s="235">
        <v>106921.35095592012</v>
      </c>
      <c r="I342" s="235">
        <v>0</v>
      </c>
      <c r="J342" s="235">
        <v>3742.2472834572045</v>
      </c>
      <c r="K342" s="235">
        <v>1309.7865492100216</v>
      </c>
      <c r="L342" s="235">
        <v>6308.3597063992866</v>
      </c>
      <c r="M342" s="235">
        <v>48629.032258064515</v>
      </c>
      <c r="N342" s="235">
        <v>14054.000000000002</v>
      </c>
      <c r="O342" s="236">
        <v>32877.925158789083</v>
      </c>
      <c r="Q342" s="49">
        <f t="shared" si="149"/>
        <v>712.80900637280081</v>
      </c>
      <c r="R342" s="49">
        <f t="shared" si="150"/>
        <v>2138.4270191184023</v>
      </c>
      <c r="S342" s="49">
        <f t="shared" si="151"/>
        <v>178.2022515932002</v>
      </c>
      <c r="U342" s="50">
        <f t="shared" si="152"/>
        <v>0</v>
      </c>
      <c r="V342" s="50">
        <f t="shared" si="153"/>
        <v>3.5000000000000003E-2</v>
      </c>
      <c r="W342" s="51">
        <f t="shared" si="154"/>
        <v>1.225E-2</v>
      </c>
      <c r="X342" s="51">
        <f t="shared" si="155"/>
        <v>5.8999999999999997E-2</v>
      </c>
      <c r="Z342" s="49">
        <f t="shared" si="156"/>
        <v>324.19354838709677</v>
      </c>
      <c r="AA342" s="49">
        <f t="shared" si="157"/>
        <v>972.58064516129025</v>
      </c>
      <c r="AB342" s="49">
        <f t="shared" si="158"/>
        <v>81.048387096774192</v>
      </c>
      <c r="AD342" s="49">
        <f t="shared" si="159"/>
        <v>93.693333333333342</v>
      </c>
      <c r="AE342" s="49">
        <f t="shared" si="160"/>
        <v>281.08000000000004</v>
      </c>
      <c r="AF342" s="49">
        <f t="shared" si="161"/>
        <v>23.423333333333336</v>
      </c>
      <c r="AH342" s="49">
        <f t="shared" si="162"/>
        <v>219.18616772526056</v>
      </c>
      <c r="AI342" s="49">
        <f t="shared" si="163"/>
        <v>657.55850317578165</v>
      </c>
      <c r="AJ342" s="49">
        <f t="shared" si="164"/>
        <v>54.79654193131514</v>
      </c>
      <c r="AK342" s="121">
        <f t="shared" si="165"/>
        <v>0.30749635002595027</v>
      </c>
    </row>
    <row r="343" spans="3:37" ht="12.75">
      <c r="C343" s="237"/>
      <c r="D343" s="238" t="s">
        <v>49</v>
      </c>
      <c r="E343" s="239">
        <v>120</v>
      </c>
      <c r="F343" s="240">
        <v>40</v>
      </c>
      <c r="G343" s="240">
        <v>480</v>
      </c>
      <c r="H343" s="240">
        <v>82044.177134820173</v>
      </c>
      <c r="I343" s="240">
        <v>16408.835426964037</v>
      </c>
      <c r="J343" s="240">
        <v>0</v>
      </c>
      <c r="K343" s="240">
        <v>1005.0411699015472</v>
      </c>
      <c r="L343" s="240">
        <v>4840.6064509543903</v>
      </c>
      <c r="M343" s="240">
        <v>38903.225806451614</v>
      </c>
      <c r="N343" s="240">
        <v>11243.2</v>
      </c>
      <c r="O343" s="241">
        <v>9643.2682805485965</v>
      </c>
      <c r="Q343" s="49">
        <f t="shared" ref="Q343:Q384" si="166">+IF(E343&gt;0,H343/E343," ")</f>
        <v>683.70147612350149</v>
      </c>
      <c r="R343" s="49">
        <f t="shared" ref="R343:R384" si="167">+IF(F343&gt;0,H343/F343," ")</f>
        <v>2051.1044283705041</v>
      </c>
      <c r="S343" s="49">
        <f t="shared" ref="S343:S384" si="168">+IF(G343&gt;0,H343/G343," ")</f>
        <v>170.92536903087537</v>
      </c>
      <c r="U343" s="50">
        <f t="shared" ref="U343:U384" si="169">+IF(H343&gt;0,I343/H343," ")</f>
        <v>0.20000000000000004</v>
      </c>
      <c r="V343" s="50">
        <f t="shared" ref="V343:V384" si="170">+IF(H343&gt;0,J343/H343," ")</f>
        <v>0</v>
      </c>
      <c r="W343" s="51">
        <f t="shared" ref="W343:W384" si="171">+IF(H343&gt;0,K343/H343," ")</f>
        <v>1.225E-2</v>
      </c>
      <c r="X343" s="51">
        <f t="shared" ref="X343:X384" si="172">+IF(H343&gt;0,L343/H343," ")</f>
        <v>5.9000000000000004E-2</v>
      </c>
      <c r="Z343" s="49">
        <f t="shared" ref="Z343:Z384" si="173">+IF(E343&gt;0,M343/E343," ")</f>
        <v>324.19354838709677</v>
      </c>
      <c r="AA343" s="49">
        <f t="shared" ref="AA343:AA384" si="174">+IF(F343,M343/F343," ")</f>
        <v>972.58064516129036</v>
      </c>
      <c r="AB343" s="49">
        <f t="shared" ref="AB343:AB384" si="175">+IF(G343,M343/G343," ")</f>
        <v>81.048387096774192</v>
      </c>
      <c r="AD343" s="49">
        <f t="shared" ref="AD343:AD384" si="176">+IF(E343&gt;0,N343/E343," ")</f>
        <v>93.693333333333342</v>
      </c>
      <c r="AE343" s="49">
        <f t="shared" ref="AE343:AE384" si="177">+IF(F343&gt;0,N343/F343," ")</f>
        <v>281.08000000000004</v>
      </c>
      <c r="AF343" s="49">
        <f t="shared" ref="AF343:AF384" si="178">+IF(G343&gt;0,N343/G343," ")</f>
        <v>23.423333333333336</v>
      </c>
      <c r="AH343" s="49">
        <f t="shared" ref="AH343:AH384" si="179">+IF(E343&gt;0,O343/E343," ")</f>
        <v>80.360569004571644</v>
      </c>
      <c r="AI343" s="49">
        <f t="shared" ref="AI343:AI384" si="180">+IF(F343&gt;0,O343/F343," ")</f>
        <v>241.08170701371492</v>
      </c>
      <c r="AJ343" s="49">
        <f t="shared" ref="AJ343:AJ384" si="181">+IF(G343,O343/G343," ")</f>
        <v>20.090142251142911</v>
      </c>
      <c r="AK343" s="121">
        <f t="shared" ref="AK343:AK384" si="182">+IF(H343&gt;0,O343/H343," ")</f>
        <v>0.11753750987961241</v>
      </c>
    </row>
    <row r="344" spans="3:37" ht="12.75">
      <c r="C344" s="237"/>
      <c r="D344" s="238" t="s">
        <v>51</v>
      </c>
      <c r="E344" s="239">
        <v>0</v>
      </c>
      <c r="F344" s="240"/>
      <c r="G344" s="240">
        <v>0</v>
      </c>
      <c r="H344" s="240">
        <v>0</v>
      </c>
      <c r="I344" s="240">
        <v>0</v>
      </c>
      <c r="J344" s="240">
        <v>0</v>
      </c>
      <c r="K344" s="240">
        <v>0</v>
      </c>
      <c r="L344" s="240">
        <v>0</v>
      </c>
      <c r="M344" s="240">
        <v>0</v>
      </c>
      <c r="N344" s="240">
        <v>0</v>
      </c>
      <c r="O344" s="241">
        <v>0</v>
      </c>
      <c r="Q344" s="49" t="str">
        <f t="shared" si="166"/>
        <v xml:space="preserve"> </v>
      </c>
      <c r="R344" s="49" t="str">
        <f t="shared" si="167"/>
        <v xml:space="preserve"> </v>
      </c>
      <c r="S344" s="49" t="str">
        <f t="shared" si="168"/>
        <v xml:space="preserve"> </v>
      </c>
      <c r="U344" s="50" t="str">
        <f t="shared" si="169"/>
        <v xml:space="preserve"> </v>
      </c>
      <c r="V344" s="50" t="str">
        <f t="shared" si="170"/>
        <v xml:space="preserve"> </v>
      </c>
      <c r="W344" s="51" t="str">
        <f t="shared" si="171"/>
        <v xml:space="preserve"> </v>
      </c>
      <c r="X344" s="51" t="str">
        <f t="shared" si="172"/>
        <v xml:space="preserve"> </v>
      </c>
      <c r="Z344" s="49" t="str">
        <f t="shared" si="173"/>
        <v xml:space="preserve"> </v>
      </c>
      <c r="AA344" s="49" t="str">
        <f t="shared" si="174"/>
        <v xml:space="preserve"> </v>
      </c>
      <c r="AB344" s="49" t="str">
        <f t="shared" si="175"/>
        <v xml:space="preserve"> </v>
      </c>
      <c r="AD344" s="49" t="str">
        <f t="shared" si="176"/>
        <v xml:space="preserve"> </v>
      </c>
      <c r="AE344" s="49" t="str">
        <f t="shared" si="177"/>
        <v xml:space="preserve"> </v>
      </c>
      <c r="AF344" s="49" t="str">
        <f t="shared" si="178"/>
        <v xml:space="preserve"> </v>
      </c>
      <c r="AH344" s="49" t="str">
        <f t="shared" si="179"/>
        <v xml:space="preserve"> </v>
      </c>
      <c r="AI344" s="49" t="str">
        <f t="shared" si="180"/>
        <v xml:space="preserve"> </v>
      </c>
      <c r="AJ344" s="49" t="str">
        <f t="shared" si="181"/>
        <v xml:space="preserve"> </v>
      </c>
      <c r="AK344" s="121" t="str">
        <f t="shared" si="182"/>
        <v xml:space="preserve"> </v>
      </c>
    </row>
    <row r="345" spans="3:37" ht="12.75">
      <c r="C345" s="237"/>
      <c r="D345" s="238" t="s">
        <v>12</v>
      </c>
      <c r="E345" s="239">
        <v>120</v>
      </c>
      <c r="F345" s="240">
        <v>40</v>
      </c>
      <c r="G345" s="240">
        <v>480</v>
      </c>
      <c r="H345" s="240">
        <v>83342.599208020474</v>
      </c>
      <c r="I345" s="240">
        <v>12501.389881203071</v>
      </c>
      <c r="J345" s="240">
        <v>2479.4423264386096</v>
      </c>
      <c r="K345" s="240">
        <v>1020.9468402982509</v>
      </c>
      <c r="L345" s="240">
        <v>3884.5985490858338</v>
      </c>
      <c r="M345" s="240">
        <v>38903.225806451614</v>
      </c>
      <c r="N345" s="240">
        <v>11243.2</v>
      </c>
      <c r="O345" s="241">
        <v>13309.795804543097</v>
      </c>
      <c r="Q345" s="49">
        <f t="shared" si="166"/>
        <v>694.52166006683728</v>
      </c>
      <c r="R345" s="49">
        <f t="shared" si="167"/>
        <v>2083.5649802005119</v>
      </c>
      <c r="S345" s="49">
        <f t="shared" si="168"/>
        <v>173.63041501670932</v>
      </c>
      <c r="U345" s="50">
        <f t="shared" si="169"/>
        <v>0.15</v>
      </c>
      <c r="V345" s="50">
        <f t="shared" si="170"/>
        <v>2.9750000000000006E-2</v>
      </c>
      <c r="W345" s="51">
        <f t="shared" si="171"/>
        <v>1.225E-2</v>
      </c>
      <c r="X345" s="51">
        <f t="shared" si="172"/>
        <v>4.6609999999999992E-2</v>
      </c>
      <c r="Z345" s="49">
        <f t="shared" si="173"/>
        <v>324.19354838709677</v>
      </c>
      <c r="AA345" s="49">
        <f t="shared" si="174"/>
        <v>972.58064516129036</v>
      </c>
      <c r="AB345" s="49">
        <f t="shared" si="175"/>
        <v>81.048387096774192</v>
      </c>
      <c r="AD345" s="49">
        <f t="shared" si="176"/>
        <v>93.693333333333342</v>
      </c>
      <c r="AE345" s="49">
        <f t="shared" si="177"/>
        <v>281.08000000000004</v>
      </c>
      <c r="AF345" s="49">
        <f t="shared" si="178"/>
        <v>23.423333333333336</v>
      </c>
      <c r="AH345" s="49">
        <f t="shared" si="179"/>
        <v>110.91496503785915</v>
      </c>
      <c r="AI345" s="49">
        <f t="shared" si="180"/>
        <v>332.7448951135774</v>
      </c>
      <c r="AJ345" s="49">
        <f t="shared" si="181"/>
        <v>27.728741259464787</v>
      </c>
      <c r="AK345" s="121">
        <f t="shared" si="182"/>
        <v>0.15969979255533259</v>
      </c>
    </row>
    <row r="346" spans="3:37" ht="12.75">
      <c r="C346" s="237"/>
      <c r="D346" s="238" t="s">
        <v>1</v>
      </c>
      <c r="E346" s="239">
        <v>120</v>
      </c>
      <c r="F346" s="240">
        <v>40</v>
      </c>
      <c r="G346" s="240">
        <v>480</v>
      </c>
      <c r="H346" s="240">
        <v>98733.677256372903</v>
      </c>
      <c r="I346" s="240">
        <v>27329.481864564019</v>
      </c>
      <c r="J346" s="240">
        <v>2499.1468387133114</v>
      </c>
      <c r="K346" s="240">
        <v>1209.487546390568</v>
      </c>
      <c r="L346" s="240">
        <v>4601.9766969195407</v>
      </c>
      <c r="M346" s="240">
        <v>38903.225806451614</v>
      </c>
      <c r="N346" s="240">
        <v>11243.2</v>
      </c>
      <c r="O346" s="241">
        <v>12947.158503333852</v>
      </c>
      <c r="Q346" s="49">
        <f t="shared" si="166"/>
        <v>822.78064380310752</v>
      </c>
      <c r="R346" s="49">
        <f t="shared" si="167"/>
        <v>2468.3419314093226</v>
      </c>
      <c r="S346" s="49">
        <f t="shared" si="168"/>
        <v>205.69516095077688</v>
      </c>
      <c r="U346" s="50">
        <f t="shared" si="169"/>
        <v>0.27679999999999999</v>
      </c>
      <c r="V346" s="50">
        <f t="shared" si="170"/>
        <v>2.5312000000000005E-2</v>
      </c>
      <c r="W346" s="51">
        <f t="shared" si="171"/>
        <v>1.2249999999999999E-2</v>
      </c>
      <c r="X346" s="51">
        <f t="shared" si="172"/>
        <v>4.6609999999999999E-2</v>
      </c>
      <c r="Z346" s="49">
        <f t="shared" si="173"/>
        <v>324.19354838709677</v>
      </c>
      <c r="AA346" s="49">
        <f t="shared" si="174"/>
        <v>972.58064516129036</v>
      </c>
      <c r="AB346" s="49">
        <f t="shared" si="175"/>
        <v>81.048387096774192</v>
      </c>
      <c r="AD346" s="49">
        <f t="shared" si="176"/>
        <v>93.693333333333342</v>
      </c>
      <c r="AE346" s="49">
        <f t="shared" si="177"/>
        <v>281.08000000000004</v>
      </c>
      <c r="AF346" s="49">
        <f t="shared" si="178"/>
        <v>23.423333333333336</v>
      </c>
      <c r="AH346" s="49">
        <f t="shared" si="179"/>
        <v>107.8929875277821</v>
      </c>
      <c r="AI346" s="49">
        <f t="shared" si="180"/>
        <v>323.67896258334633</v>
      </c>
      <c r="AJ346" s="49">
        <f t="shared" si="181"/>
        <v>26.973246881945524</v>
      </c>
      <c r="AK346" s="121">
        <f t="shared" si="182"/>
        <v>0.13113214116106631</v>
      </c>
    </row>
    <row r="347" spans="3:37" ht="12.75">
      <c r="C347" s="237"/>
      <c r="D347" s="238" t="s">
        <v>0</v>
      </c>
      <c r="E347" s="239">
        <v>120</v>
      </c>
      <c r="F347" s="240">
        <v>40</v>
      </c>
      <c r="G347" s="240">
        <v>480</v>
      </c>
      <c r="H347" s="240">
        <v>95043.292663850778</v>
      </c>
      <c r="I347" s="240">
        <v>25291.020177850693</v>
      </c>
      <c r="J347" s="240">
        <v>2441.3295370100032</v>
      </c>
      <c r="K347" s="240">
        <v>1164.280335132172</v>
      </c>
      <c r="L347" s="240">
        <v>4429.9678710620856</v>
      </c>
      <c r="M347" s="240">
        <v>38903.225806451614</v>
      </c>
      <c r="N347" s="240">
        <v>11243.2</v>
      </c>
      <c r="O347" s="241">
        <v>11570.268936344226</v>
      </c>
      <c r="Q347" s="49">
        <f t="shared" si="166"/>
        <v>792.02743886542316</v>
      </c>
      <c r="R347" s="49">
        <f t="shared" si="167"/>
        <v>2376.0823165962693</v>
      </c>
      <c r="S347" s="49">
        <f t="shared" si="168"/>
        <v>198.00685971635579</v>
      </c>
      <c r="U347" s="50">
        <f t="shared" si="169"/>
        <v>0.2661</v>
      </c>
      <c r="V347" s="50">
        <f t="shared" si="170"/>
        <v>2.5686500000000001E-2</v>
      </c>
      <c r="W347" s="51">
        <f t="shared" si="171"/>
        <v>1.225E-2</v>
      </c>
      <c r="X347" s="51">
        <f t="shared" si="172"/>
        <v>4.6610000000000006E-2</v>
      </c>
      <c r="Z347" s="49">
        <f t="shared" si="173"/>
        <v>324.19354838709677</v>
      </c>
      <c r="AA347" s="49">
        <f t="shared" si="174"/>
        <v>972.58064516129036</v>
      </c>
      <c r="AB347" s="49">
        <f t="shared" si="175"/>
        <v>81.048387096774192</v>
      </c>
      <c r="AD347" s="49">
        <f t="shared" si="176"/>
        <v>93.693333333333342</v>
      </c>
      <c r="AE347" s="49">
        <f t="shared" si="177"/>
        <v>281.08000000000004</v>
      </c>
      <c r="AF347" s="49">
        <f t="shared" si="178"/>
        <v>23.423333333333336</v>
      </c>
      <c r="AH347" s="49">
        <f t="shared" si="179"/>
        <v>96.418907802868546</v>
      </c>
      <c r="AI347" s="49">
        <f t="shared" si="180"/>
        <v>289.25672340860564</v>
      </c>
      <c r="AJ347" s="49">
        <f t="shared" si="181"/>
        <v>24.104726950717136</v>
      </c>
      <c r="AK347" s="121">
        <f t="shared" si="182"/>
        <v>0.12173682762934114</v>
      </c>
    </row>
    <row r="348" spans="3:37" ht="12.75">
      <c r="C348" s="237"/>
      <c r="D348" s="238" t="s">
        <v>13</v>
      </c>
      <c r="E348" s="239">
        <v>30</v>
      </c>
      <c r="F348" s="240">
        <v>10</v>
      </c>
      <c r="G348" s="240">
        <v>120</v>
      </c>
      <c r="H348" s="240">
        <v>20589.248426110986</v>
      </c>
      <c r="I348" s="240">
        <v>2058.9248426110985</v>
      </c>
      <c r="J348" s="240">
        <v>370.6064716699978</v>
      </c>
      <c r="K348" s="240">
        <v>252.21829321985959</v>
      </c>
      <c r="L348" s="240">
        <v>959.66486914103302</v>
      </c>
      <c r="M348" s="240">
        <v>9725.8064516129034</v>
      </c>
      <c r="N348" s="240">
        <v>2810.8</v>
      </c>
      <c r="O348" s="241">
        <v>4411.2274978560963</v>
      </c>
      <c r="Q348" s="49">
        <f t="shared" si="166"/>
        <v>686.30828087036616</v>
      </c>
      <c r="R348" s="49">
        <f t="shared" si="167"/>
        <v>2058.9248426110985</v>
      </c>
      <c r="S348" s="49">
        <f t="shared" si="168"/>
        <v>171.57707021759154</v>
      </c>
      <c r="U348" s="50">
        <f t="shared" si="169"/>
        <v>9.9999999999999992E-2</v>
      </c>
      <c r="V348" s="50">
        <f t="shared" si="170"/>
        <v>1.8000000000000002E-2</v>
      </c>
      <c r="W348" s="51">
        <f t="shared" si="171"/>
        <v>1.225E-2</v>
      </c>
      <c r="X348" s="51">
        <f t="shared" si="172"/>
        <v>4.6609999999999999E-2</v>
      </c>
      <c r="Z348" s="49">
        <f t="shared" si="173"/>
        <v>324.19354838709677</v>
      </c>
      <c r="AA348" s="49">
        <f t="shared" si="174"/>
        <v>972.58064516129036</v>
      </c>
      <c r="AB348" s="49">
        <f t="shared" si="175"/>
        <v>81.048387096774192</v>
      </c>
      <c r="AD348" s="49">
        <f t="shared" si="176"/>
        <v>93.693333333333342</v>
      </c>
      <c r="AE348" s="49">
        <f t="shared" si="177"/>
        <v>281.08000000000004</v>
      </c>
      <c r="AF348" s="49">
        <f t="shared" si="178"/>
        <v>23.423333333333336</v>
      </c>
      <c r="AH348" s="49">
        <f t="shared" si="179"/>
        <v>147.04091659520321</v>
      </c>
      <c r="AI348" s="49">
        <f t="shared" si="180"/>
        <v>441.12274978560964</v>
      </c>
      <c r="AJ348" s="49">
        <f t="shared" si="181"/>
        <v>36.760229148800804</v>
      </c>
      <c r="AK348" s="121">
        <f t="shared" si="182"/>
        <v>0.21424907828407383</v>
      </c>
    </row>
    <row r="349" spans="3:37" ht="12.75">
      <c r="C349" s="237"/>
      <c r="D349" s="238" t="s">
        <v>48</v>
      </c>
      <c r="E349" s="239">
        <v>60</v>
      </c>
      <c r="F349" s="240">
        <v>20</v>
      </c>
      <c r="G349" s="240">
        <v>240</v>
      </c>
      <c r="H349" s="240">
        <v>45198.571085911688</v>
      </c>
      <c r="I349" s="240">
        <v>6779.785662886753</v>
      </c>
      <c r="J349" s="240">
        <v>1344.657489805873</v>
      </c>
      <c r="K349" s="240">
        <v>553.6824958024182</v>
      </c>
      <c r="L349" s="240">
        <v>2666.7156940687892</v>
      </c>
      <c r="M349" s="240">
        <v>19451.612903225807</v>
      </c>
      <c r="N349" s="240">
        <v>5621.6</v>
      </c>
      <c r="O349" s="241">
        <v>8780.5168401220453</v>
      </c>
      <c r="Q349" s="49">
        <f t="shared" si="166"/>
        <v>753.30951809852809</v>
      </c>
      <c r="R349" s="49">
        <f t="shared" si="167"/>
        <v>2259.9285542955845</v>
      </c>
      <c r="S349" s="49">
        <f t="shared" si="168"/>
        <v>188.32737952463202</v>
      </c>
      <c r="U349" s="50">
        <f t="shared" si="169"/>
        <v>0.15</v>
      </c>
      <c r="V349" s="50">
        <f t="shared" si="170"/>
        <v>2.9750000000000006E-2</v>
      </c>
      <c r="W349" s="51">
        <f t="shared" si="171"/>
        <v>1.225E-2</v>
      </c>
      <c r="X349" s="51">
        <f t="shared" si="172"/>
        <v>5.899999999999999E-2</v>
      </c>
      <c r="Z349" s="49">
        <f t="shared" si="173"/>
        <v>324.19354838709677</v>
      </c>
      <c r="AA349" s="49">
        <f t="shared" si="174"/>
        <v>972.58064516129036</v>
      </c>
      <c r="AB349" s="49">
        <f t="shared" si="175"/>
        <v>81.048387096774192</v>
      </c>
      <c r="AD349" s="49">
        <f t="shared" si="176"/>
        <v>93.693333333333342</v>
      </c>
      <c r="AE349" s="49">
        <f t="shared" si="177"/>
        <v>281.08000000000004</v>
      </c>
      <c r="AF349" s="49">
        <f t="shared" si="178"/>
        <v>23.423333333333336</v>
      </c>
      <c r="AH349" s="49">
        <f t="shared" si="179"/>
        <v>146.34194733536742</v>
      </c>
      <c r="AI349" s="49">
        <f t="shared" si="180"/>
        <v>439.02584200610227</v>
      </c>
      <c r="AJ349" s="49">
        <f t="shared" si="181"/>
        <v>36.585486833841856</v>
      </c>
      <c r="AK349" s="121">
        <f t="shared" si="182"/>
        <v>0.19426536346541531</v>
      </c>
    </row>
    <row r="350" spans="3:37" ht="12.75">
      <c r="C350" s="237"/>
      <c r="D350" s="238" t="s">
        <v>47</v>
      </c>
      <c r="E350" s="239">
        <v>0</v>
      </c>
      <c r="F350" s="240"/>
      <c r="G350" s="240">
        <v>0</v>
      </c>
      <c r="H350" s="240">
        <v>0</v>
      </c>
      <c r="I350" s="240">
        <v>0</v>
      </c>
      <c r="J350" s="240">
        <v>0</v>
      </c>
      <c r="K350" s="240">
        <v>0</v>
      </c>
      <c r="L350" s="240">
        <v>0</v>
      </c>
      <c r="M350" s="240">
        <v>0</v>
      </c>
      <c r="N350" s="240">
        <v>0</v>
      </c>
      <c r="O350" s="241">
        <v>0</v>
      </c>
      <c r="Q350" s="49" t="str">
        <f t="shared" si="166"/>
        <v xml:space="preserve"> </v>
      </c>
      <c r="R350" s="49" t="str">
        <f t="shared" si="167"/>
        <v xml:space="preserve"> </v>
      </c>
      <c r="S350" s="49" t="str">
        <f t="shared" si="168"/>
        <v xml:space="preserve"> </v>
      </c>
      <c r="U350" s="50" t="str">
        <f t="shared" si="169"/>
        <v xml:space="preserve"> </v>
      </c>
      <c r="V350" s="50" t="str">
        <f t="shared" si="170"/>
        <v xml:space="preserve"> </v>
      </c>
      <c r="W350" s="51" t="str">
        <f t="shared" si="171"/>
        <v xml:space="preserve"> </v>
      </c>
      <c r="X350" s="51" t="str">
        <f t="shared" si="172"/>
        <v xml:space="preserve"> </v>
      </c>
      <c r="Z350" s="49" t="str">
        <f t="shared" si="173"/>
        <v xml:space="preserve"> </v>
      </c>
      <c r="AA350" s="49" t="str">
        <f t="shared" si="174"/>
        <v xml:space="preserve"> </v>
      </c>
      <c r="AB350" s="49" t="str">
        <f t="shared" si="175"/>
        <v xml:space="preserve"> </v>
      </c>
      <c r="AD350" s="49" t="str">
        <f t="shared" si="176"/>
        <v xml:space="preserve"> </v>
      </c>
      <c r="AE350" s="49" t="str">
        <f t="shared" si="177"/>
        <v xml:space="preserve"> </v>
      </c>
      <c r="AF350" s="49" t="str">
        <f t="shared" si="178"/>
        <v xml:space="preserve"> </v>
      </c>
      <c r="AH350" s="49" t="str">
        <f t="shared" si="179"/>
        <v xml:space="preserve"> </v>
      </c>
      <c r="AI350" s="49" t="str">
        <f t="shared" si="180"/>
        <v xml:space="preserve"> </v>
      </c>
      <c r="AJ350" s="49" t="str">
        <f t="shared" si="181"/>
        <v xml:space="preserve"> </v>
      </c>
      <c r="AK350" s="121" t="str">
        <f t="shared" si="182"/>
        <v xml:space="preserve"> </v>
      </c>
    </row>
    <row r="351" spans="3:37" ht="12.75">
      <c r="C351" s="237"/>
      <c r="D351" s="238" t="s">
        <v>21</v>
      </c>
      <c r="E351" s="239">
        <v>0</v>
      </c>
      <c r="F351" s="240"/>
      <c r="G351" s="240">
        <v>0</v>
      </c>
      <c r="H351" s="240">
        <v>0</v>
      </c>
      <c r="I351" s="240">
        <v>0</v>
      </c>
      <c r="J351" s="240">
        <v>0</v>
      </c>
      <c r="K351" s="240">
        <v>0</v>
      </c>
      <c r="L351" s="240">
        <v>0</v>
      </c>
      <c r="M351" s="240">
        <v>0</v>
      </c>
      <c r="N351" s="240">
        <v>0</v>
      </c>
      <c r="O351" s="241">
        <v>0</v>
      </c>
      <c r="Q351" s="49" t="str">
        <f t="shared" si="166"/>
        <v xml:space="preserve"> </v>
      </c>
      <c r="R351" s="49" t="str">
        <f t="shared" si="167"/>
        <v xml:space="preserve"> </v>
      </c>
      <c r="S351" s="49" t="str">
        <f t="shared" si="168"/>
        <v xml:space="preserve"> </v>
      </c>
      <c r="U351" s="50" t="str">
        <f t="shared" si="169"/>
        <v xml:space="preserve"> </v>
      </c>
      <c r="V351" s="50" t="str">
        <f t="shared" si="170"/>
        <v xml:space="preserve"> </v>
      </c>
      <c r="W351" s="51" t="str">
        <f t="shared" si="171"/>
        <v xml:space="preserve"> </v>
      </c>
      <c r="X351" s="51" t="str">
        <f t="shared" si="172"/>
        <v xml:space="preserve"> </v>
      </c>
      <c r="Z351" s="49" t="str">
        <f t="shared" si="173"/>
        <v xml:space="preserve"> </v>
      </c>
      <c r="AA351" s="49" t="str">
        <f t="shared" si="174"/>
        <v xml:space="preserve"> </v>
      </c>
      <c r="AB351" s="49" t="str">
        <f t="shared" si="175"/>
        <v xml:space="preserve"> </v>
      </c>
      <c r="AD351" s="49" t="str">
        <f t="shared" si="176"/>
        <v xml:space="preserve"> </v>
      </c>
      <c r="AE351" s="49" t="str">
        <f t="shared" si="177"/>
        <v xml:space="preserve"> </v>
      </c>
      <c r="AF351" s="49" t="str">
        <f t="shared" si="178"/>
        <v xml:space="preserve"> </v>
      </c>
      <c r="AH351" s="49" t="str">
        <f t="shared" si="179"/>
        <v xml:space="preserve"> </v>
      </c>
      <c r="AI351" s="49" t="str">
        <f t="shared" si="180"/>
        <v xml:space="preserve"> </v>
      </c>
      <c r="AJ351" s="49" t="str">
        <f t="shared" si="181"/>
        <v xml:space="preserve"> </v>
      </c>
      <c r="AK351" s="121" t="str">
        <f t="shared" si="182"/>
        <v xml:space="preserve"> </v>
      </c>
    </row>
    <row r="352" spans="3:37" ht="12.75">
      <c r="C352" s="237"/>
      <c r="D352" s="238" t="s">
        <v>2</v>
      </c>
      <c r="E352" s="239">
        <v>0</v>
      </c>
      <c r="F352" s="240"/>
      <c r="G352" s="240">
        <v>0</v>
      </c>
      <c r="H352" s="240">
        <v>0</v>
      </c>
      <c r="I352" s="240">
        <v>0</v>
      </c>
      <c r="J352" s="240">
        <v>0</v>
      </c>
      <c r="K352" s="240">
        <v>0</v>
      </c>
      <c r="L352" s="240">
        <v>0</v>
      </c>
      <c r="M352" s="240">
        <v>0</v>
      </c>
      <c r="N352" s="240">
        <v>0</v>
      </c>
      <c r="O352" s="241">
        <v>0</v>
      </c>
      <c r="Q352" s="49" t="str">
        <f t="shared" si="166"/>
        <v xml:space="preserve"> </v>
      </c>
      <c r="R352" s="49" t="str">
        <f t="shared" si="167"/>
        <v xml:space="preserve"> </v>
      </c>
      <c r="S352" s="49" t="str">
        <f t="shared" si="168"/>
        <v xml:space="preserve"> </v>
      </c>
      <c r="U352" s="50" t="str">
        <f t="shared" si="169"/>
        <v xml:space="preserve"> </v>
      </c>
      <c r="V352" s="50" t="str">
        <f t="shared" si="170"/>
        <v xml:space="preserve"> </v>
      </c>
      <c r="W352" s="51" t="str">
        <f t="shared" si="171"/>
        <v xml:space="preserve"> </v>
      </c>
      <c r="X352" s="51" t="str">
        <f t="shared" si="172"/>
        <v xml:space="preserve"> </v>
      </c>
      <c r="Z352" s="49" t="str">
        <f t="shared" si="173"/>
        <v xml:space="preserve"> </v>
      </c>
      <c r="AA352" s="49" t="str">
        <f t="shared" si="174"/>
        <v xml:space="preserve"> </v>
      </c>
      <c r="AB352" s="49" t="str">
        <f t="shared" si="175"/>
        <v xml:space="preserve"> </v>
      </c>
      <c r="AD352" s="49" t="str">
        <f t="shared" si="176"/>
        <v xml:space="preserve"> </v>
      </c>
      <c r="AE352" s="49" t="str">
        <f t="shared" si="177"/>
        <v xml:space="preserve"> </v>
      </c>
      <c r="AF352" s="49" t="str">
        <f t="shared" si="178"/>
        <v xml:space="preserve"> </v>
      </c>
      <c r="AH352" s="49" t="str">
        <f t="shared" si="179"/>
        <v xml:space="preserve"> </v>
      </c>
      <c r="AI352" s="49" t="str">
        <f t="shared" si="180"/>
        <v xml:space="preserve"> </v>
      </c>
      <c r="AJ352" s="49" t="str">
        <f t="shared" si="181"/>
        <v xml:space="preserve"> </v>
      </c>
      <c r="AK352" s="121" t="str">
        <f t="shared" si="182"/>
        <v xml:space="preserve"> </v>
      </c>
    </row>
    <row r="353" spans="3:37" ht="12.75">
      <c r="C353" s="237"/>
      <c r="D353" s="238" t="s">
        <v>104</v>
      </c>
      <c r="E353" s="239">
        <v>30</v>
      </c>
      <c r="F353" s="240">
        <v>10</v>
      </c>
      <c r="G353" s="240">
        <v>120</v>
      </c>
      <c r="H353" s="240">
        <v>21188.8384965593</v>
      </c>
      <c r="I353" s="240">
        <v>2118.8838496559301</v>
      </c>
      <c r="J353" s="240">
        <v>1334.896825283236</v>
      </c>
      <c r="K353" s="240">
        <v>259.56327158285143</v>
      </c>
      <c r="L353" s="240">
        <v>1250.1414712969986</v>
      </c>
      <c r="M353" s="240">
        <v>9725.8064516129034</v>
      </c>
      <c r="N353" s="240">
        <v>2810.8</v>
      </c>
      <c r="O353" s="241">
        <v>3688.7466271273797</v>
      </c>
      <c r="Q353" s="49">
        <f t="shared" si="166"/>
        <v>706.29461655197667</v>
      </c>
      <c r="R353" s="49">
        <f t="shared" si="167"/>
        <v>2118.8838496559301</v>
      </c>
      <c r="S353" s="49">
        <f t="shared" si="168"/>
        <v>176.57365413799417</v>
      </c>
      <c r="U353" s="50">
        <f t="shared" si="169"/>
        <v>0.1</v>
      </c>
      <c r="V353" s="50">
        <f t="shared" si="170"/>
        <v>6.3E-2</v>
      </c>
      <c r="W353" s="51">
        <f t="shared" si="171"/>
        <v>1.225E-2</v>
      </c>
      <c r="X353" s="51">
        <f t="shared" si="172"/>
        <v>5.8999999999999997E-2</v>
      </c>
      <c r="Z353" s="49">
        <f t="shared" si="173"/>
        <v>324.19354838709677</v>
      </c>
      <c r="AA353" s="49">
        <f t="shared" si="174"/>
        <v>972.58064516129036</v>
      </c>
      <c r="AB353" s="49">
        <f t="shared" si="175"/>
        <v>81.048387096774192</v>
      </c>
      <c r="AD353" s="49">
        <f t="shared" si="176"/>
        <v>93.693333333333342</v>
      </c>
      <c r="AE353" s="49">
        <f t="shared" si="177"/>
        <v>281.08000000000004</v>
      </c>
      <c r="AF353" s="49">
        <f t="shared" si="178"/>
        <v>23.423333333333336</v>
      </c>
      <c r="AH353" s="49">
        <f t="shared" si="179"/>
        <v>122.95822090424599</v>
      </c>
      <c r="AI353" s="49">
        <f t="shared" si="180"/>
        <v>368.87466271273797</v>
      </c>
      <c r="AJ353" s="49">
        <f t="shared" si="181"/>
        <v>30.739555226061498</v>
      </c>
      <c r="AK353" s="121">
        <f t="shared" si="182"/>
        <v>0.1740891379075058</v>
      </c>
    </row>
    <row r="354" spans="3:37" ht="12.75">
      <c r="C354" s="227" t="s">
        <v>278</v>
      </c>
      <c r="D354" s="228"/>
      <c r="E354" s="234">
        <v>750</v>
      </c>
      <c r="F354" s="235">
        <v>250</v>
      </c>
      <c r="G354" s="235">
        <v>3000</v>
      </c>
      <c r="H354" s="235">
        <v>553061.75522756646</v>
      </c>
      <c r="I354" s="235">
        <v>92488.321705735609</v>
      </c>
      <c r="J354" s="235">
        <v>14212.326772378237</v>
      </c>
      <c r="K354" s="235">
        <v>6775.0065015376886</v>
      </c>
      <c r="L354" s="235">
        <v>28942.031308927959</v>
      </c>
      <c r="M354" s="235">
        <v>243145.16129032258</v>
      </c>
      <c r="N354" s="235">
        <v>70270.000000000015</v>
      </c>
      <c r="O354" s="236">
        <v>97228.907648664361</v>
      </c>
      <c r="Q354" s="53">
        <f t="shared" si="166"/>
        <v>737.41567363675529</v>
      </c>
      <c r="R354" s="53">
        <f t="shared" si="167"/>
        <v>2212.2470209102657</v>
      </c>
      <c r="S354" s="53">
        <f t="shared" si="168"/>
        <v>184.35391840918882</v>
      </c>
      <c r="T354" s="54"/>
      <c r="U354" s="55">
        <f t="shared" si="169"/>
        <v>0.16722964629452591</v>
      </c>
      <c r="V354" s="55">
        <f t="shared" si="170"/>
        <v>2.5697540352488012E-2</v>
      </c>
      <c r="W354" s="56">
        <f t="shared" si="171"/>
        <v>1.2249999999999999E-2</v>
      </c>
      <c r="X354" s="56">
        <f t="shared" si="172"/>
        <v>5.2330559897455352E-2</v>
      </c>
      <c r="Y354" s="54"/>
      <c r="Z354" s="53">
        <f t="shared" si="173"/>
        <v>324.19354838709677</v>
      </c>
      <c r="AA354" s="53">
        <f t="shared" si="174"/>
        <v>972.58064516129025</v>
      </c>
      <c r="AB354" s="53">
        <f t="shared" si="175"/>
        <v>81.048387096774192</v>
      </c>
      <c r="AC354" s="54"/>
      <c r="AD354" s="53">
        <f t="shared" si="176"/>
        <v>93.693333333333356</v>
      </c>
      <c r="AE354" s="53">
        <f t="shared" si="177"/>
        <v>281.08000000000004</v>
      </c>
      <c r="AF354" s="53">
        <f t="shared" si="178"/>
        <v>23.423333333333339</v>
      </c>
      <c r="AG354" s="54"/>
      <c r="AH354" s="57">
        <f t="shared" si="179"/>
        <v>129.63854353155247</v>
      </c>
      <c r="AI354" s="53">
        <f t="shared" si="180"/>
        <v>388.91563059465744</v>
      </c>
      <c r="AJ354" s="53">
        <f t="shared" si="181"/>
        <v>32.409635882888118</v>
      </c>
      <c r="AK354" s="121">
        <f t="shared" si="182"/>
        <v>0.17580117722777253</v>
      </c>
    </row>
    <row r="355" spans="3:37" ht="12.75">
      <c r="C355" s="227"/>
      <c r="D355" s="228"/>
      <c r="E355" s="234"/>
      <c r="F355" s="235"/>
      <c r="G355" s="235"/>
      <c r="H355" s="235"/>
      <c r="I355" s="235"/>
      <c r="J355" s="235"/>
      <c r="K355" s="235"/>
      <c r="L355" s="235"/>
      <c r="M355" s="235"/>
      <c r="N355" s="235"/>
      <c r="O355" s="236"/>
      <c r="Q355" s="49" t="str">
        <f t="shared" si="166"/>
        <v xml:space="preserve"> </v>
      </c>
      <c r="R355" s="49" t="str">
        <f t="shared" si="167"/>
        <v xml:space="preserve"> </v>
      </c>
      <c r="S355" s="49" t="str">
        <f t="shared" si="168"/>
        <v xml:space="preserve"> </v>
      </c>
      <c r="U355" s="50" t="str">
        <f t="shared" si="169"/>
        <v xml:space="preserve"> </v>
      </c>
      <c r="V355" s="50" t="str">
        <f t="shared" si="170"/>
        <v xml:space="preserve"> </v>
      </c>
      <c r="W355" s="51" t="str">
        <f t="shared" si="171"/>
        <v xml:space="preserve"> </v>
      </c>
      <c r="X355" s="51" t="str">
        <f t="shared" si="172"/>
        <v xml:space="preserve"> </v>
      </c>
      <c r="Z355" s="49" t="str">
        <f t="shared" si="173"/>
        <v xml:space="preserve"> </v>
      </c>
      <c r="AA355" s="49" t="str">
        <f t="shared" si="174"/>
        <v xml:space="preserve"> </v>
      </c>
      <c r="AB355" s="49" t="str">
        <f t="shared" si="175"/>
        <v xml:space="preserve"> </v>
      </c>
      <c r="AD355" s="49" t="str">
        <f t="shared" si="176"/>
        <v xml:space="preserve"> </v>
      </c>
      <c r="AE355" s="49" t="str">
        <f t="shared" si="177"/>
        <v xml:space="preserve"> </v>
      </c>
      <c r="AF355" s="49" t="str">
        <f t="shared" si="178"/>
        <v xml:space="preserve"> </v>
      </c>
      <c r="AH355" s="49" t="str">
        <f t="shared" si="179"/>
        <v xml:space="preserve"> </v>
      </c>
      <c r="AI355" s="49" t="str">
        <f t="shared" si="180"/>
        <v xml:space="preserve"> </v>
      </c>
      <c r="AJ355" s="49" t="str">
        <f t="shared" si="181"/>
        <v xml:space="preserve"> </v>
      </c>
      <c r="AK355" s="121" t="str">
        <f t="shared" si="182"/>
        <v xml:space="preserve"> </v>
      </c>
    </row>
    <row r="356" spans="3:37" ht="12.75">
      <c r="C356" s="227" t="s">
        <v>286</v>
      </c>
      <c r="D356" s="227" t="s">
        <v>50</v>
      </c>
      <c r="E356" s="234">
        <v>0</v>
      </c>
      <c r="F356" s="235"/>
      <c r="G356" s="235">
        <v>0</v>
      </c>
      <c r="H356" s="235">
        <v>0</v>
      </c>
      <c r="I356" s="235">
        <v>0</v>
      </c>
      <c r="J356" s="235">
        <v>0</v>
      </c>
      <c r="K356" s="235">
        <v>0</v>
      </c>
      <c r="L356" s="235">
        <v>0</v>
      </c>
      <c r="M356" s="235">
        <v>0</v>
      </c>
      <c r="N356" s="235">
        <v>0</v>
      </c>
      <c r="O356" s="236">
        <v>0</v>
      </c>
      <c r="Q356" s="49" t="str">
        <f t="shared" si="166"/>
        <v xml:space="preserve"> </v>
      </c>
      <c r="R356" s="49" t="str">
        <f t="shared" si="167"/>
        <v xml:space="preserve"> </v>
      </c>
      <c r="S356" s="49" t="str">
        <f t="shared" si="168"/>
        <v xml:space="preserve"> </v>
      </c>
      <c r="U356" s="50" t="str">
        <f t="shared" si="169"/>
        <v xml:space="preserve"> </v>
      </c>
      <c r="V356" s="50" t="str">
        <f t="shared" si="170"/>
        <v xml:space="preserve"> </v>
      </c>
      <c r="W356" s="51" t="str">
        <f t="shared" si="171"/>
        <v xml:space="preserve"> </v>
      </c>
      <c r="X356" s="51" t="str">
        <f t="shared" si="172"/>
        <v xml:space="preserve"> </v>
      </c>
      <c r="Z356" s="49" t="str">
        <f t="shared" si="173"/>
        <v xml:space="preserve"> </v>
      </c>
      <c r="AA356" s="49" t="str">
        <f t="shared" si="174"/>
        <v xml:space="preserve"> </v>
      </c>
      <c r="AB356" s="49" t="str">
        <f t="shared" si="175"/>
        <v xml:space="preserve"> </v>
      </c>
      <c r="AD356" s="49" t="str">
        <f t="shared" si="176"/>
        <v xml:space="preserve"> </v>
      </c>
      <c r="AE356" s="49" t="str">
        <f t="shared" si="177"/>
        <v xml:space="preserve"> </v>
      </c>
      <c r="AF356" s="49" t="str">
        <f t="shared" si="178"/>
        <v xml:space="preserve"> </v>
      </c>
      <c r="AH356" s="49" t="str">
        <f t="shared" si="179"/>
        <v xml:space="preserve"> </v>
      </c>
      <c r="AI356" s="49" t="str">
        <f t="shared" si="180"/>
        <v xml:space="preserve"> </v>
      </c>
      <c r="AJ356" s="49" t="str">
        <f t="shared" si="181"/>
        <v xml:space="preserve"> </v>
      </c>
      <c r="AK356" s="121" t="str">
        <f t="shared" si="182"/>
        <v xml:space="preserve"> </v>
      </c>
    </row>
    <row r="357" spans="3:37" ht="12.75">
      <c r="C357" s="237"/>
      <c r="D357" s="238" t="s">
        <v>49</v>
      </c>
      <c r="E357" s="239">
        <v>0</v>
      </c>
      <c r="F357" s="240"/>
      <c r="G357" s="240">
        <v>0</v>
      </c>
      <c r="H357" s="240">
        <v>0</v>
      </c>
      <c r="I357" s="240">
        <v>0</v>
      </c>
      <c r="J357" s="240">
        <v>0</v>
      </c>
      <c r="K357" s="240">
        <v>0</v>
      </c>
      <c r="L357" s="240">
        <v>0</v>
      </c>
      <c r="M357" s="240">
        <v>0</v>
      </c>
      <c r="N357" s="240">
        <v>0</v>
      </c>
      <c r="O357" s="241">
        <v>0</v>
      </c>
      <c r="Q357" s="49" t="str">
        <f t="shared" si="166"/>
        <v xml:space="preserve"> </v>
      </c>
      <c r="R357" s="49" t="str">
        <f t="shared" si="167"/>
        <v xml:space="preserve"> </v>
      </c>
      <c r="S357" s="49" t="str">
        <f t="shared" si="168"/>
        <v xml:space="preserve"> </v>
      </c>
      <c r="U357" s="50" t="str">
        <f t="shared" si="169"/>
        <v xml:space="preserve"> </v>
      </c>
      <c r="V357" s="50" t="str">
        <f t="shared" si="170"/>
        <v xml:space="preserve"> </v>
      </c>
      <c r="W357" s="51" t="str">
        <f t="shared" si="171"/>
        <v xml:space="preserve"> </v>
      </c>
      <c r="X357" s="51" t="str">
        <f t="shared" si="172"/>
        <v xml:space="preserve"> </v>
      </c>
      <c r="Z357" s="49" t="str">
        <f t="shared" si="173"/>
        <v xml:space="preserve"> </v>
      </c>
      <c r="AA357" s="49" t="str">
        <f t="shared" si="174"/>
        <v xml:space="preserve"> </v>
      </c>
      <c r="AB357" s="49" t="str">
        <f t="shared" si="175"/>
        <v xml:space="preserve"> </v>
      </c>
      <c r="AD357" s="49" t="str">
        <f t="shared" si="176"/>
        <v xml:space="preserve"> </v>
      </c>
      <c r="AE357" s="49" t="str">
        <f t="shared" si="177"/>
        <v xml:space="preserve"> </v>
      </c>
      <c r="AF357" s="49" t="str">
        <f t="shared" si="178"/>
        <v xml:space="preserve"> </v>
      </c>
      <c r="AH357" s="49" t="str">
        <f t="shared" si="179"/>
        <v xml:space="preserve"> </v>
      </c>
      <c r="AI357" s="49" t="str">
        <f t="shared" si="180"/>
        <v xml:space="preserve"> </v>
      </c>
      <c r="AJ357" s="49" t="str">
        <f t="shared" si="181"/>
        <v xml:space="preserve"> </v>
      </c>
      <c r="AK357" s="121" t="str">
        <f t="shared" si="182"/>
        <v xml:space="preserve"> </v>
      </c>
    </row>
    <row r="358" spans="3:37" ht="12.75">
      <c r="C358" s="237"/>
      <c r="D358" s="238" t="s">
        <v>51</v>
      </c>
      <c r="E358" s="239">
        <v>0</v>
      </c>
      <c r="F358" s="240"/>
      <c r="G358" s="240">
        <v>0</v>
      </c>
      <c r="H358" s="240">
        <v>0</v>
      </c>
      <c r="I358" s="240">
        <v>0</v>
      </c>
      <c r="J358" s="240">
        <v>0</v>
      </c>
      <c r="K358" s="240">
        <v>0</v>
      </c>
      <c r="L358" s="240">
        <v>0</v>
      </c>
      <c r="M358" s="240">
        <v>0</v>
      </c>
      <c r="N358" s="240">
        <v>0</v>
      </c>
      <c r="O358" s="241">
        <v>0</v>
      </c>
      <c r="Q358" s="49" t="str">
        <f t="shared" si="166"/>
        <v xml:space="preserve"> </v>
      </c>
      <c r="R358" s="49" t="str">
        <f t="shared" si="167"/>
        <v xml:space="preserve"> </v>
      </c>
      <c r="S358" s="49" t="str">
        <f t="shared" si="168"/>
        <v xml:space="preserve"> </v>
      </c>
      <c r="U358" s="50" t="str">
        <f t="shared" si="169"/>
        <v xml:space="preserve"> </v>
      </c>
      <c r="V358" s="50" t="str">
        <f t="shared" si="170"/>
        <v xml:space="preserve"> </v>
      </c>
      <c r="W358" s="51" t="str">
        <f t="shared" si="171"/>
        <v xml:space="preserve"> </v>
      </c>
      <c r="X358" s="51" t="str">
        <f t="shared" si="172"/>
        <v xml:space="preserve"> </v>
      </c>
      <c r="Z358" s="49" t="str">
        <f t="shared" si="173"/>
        <v xml:space="preserve"> </v>
      </c>
      <c r="AA358" s="49" t="str">
        <f t="shared" si="174"/>
        <v xml:space="preserve"> </v>
      </c>
      <c r="AB358" s="49" t="str">
        <f t="shared" si="175"/>
        <v xml:space="preserve"> </v>
      </c>
      <c r="AD358" s="49" t="str">
        <f t="shared" si="176"/>
        <v xml:space="preserve"> </v>
      </c>
      <c r="AE358" s="49" t="str">
        <f t="shared" si="177"/>
        <v xml:space="preserve"> </v>
      </c>
      <c r="AF358" s="49" t="str">
        <f t="shared" si="178"/>
        <v xml:space="preserve"> </v>
      </c>
      <c r="AH358" s="49" t="str">
        <f t="shared" si="179"/>
        <v xml:space="preserve"> </v>
      </c>
      <c r="AI358" s="49" t="str">
        <f t="shared" si="180"/>
        <v xml:space="preserve"> </v>
      </c>
      <c r="AJ358" s="49" t="str">
        <f t="shared" si="181"/>
        <v xml:space="preserve"> </v>
      </c>
      <c r="AK358" s="121" t="str">
        <f t="shared" si="182"/>
        <v xml:space="preserve"> </v>
      </c>
    </row>
    <row r="359" spans="3:37" ht="12.75">
      <c r="C359" s="237"/>
      <c r="D359" s="238" t="s">
        <v>12</v>
      </c>
      <c r="E359" s="239">
        <v>0</v>
      </c>
      <c r="F359" s="240"/>
      <c r="G359" s="240">
        <v>0</v>
      </c>
      <c r="H359" s="240">
        <v>0</v>
      </c>
      <c r="I359" s="240">
        <v>0</v>
      </c>
      <c r="J359" s="240">
        <v>0</v>
      </c>
      <c r="K359" s="240">
        <v>0</v>
      </c>
      <c r="L359" s="240">
        <v>0</v>
      </c>
      <c r="M359" s="240">
        <v>0</v>
      </c>
      <c r="N359" s="240">
        <v>0</v>
      </c>
      <c r="O359" s="241">
        <v>0</v>
      </c>
      <c r="Q359" s="49" t="str">
        <f t="shared" si="166"/>
        <v xml:space="preserve"> </v>
      </c>
      <c r="R359" s="49" t="str">
        <f t="shared" si="167"/>
        <v xml:space="preserve"> </v>
      </c>
      <c r="S359" s="49" t="str">
        <f t="shared" si="168"/>
        <v xml:space="preserve"> </v>
      </c>
      <c r="U359" s="50" t="str">
        <f t="shared" si="169"/>
        <v xml:space="preserve"> </v>
      </c>
      <c r="V359" s="50" t="str">
        <f t="shared" si="170"/>
        <v xml:space="preserve"> </v>
      </c>
      <c r="W359" s="51" t="str">
        <f t="shared" si="171"/>
        <v xml:space="preserve"> </v>
      </c>
      <c r="X359" s="51" t="str">
        <f t="shared" si="172"/>
        <v xml:space="preserve"> </v>
      </c>
      <c r="Z359" s="49" t="str">
        <f t="shared" si="173"/>
        <v xml:space="preserve"> </v>
      </c>
      <c r="AA359" s="49" t="str">
        <f t="shared" si="174"/>
        <v xml:space="preserve"> </v>
      </c>
      <c r="AB359" s="49" t="str">
        <f t="shared" si="175"/>
        <v xml:space="preserve"> </v>
      </c>
      <c r="AD359" s="49" t="str">
        <f t="shared" si="176"/>
        <v xml:space="preserve"> </v>
      </c>
      <c r="AE359" s="49" t="str">
        <f t="shared" si="177"/>
        <v xml:space="preserve"> </v>
      </c>
      <c r="AF359" s="49" t="str">
        <f t="shared" si="178"/>
        <v xml:space="preserve"> </v>
      </c>
      <c r="AH359" s="49" t="str">
        <f t="shared" si="179"/>
        <v xml:space="preserve"> </v>
      </c>
      <c r="AI359" s="49" t="str">
        <f t="shared" si="180"/>
        <v xml:space="preserve"> </v>
      </c>
      <c r="AJ359" s="49" t="str">
        <f t="shared" si="181"/>
        <v xml:space="preserve"> </v>
      </c>
      <c r="AK359" s="121" t="str">
        <f t="shared" si="182"/>
        <v xml:space="preserve"> </v>
      </c>
    </row>
    <row r="360" spans="3:37" ht="12.75">
      <c r="C360" s="237"/>
      <c r="D360" s="238" t="s">
        <v>1</v>
      </c>
      <c r="E360" s="239">
        <v>0</v>
      </c>
      <c r="F360" s="240"/>
      <c r="G360" s="240">
        <v>0</v>
      </c>
      <c r="H360" s="240">
        <v>0</v>
      </c>
      <c r="I360" s="240">
        <v>0</v>
      </c>
      <c r="J360" s="240">
        <v>0</v>
      </c>
      <c r="K360" s="240">
        <v>0</v>
      </c>
      <c r="L360" s="240">
        <v>0</v>
      </c>
      <c r="M360" s="240">
        <v>0</v>
      </c>
      <c r="N360" s="240">
        <v>0</v>
      </c>
      <c r="O360" s="241">
        <v>0</v>
      </c>
      <c r="Q360" s="49" t="str">
        <f t="shared" si="166"/>
        <v xml:space="preserve"> </v>
      </c>
      <c r="R360" s="49" t="str">
        <f t="shared" si="167"/>
        <v xml:space="preserve"> </v>
      </c>
      <c r="S360" s="49" t="str">
        <f t="shared" si="168"/>
        <v xml:space="preserve"> </v>
      </c>
      <c r="U360" s="50" t="str">
        <f t="shared" si="169"/>
        <v xml:space="preserve"> </v>
      </c>
      <c r="V360" s="50" t="str">
        <f t="shared" si="170"/>
        <v xml:space="preserve"> </v>
      </c>
      <c r="W360" s="51" t="str">
        <f t="shared" si="171"/>
        <v xml:space="preserve"> </v>
      </c>
      <c r="X360" s="51" t="str">
        <f t="shared" si="172"/>
        <v xml:space="preserve"> </v>
      </c>
      <c r="Z360" s="49" t="str">
        <f t="shared" si="173"/>
        <v xml:space="preserve"> </v>
      </c>
      <c r="AA360" s="49" t="str">
        <f t="shared" si="174"/>
        <v xml:space="preserve"> </v>
      </c>
      <c r="AB360" s="49" t="str">
        <f t="shared" si="175"/>
        <v xml:space="preserve"> </v>
      </c>
      <c r="AD360" s="49" t="str">
        <f t="shared" si="176"/>
        <v xml:space="preserve"> </v>
      </c>
      <c r="AE360" s="49" t="str">
        <f t="shared" si="177"/>
        <v xml:space="preserve"> </v>
      </c>
      <c r="AF360" s="49" t="str">
        <f t="shared" si="178"/>
        <v xml:space="preserve"> </v>
      </c>
      <c r="AH360" s="49" t="str">
        <f t="shared" si="179"/>
        <v xml:space="preserve"> </v>
      </c>
      <c r="AI360" s="49" t="str">
        <f t="shared" si="180"/>
        <v xml:space="preserve"> </v>
      </c>
      <c r="AJ360" s="49" t="str">
        <f t="shared" si="181"/>
        <v xml:space="preserve"> </v>
      </c>
      <c r="AK360" s="121" t="str">
        <f t="shared" si="182"/>
        <v xml:space="preserve"> </v>
      </c>
    </row>
    <row r="361" spans="3:37" ht="12.75">
      <c r="C361" s="237"/>
      <c r="D361" s="238" t="s">
        <v>0</v>
      </c>
      <c r="E361" s="239">
        <v>0</v>
      </c>
      <c r="F361" s="240"/>
      <c r="G361" s="240">
        <v>0</v>
      </c>
      <c r="H361" s="240">
        <v>0</v>
      </c>
      <c r="I361" s="240">
        <v>0</v>
      </c>
      <c r="J361" s="240">
        <v>0</v>
      </c>
      <c r="K361" s="240">
        <v>0</v>
      </c>
      <c r="L361" s="240">
        <v>0</v>
      </c>
      <c r="M361" s="240">
        <v>0</v>
      </c>
      <c r="N361" s="240">
        <v>0</v>
      </c>
      <c r="O361" s="241">
        <v>0</v>
      </c>
      <c r="Q361" s="49" t="str">
        <f t="shared" si="166"/>
        <v xml:space="preserve"> </v>
      </c>
      <c r="R361" s="49" t="str">
        <f t="shared" si="167"/>
        <v xml:space="preserve"> </v>
      </c>
      <c r="S361" s="49" t="str">
        <f t="shared" si="168"/>
        <v xml:space="preserve"> </v>
      </c>
      <c r="U361" s="50" t="str">
        <f t="shared" si="169"/>
        <v xml:space="preserve"> </v>
      </c>
      <c r="V361" s="50" t="str">
        <f t="shared" si="170"/>
        <v xml:space="preserve"> </v>
      </c>
      <c r="W361" s="51" t="str">
        <f t="shared" si="171"/>
        <v xml:space="preserve"> </v>
      </c>
      <c r="X361" s="51" t="str">
        <f t="shared" si="172"/>
        <v xml:space="preserve"> </v>
      </c>
      <c r="Z361" s="49" t="str">
        <f t="shared" si="173"/>
        <v xml:space="preserve"> </v>
      </c>
      <c r="AA361" s="49" t="str">
        <f t="shared" si="174"/>
        <v xml:space="preserve"> </v>
      </c>
      <c r="AB361" s="49" t="str">
        <f t="shared" si="175"/>
        <v xml:space="preserve"> </v>
      </c>
      <c r="AD361" s="49" t="str">
        <f t="shared" si="176"/>
        <v xml:space="preserve"> </v>
      </c>
      <c r="AE361" s="49" t="str">
        <f t="shared" si="177"/>
        <v xml:space="preserve"> </v>
      </c>
      <c r="AF361" s="49" t="str">
        <f t="shared" si="178"/>
        <v xml:space="preserve"> </v>
      </c>
      <c r="AH361" s="49" t="str">
        <f t="shared" si="179"/>
        <v xml:space="preserve"> </v>
      </c>
      <c r="AI361" s="49" t="str">
        <f t="shared" si="180"/>
        <v xml:space="preserve"> </v>
      </c>
      <c r="AJ361" s="49" t="str">
        <f t="shared" si="181"/>
        <v xml:space="preserve"> </v>
      </c>
      <c r="AK361" s="121" t="str">
        <f t="shared" si="182"/>
        <v xml:space="preserve"> </v>
      </c>
    </row>
    <row r="362" spans="3:37" ht="12.75">
      <c r="C362" s="237"/>
      <c r="D362" s="238" t="s">
        <v>13</v>
      </c>
      <c r="E362" s="239">
        <v>0</v>
      </c>
      <c r="F362" s="240"/>
      <c r="G362" s="240">
        <v>0</v>
      </c>
      <c r="H362" s="240">
        <v>0</v>
      </c>
      <c r="I362" s="240">
        <v>0</v>
      </c>
      <c r="J362" s="240">
        <v>0</v>
      </c>
      <c r="K362" s="240">
        <v>0</v>
      </c>
      <c r="L362" s="240">
        <v>0</v>
      </c>
      <c r="M362" s="240">
        <v>0</v>
      </c>
      <c r="N362" s="240">
        <v>0</v>
      </c>
      <c r="O362" s="241">
        <v>0</v>
      </c>
      <c r="Q362" s="49" t="str">
        <f t="shared" si="166"/>
        <v xml:space="preserve"> </v>
      </c>
      <c r="R362" s="49" t="str">
        <f t="shared" si="167"/>
        <v xml:space="preserve"> </v>
      </c>
      <c r="S362" s="49" t="str">
        <f t="shared" si="168"/>
        <v xml:space="preserve"> </v>
      </c>
      <c r="U362" s="50" t="str">
        <f t="shared" si="169"/>
        <v xml:space="preserve"> </v>
      </c>
      <c r="V362" s="50" t="str">
        <f t="shared" si="170"/>
        <v xml:space="preserve"> </v>
      </c>
      <c r="W362" s="51" t="str">
        <f t="shared" si="171"/>
        <v xml:space="preserve"> </v>
      </c>
      <c r="X362" s="51" t="str">
        <f t="shared" si="172"/>
        <v xml:space="preserve"> </v>
      </c>
      <c r="Z362" s="49" t="str">
        <f t="shared" si="173"/>
        <v xml:space="preserve"> </v>
      </c>
      <c r="AA362" s="49" t="str">
        <f t="shared" si="174"/>
        <v xml:space="preserve"> </v>
      </c>
      <c r="AB362" s="49" t="str">
        <f t="shared" si="175"/>
        <v xml:space="preserve"> </v>
      </c>
      <c r="AD362" s="49" t="str">
        <f t="shared" si="176"/>
        <v xml:space="preserve"> </v>
      </c>
      <c r="AE362" s="49" t="str">
        <f t="shared" si="177"/>
        <v xml:space="preserve"> </v>
      </c>
      <c r="AF362" s="49" t="str">
        <f t="shared" si="178"/>
        <v xml:space="preserve"> </v>
      </c>
      <c r="AH362" s="49" t="str">
        <f t="shared" si="179"/>
        <v xml:space="preserve"> </v>
      </c>
      <c r="AI362" s="49" t="str">
        <f t="shared" si="180"/>
        <v xml:space="preserve"> </v>
      </c>
      <c r="AJ362" s="49" t="str">
        <f t="shared" si="181"/>
        <v xml:space="preserve"> </v>
      </c>
      <c r="AK362" s="121" t="str">
        <f t="shared" si="182"/>
        <v xml:space="preserve"> </v>
      </c>
    </row>
    <row r="363" spans="3:37" ht="12.75">
      <c r="C363" s="237"/>
      <c r="D363" s="238" t="s">
        <v>48</v>
      </c>
      <c r="E363" s="239">
        <v>0</v>
      </c>
      <c r="F363" s="240"/>
      <c r="G363" s="240">
        <v>0</v>
      </c>
      <c r="H363" s="240">
        <v>0</v>
      </c>
      <c r="I363" s="240">
        <v>0</v>
      </c>
      <c r="J363" s="240">
        <v>0</v>
      </c>
      <c r="K363" s="240">
        <v>0</v>
      </c>
      <c r="L363" s="240">
        <v>0</v>
      </c>
      <c r="M363" s="240">
        <v>0</v>
      </c>
      <c r="N363" s="240">
        <v>0</v>
      </c>
      <c r="O363" s="241">
        <v>0</v>
      </c>
      <c r="Q363" s="49" t="str">
        <f t="shared" si="166"/>
        <v xml:space="preserve"> </v>
      </c>
      <c r="R363" s="49" t="str">
        <f t="shared" si="167"/>
        <v xml:space="preserve"> </v>
      </c>
      <c r="S363" s="49" t="str">
        <f t="shared" si="168"/>
        <v xml:space="preserve"> </v>
      </c>
      <c r="U363" s="50" t="str">
        <f t="shared" si="169"/>
        <v xml:space="preserve"> </v>
      </c>
      <c r="V363" s="50" t="str">
        <f t="shared" si="170"/>
        <v xml:space="preserve"> </v>
      </c>
      <c r="W363" s="51" t="str">
        <f t="shared" si="171"/>
        <v xml:space="preserve"> </v>
      </c>
      <c r="X363" s="51" t="str">
        <f t="shared" si="172"/>
        <v xml:space="preserve"> </v>
      </c>
      <c r="Z363" s="49" t="str">
        <f t="shared" si="173"/>
        <v xml:space="preserve"> </v>
      </c>
      <c r="AA363" s="49" t="str">
        <f t="shared" si="174"/>
        <v xml:space="preserve"> </v>
      </c>
      <c r="AB363" s="49" t="str">
        <f t="shared" si="175"/>
        <v xml:space="preserve"> </v>
      </c>
      <c r="AD363" s="49" t="str">
        <f t="shared" si="176"/>
        <v xml:space="preserve"> </v>
      </c>
      <c r="AE363" s="49" t="str">
        <f t="shared" si="177"/>
        <v xml:space="preserve"> </v>
      </c>
      <c r="AF363" s="49" t="str">
        <f t="shared" si="178"/>
        <v xml:space="preserve"> </v>
      </c>
      <c r="AH363" s="49" t="str">
        <f t="shared" si="179"/>
        <v xml:space="preserve"> </v>
      </c>
      <c r="AI363" s="49" t="str">
        <f t="shared" si="180"/>
        <v xml:space="preserve"> </v>
      </c>
      <c r="AJ363" s="49" t="str">
        <f t="shared" si="181"/>
        <v xml:space="preserve"> </v>
      </c>
      <c r="AK363" s="121" t="str">
        <f t="shared" si="182"/>
        <v xml:space="preserve"> </v>
      </c>
    </row>
    <row r="364" spans="3:37" ht="12.75">
      <c r="C364" s="237"/>
      <c r="D364" s="238" t="s">
        <v>47</v>
      </c>
      <c r="E364" s="239">
        <v>0</v>
      </c>
      <c r="F364" s="240"/>
      <c r="G364" s="240">
        <v>0</v>
      </c>
      <c r="H364" s="240">
        <v>0</v>
      </c>
      <c r="I364" s="240">
        <v>0</v>
      </c>
      <c r="J364" s="240">
        <v>0</v>
      </c>
      <c r="K364" s="240">
        <v>0</v>
      </c>
      <c r="L364" s="240">
        <v>0</v>
      </c>
      <c r="M364" s="240">
        <v>0</v>
      </c>
      <c r="N364" s="240">
        <v>0</v>
      </c>
      <c r="O364" s="241">
        <v>0</v>
      </c>
      <c r="Q364" s="49" t="str">
        <f t="shared" si="166"/>
        <v xml:space="preserve"> </v>
      </c>
      <c r="R364" s="49" t="str">
        <f t="shared" si="167"/>
        <v xml:space="preserve"> </v>
      </c>
      <c r="S364" s="49" t="str">
        <f t="shared" si="168"/>
        <v xml:space="preserve"> </v>
      </c>
      <c r="U364" s="50" t="str">
        <f t="shared" si="169"/>
        <v xml:space="preserve"> </v>
      </c>
      <c r="V364" s="50" t="str">
        <f t="shared" si="170"/>
        <v xml:space="preserve"> </v>
      </c>
      <c r="W364" s="51" t="str">
        <f t="shared" si="171"/>
        <v xml:space="preserve"> </v>
      </c>
      <c r="X364" s="51" t="str">
        <f t="shared" si="172"/>
        <v xml:space="preserve"> </v>
      </c>
      <c r="Z364" s="49" t="str">
        <f t="shared" si="173"/>
        <v xml:space="preserve"> </v>
      </c>
      <c r="AA364" s="49" t="str">
        <f t="shared" si="174"/>
        <v xml:space="preserve"> </v>
      </c>
      <c r="AB364" s="49" t="str">
        <f t="shared" si="175"/>
        <v xml:space="preserve"> </v>
      </c>
      <c r="AD364" s="49" t="str">
        <f t="shared" si="176"/>
        <v xml:space="preserve"> </v>
      </c>
      <c r="AE364" s="49" t="str">
        <f t="shared" si="177"/>
        <v xml:space="preserve"> </v>
      </c>
      <c r="AF364" s="49" t="str">
        <f t="shared" si="178"/>
        <v xml:space="preserve"> </v>
      </c>
      <c r="AH364" s="49" t="str">
        <f t="shared" si="179"/>
        <v xml:space="preserve"> </v>
      </c>
      <c r="AI364" s="49" t="str">
        <f t="shared" si="180"/>
        <v xml:space="preserve"> </v>
      </c>
      <c r="AJ364" s="49" t="str">
        <f t="shared" si="181"/>
        <v xml:space="preserve"> </v>
      </c>
      <c r="AK364" s="121" t="str">
        <f t="shared" si="182"/>
        <v xml:space="preserve"> </v>
      </c>
    </row>
    <row r="365" spans="3:37" ht="12.75">
      <c r="C365" s="237"/>
      <c r="D365" s="238" t="s">
        <v>21</v>
      </c>
      <c r="E365" s="239">
        <v>0</v>
      </c>
      <c r="F365" s="240"/>
      <c r="G365" s="240">
        <v>0</v>
      </c>
      <c r="H365" s="240">
        <v>0</v>
      </c>
      <c r="I365" s="240">
        <v>0</v>
      </c>
      <c r="J365" s="240">
        <v>0</v>
      </c>
      <c r="K365" s="240">
        <v>0</v>
      </c>
      <c r="L365" s="240">
        <v>0</v>
      </c>
      <c r="M365" s="240">
        <v>0</v>
      </c>
      <c r="N365" s="240">
        <v>0</v>
      </c>
      <c r="O365" s="241">
        <v>0</v>
      </c>
      <c r="Q365" s="49" t="str">
        <f t="shared" si="166"/>
        <v xml:space="preserve"> </v>
      </c>
      <c r="R365" s="49" t="str">
        <f t="shared" si="167"/>
        <v xml:space="preserve"> </v>
      </c>
      <c r="S365" s="49" t="str">
        <f t="shared" si="168"/>
        <v xml:space="preserve"> </v>
      </c>
      <c r="U365" s="50" t="str">
        <f t="shared" si="169"/>
        <v xml:space="preserve"> </v>
      </c>
      <c r="V365" s="50" t="str">
        <f t="shared" si="170"/>
        <v xml:space="preserve"> </v>
      </c>
      <c r="W365" s="51" t="str">
        <f t="shared" si="171"/>
        <v xml:space="preserve"> </v>
      </c>
      <c r="X365" s="51" t="str">
        <f t="shared" si="172"/>
        <v xml:space="preserve"> </v>
      </c>
      <c r="Z365" s="49" t="str">
        <f t="shared" si="173"/>
        <v xml:space="preserve"> </v>
      </c>
      <c r="AA365" s="49" t="str">
        <f t="shared" si="174"/>
        <v xml:space="preserve"> </v>
      </c>
      <c r="AB365" s="49" t="str">
        <f t="shared" si="175"/>
        <v xml:space="preserve"> </v>
      </c>
      <c r="AD365" s="49" t="str">
        <f t="shared" si="176"/>
        <v xml:space="preserve"> </v>
      </c>
      <c r="AE365" s="49" t="str">
        <f t="shared" si="177"/>
        <v xml:space="preserve"> </v>
      </c>
      <c r="AF365" s="49" t="str">
        <f t="shared" si="178"/>
        <v xml:space="preserve"> </v>
      </c>
      <c r="AH365" s="49" t="str">
        <f t="shared" si="179"/>
        <v xml:space="preserve"> </v>
      </c>
      <c r="AI365" s="49" t="str">
        <f t="shared" si="180"/>
        <v xml:space="preserve"> </v>
      </c>
      <c r="AJ365" s="49" t="str">
        <f t="shared" si="181"/>
        <v xml:space="preserve"> </v>
      </c>
      <c r="AK365" s="121" t="str">
        <f t="shared" si="182"/>
        <v xml:space="preserve"> </v>
      </c>
    </row>
    <row r="366" spans="3:37" ht="12.75">
      <c r="C366" s="237"/>
      <c r="D366" s="238" t="s">
        <v>2</v>
      </c>
      <c r="E366" s="239">
        <v>0</v>
      </c>
      <c r="F366" s="240"/>
      <c r="G366" s="240">
        <v>0</v>
      </c>
      <c r="H366" s="240">
        <v>0</v>
      </c>
      <c r="I366" s="240">
        <v>0</v>
      </c>
      <c r="J366" s="240">
        <v>0</v>
      </c>
      <c r="K366" s="240">
        <v>0</v>
      </c>
      <c r="L366" s="240">
        <v>0</v>
      </c>
      <c r="M366" s="240">
        <v>0</v>
      </c>
      <c r="N366" s="240">
        <v>0</v>
      </c>
      <c r="O366" s="241">
        <v>0</v>
      </c>
      <c r="Q366" s="49" t="str">
        <f t="shared" si="166"/>
        <v xml:space="preserve"> </v>
      </c>
      <c r="R366" s="49" t="str">
        <f t="shared" si="167"/>
        <v xml:space="preserve"> </v>
      </c>
      <c r="S366" s="49" t="str">
        <f t="shared" si="168"/>
        <v xml:space="preserve"> </v>
      </c>
      <c r="U366" s="50" t="str">
        <f t="shared" si="169"/>
        <v xml:space="preserve"> </v>
      </c>
      <c r="V366" s="50" t="str">
        <f t="shared" si="170"/>
        <v xml:space="preserve"> </v>
      </c>
      <c r="W366" s="51" t="str">
        <f t="shared" si="171"/>
        <v xml:space="preserve"> </v>
      </c>
      <c r="X366" s="51" t="str">
        <f t="shared" si="172"/>
        <v xml:space="preserve"> </v>
      </c>
      <c r="Z366" s="49" t="str">
        <f t="shared" si="173"/>
        <v xml:space="preserve"> </v>
      </c>
      <c r="AA366" s="49" t="str">
        <f t="shared" si="174"/>
        <v xml:space="preserve"> </v>
      </c>
      <c r="AB366" s="49" t="str">
        <f t="shared" si="175"/>
        <v xml:space="preserve"> </v>
      </c>
      <c r="AD366" s="49" t="str">
        <f t="shared" si="176"/>
        <v xml:space="preserve"> </v>
      </c>
      <c r="AE366" s="49" t="str">
        <f t="shared" si="177"/>
        <v xml:space="preserve"> </v>
      </c>
      <c r="AF366" s="49" t="str">
        <f t="shared" si="178"/>
        <v xml:space="preserve"> </v>
      </c>
      <c r="AH366" s="49" t="str">
        <f t="shared" si="179"/>
        <v xml:space="preserve"> </v>
      </c>
      <c r="AI366" s="49" t="str">
        <f t="shared" si="180"/>
        <v xml:space="preserve"> </v>
      </c>
      <c r="AJ366" s="49" t="str">
        <f t="shared" si="181"/>
        <v xml:space="preserve"> </v>
      </c>
      <c r="AK366" s="121" t="str">
        <f t="shared" si="182"/>
        <v xml:space="preserve"> </v>
      </c>
    </row>
    <row r="367" spans="3:37" ht="12.75">
      <c r="C367" s="237"/>
      <c r="D367" s="238" t="s">
        <v>104</v>
      </c>
      <c r="E367" s="239">
        <v>0</v>
      </c>
      <c r="F367" s="240"/>
      <c r="G367" s="240">
        <v>0</v>
      </c>
      <c r="H367" s="240">
        <v>0</v>
      </c>
      <c r="I367" s="240">
        <v>0</v>
      </c>
      <c r="J367" s="240">
        <v>0</v>
      </c>
      <c r="K367" s="240">
        <v>0</v>
      </c>
      <c r="L367" s="240">
        <v>0</v>
      </c>
      <c r="M367" s="240">
        <v>0</v>
      </c>
      <c r="N367" s="240">
        <v>0</v>
      </c>
      <c r="O367" s="241">
        <v>0</v>
      </c>
      <c r="Q367" s="49" t="str">
        <f t="shared" si="166"/>
        <v xml:space="preserve"> </v>
      </c>
      <c r="R367" s="49" t="str">
        <f t="shared" si="167"/>
        <v xml:space="preserve"> </v>
      </c>
      <c r="S367" s="49" t="str">
        <f t="shared" si="168"/>
        <v xml:space="preserve"> </v>
      </c>
      <c r="U367" s="50" t="str">
        <f t="shared" si="169"/>
        <v xml:space="preserve"> </v>
      </c>
      <c r="V367" s="50" t="str">
        <f t="shared" si="170"/>
        <v xml:space="preserve"> </v>
      </c>
      <c r="W367" s="51" t="str">
        <f t="shared" si="171"/>
        <v xml:space="preserve"> </v>
      </c>
      <c r="X367" s="51" t="str">
        <f t="shared" si="172"/>
        <v xml:space="preserve"> </v>
      </c>
      <c r="Z367" s="49" t="str">
        <f t="shared" si="173"/>
        <v xml:space="preserve"> </v>
      </c>
      <c r="AA367" s="49" t="str">
        <f t="shared" si="174"/>
        <v xml:space="preserve"> </v>
      </c>
      <c r="AB367" s="49" t="str">
        <f t="shared" si="175"/>
        <v xml:space="preserve"> </v>
      </c>
      <c r="AD367" s="49" t="str">
        <f t="shared" si="176"/>
        <v xml:space="preserve"> </v>
      </c>
      <c r="AE367" s="49" t="str">
        <f t="shared" si="177"/>
        <v xml:space="preserve"> </v>
      </c>
      <c r="AF367" s="49" t="str">
        <f t="shared" si="178"/>
        <v xml:space="preserve"> </v>
      </c>
      <c r="AH367" s="49" t="str">
        <f t="shared" si="179"/>
        <v xml:space="preserve"> </v>
      </c>
      <c r="AI367" s="49" t="str">
        <f t="shared" si="180"/>
        <v xml:space="preserve"> </v>
      </c>
      <c r="AJ367" s="49" t="str">
        <f t="shared" si="181"/>
        <v xml:space="preserve"> </v>
      </c>
      <c r="AK367" s="121" t="str">
        <f t="shared" si="182"/>
        <v xml:space="preserve"> </v>
      </c>
    </row>
    <row r="368" spans="3:37" ht="12.75">
      <c r="C368" s="227" t="s">
        <v>294</v>
      </c>
      <c r="D368" s="228"/>
      <c r="E368" s="234">
        <v>0</v>
      </c>
      <c r="F368" s="235"/>
      <c r="G368" s="235">
        <v>0</v>
      </c>
      <c r="H368" s="235">
        <v>0</v>
      </c>
      <c r="I368" s="235">
        <v>0</v>
      </c>
      <c r="J368" s="235">
        <v>0</v>
      </c>
      <c r="K368" s="235">
        <v>0</v>
      </c>
      <c r="L368" s="235">
        <v>0</v>
      </c>
      <c r="M368" s="235">
        <v>0</v>
      </c>
      <c r="N368" s="235">
        <v>0</v>
      </c>
      <c r="O368" s="236">
        <v>0</v>
      </c>
      <c r="Q368" s="53" t="str">
        <f t="shared" si="166"/>
        <v xml:space="preserve"> </v>
      </c>
      <c r="R368" s="53" t="str">
        <f t="shared" si="167"/>
        <v xml:space="preserve"> </v>
      </c>
      <c r="S368" s="53" t="str">
        <f t="shared" si="168"/>
        <v xml:space="preserve"> </v>
      </c>
      <c r="T368" s="54"/>
      <c r="U368" s="55" t="str">
        <f t="shared" si="169"/>
        <v xml:space="preserve"> </v>
      </c>
      <c r="V368" s="55" t="str">
        <f t="shared" si="170"/>
        <v xml:space="preserve"> </v>
      </c>
      <c r="W368" s="56" t="str">
        <f t="shared" si="171"/>
        <v xml:space="preserve"> </v>
      </c>
      <c r="X368" s="56" t="str">
        <f t="shared" si="172"/>
        <v xml:space="preserve"> </v>
      </c>
      <c r="Y368" s="54"/>
      <c r="Z368" s="53" t="str">
        <f t="shared" si="173"/>
        <v xml:space="preserve"> </v>
      </c>
      <c r="AA368" s="53" t="str">
        <f t="shared" si="174"/>
        <v xml:space="preserve"> </v>
      </c>
      <c r="AB368" s="53" t="str">
        <f t="shared" si="175"/>
        <v xml:space="preserve"> </v>
      </c>
      <c r="AC368" s="54"/>
      <c r="AD368" s="53" t="str">
        <f t="shared" si="176"/>
        <v xml:space="preserve"> </v>
      </c>
      <c r="AE368" s="53" t="str">
        <f t="shared" si="177"/>
        <v xml:space="preserve"> </v>
      </c>
      <c r="AF368" s="53" t="str">
        <f t="shared" si="178"/>
        <v xml:space="preserve"> </v>
      </c>
      <c r="AG368" s="54"/>
      <c r="AH368" s="57" t="str">
        <f t="shared" si="179"/>
        <v xml:space="preserve"> </v>
      </c>
      <c r="AI368" s="53" t="str">
        <f t="shared" si="180"/>
        <v xml:space="preserve"> </v>
      </c>
      <c r="AJ368" s="53" t="str">
        <f t="shared" si="181"/>
        <v xml:space="preserve"> </v>
      </c>
      <c r="AK368" s="121" t="str">
        <f t="shared" si="182"/>
        <v xml:space="preserve"> </v>
      </c>
    </row>
    <row r="369" spans="3:37" ht="12.75">
      <c r="C369" s="227"/>
      <c r="D369" s="228"/>
      <c r="E369" s="234"/>
      <c r="F369" s="235"/>
      <c r="G369" s="235"/>
      <c r="H369" s="235"/>
      <c r="I369" s="235"/>
      <c r="J369" s="235"/>
      <c r="K369" s="235"/>
      <c r="L369" s="235"/>
      <c r="M369" s="235"/>
      <c r="N369" s="235"/>
      <c r="O369" s="236"/>
      <c r="Q369" s="49" t="str">
        <f t="shared" si="166"/>
        <v xml:space="preserve"> </v>
      </c>
      <c r="R369" s="49" t="str">
        <f t="shared" si="167"/>
        <v xml:space="preserve"> </v>
      </c>
      <c r="S369" s="49" t="str">
        <f t="shared" si="168"/>
        <v xml:space="preserve"> </v>
      </c>
      <c r="U369" s="50" t="str">
        <f t="shared" si="169"/>
        <v xml:space="preserve"> </v>
      </c>
      <c r="V369" s="50" t="str">
        <f t="shared" si="170"/>
        <v xml:space="preserve"> </v>
      </c>
      <c r="W369" s="51" t="str">
        <f t="shared" si="171"/>
        <v xml:space="preserve"> </v>
      </c>
      <c r="X369" s="51" t="str">
        <f t="shared" si="172"/>
        <v xml:space="preserve"> </v>
      </c>
      <c r="Z369" s="49" t="str">
        <f t="shared" si="173"/>
        <v xml:space="preserve"> </v>
      </c>
      <c r="AA369" s="49" t="str">
        <f t="shared" si="174"/>
        <v xml:space="preserve"> </v>
      </c>
      <c r="AB369" s="49" t="str">
        <f t="shared" si="175"/>
        <v xml:space="preserve"> </v>
      </c>
      <c r="AD369" s="49" t="str">
        <f t="shared" si="176"/>
        <v xml:space="preserve"> </v>
      </c>
      <c r="AE369" s="49" t="str">
        <f t="shared" si="177"/>
        <v xml:space="preserve"> </v>
      </c>
      <c r="AF369" s="49" t="str">
        <f t="shared" si="178"/>
        <v xml:space="preserve"> </v>
      </c>
      <c r="AH369" s="49" t="str">
        <f t="shared" si="179"/>
        <v xml:space="preserve"> </v>
      </c>
      <c r="AI369" s="49" t="str">
        <f t="shared" si="180"/>
        <v xml:space="preserve"> </v>
      </c>
      <c r="AJ369" s="49" t="str">
        <f t="shared" si="181"/>
        <v xml:space="preserve"> </v>
      </c>
      <c r="AK369" s="121" t="str">
        <f t="shared" si="182"/>
        <v xml:space="preserve"> </v>
      </c>
    </row>
    <row r="370" spans="3:37" ht="12.75">
      <c r="C370" s="227" t="s">
        <v>287</v>
      </c>
      <c r="D370" s="227" t="s">
        <v>50</v>
      </c>
      <c r="E370" s="234">
        <v>0</v>
      </c>
      <c r="F370" s="235"/>
      <c r="G370" s="235">
        <v>0</v>
      </c>
      <c r="H370" s="235">
        <v>0</v>
      </c>
      <c r="I370" s="235">
        <v>0</v>
      </c>
      <c r="J370" s="235">
        <v>0</v>
      </c>
      <c r="K370" s="235">
        <v>0</v>
      </c>
      <c r="L370" s="235">
        <v>0</v>
      </c>
      <c r="M370" s="235">
        <v>0</v>
      </c>
      <c r="N370" s="235">
        <v>0</v>
      </c>
      <c r="O370" s="236">
        <v>0</v>
      </c>
      <c r="Q370" s="49" t="str">
        <f t="shared" si="166"/>
        <v xml:space="preserve"> </v>
      </c>
      <c r="R370" s="49" t="str">
        <f t="shared" si="167"/>
        <v xml:space="preserve"> </v>
      </c>
      <c r="S370" s="49" t="str">
        <f t="shared" si="168"/>
        <v xml:space="preserve"> </v>
      </c>
      <c r="U370" s="50" t="str">
        <f t="shared" si="169"/>
        <v xml:space="preserve"> </v>
      </c>
      <c r="V370" s="50" t="str">
        <f t="shared" si="170"/>
        <v xml:space="preserve"> </v>
      </c>
      <c r="W370" s="51" t="str">
        <f t="shared" si="171"/>
        <v xml:space="preserve"> </v>
      </c>
      <c r="X370" s="51" t="str">
        <f t="shared" si="172"/>
        <v xml:space="preserve"> </v>
      </c>
      <c r="Z370" s="49" t="str">
        <f t="shared" si="173"/>
        <v xml:space="preserve"> </v>
      </c>
      <c r="AA370" s="49" t="str">
        <f t="shared" si="174"/>
        <v xml:space="preserve"> </v>
      </c>
      <c r="AB370" s="49" t="str">
        <f t="shared" si="175"/>
        <v xml:space="preserve"> </v>
      </c>
      <c r="AD370" s="49" t="str">
        <f t="shared" si="176"/>
        <v xml:space="preserve"> </v>
      </c>
      <c r="AE370" s="49" t="str">
        <f t="shared" si="177"/>
        <v xml:space="preserve"> </v>
      </c>
      <c r="AF370" s="49" t="str">
        <f t="shared" si="178"/>
        <v xml:space="preserve"> </v>
      </c>
      <c r="AH370" s="49" t="str">
        <f t="shared" si="179"/>
        <v xml:space="preserve"> </v>
      </c>
      <c r="AI370" s="49" t="str">
        <f t="shared" si="180"/>
        <v xml:space="preserve"> </v>
      </c>
      <c r="AJ370" s="49" t="str">
        <f t="shared" si="181"/>
        <v xml:space="preserve"> </v>
      </c>
      <c r="AK370" s="121" t="str">
        <f t="shared" si="182"/>
        <v xml:space="preserve"> </v>
      </c>
    </row>
    <row r="371" spans="3:37" ht="12.75">
      <c r="C371" s="237"/>
      <c r="D371" s="238" t="s">
        <v>49</v>
      </c>
      <c r="E371" s="239">
        <v>0</v>
      </c>
      <c r="F371" s="240"/>
      <c r="G371" s="240">
        <v>0</v>
      </c>
      <c r="H371" s="240">
        <v>0</v>
      </c>
      <c r="I371" s="240">
        <v>0</v>
      </c>
      <c r="J371" s="240">
        <v>0</v>
      </c>
      <c r="K371" s="240">
        <v>0</v>
      </c>
      <c r="L371" s="240">
        <v>0</v>
      </c>
      <c r="M371" s="240">
        <v>0</v>
      </c>
      <c r="N371" s="240">
        <v>0</v>
      </c>
      <c r="O371" s="241">
        <v>0</v>
      </c>
      <c r="Q371" s="49" t="str">
        <f t="shared" si="166"/>
        <v xml:space="preserve"> </v>
      </c>
      <c r="R371" s="49" t="str">
        <f t="shared" si="167"/>
        <v xml:space="preserve"> </v>
      </c>
      <c r="S371" s="49" t="str">
        <f t="shared" si="168"/>
        <v xml:space="preserve"> </v>
      </c>
      <c r="U371" s="50" t="str">
        <f t="shared" si="169"/>
        <v xml:space="preserve"> </v>
      </c>
      <c r="V371" s="50" t="str">
        <f t="shared" si="170"/>
        <v xml:space="preserve"> </v>
      </c>
      <c r="W371" s="51" t="str">
        <f t="shared" si="171"/>
        <v xml:space="preserve"> </v>
      </c>
      <c r="X371" s="51" t="str">
        <f t="shared" si="172"/>
        <v xml:space="preserve"> </v>
      </c>
      <c r="Z371" s="49" t="str">
        <f t="shared" si="173"/>
        <v xml:space="preserve"> </v>
      </c>
      <c r="AA371" s="49" t="str">
        <f t="shared" si="174"/>
        <v xml:space="preserve"> </v>
      </c>
      <c r="AB371" s="49" t="str">
        <f t="shared" si="175"/>
        <v xml:space="preserve"> </v>
      </c>
      <c r="AD371" s="49" t="str">
        <f t="shared" si="176"/>
        <v xml:space="preserve"> </v>
      </c>
      <c r="AE371" s="49" t="str">
        <f t="shared" si="177"/>
        <v xml:space="preserve"> </v>
      </c>
      <c r="AF371" s="49" t="str">
        <f t="shared" si="178"/>
        <v xml:space="preserve"> </v>
      </c>
      <c r="AH371" s="49" t="str">
        <f t="shared" si="179"/>
        <v xml:space="preserve"> </v>
      </c>
      <c r="AI371" s="49" t="str">
        <f t="shared" si="180"/>
        <v xml:space="preserve"> </v>
      </c>
      <c r="AJ371" s="49" t="str">
        <f t="shared" si="181"/>
        <v xml:space="preserve"> </v>
      </c>
      <c r="AK371" s="121" t="str">
        <f t="shared" si="182"/>
        <v xml:space="preserve"> </v>
      </c>
    </row>
    <row r="372" spans="3:37" ht="12.75">
      <c r="C372" s="237"/>
      <c r="D372" s="238" t="s">
        <v>51</v>
      </c>
      <c r="E372" s="239">
        <v>0</v>
      </c>
      <c r="F372" s="240"/>
      <c r="G372" s="240">
        <v>0</v>
      </c>
      <c r="H372" s="240">
        <v>0</v>
      </c>
      <c r="I372" s="240">
        <v>0</v>
      </c>
      <c r="J372" s="240">
        <v>0</v>
      </c>
      <c r="K372" s="240">
        <v>0</v>
      </c>
      <c r="L372" s="240">
        <v>0</v>
      </c>
      <c r="M372" s="240">
        <v>0</v>
      </c>
      <c r="N372" s="240">
        <v>0</v>
      </c>
      <c r="O372" s="241">
        <v>0</v>
      </c>
      <c r="Q372" s="49" t="str">
        <f t="shared" si="166"/>
        <v xml:space="preserve"> </v>
      </c>
      <c r="R372" s="49" t="str">
        <f t="shared" si="167"/>
        <v xml:space="preserve"> </v>
      </c>
      <c r="S372" s="49" t="str">
        <f t="shared" si="168"/>
        <v xml:space="preserve"> </v>
      </c>
      <c r="U372" s="50" t="str">
        <f t="shared" si="169"/>
        <v xml:space="preserve"> </v>
      </c>
      <c r="V372" s="50" t="str">
        <f t="shared" si="170"/>
        <v xml:space="preserve"> </v>
      </c>
      <c r="W372" s="51" t="str">
        <f t="shared" si="171"/>
        <v xml:space="preserve"> </v>
      </c>
      <c r="X372" s="51" t="str">
        <f t="shared" si="172"/>
        <v xml:space="preserve"> </v>
      </c>
      <c r="Z372" s="49" t="str">
        <f t="shared" si="173"/>
        <v xml:space="preserve"> </v>
      </c>
      <c r="AA372" s="49" t="str">
        <f t="shared" si="174"/>
        <v xml:space="preserve"> </v>
      </c>
      <c r="AB372" s="49" t="str">
        <f t="shared" si="175"/>
        <v xml:space="preserve"> </v>
      </c>
      <c r="AD372" s="49" t="str">
        <f t="shared" si="176"/>
        <v xml:space="preserve"> </v>
      </c>
      <c r="AE372" s="49" t="str">
        <f t="shared" si="177"/>
        <v xml:space="preserve"> </v>
      </c>
      <c r="AF372" s="49" t="str">
        <f t="shared" si="178"/>
        <v xml:space="preserve"> </v>
      </c>
      <c r="AH372" s="49" t="str">
        <f t="shared" si="179"/>
        <v xml:space="preserve"> </v>
      </c>
      <c r="AI372" s="49" t="str">
        <f t="shared" si="180"/>
        <v xml:space="preserve"> </v>
      </c>
      <c r="AJ372" s="49" t="str">
        <f t="shared" si="181"/>
        <v xml:space="preserve"> </v>
      </c>
      <c r="AK372" s="121" t="str">
        <f t="shared" si="182"/>
        <v xml:space="preserve"> </v>
      </c>
    </row>
    <row r="373" spans="3:37" ht="12.75">
      <c r="C373" s="237"/>
      <c r="D373" s="238" t="s">
        <v>12</v>
      </c>
      <c r="E373" s="239">
        <v>0</v>
      </c>
      <c r="F373" s="240"/>
      <c r="G373" s="240">
        <v>0</v>
      </c>
      <c r="H373" s="240">
        <v>0</v>
      </c>
      <c r="I373" s="240">
        <v>0</v>
      </c>
      <c r="J373" s="240">
        <v>0</v>
      </c>
      <c r="K373" s="240">
        <v>0</v>
      </c>
      <c r="L373" s="240">
        <v>0</v>
      </c>
      <c r="M373" s="240">
        <v>0</v>
      </c>
      <c r="N373" s="240">
        <v>0</v>
      </c>
      <c r="O373" s="241">
        <v>0</v>
      </c>
      <c r="Q373" s="49" t="str">
        <f t="shared" si="166"/>
        <v xml:space="preserve"> </v>
      </c>
      <c r="R373" s="49" t="str">
        <f t="shared" si="167"/>
        <v xml:space="preserve"> </v>
      </c>
      <c r="S373" s="49" t="str">
        <f t="shared" si="168"/>
        <v xml:space="preserve"> </v>
      </c>
      <c r="U373" s="50" t="str">
        <f t="shared" si="169"/>
        <v xml:space="preserve"> </v>
      </c>
      <c r="V373" s="50" t="str">
        <f t="shared" si="170"/>
        <v xml:space="preserve"> </v>
      </c>
      <c r="W373" s="51" t="str">
        <f t="shared" si="171"/>
        <v xml:space="preserve"> </v>
      </c>
      <c r="X373" s="51" t="str">
        <f t="shared" si="172"/>
        <v xml:space="preserve"> </v>
      </c>
      <c r="Z373" s="49" t="str">
        <f t="shared" si="173"/>
        <v xml:space="preserve"> </v>
      </c>
      <c r="AA373" s="49" t="str">
        <f t="shared" si="174"/>
        <v xml:space="preserve"> </v>
      </c>
      <c r="AB373" s="49" t="str">
        <f t="shared" si="175"/>
        <v xml:space="preserve"> </v>
      </c>
      <c r="AD373" s="49" t="str">
        <f t="shared" si="176"/>
        <v xml:space="preserve"> </v>
      </c>
      <c r="AE373" s="49" t="str">
        <f t="shared" si="177"/>
        <v xml:space="preserve"> </v>
      </c>
      <c r="AF373" s="49" t="str">
        <f t="shared" si="178"/>
        <v xml:space="preserve"> </v>
      </c>
      <c r="AH373" s="49" t="str">
        <f t="shared" si="179"/>
        <v xml:space="preserve"> </v>
      </c>
      <c r="AI373" s="49" t="str">
        <f t="shared" si="180"/>
        <v xml:space="preserve"> </v>
      </c>
      <c r="AJ373" s="49" t="str">
        <f t="shared" si="181"/>
        <v xml:space="preserve"> </v>
      </c>
      <c r="AK373" s="121" t="str">
        <f t="shared" si="182"/>
        <v xml:space="preserve"> </v>
      </c>
    </row>
    <row r="374" spans="3:37" ht="12.75">
      <c r="C374" s="237"/>
      <c r="D374" s="238" t="s">
        <v>1</v>
      </c>
      <c r="E374" s="239">
        <v>0</v>
      </c>
      <c r="F374" s="240"/>
      <c r="G374" s="240">
        <v>0</v>
      </c>
      <c r="H374" s="240">
        <v>0</v>
      </c>
      <c r="I374" s="240">
        <v>0</v>
      </c>
      <c r="J374" s="240">
        <v>0</v>
      </c>
      <c r="K374" s="240">
        <v>0</v>
      </c>
      <c r="L374" s="240">
        <v>0</v>
      </c>
      <c r="M374" s="240">
        <v>0</v>
      </c>
      <c r="N374" s="240">
        <v>0</v>
      </c>
      <c r="O374" s="241">
        <v>0</v>
      </c>
      <c r="Q374" s="49" t="str">
        <f t="shared" si="166"/>
        <v xml:space="preserve"> </v>
      </c>
      <c r="R374" s="49" t="str">
        <f t="shared" si="167"/>
        <v xml:space="preserve"> </v>
      </c>
      <c r="S374" s="49" t="str">
        <f t="shared" si="168"/>
        <v xml:space="preserve"> </v>
      </c>
      <c r="U374" s="50" t="str">
        <f t="shared" si="169"/>
        <v xml:space="preserve"> </v>
      </c>
      <c r="V374" s="50" t="str">
        <f t="shared" si="170"/>
        <v xml:space="preserve"> </v>
      </c>
      <c r="W374" s="51" t="str">
        <f t="shared" si="171"/>
        <v xml:space="preserve"> </v>
      </c>
      <c r="X374" s="51" t="str">
        <f t="shared" si="172"/>
        <v xml:space="preserve"> </v>
      </c>
      <c r="Z374" s="49" t="str">
        <f t="shared" si="173"/>
        <v xml:space="preserve"> </v>
      </c>
      <c r="AA374" s="49" t="str">
        <f t="shared" si="174"/>
        <v xml:space="preserve"> </v>
      </c>
      <c r="AB374" s="49" t="str">
        <f t="shared" si="175"/>
        <v xml:space="preserve"> </v>
      </c>
      <c r="AD374" s="49" t="str">
        <f t="shared" si="176"/>
        <v xml:space="preserve"> </v>
      </c>
      <c r="AE374" s="49" t="str">
        <f t="shared" si="177"/>
        <v xml:space="preserve"> </v>
      </c>
      <c r="AF374" s="49" t="str">
        <f t="shared" si="178"/>
        <v xml:space="preserve"> </v>
      </c>
      <c r="AH374" s="49" t="str">
        <f t="shared" si="179"/>
        <v xml:space="preserve"> </v>
      </c>
      <c r="AI374" s="49" t="str">
        <f t="shared" si="180"/>
        <v xml:space="preserve"> </v>
      </c>
      <c r="AJ374" s="49" t="str">
        <f t="shared" si="181"/>
        <v xml:space="preserve"> </v>
      </c>
      <c r="AK374" s="121" t="str">
        <f t="shared" si="182"/>
        <v xml:space="preserve"> </v>
      </c>
    </row>
    <row r="375" spans="3:37" ht="12.75">
      <c r="C375" s="237"/>
      <c r="D375" s="238" t="s">
        <v>0</v>
      </c>
      <c r="E375" s="239">
        <v>0</v>
      </c>
      <c r="F375" s="240"/>
      <c r="G375" s="240">
        <v>0</v>
      </c>
      <c r="H375" s="240">
        <v>0</v>
      </c>
      <c r="I375" s="240">
        <v>0</v>
      </c>
      <c r="J375" s="240">
        <v>0</v>
      </c>
      <c r="K375" s="240">
        <v>0</v>
      </c>
      <c r="L375" s="240">
        <v>0</v>
      </c>
      <c r="M375" s="240">
        <v>0</v>
      </c>
      <c r="N375" s="240">
        <v>0</v>
      </c>
      <c r="O375" s="241">
        <v>0</v>
      </c>
      <c r="Q375" s="49" t="str">
        <f t="shared" si="166"/>
        <v xml:space="preserve"> </v>
      </c>
      <c r="R375" s="49" t="str">
        <f t="shared" si="167"/>
        <v xml:space="preserve"> </v>
      </c>
      <c r="S375" s="49" t="str">
        <f t="shared" si="168"/>
        <v xml:space="preserve"> </v>
      </c>
      <c r="U375" s="50" t="str">
        <f t="shared" si="169"/>
        <v xml:space="preserve"> </v>
      </c>
      <c r="V375" s="50" t="str">
        <f t="shared" si="170"/>
        <v xml:space="preserve"> </v>
      </c>
      <c r="W375" s="51" t="str">
        <f t="shared" si="171"/>
        <v xml:space="preserve"> </v>
      </c>
      <c r="X375" s="51" t="str">
        <f t="shared" si="172"/>
        <v xml:space="preserve"> </v>
      </c>
      <c r="Z375" s="49" t="str">
        <f t="shared" si="173"/>
        <v xml:space="preserve"> </v>
      </c>
      <c r="AA375" s="49" t="str">
        <f t="shared" si="174"/>
        <v xml:space="preserve"> </v>
      </c>
      <c r="AB375" s="49" t="str">
        <f t="shared" si="175"/>
        <v xml:space="preserve"> </v>
      </c>
      <c r="AD375" s="49" t="str">
        <f t="shared" si="176"/>
        <v xml:space="preserve"> </v>
      </c>
      <c r="AE375" s="49" t="str">
        <f t="shared" si="177"/>
        <v xml:space="preserve"> </v>
      </c>
      <c r="AF375" s="49" t="str">
        <f t="shared" si="178"/>
        <v xml:space="preserve"> </v>
      </c>
      <c r="AH375" s="49" t="str">
        <f t="shared" si="179"/>
        <v xml:space="preserve"> </v>
      </c>
      <c r="AI375" s="49" t="str">
        <f t="shared" si="180"/>
        <v xml:space="preserve"> </v>
      </c>
      <c r="AJ375" s="49" t="str">
        <f t="shared" si="181"/>
        <v xml:space="preserve"> </v>
      </c>
      <c r="AK375" s="121" t="str">
        <f t="shared" si="182"/>
        <v xml:space="preserve"> </v>
      </c>
    </row>
    <row r="376" spans="3:37" ht="12.75">
      <c r="C376" s="237"/>
      <c r="D376" s="238" t="s">
        <v>13</v>
      </c>
      <c r="E376" s="239">
        <v>0</v>
      </c>
      <c r="F376" s="240"/>
      <c r="G376" s="240">
        <v>0</v>
      </c>
      <c r="H376" s="240">
        <v>0</v>
      </c>
      <c r="I376" s="240">
        <v>0</v>
      </c>
      <c r="J376" s="240">
        <v>0</v>
      </c>
      <c r="K376" s="240">
        <v>0</v>
      </c>
      <c r="L376" s="240">
        <v>0</v>
      </c>
      <c r="M376" s="240">
        <v>0</v>
      </c>
      <c r="N376" s="240">
        <v>0</v>
      </c>
      <c r="O376" s="241">
        <v>0</v>
      </c>
      <c r="Q376" s="49" t="str">
        <f t="shared" si="166"/>
        <v xml:space="preserve"> </v>
      </c>
      <c r="R376" s="49" t="str">
        <f t="shared" si="167"/>
        <v xml:space="preserve"> </v>
      </c>
      <c r="S376" s="49" t="str">
        <f t="shared" si="168"/>
        <v xml:space="preserve"> </v>
      </c>
      <c r="U376" s="50" t="str">
        <f t="shared" si="169"/>
        <v xml:space="preserve"> </v>
      </c>
      <c r="V376" s="50" t="str">
        <f t="shared" si="170"/>
        <v xml:space="preserve"> </v>
      </c>
      <c r="W376" s="51" t="str">
        <f t="shared" si="171"/>
        <v xml:space="preserve"> </v>
      </c>
      <c r="X376" s="51" t="str">
        <f t="shared" si="172"/>
        <v xml:space="preserve"> </v>
      </c>
      <c r="Z376" s="49" t="str">
        <f t="shared" si="173"/>
        <v xml:space="preserve"> </v>
      </c>
      <c r="AA376" s="49" t="str">
        <f t="shared" si="174"/>
        <v xml:space="preserve"> </v>
      </c>
      <c r="AB376" s="49" t="str">
        <f t="shared" si="175"/>
        <v xml:space="preserve"> </v>
      </c>
      <c r="AD376" s="49" t="str">
        <f t="shared" si="176"/>
        <v xml:space="preserve"> </v>
      </c>
      <c r="AE376" s="49" t="str">
        <f t="shared" si="177"/>
        <v xml:space="preserve"> </v>
      </c>
      <c r="AF376" s="49" t="str">
        <f t="shared" si="178"/>
        <v xml:space="preserve"> </v>
      </c>
      <c r="AH376" s="49" t="str">
        <f t="shared" si="179"/>
        <v xml:space="preserve"> </v>
      </c>
      <c r="AI376" s="49" t="str">
        <f t="shared" si="180"/>
        <v xml:space="preserve"> </v>
      </c>
      <c r="AJ376" s="49" t="str">
        <f t="shared" si="181"/>
        <v xml:space="preserve"> </v>
      </c>
      <c r="AK376" s="121" t="str">
        <f t="shared" si="182"/>
        <v xml:space="preserve"> </v>
      </c>
    </row>
    <row r="377" spans="3:37" ht="12.75">
      <c r="C377" s="237"/>
      <c r="D377" s="238" t="s">
        <v>48</v>
      </c>
      <c r="E377" s="239">
        <v>0</v>
      </c>
      <c r="F377" s="240"/>
      <c r="G377" s="240">
        <v>0</v>
      </c>
      <c r="H377" s="240">
        <v>0</v>
      </c>
      <c r="I377" s="240">
        <v>0</v>
      </c>
      <c r="J377" s="240">
        <v>0</v>
      </c>
      <c r="K377" s="240">
        <v>0</v>
      </c>
      <c r="L377" s="240">
        <v>0</v>
      </c>
      <c r="M377" s="240">
        <v>0</v>
      </c>
      <c r="N377" s="240">
        <v>0</v>
      </c>
      <c r="O377" s="241">
        <v>0</v>
      </c>
      <c r="Q377" s="49" t="str">
        <f t="shared" si="166"/>
        <v xml:space="preserve"> </v>
      </c>
      <c r="R377" s="49" t="str">
        <f t="shared" si="167"/>
        <v xml:space="preserve"> </v>
      </c>
      <c r="S377" s="49" t="str">
        <f t="shared" si="168"/>
        <v xml:space="preserve"> </v>
      </c>
      <c r="U377" s="50" t="str">
        <f t="shared" si="169"/>
        <v xml:space="preserve"> </v>
      </c>
      <c r="V377" s="50" t="str">
        <f t="shared" si="170"/>
        <v xml:space="preserve"> </v>
      </c>
      <c r="W377" s="51" t="str">
        <f t="shared" si="171"/>
        <v xml:space="preserve"> </v>
      </c>
      <c r="X377" s="51" t="str">
        <f t="shared" si="172"/>
        <v xml:space="preserve"> </v>
      </c>
      <c r="Z377" s="49" t="str">
        <f t="shared" si="173"/>
        <v xml:space="preserve"> </v>
      </c>
      <c r="AA377" s="49" t="str">
        <f t="shared" si="174"/>
        <v xml:space="preserve"> </v>
      </c>
      <c r="AB377" s="49" t="str">
        <f t="shared" si="175"/>
        <v xml:space="preserve"> </v>
      </c>
      <c r="AD377" s="49" t="str">
        <f t="shared" si="176"/>
        <v xml:space="preserve"> </v>
      </c>
      <c r="AE377" s="49" t="str">
        <f t="shared" si="177"/>
        <v xml:space="preserve"> </v>
      </c>
      <c r="AF377" s="49" t="str">
        <f t="shared" si="178"/>
        <v xml:space="preserve"> </v>
      </c>
      <c r="AH377" s="49" t="str">
        <f t="shared" si="179"/>
        <v xml:space="preserve"> </v>
      </c>
      <c r="AI377" s="49" t="str">
        <f t="shared" si="180"/>
        <v xml:space="preserve"> </v>
      </c>
      <c r="AJ377" s="49" t="str">
        <f t="shared" si="181"/>
        <v xml:space="preserve"> </v>
      </c>
      <c r="AK377" s="121" t="str">
        <f t="shared" si="182"/>
        <v xml:space="preserve"> </v>
      </c>
    </row>
    <row r="378" spans="3:37" ht="12.75">
      <c r="C378" s="237"/>
      <c r="D378" s="238" t="s">
        <v>47</v>
      </c>
      <c r="E378" s="239">
        <v>0</v>
      </c>
      <c r="F378" s="240"/>
      <c r="G378" s="240">
        <v>0</v>
      </c>
      <c r="H378" s="240">
        <v>0</v>
      </c>
      <c r="I378" s="240">
        <v>0</v>
      </c>
      <c r="J378" s="240">
        <v>0</v>
      </c>
      <c r="K378" s="240">
        <v>0</v>
      </c>
      <c r="L378" s="240">
        <v>0</v>
      </c>
      <c r="M378" s="240">
        <v>0</v>
      </c>
      <c r="N378" s="240">
        <v>0</v>
      </c>
      <c r="O378" s="241">
        <v>0</v>
      </c>
      <c r="Q378" s="49" t="str">
        <f t="shared" si="166"/>
        <v xml:space="preserve"> </v>
      </c>
      <c r="R378" s="49" t="str">
        <f t="shared" si="167"/>
        <v xml:space="preserve"> </v>
      </c>
      <c r="S378" s="49" t="str">
        <f t="shared" si="168"/>
        <v xml:space="preserve"> </v>
      </c>
      <c r="U378" s="50" t="str">
        <f t="shared" si="169"/>
        <v xml:space="preserve"> </v>
      </c>
      <c r="V378" s="50" t="str">
        <f t="shared" si="170"/>
        <v xml:space="preserve"> </v>
      </c>
      <c r="W378" s="51" t="str">
        <f t="shared" si="171"/>
        <v xml:space="preserve"> </v>
      </c>
      <c r="X378" s="51" t="str">
        <f t="shared" si="172"/>
        <v xml:space="preserve"> </v>
      </c>
      <c r="Z378" s="49" t="str">
        <f t="shared" si="173"/>
        <v xml:space="preserve"> </v>
      </c>
      <c r="AA378" s="49" t="str">
        <f t="shared" si="174"/>
        <v xml:space="preserve"> </v>
      </c>
      <c r="AB378" s="49" t="str">
        <f t="shared" si="175"/>
        <v xml:space="preserve"> </v>
      </c>
      <c r="AD378" s="49" t="str">
        <f t="shared" si="176"/>
        <v xml:space="preserve"> </v>
      </c>
      <c r="AE378" s="49" t="str">
        <f t="shared" si="177"/>
        <v xml:space="preserve"> </v>
      </c>
      <c r="AF378" s="49" t="str">
        <f t="shared" si="178"/>
        <v xml:space="preserve"> </v>
      </c>
      <c r="AH378" s="49" t="str">
        <f t="shared" si="179"/>
        <v xml:space="preserve"> </v>
      </c>
      <c r="AI378" s="49" t="str">
        <f t="shared" si="180"/>
        <v xml:space="preserve"> </v>
      </c>
      <c r="AJ378" s="49" t="str">
        <f t="shared" si="181"/>
        <v xml:space="preserve"> </v>
      </c>
      <c r="AK378" s="121" t="str">
        <f t="shared" si="182"/>
        <v xml:space="preserve"> </v>
      </c>
    </row>
    <row r="379" spans="3:37" ht="12.75">
      <c r="C379" s="237"/>
      <c r="D379" s="238" t="s">
        <v>21</v>
      </c>
      <c r="E379" s="239">
        <v>0</v>
      </c>
      <c r="F379" s="240"/>
      <c r="G379" s="240">
        <v>0</v>
      </c>
      <c r="H379" s="240">
        <v>0</v>
      </c>
      <c r="I379" s="240">
        <v>0</v>
      </c>
      <c r="J379" s="240">
        <v>0</v>
      </c>
      <c r="K379" s="240">
        <v>0</v>
      </c>
      <c r="L379" s="240">
        <v>0</v>
      </c>
      <c r="M379" s="240">
        <v>0</v>
      </c>
      <c r="N379" s="240">
        <v>0</v>
      </c>
      <c r="O379" s="241">
        <v>0</v>
      </c>
      <c r="Q379" s="49" t="str">
        <f t="shared" si="166"/>
        <v xml:space="preserve"> </v>
      </c>
      <c r="R379" s="49" t="str">
        <f t="shared" si="167"/>
        <v xml:space="preserve"> </v>
      </c>
      <c r="S379" s="49" t="str">
        <f t="shared" si="168"/>
        <v xml:space="preserve"> </v>
      </c>
      <c r="U379" s="50" t="str">
        <f t="shared" si="169"/>
        <v xml:space="preserve"> </v>
      </c>
      <c r="V379" s="50" t="str">
        <f t="shared" si="170"/>
        <v xml:space="preserve"> </v>
      </c>
      <c r="W379" s="51" t="str">
        <f t="shared" si="171"/>
        <v xml:space="preserve"> </v>
      </c>
      <c r="X379" s="51" t="str">
        <f t="shared" si="172"/>
        <v xml:space="preserve"> </v>
      </c>
      <c r="Z379" s="49" t="str">
        <f t="shared" si="173"/>
        <v xml:space="preserve"> </v>
      </c>
      <c r="AA379" s="49" t="str">
        <f t="shared" si="174"/>
        <v xml:space="preserve"> </v>
      </c>
      <c r="AB379" s="49" t="str">
        <f t="shared" si="175"/>
        <v xml:space="preserve"> </v>
      </c>
      <c r="AD379" s="49" t="str">
        <f t="shared" si="176"/>
        <v xml:space="preserve"> </v>
      </c>
      <c r="AE379" s="49" t="str">
        <f t="shared" si="177"/>
        <v xml:space="preserve"> </v>
      </c>
      <c r="AF379" s="49" t="str">
        <f t="shared" si="178"/>
        <v xml:space="preserve"> </v>
      </c>
      <c r="AH379" s="49" t="str">
        <f t="shared" si="179"/>
        <v xml:space="preserve"> </v>
      </c>
      <c r="AI379" s="49" t="str">
        <f t="shared" si="180"/>
        <v xml:space="preserve"> </v>
      </c>
      <c r="AJ379" s="49" t="str">
        <f t="shared" si="181"/>
        <v xml:space="preserve"> </v>
      </c>
      <c r="AK379" s="121" t="str">
        <f t="shared" si="182"/>
        <v xml:space="preserve"> </v>
      </c>
    </row>
    <row r="380" spans="3:37" ht="12.75">
      <c r="C380" s="237"/>
      <c r="D380" s="238" t="s">
        <v>2</v>
      </c>
      <c r="E380" s="239">
        <v>0</v>
      </c>
      <c r="F380" s="240"/>
      <c r="G380" s="240">
        <v>0</v>
      </c>
      <c r="H380" s="240">
        <v>0</v>
      </c>
      <c r="I380" s="240">
        <v>0</v>
      </c>
      <c r="J380" s="240">
        <v>0</v>
      </c>
      <c r="K380" s="240">
        <v>0</v>
      </c>
      <c r="L380" s="240">
        <v>0</v>
      </c>
      <c r="M380" s="240">
        <v>0</v>
      </c>
      <c r="N380" s="240">
        <v>0</v>
      </c>
      <c r="O380" s="241">
        <v>0</v>
      </c>
      <c r="Q380" s="49" t="str">
        <f t="shared" si="166"/>
        <v xml:space="preserve"> </v>
      </c>
      <c r="R380" s="49" t="str">
        <f t="shared" si="167"/>
        <v xml:space="preserve"> </v>
      </c>
      <c r="S380" s="49" t="str">
        <f t="shared" si="168"/>
        <v xml:space="preserve"> </v>
      </c>
      <c r="U380" s="50" t="str">
        <f t="shared" si="169"/>
        <v xml:space="preserve"> </v>
      </c>
      <c r="V380" s="50" t="str">
        <f t="shared" si="170"/>
        <v xml:space="preserve"> </v>
      </c>
      <c r="W380" s="51" t="str">
        <f t="shared" si="171"/>
        <v xml:space="preserve"> </v>
      </c>
      <c r="X380" s="51" t="str">
        <f t="shared" si="172"/>
        <v xml:space="preserve"> </v>
      </c>
      <c r="Z380" s="49" t="str">
        <f t="shared" si="173"/>
        <v xml:space="preserve"> </v>
      </c>
      <c r="AA380" s="49" t="str">
        <f t="shared" si="174"/>
        <v xml:space="preserve"> </v>
      </c>
      <c r="AB380" s="49" t="str">
        <f t="shared" si="175"/>
        <v xml:space="preserve"> </v>
      </c>
      <c r="AD380" s="49" t="str">
        <f t="shared" si="176"/>
        <v xml:space="preserve"> </v>
      </c>
      <c r="AE380" s="49" t="str">
        <f t="shared" si="177"/>
        <v xml:space="preserve"> </v>
      </c>
      <c r="AF380" s="49" t="str">
        <f t="shared" si="178"/>
        <v xml:space="preserve"> </v>
      </c>
      <c r="AH380" s="49" t="str">
        <f t="shared" si="179"/>
        <v xml:space="preserve"> </v>
      </c>
      <c r="AI380" s="49" t="str">
        <f t="shared" si="180"/>
        <v xml:space="preserve"> </v>
      </c>
      <c r="AJ380" s="49" t="str">
        <f t="shared" si="181"/>
        <v xml:space="preserve"> </v>
      </c>
      <c r="AK380" s="121" t="str">
        <f t="shared" si="182"/>
        <v xml:space="preserve"> </v>
      </c>
    </row>
    <row r="381" spans="3:37" ht="12.75">
      <c r="C381" s="237"/>
      <c r="D381" s="238" t="s">
        <v>104</v>
      </c>
      <c r="E381" s="239">
        <v>0</v>
      </c>
      <c r="F381" s="240"/>
      <c r="G381" s="240">
        <v>0</v>
      </c>
      <c r="H381" s="240">
        <v>0</v>
      </c>
      <c r="I381" s="240">
        <v>0</v>
      </c>
      <c r="J381" s="240">
        <v>0</v>
      </c>
      <c r="K381" s="240">
        <v>0</v>
      </c>
      <c r="L381" s="240">
        <v>0</v>
      </c>
      <c r="M381" s="240">
        <v>0</v>
      </c>
      <c r="N381" s="240">
        <v>0</v>
      </c>
      <c r="O381" s="241">
        <v>0</v>
      </c>
      <c r="Q381" s="49" t="str">
        <f t="shared" si="166"/>
        <v xml:space="preserve"> </v>
      </c>
      <c r="R381" s="49" t="str">
        <f t="shared" si="167"/>
        <v xml:space="preserve"> </v>
      </c>
      <c r="S381" s="49" t="str">
        <f t="shared" si="168"/>
        <v xml:space="preserve"> </v>
      </c>
      <c r="U381" s="50" t="str">
        <f t="shared" si="169"/>
        <v xml:space="preserve"> </v>
      </c>
      <c r="V381" s="50" t="str">
        <f t="shared" si="170"/>
        <v xml:space="preserve"> </v>
      </c>
      <c r="W381" s="51" t="str">
        <f t="shared" si="171"/>
        <v xml:space="preserve"> </v>
      </c>
      <c r="X381" s="51" t="str">
        <f t="shared" si="172"/>
        <v xml:space="preserve"> </v>
      </c>
      <c r="Z381" s="49" t="str">
        <f t="shared" si="173"/>
        <v xml:space="preserve"> </v>
      </c>
      <c r="AA381" s="49" t="str">
        <f t="shared" si="174"/>
        <v xml:space="preserve"> </v>
      </c>
      <c r="AB381" s="49" t="str">
        <f t="shared" si="175"/>
        <v xml:space="preserve"> </v>
      </c>
      <c r="AD381" s="49" t="str">
        <f t="shared" si="176"/>
        <v xml:space="preserve"> </v>
      </c>
      <c r="AE381" s="49" t="str">
        <f t="shared" si="177"/>
        <v xml:space="preserve"> </v>
      </c>
      <c r="AF381" s="49" t="str">
        <f t="shared" si="178"/>
        <v xml:space="preserve"> </v>
      </c>
      <c r="AH381" s="49" t="str">
        <f t="shared" si="179"/>
        <v xml:space="preserve"> </v>
      </c>
      <c r="AI381" s="49" t="str">
        <f t="shared" si="180"/>
        <v xml:space="preserve"> </v>
      </c>
      <c r="AJ381" s="49" t="str">
        <f t="shared" si="181"/>
        <v xml:space="preserve"> </v>
      </c>
      <c r="AK381" s="121" t="str">
        <f t="shared" si="182"/>
        <v xml:space="preserve"> </v>
      </c>
    </row>
    <row r="382" spans="3:37" ht="12.75">
      <c r="C382" s="227" t="s">
        <v>295</v>
      </c>
      <c r="D382" s="228"/>
      <c r="E382" s="234">
        <v>0</v>
      </c>
      <c r="F382" s="235"/>
      <c r="G382" s="235">
        <v>0</v>
      </c>
      <c r="H382" s="235">
        <v>0</v>
      </c>
      <c r="I382" s="235">
        <v>0</v>
      </c>
      <c r="J382" s="235">
        <v>0</v>
      </c>
      <c r="K382" s="235">
        <v>0</v>
      </c>
      <c r="L382" s="235">
        <v>0</v>
      </c>
      <c r="M382" s="235">
        <v>0</v>
      </c>
      <c r="N382" s="235">
        <v>0</v>
      </c>
      <c r="O382" s="236">
        <v>0</v>
      </c>
      <c r="Q382" s="53" t="str">
        <f t="shared" si="166"/>
        <v xml:space="preserve"> </v>
      </c>
      <c r="R382" s="53" t="str">
        <f t="shared" si="167"/>
        <v xml:space="preserve"> </v>
      </c>
      <c r="S382" s="53" t="str">
        <f t="shared" si="168"/>
        <v xml:space="preserve"> </v>
      </c>
      <c r="T382" s="54"/>
      <c r="U382" s="55" t="str">
        <f t="shared" si="169"/>
        <v xml:space="preserve"> </v>
      </c>
      <c r="V382" s="55" t="str">
        <f t="shared" si="170"/>
        <v xml:space="preserve"> </v>
      </c>
      <c r="W382" s="56" t="str">
        <f t="shared" si="171"/>
        <v xml:space="preserve"> </v>
      </c>
      <c r="X382" s="56" t="str">
        <f t="shared" si="172"/>
        <v xml:space="preserve"> </v>
      </c>
      <c r="Y382" s="54"/>
      <c r="Z382" s="53" t="str">
        <f t="shared" si="173"/>
        <v xml:space="preserve"> </v>
      </c>
      <c r="AA382" s="53" t="str">
        <f t="shared" si="174"/>
        <v xml:space="preserve"> </v>
      </c>
      <c r="AB382" s="53" t="str">
        <f t="shared" si="175"/>
        <v xml:space="preserve"> </v>
      </c>
      <c r="AC382" s="54"/>
      <c r="AD382" s="53" t="str">
        <f t="shared" si="176"/>
        <v xml:space="preserve"> </v>
      </c>
      <c r="AE382" s="53" t="str">
        <f t="shared" si="177"/>
        <v xml:space="preserve"> </v>
      </c>
      <c r="AF382" s="53" t="str">
        <f t="shared" si="178"/>
        <v xml:space="preserve"> </v>
      </c>
      <c r="AG382" s="54"/>
      <c r="AH382" s="57" t="str">
        <f t="shared" si="179"/>
        <v xml:space="preserve"> </v>
      </c>
      <c r="AI382" s="53" t="str">
        <f t="shared" si="180"/>
        <v xml:space="preserve"> </v>
      </c>
      <c r="AJ382" s="53" t="str">
        <f t="shared" si="181"/>
        <v xml:space="preserve"> </v>
      </c>
      <c r="AK382" s="121" t="str">
        <f t="shared" si="182"/>
        <v xml:space="preserve"> </v>
      </c>
    </row>
    <row r="383" spans="3:37" ht="12.75">
      <c r="C383" s="227"/>
      <c r="D383" s="228"/>
      <c r="E383" s="234"/>
      <c r="F383" s="235"/>
      <c r="G383" s="235"/>
      <c r="H383" s="235"/>
      <c r="I383" s="235"/>
      <c r="J383" s="235"/>
      <c r="K383" s="235"/>
      <c r="L383" s="235"/>
      <c r="M383" s="235"/>
      <c r="N383" s="235"/>
      <c r="O383" s="236"/>
      <c r="Q383" s="49" t="str">
        <f t="shared" si="166"/>
        <v xml:space="preserve"> </v>
      </c>
      <c r="R383" s="49" t="str">
        <f t="shared" si="167"/>
        <v xml:space="preserve"> </v>
      </c>
      <c r="S383" s="49" t="str">
        <f t="shared" si="168"/>
        <v xml:space="preserve"> </v>
      </c>
      <c r="U383" s="50" t="str">
        <f t="shared" si="169"/>
        <v xml:space="preserve"> </v>
      </c>
      <c r="V383" s="50" t="str">
        <f t="shared" si="170"/>
        <v xml:space="preserve"> </v>
      </c>
      <c r="W383" s="51" t="str">
        <f t="shared" si="171"/>
        <v xml:space="preserve"> </v>
      </c>
      <c r="X383" s="51" t="str">
        <f t="shared" si="172"/>
        <v xml:space="preserve"> </v>
      </c>
      <c r="Z383" s="49" t="str">
        <f t="shared" si="173"/>
        <v xml:space="preserve"> </v>
      </c>
      <c r="AA383" s="49" t="str">
        <f t="shared" si="174"/>
        <v xml:space="preserve"> </v>
      </c>
      <c r="AB383" s="49" t="str">
        <f t="shared" si="175"/>
        <v xml:space="preserve"> </v>
      </c>
      <c r="AD383" s="49" t="str">
        <f t="shared" si="176"/>
        <v xml:space="preserve"> </v>
      </c>
      <c r="AE383" s="49" t="str">
        <f t="shared" si="177"/>
        <v xml:space="preserve"> </v>
      </c>
      <c r="AF383" s="49" t="str">
        <f t="shared" si="178"/>
        <v xml:space="preserve"> </v>
      </c>
      <c r="AH383" s="49" t="str">
        <f t="shared" si="179"/>
        <v xml:space="preserve"> </v>
      </c>
      <c r="AI383" s="49" t="str">
        <f t="shared" si="180"/>
        <v xml:space="preserve"> </v>
      </c>
      <c r="AJ383" s="49" t="str">
        <f t="shared" si="181"/>
        <v xml:space="preserve"> </v>
      </c>
      <c r="AK383" s="121" t="str">
        <f t="shared" si="182"/>
        <v xml:space="preserve"> </v>
      </c>
    </row>
    <row r="384" spans="3:37" ht="13.5" thickBot="1">
      <c r="C384" s="242" t="s">
        <v>68</v>
      </c>
      <c r="D384" s="243"/>
      <c r="E384" s="244">
        <v>35561.979999999989</v>
      </c>
      <c r="F384" s="245">
        <v>8312</v>
      </c>
      <c r="G384" s="245">
        <v>115040</v>
      </c>
      <c r="H384" s="245">
        <v>21629734.558620322</v>
      </c>
      <c r="I384" s="245">
        <v>3842860.1419210494</v>
      </c>
      <c r="J384" s="245">
        <v>598945.28730061057</v>
      </c>
      <c r="K384" s="245">
        <v>264964.24834309879</v>
      </c>
      <c r="L384" s="245">
        <v>1102811.6319949492</v>
      </c>
      <c r="M384" s="245">
        <v>10557319.230892548</v>
      </c>
      <c r="N384" s="245">
        <v>2286355.6108000004</v>
      </c>
      <c r="O384" s="246">
        <v>2976478.4073680877</v>
      </c>
      <c r="Q384" s="278">
        <f t="shared" si="166"/>
        <v>608.22638555615663</v>
      </c>
      <c r="R384" s="278">
        <f t="shared" si="167"/>
        <v>2602.2298554644276</v>
      </c>
      <c r="S384" s="278">
        <f t="shared" si="168"/>
        <v>188.01925033571212</v>
      </c>
      <c r="T384" s="279"/>
      <c r="U384" s="280">
        <f t="shared" si="169"/>
        <v>0.17766561727820718</v>
      </c>
      <c r="V384" s="280">
        <f t="shared" si="170"/>
        <v>2.7690829292304316E-2</v>
      </c>
      <c r="W384" s="281">
        <f t="shared" si="171"/>
        <v>1.2249999999999994E-2</v>
      </c>
      <c r="X384" s="281">
        <f t="shared" si="172"/>
        <v>5.0985906877689086E-2</v>
      </c>
      <c r="Y384" s="279"/>
      <c r="Z384" s="278">
        <f t="shared" si="173"/>
        <v>296.8709624968169</v>
      </c>
      <c r="AA384" s="278">
        <f t="shared" si="174"/>
        <v>1270.129840097756</v>
      </c>
      <c r="AB384" s="278">
        <f t="shared" si="175"/>
        <v>91.770855623196695</v>
      </c>
      <c r="AC384" s="279"/>
      <c r="AD384" s="278">
        <f t="shared" si="176"/>
        <v>64.292134768649021</v>
      </c>
      <c r="AE384" s="278">
        <f t="shared" si="177"/>
        <v>275.06684441770938</v>
      </c>
      <c r="AF384" s="278">
        <f t="shared" si="178"/>
        <v>19.874440288595274</v>
      </c>
      <c r="AG384" s="279"/>
      <c r="AH384" s="282">
        <f t="shared" si="179"/>
        <v>83.69833196487059</v>
      </c>
      <c r="AI384" s="278">
        <f t="shared" si="180"/>
        <v>358.09412985660344</v>
      </c>
      <c r="AJ384" s="278">
        <f t="shared" si="181"/>
        <v>25.873421482685046</v>
      </c>
      <c r="AK384" s="121">
        <f t="shared" si="182"/>
        <v>0.13761049167299377</v>
      </c>
    </row>
    <row r="385" spans="37:37" ht="12.75">
      <c r="AK385" s="121"/>
    </row>
    <row r="386" spans="37:37" ht="12.75">
      <c r="AK386" s="121"/>
    </row>
    <row r="387" spans="37:37" ht="12.75">
      <c r="AK387" s="121"/>
    </row>
    <row r="388" spans="37:37" ht="12.75">
      <c r="AK388" s="121"/>
    </row>
    <row r="389" spans="37:37" ht="12.75">
      <c r="AK389" s="121"/>
    </row>
    <row r="390" spans="37:37" ht="12.75">
      <c r="AK390" s="121"/>
    </row>
    <row r="391" spans="37:37" ht="12.75">
      <c r="AK391" s="121"/>
    </row>
    <row r="392" spans="37:37" ht="12.75">
      <c r="AK392" s="121"/>
    </row>
    <row r="393" spans="37:37" ht="12.75">
      <c r="AK393" s="121"/>
    </row>
    <row r="394" spans="37:37" ht="12.75">
      <c r="AK394" s="121"/>
    </row>
    <row r="395" spans="37:37" ht="12.75">
      <c r="AK395" s="121"/>
    </row>
    <row r="396" spans="37:37" ht="12.75">
      <c r="AK396" s="121"/>
    </row>
    <row r="397" spans="37:37" ht="12.75">
      <c r="AK397" s="121"/>
    </row>
    <row r="398" spans="37:37" ht="12.75">
      <c r="AK398" s="121"/>
    </row>
    <row r="399" spans="37:37" ht="12.75">
      <c r="AK399" s="121"/>
    </row>
    <row r="400" spans="37:37" ht="12.75">
      <c r="AK400" s="121"/>
    </row>
    <row r="401" spans="37:37" ht="12.75">
      <c r="AK401" s="121"/>
    </row>
    <row r="402" spans="37:37" ht="12.75">
      <c r="AK402" s="121"/>
    </row>
    <row r="403" spans="37:37" ht="12.75">
      <c r="AK403" s="121"/>
    </row>
    <row r="404" spans="37:37" ht="12.75">
      <c r="AK404" s="121"/>
    </row>
    <row r="405" spans="37:37" ht="12.75">
      <c r="AK405" s="121"/>
    </row>
    <row r="406" spans="37:37" ht="12.75">
      <c r="AK406" s="121"/>
    </row>
    <row r="407" spans="37:37" ht="12.75">
      <c r="AK407" s="121"/>
    </row>
    <row r="408" spans="37:37" ht="12.75">
      <c r="AK408" s="121"/>
    </row>
    <row r="409" spans="37:37" ht="12.75">
      <c r="AK409" s="121"/>
    </row>
    <row r="410" spans="37:37" ht="12.75">
      <c r="AK410" s="121"/>
    </row>
    <row r="411" spans="37:37" ht="12.75">
      <c r="AK411" s="121"/>
    </row>
    <row r="412" spans="37:37" ht="12.75">
      <c r="AK412" s="121"/>
    </row>
    <row r="413" spans="37:37" ht="12.75">
      <c r="AK413" s="121"/>
    </row>
    <row r="414" spans="37:37" ht="12.75">
      <c r="AK414" s="121"/>
    </row>
    <row r="415" spans="37:37" ht="12.75">
      <c r="AK415" s="121"/>
    </row>
    <row r="416" spans="37:37" ht="12.75">
      <c r="AK416" s="121"/>
    </row>
    <row r="417" spans="37:37" ht="12.75">
      <c r="AK417" s="121"/>
    </row>
    <row r="418" spans="37:37" ht="12.75">
      <c r="AK418" s="121"/>
    </row>
    <row r="419" spans="37:37" ht="12.75">
      <c r="AK419" s="121"/>
    </row>
    <row r="420" spans="37:37" ht="12.75">
      <c r="AK420" s="121"/>
    </row>
    <row r="421" spans="37:37" ht="12.75">
      <c r="AK421" s="121"/>
    </row>
    <row r="422" spans="37:37" ht="12.75">
      <c r="AK422" s="121"/>
    </row>
    <row r="423" spans="37:37" ht="12.75">
      <c r="AK423" s="121"/>
    </row>
    <row r="424" spans="37:37" ht="12.75">
      <c r="AK424" s="121"/>
    </row>
    <row r="425" spans="37:37" ht="12.75">
      <c r="AK425" s="121"/>
    </row>
    <row r="426" spans="37:37" ht="12.75">
      <c r="AK426" s="121"/>
    </row>
    <row r="427" spans="37:37" ht="12.75">
      <c r="AK427" s="121"/>
    </row>
    <row r="428" spans="37:37" ht="12.75">
      <c r="AK428" s="121"/>
    </row>
    <row r="429" spans="37:37" ht="12.75">
      <c r="AK429" s="121"/>
    </row>
    <row r="430" spans="37:37" ht="12.75">
      <c r="AK430" s="121"/>
    </row>
    <row r="431" spans="37:37" ht="12.75">
      <c r="AK431" s="121"/>
    </row>
    <row r="432" spans="37:37" ht="12.75">
      <c r="AK432" s="121"/>
    </row>
    <row r="433" spans="37:37" ht="12.75">
      <c r="AK433" s="121"/>
    </row>
    <row r="434" spans="37:37" ht="12.75">
      <c r="AK434" s="121"/>
    </row>
    <row r="435" spans="37:37" ht="12.75">
      <c r="AK435" s="121"/>
    </row>
    <row r="436" spans="37:37" ht="12.75">
      <c r="AK436" s="121"/>
    </row>
    <row r="437" spans="37:37" ht="12.75">
      <c r="AK437" s="121"/>
    </row>
    <row r="438" spans="37:37" ht="12.75">
      <c r="AK438" s="121"/>
    </row>
    <row r="439" spans="37:37" ht="12.75">
      <c r="AK439" s="121"/>
    </row>
    <row r="440" spans="37:37" ht="12.75">
      <c r="AK440" s="121"/>
    </row>
    <row r="441" spans="37:37" ht="12.75">
      <c r="AK441" s="121"/>
    </row>
    <row r="442" spans="37:37" ht="12.75">
      <c r="AK442" s="121"/>
    </row>
    <row r="443" spans="37:37" ht="12.75">
      <c r="AK443" s="121"/>
    </row>
    <row r="444" spans="37:37" ht="12.75">
      <c r="AK444" s="121"/>
    </row>
    <row r="445" spans="37:37" ht="12.75">
      <c r="AK445" s="121"/>
    </row>
    <row r="446" spans="37:37" ht="12.75">
      <c r="AK446" s="121"/>
    </row>
    <row r="447" spans="37:37" ht="12.75">
      <c r="AK447" s="121"/>
    </row>
    <row r="448" spans="37:37" ht="12.75">
      <c r="AK448" s="121"/>
    </row>
    <row r="449" spans="37:37" ht="12.75">
      <c r="AK449" s="121"/>
    </row>
    <row r="450" spans="37:37" ht="12.75">
      <c r="AK450" s="121"/>
    </row>
    <row r="451" spans="37:37" ht="12.75">
      <c r="AK451" s="121"/>
    </row>
    <row r="452" spans="37:37" ht="12.75">
      <c r="AK452" s="121"/>
    </row>
    <row r="453" spans="37:37" ht="12.75">
      <c r="AK453" s="121"/>
    </row>
    <row r="454" spans="37:37" ht="12.75">
      <c r="AK454" s="121"/>
    </row>
    <row r="455" spans="37:37" ht="12.75">
      <c r="AK455" s="121"/>
    </row>
    <row r="456" spans="37:37" ht="12.75">
      <c r="AK456" s="121"/>
    </row>
    <row r="457" spans="37:37" ht="12.75">
      <c r="AK457" s="121"/>
    </row>
    <row r="458" spans="37:37" ht="12.75">
      <c r="AK458" s="121"/>
    </row>
    <row r="459" spans="37:37" ht="12.75">
      <c r="AK459" s="121"/>
    </row>
    <row r="460" spans="37:37" ht="12.75">
      <c r="AK460" s="121"/>
    </row>
    <row r="461" spans="37:37" ht="12.75">
      <c r="AK461" s="121"/>
    </row>
    <row r="462" spans="37:37" ht="12.75">
      <c r="AK462" s="121"/>
    </row>
    <row r="463" spans="37:37" ht="12.75">
      <c r="AK463" s="121"/>
    </row>
    <row r="464" spans="37:37" ht="12.75">
      <c r="AK464" s="121"/>
    </row>
    <row r="465" spans="37:37" ht="12.75">
      <c r="AK465" s="121"/>
    </row>
    <row r="466" spans="37:37" ht="12.75">
      <c r="AK466" s="121"/>
    </row>
    <row r="467" spans="37:37" ht="12.75">
      <c r="AK467" s="121"/>
    </row>
    <row r="468" spans="37:37" ht="12.75">
      <c r="AK468" s="121"/>
    </row>
    <row r="469" spans="37:37" ht="12.75">
      <c r="AK469" s="121"/>
    </row>
    <row r="470" spans="37:37" ht="12.75">
      <c r="AK470" s="121"/>
    </row>
    <row r="471" spans="37:37" ht="12.75">
      <c r="AK471" s="121"/>
    </row>
    <row r="472" spans="37:37" ht="12.75">
      <c r="AK472" s="121"/>
    </row>
    <row r="473" spans="37:37" ht="12.75">
      <c r="AK473" s="121"/>
    </row>
    <row r="474" spans="37:37" ht="12.75">
      <c r="AK474" s="121"/>
    </row>
    <row r="475" spans="37:37" ht="12.75">
      <c r="AK475" s="121"/>
    </row>
    <row r="476" spans="37:37" ht="12.75">
      <c r="AK476" s="121"/>
    </row>
    <row r="477" spans="37:37" ht="12.75">
      <c r="AK477" s="121"/>
    </row>
    <row r="478" spans="37:37" ht="12.75">
      <c r="AK478" s="121"/>
    </row>
    <row r="479" spans="37:37" ht="12.75">
      <c r="AK479" s="121"/>
    </row>
    <row r="480" spans="37:37" ht="12.75">
      <c r="AK480" s="121"/>
    </row>
    <row r="481" spans="37:37" ht="12.75">
      <c r="AK481" s="121"/>
    </row>
    <row r="482" spans="37:37" ht="12.75">
      <c r="AK482" s="121"/>
    </row>
    <row r="483" spans="37:37" ht="12.75">
      <c r="AK483" s="121"/>
    </row>
    <row r="484" spans="37:37" ht="12.75">
      <c r="AK484" s="121"/>
    </row>
    <row r="485" spans="37:37" ht="12.75">
      <c r="AK485" s="121"/>
    </row>
    <row r="486" spans="37:37" ht="12.75">
      <c r="AK486" s="121"/>
    </row>
    <row r="487" spans="37:37" ht="12.75">
      <c r="AK487" s="121"/>
    </row>
    <row r="488" spans="37:37" ht="12.75">
      <c r="AK488" s="121"/>
    </row>
    <row r="489" spans="37:37" ht="12.75">
      <c r="AK489" s="121"/>
    </row>
    <row r="490" spans="37:37" ht="12.75">
      <c r="AK490" s="121"/>
    </row>
    <row r="491" spans="37:37" ht="12.75">
      <c r="AK491" s="121"/>
    </row>
    <row r="492" spans="37:37" ht="12.75">
      <c r="AK492" s="121"/>
    </row>
    <row r="493" spans="37:37" ht="12.75">
      <c r="AK493" s="121"/>
    </row>
    <row r="494" spans="37:37" ht="12.75">
      <c r="AK494" s="121"/>
    </row>
    <row r="495" spans="37:37" ht="12.75">
      <c r="AK495" s="121"/>
    </row>
    <row r="496" spans="37:37" ht="12.75">
      <c r="AK496" s="121"/>
    </row>
    <row r="497" spans="37:37" ht="12.75">
      <c r="AK497" s="121"/>
    </row>
    <row r="498" spans="37:37" ht="12.75">
      <c r="AK498" s="121"/>
    </row>
    <row r="499" spans="37:37" ht="12.75">
      <c r="AK499" s="121"/>
    </row>
    <row r="500" spans="37:37" ht="12.75">
      <c r="AK500" s="121"/>
    </row>
    <row r="501" spans="37:37" ht="12.75">
      <c r="AK501" s="121"/>
    </row>
    <row r="502" spans="37:37" ht="12.75">
      <c r="AK502" s="121"/>
    </row>
    <row r="503" spans="37:37" ht="12.75">
      <c r="AK503" s="121"/>
    </row>
    <row r="504" spans="37:37" ht="12.75">
      <c r="AK504" s="121"/>
    </row>
    <row r="505" spans="37:37" ht="12.75">
      <c r="AK505" s="121"/>
    </row>
    <row r="506" spans="37:37" ht="12.75">
      <c r="AK506" s="121"/>
    </row>
    <row r="507" spans="37:37" ht="12.75">
      <c r="AK507" s="121"/>
    </row>
    <row r="508" spans="37:37" ht="12.75">
      <c r="AK508" s="121"/>
    </row>
    <row r="509" spans="37:37" ht="12.75">
      <c r="AK509" s="121"/>
    </row>
    <row r="510" spans="37:37" ht="12.75">
      <c r="AK510" s="121"/>
    </row>
    <row r="511" spans="37:37" ht="12.75">
      <c r="AK511" s="121"/>
    </row>
    <row r="512" spans="37:37" ht="12.75">
      <c r="AK512" s="121"/>
    </row>
    <row r="513" spans="37:37" ht="12.75">
      <c r="AK513" s="121"/>
    </row>
    <row r="514" spans="37:37" ht="12.75">
      <c r="AK514" s="121"/>
    </row>
    <row r="515" spans="37:37" ht="12.75">
      <c r="AK515" s="121"/>
    </row>
    <row r="516" spans="37:37" ht="12.75">
      <c r="AK516" s="121"/>
    </row>
    <row r="517" spans="37:37" ht="12.75">
      <c r="AK517" s="121"/>
    </row>
    <row r="518" spans="37:37" ht="12.75">
      <c r="AK518" s="121"/>
    </row>
    <row r="519" spans="37:37" ht="12.75">
      <c r="AK519" s="121"/>
    </row>
    <row r="520" spans="37:37" ht="12.75">
      <c r="AK520" s="121"/>
    </row>
    <row r="521" spans="37:37" ht="12.75">
      <c r="AK521" s="121"/>
    </row>
    <row r="522" spans="37:37" ht="12.75">
      <c r="AK522" s="121"/>
    </row>
    <row r="523" spans="37:37" ht="12.75">
      <c r="AK523" s="121"/>
    </row>
    <row r="524" spans="37:37" ht="12.75">
      <c r="AK524" s="121"/>
    </row>
    <row r="525" spans="37:37" ht="12.75">
      <c r="AK525" s="121"/>
    </row>
    <row r="526" spans="37:37" ht="12.75">
      <c r="AK526" s="121"/>
    </row>
    <row r="527" spans="37:37" ht="12.75">
      <c r="AK527" s="121"/>
    </row>
    <row r="528" spans="37:37" ht="12.75">
      <c r="AK528" s="121"/>
    </row>
    <row r="529" spans="37:37" ht="12.75">
      <c r="AK529" s="121"/>
    </row>
    <row r="530" spans="37:37" ht="12.75">
      <c r="AK530" s="121"/>
    </row>
    <row r="531" spans="37:37" ht="12.75">
      <c r="AK531" s="121"/>
    </row>
    <row r="532" spans="37:37" ht="12.75">
      <c r="AK532" s="121"/>
    </row>
    <row r="533" spans="37:37" ht="12.75">
      <c r="AK533" s="121"/>
    </row>
    <row r="534" spans="37:37" ht="12.75">
      <c r="AK534" s="121"/>
    </row>
    <row r="535" spans="37:37" ht="12.75">
      <c r="AK535" s="121"/>
    </row>
    <row r="536" spans="37:37" ht="12.75">
      <c r="AK536" s="121"/>
    </row>
    <row r="537" spans="37:37" ht="12.75">
      <c r="AK537" s="121"/>
    </row>
    <row r="538" spans="37:37" ht="12.75">
      <c r="AK538" s="121"/>
    </row>
    <row r="539" spans="37:37" ht="12.75">
      <c r="AK539" s="121"/>
    </row>
    <row r="540" spans="37:37" ht="12.75">
      <c r="AK540" s="121"/>
    </row>
    <row r="541" spans="37:37" ht="12.75">
      <c r="AK541" s="121"/>
    </row>
    <row r="542" spans="37:37" ht="12.75">
      <c r="AK542" s="121"/>
    </row>
    <row r="543" spans="37:37" ht="12.75">
      <c r="AK543" s="121"/>
    </row>
    <row r="544" spans="37:37" ht="12.75">
      <c r="AK544" s="121"/>
    </row>
    <row r="545" spans="37:37" ht="12.75">
      <c r="AK545" s="121"/>
    </row>
    <row r="546" spans="37:37" ht="12.75">
      <c r="AK546" s="121"/>
    </row>
    <row r="547" spans="37:37" ht="12.75">
      <c r="AK547" s="121"/>
    </row>
    <row r="548" spans="37:37" ht="12.75">
      <c r="AK548" s="121"/>
    </row>
    <row r="549" spans="37:37" ht="12.75">
      <c r="AK549" s="121"/>
    </row>
    <row r="550" spans="37:37" ht="12.75">
      <c r="AK550" s="121"/>
    </row>
    <row r="551" spans="37:37" ht="12.75">
      <c r="AK551" s="121"/>
    </row>
    <row r="552" spans="37:37" ht="12.75">
      <c r="AK552" s="121"/>
    </row>
    <row r="553" spans="37:37" ht="12.75">
      <c r="AK553" s="121"/>
    </row>
    <row r="554" spans="37:37" ht="12.75">
      <c r="AK554" s="121"/>
    </row>
    <row r="555" spans="37:37" ht="12.75">
      <c r="AK555" s="121"/>
    </row>
    <row r="556" spans="37:37" ht="12.75">
      <c r="AK556" s="121"/>
    </row>
    <row r="557" spans="37:37" ht="12.75">
      <c r="AK557" s="121"/>
    </row>
    <row r="558" spans="37:37" ht="12.75">
      <c r="AK558" s="121"/>
    </row>
    <row r="559" spans="37:37" ht="12.75">
      <c r="AK559" s="121"/>
    </row>
    <row r="560" spans="37:37" ht="12.75">
      <c r="AK560" s="121"/>
    </row>
    <row r="561" spans="37:37" ht="12.75">
      <c r="AK561" s="121"/>
    </row>
    <row r="562" spans="37:37" ht="12.75">
      <c r="AK562" s="121"/>
    </row>
    <row r="563" spans="37:37" ht="12.75">
      <c r="AK563" s="121"/>
    </row>
    <row r="564" spans="37:37" ht="12.75">
      <c r="AK564" s="121"/>
    </row>
    <row r="565" spans="37:37" ht="12.75">
      <c r="AK565" s="121"/>
    </row>
    <row r="566" spans="37:37" ht="12.75">
      <c r="AK566" s="121"/>
    </row>
    <row r="567" spans="37:37" ht="12.75">
      <c r="AK567" s="121"/>
    </row>
    <row r="568" spans="37:37" ht="12.75">
      <c r="AK568" s="121"/>
    </row>
    <row r="569" spans="37:37" ht="12.75">
      <c r="AK569" s="121"/>
    </row>
    <row r="570" spans="37:37" ht="12.75">
      <c r="AK570" s="121"/>
    </row>
    <row r="571" spans="37:37" ht="12.75">
      <c r="AK571" s="121"/>
    </row>
    <row r="572" spans="37:37" ht="12.75">
      <c r="AK572" s="121"/>
    </row>
    <row r="573" spans="37:37" ht="12.75">
      <c r="AK573" s="121"/>
    </row>
    <row r="574" spans="37:37" ht="12.75">
      <c r="AK574" s="121"/>
    </row>
    <row r="575" spans="37:37" ht="12.75">
      <c r="AK575" s="121"/>
    </row>
    <row r="576" spans="37:37" ht="12.75">
      <c r="AK576" s="121"/>
    </row>
    <row r="577" spans="37:37" ht="12.75">
      <c r="AK577" s="121"/>
    </row>
    <row r="578" spans="37:37" ht="12.75">
      <c r="AK578" s="121"/>
    </row>
    <row r="579" spans="37:37" ht="12.75">
      <c r="AK579" s="121"/>
    </row>
    <row r="580" spans="37:37" ht="12.75">
      <c r="AK580" s="121"/>
    </row>
    <row r="581" spans="37:37" ht="12.75">
      <c r="AK581" s="121"/>
    </row>
    <row r="582" spans="37:37" ht="12.75">
      <c r="AK582" s="121"/>
    </row>
    <row r="583" spans="37:37" ht="12.75">
      <c r="AK583" s="121"/>
    </row>
    <row r="584" spans="37:37" ht="12.75">
      <c r="AK584" s="121"/>
    </row>
    <row r="585" spans="37:37" ht="12.75">
      <c r="AK585" s="121"/>
    </row>
    <row r="586" spans="37:37" ht="12.75">
      <c r="AK586" s="121"/>
    </row>
    <row r="587" spans="37:37" ht="12.75">
      <c r="AK587" s="121"/>
    </row>
    <row r="588" spans="37:37" ht="12.75">
      <c r="AK588" s="121"/>
    </row>
    <row r="589" spans="37:37" ht="12.75">
      <c r="AK589" s="121"/>
    </row>
    <row r="590" spans="37:37" ht="12.75">
      <c r="AK590" s="121"/>
    </row>
    <row r="591" spans="37:37" ht="12.75">
      <c r="AK591" s="121"/>
    </row>
    <row r="592" spans="37:37" ht="12.75">
      <c r="AK592" s="121"/>
    </row>
    <row r="593" spans="37:37" ht="12.75">
      <c r="AK593" s="121"/>
    </row>
    <row r="594" spans="37:37" ht="12.75">
      <c r="AK594" s="121"/>
    </row>
    <row r="595" spans="37:37" ht="12.75">
      <c r="AK595" s="121"/>
    </row>
    <row r="596" spans="37:37" ht="12.75">
      <c r="AK596" s="121"/>
    </row>
    <row r="597" spans="37:37" ht="12.75">
      <c r="AK597" s="121"/>
    </row>
    <row r="598" spans="37:37" ht="12.75">
      <c r="AK598" s="121"/>
    </row>
    <row r="599" spans="37:37" ht="12.75">
      <c r="AK599" s="121"/>
    </row>
    <row r="600" spans="37:37" ht="12.75">
      <c r="AK600" s="121"/>
    </row>
    <row r="601" spans="37:37" ht="12.75">
      <c r="AK601" s="121"/>
    </row>
    <row r="602" spans="37:37" ht="12.75">
      <c r="AK602" s="121"/>
    </row>
    <row r="603" spans="37:37" ht="12.75">
      <c r="AK603" s="121"/>
    </row>
    <row r="604" spans="37:37" ht="12.75">
      <c r="AK604" s="121"/>
    </row>
    <row r="605" spans="37:37" ht="12.75">
      <c r="AK605" s="121"/>
    </row>
    <row r="606" spans="37:37" ht="12.75">
      <c r="AK606" s="121"/>
    </row>
    <row r="607" spans="37:37" ht="12.75">
      <c r="AK607" s="121"/>
    </row>
    <row r="608" spans="37:37" ht="12.75">
      <c r="AK608" s="121"/>
    </row>
    <row r="609" spans="37:37" ht="12.75">
      <c r="AK609" s="121"/>
    </row>
    <row r="610" spans="37:37" ht="12.75">
      <c r="AK610" s="121"/>
    </row>
    <row r="611" spans="37:37" ht="12.75">
      <c r="AK611" s="121"/>
    </row>
    <row r="612" spans="37:37" ht="12.75">
      <c r="AK612" s="121"/>
    </row>
    <row r="613" spans="37:37" ht="12.75">
      <c r="AK613" s="121"/>
    </row>
    <row r="614" spans="37:37" ht="12.75">
      <c r="AK614" s="121"/>
    </row>
    <row r="615" spans="37:37" ht="12.75">
      <c r="AK615" s="121"/>
    </row>
    <row r="616" spans="37:37" ht="12.75">
      <c r="AK616" s="121"/>
    </row>
    <row r="617" spans="37:37" ht="12.75">
      <c r="AK617" s="121"/>
    </row>
    <row r="618" spans="37:37" ht="12.75">
      <c r="AK618" s="121"/>
    </row>
    <row r="619" spans="37:37" ht="12.75">
      <c r="AK619" s="121"/>
    </row>
    <row r="620" spans="37:37" ht="12.75">
      <c r="AK620" s="121"/>
    </row>
    <row r="621" spans="37:37" ht="12.75">
      <c r="AK621" s="121"/>
    </row>
    <row r="622" spans="37:37" ht="12.75">
      <c r="AK622" s="121"/>
    </row>
    <row r="623" spans="37:37" ht="12.75">
      <c r="AK623" s="121"/>
    </row>
    <row r="624" spans="37:37" ht="12.75">
      <c r="AK624" s="121"/>
    </row>
    <row r="625" spans="37:37" ht="12.75">
      <c r="AK625" s="121"/>
    </row>
    <row r="626" spans="37:37" ht="12.75">
      <c r="AK626" s="121"/>
    </row>
    <row r="627" spans="37:37" ht="12.75">
      <c r="AK627" s="121"/>
    </row>
    <row r="628" spans="37:37" ht="12.75">
      <c r="AK628" s="121"/>
    </row>
    <row r="629" spans="37:37" ht="12.75">
      <c r="AK629" s="121"/>
    </row>
    <row r="630" spans="37:37" ht="12.75">
      <c r="AK630" s="121"/>
    </row>
    <row r="631" spans="37:37" ht="12.75">
      <c r="AK631" s="121"/>
    </row>
    <row r="632" spans="37:37" ht="12.75">
      <c r="AK632" s="121"/>
    </row>
    <row r="633" spans="37:37" ht="12.75">
      <c r="AK633" s="121"/>
    </row>
    <row r="634" spans="37:37" ht="12.75">
      <c r="AK634" s="121"/>
    </row>
    <row r="635" spans="37:37" ht="12.75">
      <c r="AK635" s="121"/>
    </row>
    <row r="636" spans="37:37" ht="12.75">
      <c r="AK636" s="121"/>
    </row>
    <row r="637" spans="37:37" ht="12.75">
      <c r="AK637" s="121"/>
    </row>
    <row r="638" spans="37:37" ht="12.75">
      <c r="AK638" s="121"/>
    </row>
    <row r="639" spans="37:37" ht="12.75">
      <c r="AK639" s="121"/>
    </row>
    <row r="640" spans="37:37" ht="12.75">
      <c r="AK640" s="121"/>
    </row>
    <row r="641" spans="37:37" ht="12.75">
      <c r="AK641" s="121"/>
    </row>
    <row r="642" spans="37:37" ht="12.75">
      <c r="AK642" s="121"/>
    </row>
    <row r="643" spans="37:37" ht="12.75">
      <c r="AK643" s="121"/>
    </row>
    <row r="644" spans="37:37" ht="12.75">
      <c r="AK644" s="121"/>
    </row>
    <row r="645" spans="37:37" ht="12.75">
      <c r="AK645" s="121"/>
    </row>
    <row r="646" spans="37:37" ht="12.75">
      <c r="AK646" s="121"/>
    </row>
    <row r="647" spans="37:37" ht="12.75">
      <c r="AK647" s="121"/>
    </row>
    <row r="648" spans="37:37" ht="12.75">
      <c r="AK648" s="121"/>
    </row>
    <row r="649" spans="37:37" ht="12.75">
      <c r="AK649" s="121"/>
    </row>
    <row r="650" spans="37:37" ht="12.75">
      <c r="AK650" s="121"/>
    </row>
    <row r="651" spans="37:37" ht="12.75">
      <c r="AK651" s="121"/>
    </row>
    <row r="652" spans="37:37" ht="12.75">
      <c r="AK652" s="121"/>
    </row>
    <row r="653" spans="37:37" ht="12.75">
      <c r="AK653" s="121"/>
    </row>
    <row r="654" spans="37:37" ht="12.75">
      <c r="AK654" s="121"/>
    </row>
    <row r="655" spans="37:37" ht="12.75">
      <c r="AK655" s="121"/>
    </row>
    <row r="656" spans="37:37" ht="12.75">
      <c r="AK656" s="121"/>
    </row>
    <row r="657" spans="37:37" ht="12.75">
      <c r="AK657" s="121"/>
    </row>
    <row r="658" spans="37:37" ht="12.75">
      <c r="AK658" s="121"/>
    </row>
    <row r="659" spans="37:37" ht="12.75">
      <c r="AK659" s="121"/>
    </row>
    <row r="660" spans="37:37" ht="12.75">
      <c r="AK660" s="121"/>
    </row>
    <row r="661" spans="37:37" ht="12.75">
      <c r="AK661" s="121"/>
    </row>
    <row r="662" spans="37:37" ht="12.75">
      <c r="AK662" s="121"/>
    </row>
    <row r="663" spans="37:37" ht="12.75">
      <c r="AK663" s="121"/>
    </row>
    <row r="664" spans="37:37" ht="12.75">
      <c r="AK664" s="121"/>
    </row>
    <row r="665" spans="37:37" ht="12.75">
      <c r="AK665" s="121"/>
    </row>
    <row r="666" spans="37:37" ht="12.75">
      <c r="AK666" s="121"/>
    </row>
    <row r="667" spans="37:37" ht="12.75">
      <c r="AK667" s="121"/>
    </row>
    <row r="668" spans="37:37" ht="12.75">
      <c r="AK668" s="121"/>
    </row>
    <row r="669" spans="37:37" ht="12.75">
      <c r="AK669" s="121"/>
    </row>
    <row r="670" spans="37:37" ht="12.75">
      <c r="AK670" s="121"/>
    </row>
    <row r="671" spans="37:37" ht="12.75">
      <c r="AK671" s="121"/>
    </row>
    <row r="672" spans="37:37" ht="12.75">
      <c r="AK672" s="121"/>
    </row>
    <row r="673" spans="37:37" ht="12.75">
      <c r="AK673" s="121"/>
    </row>
    <row r="674" spans="37:37" ht="12.75">
      <c r="AK674" s="121"/>
    </row>
    <row r="675" spans="37:37" ht="12.75">
      <c r="AK675" s="121"/>
    </row>
    <row r="676" spans="37:37" ht="12.75">
      <c r="AK676" s="121"/>
    </row>
    <row r="677" spans="37:37" ht="12.75">
      <c r="AK677" s="121"/>
    </row>
    <row r="678" spans="37:37" ht="12.75">
      <c r="AK678" s="121"/>
    </row>
    <row r="679" spans="37:37" ht="12.75">
      <c r="AK679" s="121"/>
    </row>
    <row r="680" spans="37:37" ht="12.75">
      <c r="AK680" s="121"/>
    </row>
    <row r="681" spans="37:37" ht="12.75">
      <c r="AK681" s="121"/>
    </row>
    <row r="682" spans="37:37" ht="12.75">
      <c r="AK682" s="121"/>
    </row>
    <row r="683" spans="37:37" ht="12.75">
      <c r="AK683" s="121"/>
    </row>
    <row r="684" spans="37:37" ht="12.75">
      <c r="AK684" s="121"/>
    </row>
    <row r="685" spans="37:37" ht="12.75">
      <c r="AK685" s="121"/>
    </row>
    <row r="686" spans="37:37" ht="12.75">
      <c r="AK686" s="121"/>
    </row>
    <row r="687" spans="37:37" ht="12.75">
      <c r="AK687" s="121"/>
    </row>
    <row r="688" spans="37:37" ht="12.75">
      <c r="AK688" s="121"/>
    </row>
    <row r="689" spans="37:37" ht="12.75">
      <c r="AK689" s="121"/>
    </row>
    <row r="690" spans="37:37" ht="12.75">
      <c r="AK690" s="121"/>
    </row>
    <row r="691" spans="37:37" ht="12.75">
      <c r="AK691" s="121"/>
    </row>
    <row r="692" spans="37:37" ht="12.75">
      <c r="AK692" s="121"/>
    </row>
    <row r="693" spans="37:37" ht="12.75">
      <c r="AK693" s="121"/>
    </row>
    <row r="694" spans="37:37" ht="12.75">
      <c r="AK694" s="121"/>
    </row>
    <row r="695" spans="37:37" ht="12.75">
      <c r="AK695" s="121"/>
    </row>
    <row r="696" spans="37:37" ht="12.75">
      <c r="AK696" s="121"/>
    </row>
    <row r="697" spans="37:37" ht="12.75">
      <c r="AK697" s="121"/>
    </row>
    <row r="698" spans="37:37" ht="12.75">
      <c r="AK698" s="121"/>
    </row>
    <row r="699" spans="37:37" ht="12.75">
      <c r="AK699" s="121"/>
    </row>
    <row r="700" spans="37:37" ht="12.75">
      <c r="AK700" s="121"/>
    </row>
    <row r="701" spans="37:37" ht="12.75">
      <c r="AK701" s="121"/>
    </row>
    <row r="702" spans="37:37" ht="12.75">
      <c r="AK702" s="121"/>
    </row>
    <row r="703" spans="37:37" ht="12.75">
      <c r="AK703" s="121"/>
    </row>
    <row r="704" spans="37:37" ht="12.75">
      <c r="AK704" s="121"/>
    </row>
    <row r="705" spans="37:37" ht="12.75">
      <c r="AK705" s="121"/>
    </row>
    <row r="706" spans="37:37" ht="12.75">
      <c r="AK706" s="121"/>
    </row>
    <row r="707" spans="37:37" ht="12.75">
      <c r="AK707" s="121"/>
    </row>
    <row r="708" spans="37:37" ht="12.75">
      <c r="AK708" s="121"/>
    </row>
    <row r="709" spans="37:37" ht="12.75">
      <c r="AK709" s="121"/>
    </row>
    <row r="710" spans="37:37" ht="12.75">
      <c r="AK710" s="121"/>
    </row>
    <row r="711" spans="37:37" ht="12.75">
      <c r="AK711" s="121"/>
    </row>
    <row r="712" spans="37:37" ht="12.75">
      <c r="AK712" s="121"/>
    </row>
    <row r="713" spans="37:37" ht="12.75">
      <c r="AK713" s="121"/>
    </row>
    <row r="714" spans="37:37" ht="12.75">
      <c r="AK714" s="121"/>
    </row>
    <row r="715" spans="37:37" ht="12.75">
      <c r="AK715" s="121"/>
    </row>
    <row r="716" spans="37:37" ht="12.75">
      <c r="AK716" s="121"/>
    </row>
    <row r="717" spans="37:37" ht="12.75">
      <c r="AK717" s="121"/>
    </row>
    <row r="718" spans="37:37" ht="12.75">
      <c r="AK718" s="121"/>
    </row>
    <row r="719" spans="37:37" ht="12.75">
      <c r="AK719" s="121"/>
    </row>
    <row r="720" spans="37:37" ht="12.75">
      <c r="AK720" s="121"/>
    </row>
    <row r="721" spans="37:37" ht="12.75">
      <c r="AK721" s="121"/>
    </row>
    <row r="722" spans="37:37" ht="12.75">
      <c r="AK722" s="121"/>
    </row>
    <row r="723" spans="37:37" ht="12.75">
      <c r="AK723" s="121"/>
    </row>
    <row r="724" spans="37:37" ht="12.75">
      <c r="AK724" s="121"/>
    </row>
    <row r="725" spans="37:37" ht="12.75">
      <c r="AK725" s="121"/>
    </row>
    <row r="726" spans="37:37" ht="12.75">
      <c r="AK726" s="121"/>
    </row>
    <row r="727" spans="37:37" ht="12.75">
      <c r="AK727" s="121"/>
    </row>
    <row r="728" spans="37:37" ht="12.75">
      <c r="AK728" s="121"/>
    </row>
    <row r="729" spans="37:37" ht="12.75">
      <c r="AK729" s="121"/>
    </row>
    <row r="730" spans="37:37" ht="12.75">
      <c r="AK730" s="121"/>
    </row>
    <row r="731" spans="37:37" ht="12.75">
      <c r="AK731" s="121"/>
    </row>
    <row r="732" spans="37:37" ht="12.75">
      <c r="AK732" s="121"/>
    </row>
    <row r="733" spans="37:37" ht="12.75">
      <c r="AK733" s="121"/>
    </row>
    <row r="734" spans="37:37" ht="12.75">
      <c r="AK734" s="121"/>
    </row>
    <row r="735" spans="37:37" ht="12.75">
      <c r="AK735" s="121"/>
    </row>
    <row r="736" spans="37:37" ht="12.75">
      <c r="AK736" s="121"/>
    </row>
    <row r="737" spans="37:37" ht="12.75">
      <c r="AK737" s="121"/>
    </row>
    <row r="738" spans="37:37" ht="12.75">
      <c r="AK738" s="121"/>
    </row>
    <row r="739" spans="37:37" ht="12.75">
      <c r="AK739" s="121"/>
    </row>
    <row r="740" spans="37:37" ht="12.75">
      <c r="AK740" s="121"/>
    </row>
    <row r="741" spans="37:37" ht="12.75">
      <c r="AK741" s="121"/>
    </row>
    <row r="742" spans="37:37" ht="12.75">
      <c r="AK742" s="121"/>
    </row>
    <row r="743" spans="37:37" ht="12.75">
      <c r="AK743" s="121"/>
    </row>
    <row r="744" spans="37:37" ht="12.75">
      <c r="AK744" s="121"/>
    </row>
    <row r="745" spans="37:37" ht="12.75">
      <c r="AK745" s="121"/>
    </row>
    <row r="746" spans="37:37" ht="12.75">
      <c r="AK746" s="121"/>
    </row>
    <row r="747" spans="37:37" ht="12.75">
      <c r="AK747" s="121"/>
    </row>
    <row r="748" spans="37:37" ht="12.75">
      <c r="AK748" s="121"/>
    </row>
    <row r="749" spans="37:37" ht="12.75">
      <c r="AK749" s="121"/>
    </row>
    <row r="750" spans="37:37" ht="12.75">
      <c r="AK750" s="121"/>
    </row>
    <row r="751" spans="37:37" ht="12.75">
      <c r="AK751" s="121"/>
    </row>
    <row r="752" spans="37:37" ht="12.75">
      <c r="AK752" s="121"/>
    </row>
    <row r="753" spans="37:37" ht="12.75">
      <c r="AK753" s="121"/>
    </row>
    <row r="754" spans="37:37" ht="12.75">
      <c r="AK754" s="121"/>
    </row>
    <row r="755" spans="37:37" ht="12.75">
      <c r="AK755" s="121"/>
    </row>
    <row r="756" spans="37:37" ht="12.75">
      <c r="AK756" s="121"/>
    </row>
    <row r="757" spans="37:37" ht="12.75">
      <c r="AK757" s="121"/>
    </row>
    <row r="758" spans="37:37" ht="12.75">
      <c r="AK758" s="121"/>
    </row>
    <row r="759" spans="37:37" ht="12.75">
      <c r="AK759" s="121"/>
    </row>
    <row r="760" spans="37:37" ht="12.75">
      <c r="AK760" s="121"/>
    </row>
    <row r="761" spans="37:37" ht="12.75">
      <c r="AK761" s="121"/>
    </row>
    <row r="762" spans="37:37" ht="12.75">
      <c r="AK762" s="121"/>
    </row>
    <row r="763" spans="37:37" ht="12.75">
      <c r="AK763" s="121"/>
    </row>
    <row r="764" spans="37:37" ht="12.75">
      <c r="AK764" s="121"/>
    </row>
    <row r="765" spans="37:37" ht="12.75">
      <c r="AK765" s="121"/>
    </row>
    <row r="766" spans="37:37" ht="12.75">
      <c r="AK766" s="121"/>
    </row>
    <row r="767" spans="37:37" ht="12.75">
      <c r="AK767" s="121"/>
    </row>
    <row r="768" spans="37:37" ht="12.75">
      <c r="AK768" s="121"/>
    </row>
    <row r="769" spans="37:37" ht="12.75">
      <c r="AK769" s="121"/>
    </row>
    <row r="770" spans="37:37" ht="12.75">
      <c r="AK770" s="121"/>
    </row>
    <row r="771" spans="37:37" ht="12.75">
      <c r="AK771" s="121"/>
    </row>
    <row r="772" spans="37:37" ht="12.75">
      <c r="AK772" s="121"/>
    </row>
    <row r="773" spans="37:37" ht="12.75">
      <c r="AK773" s="121"/>
    </row>
    <row r="774" spans="37:37" ht="12.75">
      <c r="AK774" s="121"/>
    </row>
    <row r="775" spans="37:37" ht="12.75">
      <c r="AK775" s="121"/>
    </row>
    <row r="776" spans="37:37" ht="12.75">
      <c r="AK776" s="121"/>
    </row>
    <row r="777" spans="37:37" ht="12.75">
      <c r="AK777" s="121"/>
    </row>
    <row r="778" spans="37:37" ht="12.75">
      <c r="AK778" s="121"/>
    </row>
    <row r="779" spans="37:37" ht="12.75">
      <c r="AK779" s="121"/>
    </row>
    <row r="780" spans="37:37" ht="12.75">
      <c r="AK780" s="121"/>
    </row>
    <row r="781" spans="37:37" ht="12.75">
      <c r="AK781" s="121"/>
    </row>
    <row r="782" spans="37:37" ht="12.75">
      <c r="AK782" s="121"/>
    </row>
    <row r="783" spans="37:37" ht="12.75">
      <c r="AK783" s="121"/>
    </row>
    <row r="784" spans="37:37" ht="12.75">
      <c r="AK784" s="121"/>
    </row>
    <row r="785" spans="37:37" ht="12.75">
      <c r="AK785" s="121"/>
    </row>
    <row r="786" spans="37:37" ht="12.75">
      <c r="AK786" s="121"/>
    </row>
    <row r="787" spans="37:37" ht="12.75">
      <c r="AK787" s="121"/>
    </row>
    <row r="788" spans="37:37" ht="12.75">
      <c r="AK788" s="121"/>
    </row>
    <row r="789" spans="37:37" ht="12.75">
      <c r="AK789" s="121"/>
    </row>
    <row r="790" spans="37:37" ht="12.75">
      <c r="AK790" s="121"/>
    </row>
    <row r="791" spans="37:37" ht="12.75">
      <c r="AK791" s="121"/>
    </row>
    <row r="792" spans="37:37" ht="12.75">
      <c r="AK792" s="121"/>
    </row>
    <row r="793" spans="37:37" ht="12.75">
      <c r="AK793" s="121"/>
    </row>
    <row r="794" spans="37:37" ht="12.75">
      <c r="AK794" s="121"/>
    </row>
    <row r="795" spans="37:37" ht="12.75">
      <c r="AK795" s="121"/>
    </row>
    <row r="796" spans="37:37" ht="12.75">
      <c r="AK796" s="121"/>
    </row>
    <row r="797" spans="37:37" ht="12.75">
      <c r="AK797" s="121"/>
    </row>
    <row r="798" spans="37:37" ht="12.75">
      <c r="AK798" s="121"/>
    </row>
    <row r="799" spans="37:37" ht="12.75">
      <c r="AK799" s="121"/>
    </row>
    <row r="800" spans="37:37" ht="12.75">
      <c r="AK800" s="121"/>
    </row>
    <row r="801" spans="37:37" ht="12.75">
      <c r="AK801" s="121"/>
    </row>
    <row r="802" spans="37:37" ht="12.75">
      <c r="AK802" s="121"/>
    </row>
    <row r="803" spans="37:37" ht="12.75">
      <c r="AK803" s="121"/>
    </row>
    <row r="804" spans="37:37" ht="12.75">
      <c r="AK804" s="121"/>
    </row>
    <row r="805" spans="37:37" ht="12.75">
      <c r="AK805" s="121"/>
    </row>
    <row r="806" spans="37:37" ht="12.75">
      <c r="AK806" s="121"/>
    </row>
    <row r="807" spans="37:37" ht="12.75">
      <c r="AK807" s="121"/>
    </row>
    <row r="808" spans="37:37" ht="12.75">
      <c r="AK808" s="121"/>
    </row>
    <row r="809" spans="37:37" ht="12.75">
      <c r="AK809" s="121"/>
    </row>
    <row r="810" spans="37:37" ht="12.75">
      <c r="AK810" s="121"/>
    </row>
    <row r="811" spans="37:37" ht="12.75">
      <c r="AK811" s="121"/>
    </row>
    <row r="812" spans="37:37" ht="12.75">
      <c r="AK812" s="121"/>
    </row>
    <row r="813" spans="37:37" ht="12.75">
      <c r="AK813" s="121"/>
    </row>
    <row r="814" spans="37:37" ht="12.75">
      <c r="AK814" s="121"/>
    </row>
    <row r="815" spans="37:37" ht="12.75">
      <c r="AK815" s="121"/>
    </row>
    <row r="816" spans="37:37" ht="12.75">
      <c r="AK816" s="121"/>
    </row>
    <row r="817" spans="37:37" ht="12.75">
      <c r="AK817" s="121"/>
    </row>
    <row r="818" spans="37:37" ht="12.75">
      <c r="AK818" s="121"/>
    </row>
    <row r="819" spans="37:37" ht="12.75">
      <c r="AK819" s="121"/>
    </row>
    <row r="820" spans="37:37" ht="12.75">
      <c r="AK820" s="121"/>
    </row>
    <row r="821" spans="37:37" ht="12.75">
      <c r="AK821" s="121"/>
    </row>
    <row r="822" spans="37:37" ht="12.75">
      <c r="AK822" s="121"/>
    </row>
    <row r="823" spans="37:37" ht="12.75">
      <c r="AK823" s="121"/>
    </row>
    <row r="824" spans="37:37" ht="12.75">
      <c r="AK824" s="121"/>
    </row>
    <row r="825" spans="37:37" ht="12.75">
      <c r="AK825" s="121"/>
    </row>
    <row r="826" spans="37:37" ht="12.75">
      <c r="AK826" s="121"/>
    </row>
    <row r="827" spans="37:37" ht="12.75">
      <c r="AK827" s="121"/>
    </row>
    <row r="828" spans="37:37" ht="12.75">
      <c r="AK828" s="121"/>
    </row>
    <row r="829" spans="37:37" ht="12.75">
      <c r="AK829" s="121"/>
    </row>
    <row r="830" spans="37:37" ht="12.75">
      <c r="AK830" s="121"/>
    </row>
    <row r="831" spans="37:37" ht="12.75">
      <c r="AK831" s="121"/>
    </row>
    <row r="832" spans="37:37" ht="12.75">
      <c r="AK832" s="121"/>
    </row>
    <row r="833" spans="37:37" ht="12.75">
      <c r="AK833" s="121"/>
    </row>
    <row r="834" spans="37:37" ht="12.75">
      <c r="AK834" s="121"/>
    </row>
    <row r="835" spans="37:37" ht="12.75">
      <c r="AK835" s="121"/>
    </row>
    <row r="836" spans="37:37" ht="12.75">
      <c r="AK836" s="121"/>
    </row>
    <row r="837" spans="37:37" ht="12.75">
      <c r="AK837" s="121"/>
    </row>
    <row r="838" spans="37:37" ht="12.75">
      <c r="AK838" s="121"/>
    </row>
    <row r="839" spans="37:37" ht="12.75">
      <c r="AK839" s="121"/>
    </row>
    <row r="840" spans="37:37" ht="12.75">
      <c r="AK840" s="121"/>
    </row>
    <row r="841" spans="37:37" ht="12.75">
      <c r="AK841" s="121"/>
    </row>
    <row r="842" spans="37:37" ht="12.75">
      <c r="AK842" s="121"/>
    </row>
    <row r="843" spans="37:37" ht="12.75">
      <c r="AK843" s="121"/>
    </row>
    <row r="844" spans="37:37" ht="12.75">
      <c r="AK844" s="121"/>
    </row>
    <row r="845" spans="37:37" ht="12.75">
      <c r="AK845" s="121"/>
    </row>
    <row r="846" spans="37:37" ht="12.75">
      <c r="AK846" s="121"/>
    </row>
    <row r="847" spans="37:37" ht="12.75">
      <c r="AK847" s="121"/>
    </row>
    <row r="848" spans="37:37" ht="12.75">
      <c r="AK848" s="121"/>
    </row>
    <row r="849" spans="37:37" ht="12.75">
      <c r="AK849" s="121"/>
    </row>
    <row r="850" spans="37:37" ht="12.75">
      <c r="AK850" s="121"/>
    </row>
    <row r="851" spans="37:37" ht="12.75">
      <c r="AK851" s="121"/>
    </row>
    <row r="852" spans="37:37" ht="12.75">
      <c r="AK852" s="121"/>
    </row>
    <row r="853" spans="37:37" ht="12.75">
      <c r="AK853" s="121"/>
    </row>
    <row r="854" spans="37:37" ht="12.75">
      <c r="AK854" s="121"/>
    </row>
    <row r="855" spans="37:37" ht="12.75">
      <c r="AK855" s="121"/>
    </row>
    <row r="856" spans="37:37" ht="12.75">
      <c r="AK856" s="121"/>
    </row>
    <row r="857" spans="37:37" ht="12.75">
      <c r="AK857" s="121"/>
    </row>
    <row r="858" spans="37:37" ht="12.75">
      <c r="AK858" s="121"/>
    </row>
    <row r="859" spans="37:37" ht="12.75">
      <c r="AK859" s="121"/>
    </row>
    <row r="860" spans="37:37" ht="12.75">
      <c r="AK860" s="121"/>
    </row>
    <row r="861" spans="37:37" ht="12.75">
      <c r="AK861" s="121"/>
    </row>
    <row r="862" spans="37:37" ht="12.75">
      <c r="AK862" s="121"/>
    </row>
    <row r="863" spans="37:37" ht="12.75">
      <c r="AK863" s="121"/>
    </row>
    <row r="864" spans="37:37" ht="12.75">
      <c r="AK864" s="121"/>
    </row>
    <row r="865" spans="37:37" ht="12.75">
      <c r="AK865" s="121"/>
    </row>
    <row r="866" spans="37:37" ht="12.75">
      <c r="AK866" s="121"/>
    </row>
    <row r="867" spans="37:37" ht="12.75">
      <c r="AK867" s="121"/>
    </row>
    <row r="868" spans="37:37" ht="12.75">
      <c r="AK868" s="121"/>
    </row>
    <row r="869" spans="37:37" ht="12.75">
      <c r="AK869" s="121"/>
    </row>
    <row r="870" spans="37:37" ht="12.75">
      <c r="AK870" s="121"/>
    </row>
    <row r="871" spans="37:37" ht="12.75">
      <c r="AK871" s="121"/>
    </row>
    <row r="872" spans="37:37" ht="12.75">
      <c r="AK872" s="121"/>
    </row>
    <row r="873" spans="37:37" ht="12.75">
      <c r="AK873" s="121"/>
    </row>
    <row r="874" spans="37:37" ht="12.75">
      <c r="AK874" s="121"/>
    </row>
    <row r="875" spans="37:37" ht="12.75">
      <c r="AK875" s="121"/>
    </row>
    <row r="876" spans="37:37" ht="12.75">
      <c r="AK876" s="121"/>
    </row>
    <row r="877" spans="37:37" ht="12.75">
      <c r="AK877" s="121"/>
    </row>
    <row r="878" spans="37:37" ht="12.75">
      <c r="AK878" s="121"/>
    </row>
    <row r="879" spans="37:37" ht="12.75">
      <c r="AK879" s="121"/>
    </row>
    <row r="880" spans="37:37" ht="12.75">
      <c r="AK880" s="121"/>
    </row>
    <row r="881" spans="37:37" ht="12.75">
      <c r="AK881" s="121"/>
    </row>
    <row r="882" spans="37:37" ht="12.75">
      <c r="AK882" s="121"/>
    </row>
    <row r="883" spans="37:37" ht="12.75">
      <c r="AK883" s="121"/>
    </row>
    <row r="884" spans="37:37" ht="12.75">
      <c r="AK884" s="121"/>
    </row>
    <row r="885" spans="37:37" ht="12.75">
      <c r="AK885" s="121"/>
    </row>
    <row r="886" spans="37:37" ht="12.75">
      <c r="AK886" s="121"/>
    </row>
    <row r="887" spans="37:37" ht="12.75">
      <c r="AK887" s="121"/>
    </row>
    <row r="888" spans="37:37" ht="12.75">
      <c r="AK888" s="121"/>
    </row>
    <row r="889" spans="37:37" ht="12.75">
      <c r="AK889" s="121"/>
    </row>
    <row r="890" spans="37:37" ht="12.75">
      <c r="AK890" s="121"/>
    </row>
    <row r="891" spans="37:37" ht="12.75">
      <c r="AK891" s="121"/>
    </row>
    <row r="892" spans="37:37" ht="12.75">
      <c r="AK892" s="121"/>
    </row>
    <row r="893" spans="37:37" ht="12.75">
      <c r="AK893" s="121"/>
    </row>
    <row r="894" spans="37:37" ht="12.75">
      <c r="AK894" s="121"/>
    </row>
    <row r="895" spans="37:37" ht="12.75">
      <c r="AK895" s="121"/>
    </row>
    <row r="896" spans="37:37" ht="12.75">
      <c r="AK896" s="121"/>
    </row>
    <row r="897" spans="37:37" ht="12.75">
      <c r="AK897" s="121"/>
    </row>
    <row r="898" spans="37:37" ht="12.75">
      <c r="AK898" s="121"/>
    </row>
    <row r="899" spans="37:37" ht="12.75">
      <c r="AK899" s="121"/>
    </row>
    <row r="900" spans="37:37" ht="12.75">
      <c r="AK900" s="121"/>
    </row>
    <row r="901" spans="37:37" ht="12.75">
      <c r="AK901" s="121"/>
    </row>
    <row r="902" spans="37:37" ht="12.75">
      <c r="AK902" s="121"/>
    </row>
    <row r="903" spans="37:37" ht="12.75">
      <c r="AK903" s="121"/>
    </row>
    <row r="904" spans="37:37" ht="12.75">
      <c r="AK904" s="121"/>
    </row>
    <row r="905" spans="37:37" ht="12.75">
      <c r="AK905" s="121"/>
    </row>
    <row r="906" spans="37:37" ht="12.75">
      <c r="AK906" s="121"/>
    </row>
    <row r="907" spans="37:37" ht="12.75">
      <c r="AK907" s="121"/>
    </row>
    <row r="908" spans="37:37" ht="12.75">
      <c r="AK908" s="121"/>
    </row>
    <row r="909" spans="37:37" ht="12.75">
      <c r="AK909" s="121"/>
    </row>
    <row r="910" spans="37:37" ht="12.75">
      <c r="AK910" s="121"/>
    </row>
    <row r="911" spans="37:37" ht="12.75">
      <c r="AK911" s="121"/>
    </row>
    <row r="912" spans="37:37" ht="12.75">
      <c r="AK912" s="121"/>
    </row>
    <row r="913" spans="37:37" ht="12.75">
      <c r="AK913" s="121"/>
    </row>
    <row r="914" spans="37:37" ht="12.75">
      <c r="AK914" s="121"/>
    </row>
    <row r="915" spans="37:37" ht="12.75">
      <c r="AK915" s="121"/>
    </row>
    <row r="916" spans="37:37" ht="12.75">
      <c r="AK916" s="121"/>
    </row>
    <row r="917" spans="37:37" ht="12.75">
      <c r="AK917" s="121"/>
    </row>
    <row r="918" spans="37:37" ht="12.75">
      <c r="AK918" s="121"/>
    </row>
    <row r="919" spans="37:37" ht="12.75">
      <c r="AK919" s="121"/>
    </row>
    <row r="920" spans="37:37" ht="12.75">
      <c r="AK920" s="121"/>
    </row>
    <row r="921" spans="37:37" ht="12.75">
      <c r="AK921" s="121"/>
    </row>
    <row r="922" spans="37:37" ht="12.75">
      <c r="AK922" s="121"/>
    </row>
    <row r="923" spans="37:37" ht="12.75">
      <c r="AK923" s="121"/>
    </row>
    <row r="924" spans="37:37" ht="12.75">
      <c r="AK924" s="121"/>
    </row>
    <row r="925" spans="37:37" ht="12.75">
      <c r="AK925" s="121"/>
    </row>
    <row r="926" spans="37:37" ht="12.75">
      <c r="AK926" s="121"/>
    </row>
    <row r="927" spans="37:37" ht="12.75">
      <c r="AK927" s="121"/>
    </row>
    <row r="928" spans="37:37" ht="12.75">
      <c r="AK928" s="121"/>
    </row>
    <row r="929" spans="37:37" ht="12.75">
      <c r="AK929" s="121"/>
    </row>
    <row r="930" spans="37:37" ht="12.75">
      <c r="AK930" s="121"/>
    </row>
    <row r="931" spans="37:37" ht="12.75">
      <c r="AK931" s="121"/>
    </row>
    <row r="932" spans="37:37" ht="12.75">
      <c r="AK932" s="121"/>
    </row>
    <row r="933" spans="37:37" ht="12.75">
      <c r="AK933" s="121"/>
    </row>
    <row r="934" spans="37:37" ht="12.75">
      <c r="AK934" s="121"/>
    </row>
    <row r="935" spans="37:37" ht="12.75">
      <c r="AK935" s="121"/>
    </row>
    <row r="936" spans="37:37" ht="12.75">
      <c r="AK936" s="121"/>
    </row>
    <row r="937" spans="37:37" ht="12.75">
      <c r="AK937" s="121"/>
    </row>
    <row r="938" spans="37:37" ht="12.75">
      <c r="AK938" s="121"/>
    </row>
    <row r="939" spans="37:37" ht="12.75">
      <c r="AK939" s="121"/>
    </row>
    <row r="940" spans="37:37" ht="12.75">
      <c r="AK940" s="121"/>
    </row>
    <row r="941" spans="37:37" ht="12.75">
      <c r="AK941" s="121"/>
    </row>
    <row r="942" spans="37:37" ht="12.75">
      <c r="AK942" s="121"/>
    </row>
    <row r="943" spans="37:37" ht="12.75">
      <c r="AK943" s="121"/>
    </row>
    <row r="944" spans="37:37" ht="12.75">
      <c r="AK944" s="121"/>
    </row>
    <row r="945" spans="37:37" ht="12.75">
      <c r="AK945" s="121"/>
    </row>
    <row r="946" spans="37:37" ht="12.75">
      <c r="AK946" s="121"/>
    </row>
    <row r="947" spans="37:37" ht="12.75">
      <c r="AK947" s="121"/>
    </row>
    <row r="948" spans="37:37" ht="12.75">
      <c r="AK948" s="121"/>
    </row>
    <row r="949" spans="37:37" ht="12.75">
      <c r="AK949" s="121"/>
    </row>
    <row r="950" spans="37:37" ht="12.75">
      <c r="AK950" s="121"/>
    </row>
    <row r="951" spans="37:37" ht="12.75">
      <c r="AK951" s="121"/>
    </row>
    <row r="952" spans="37:37" ht="12.75">
      <c r="AK952" s="121"/>
    </row>
    <row r="953" spans="37:37" ht="12.75">
      <c r="AK953" s="121"/>
    </row>
    <row r="954" spans="37:37" ht="12.75">
      <c r="AK954" s="121"/>
    </row>
    <row r="955" spans="37:37" ht="12.75">
      <c r="AK955" s="121"/>
    </row>
    <row r="956" spans="37:37" ht="12.75">
      <c r="AK956" s="121"/>
    </row>
    <row r="957" spans="37:37" ht="12.75">
      <c r="AK957" s="121"/>
    </row>
    <row r="958" spans="37:37" ht="12.75">
      <c r="AK958" s="121"/>
    </row>
    <row r="959" spans="37:37" ht="12.75">
      <c r="AK959" s="121"/>
    </row>
    <row r="960" spans="37:37" ht="12.75">
      <c r="AK960" s="121"/>
    </row>
    <row r="961" spans="37:37" ht="12.75">
      <c r="AK961" s="121"/>
    </row>
    <row r="962" spans="37:37" ht="12.75">
      <c r="AK962" s="121"/>
    </row>
    <row r="963" spans="37:37" ht="12.75">
      <c r="AK963" s="121"/>
    </row>
    <row r="964" spans="37:37" ht="12.75">
      <c r="AK964" s="121"/>
    </row>
    <row r="965" spans="37:37" ht="12.75">
      <c r="AK965" s="121"/>
    </row>
    <row r="966" spans="37:37" ht="12.75">
      <c r="AK966" s="121"/>
    </row>
    <row r="967" spans="37:37" ht="12.75">
      <c r="AK967" s="121"/>
    </row>
    <row r="968" spans="37:37" ht="12.75">
      <c r="AK968" s="121"/>
    </row>
    <row r="969" spans="37:37" ht="12.75">
      <c r="AK969" s="121"/>
    </row>
    <row r="970" spans="37:37" ht="12.75">
      <c r="AK970" s="121"/>
    </row>
    <row r="971" spans="37:37" ht="12.75">
      <c r="AK971" s="121"/>
    </row>
    <row r="972" spans="37:37" ht="12.75">
      <c r="AK972" s="121"/>
    </row>
    <row r="973" spans="37:37" ht="12.75">
      <c r="AK973" s="121"/>
    </row>
    <row r="974" spans="37:37" ht="12.75">
      <c r="AK974" s="121"/>
    </row>
    <row r="975" spans="37:37" ht="12.75">
      <c r="AK975" s="121"/>
    </row>
    <row r="976" spans="37:37" ht="12.75">
      <c r="AK976" s="121"/>
    </row>
    <row r="977" spans="37:37" ht="12.75">
      <c r="AK977" s="121"/>
    </row>
    <row r="978" spans="37:37" ht="12.75">
      <c r="AK978" s="121"/>
    </row>
    <row r="979" spans="37:37" ht="12.75">
      <c r="AK979" s="121"/>
    </row>
    <row r="980" spans="37:37" ht="12.75">
      <c r="AK980" s="121"/>
    </row>
    <row r="981" spans="37:37" ht="12.75">
      <c r="AK981" s="121"/>
    </row>
    <row r="982" spans="37:37" ht="12.75">
      <c r="AK982" s="121"/>
    </row>
    <row r="983" spans="37:37" ht="12.75">
      <c r="AK983" s="121"/>
    </row>
    <row r="984" spans="37:37" ht="12.75">
      <c r="AK984" s="121"/>
    </row>
    <row r="985" spans="37:37" ht="12.75">
      <c r="AK985" s="121"/>
    </row>
    <row r="986" spans="37:37" ht="12.75">
      <c r="AK986" s="121"/>
    </row>
    <row r="987" spans="37:37" ht="12.75">
      <c r="AK987" s="121"/>
    </row>
    <row r="988" spans="37:37" ht="12.75">
      <c r="AK988" s="121"/>
    </row>
    <row r="989" spans="37:37" ht="12.75">
      <c r="AK989" s="121"/>
    </row>
    <row r="990" spans="37:37" ht="12.75">
      <c r="AK990" s="121"/>
    </row>
    <row r="991" spans="37:37" ht="12.75">
      <c r="AK991" s="121"/>
    </row>
    <row r="992" spans="37:37" ht="12.75">
      <c r="AK992" s="121"/>
    </row>
    <row r="993" spans="37:37" ht="12.75">
      <c r="AK993" s="121"/>
    </row>
    <row r="994" spans="37:37" ht="12.75">
      <c r="AK994" s="121"/>
    </row>
    <row r="995" spans="37:37" ht="12.75">
      <c r="AK995" s="121"/>
    </row>
    <row r="996" spans="37:37" ht="12.75">
      <c r="AK996" s="121"/>
    </row>
    <row r="997" spans="37:37" ht="12.75">
      <c r="AK997" s="121"/>
    </row>
    <row r="998" spans="37:37" ht="12.75">
      <c r="AK998" s="121"/>
    </row>
    <row r="999" spans="37:37" ht="12.75">
      <c r="AK999" s="121"/>
    </row>
    <row r="1000" spans="37:37" ht="12.75">
      <c r="AK1000" s="121"/>
    </row>
    <row r="1001" spans="37:37" ht="12.75">
      <c r="AK1001" s="121"/>
    </row>
    <row r="1002" spans="37:37" ht="12.75">
      <c r="AK1002" s="121"/>
    </row>
    <row r="1003" spans="37:37" ht="12.75">
      <c r="AK1003" s="121"/>
    </row>
    <row r="1004" spans="37:37" ht="12.75">
      <c r="AK1004" s="121"/>
    </row>
    <row r="1005" spans="37:37" ht="12.75">
      <c r="AK1005" s="121"/>
    </row>
    <row r="1006" spans="37:37" ht="12.75">
      <c r="AK1006" s="121"/>
    </row>
    <row r="1007" spans="37:37" ht="12.75">
      <c r="AK1007" s="121"/>
    </row>
    <row r="1008" spans="37:37" ht="12.75">
      <c r="AK1008" s="121"/>
    </row>
    <row r="1009" spans="37:37" ht="12.75">
      <c r="AK1009" s="121"/>
    </row>
    <row r="1010" spans="37:37" ht="12.75">
      <c r="AK1010" s="121"/>
    </row>
    <row r="1011" spans="37:37" ht="12.75">
      <c r="AK1011" s="121"/>
    </row>
    <row r="1012" spans="37:37" ht="12.75">
      <c r="AK1012" s="121"/>
    </row>
    <row r="1013" spans="37:37" ht="12.75">
      <c r="AK1013" s="121"/>
    </row>
    <row r="1014" spans="37:37" ht="12.75">
      <c r="AK1014" s="121"/>
    </row>
    <row r="1015" spans="37:37" ht="12.75">
      <c r="AK1015" s="121"/>
    </row>
    <row r="1016" spans="37:37" ht="12.75">
      <c r="AK1016" s="121"/>
    </row>
    <row r="1017" spans="37:37" ht="12.75">
      <c r="AK1017" s="121"/>
    </row>
    <row r="1018" spans="37:37" ht="12.75">
      <c r="AK1018" s="121"/>
    </row>
    <row r="1019" spans="37:37" ht="12.75">
      <c r="AK1019" s="121"/>
    </row>
    <row r="1020" spans="37:37" ht="12.75">
      <c r="AK1020" s="121"/>
    </row>
    <row r="1021" spans="37:37" ht="12.75">
      <c r="AK1021" s="121"/>
    </row>
    <row r="1022" spans="37:37" ht="12.75">
      <c r="AK1022" s="121"/>
    </row>
    <row r="1023" spans="37:37" ht="12.75">
      <c r="AK1023" s="121"/>
    </row>
    <row r="1024" spans="37:37" ht="12.75">
      <c r="AK1024" s="121"/>
    </row>
    <row r="1025" spans="37:37" ht="12.75">
      <c r="AK1025" s="121"/>
    </row>
    <row r="1026" spans="37:37" ht="12.75">
      <c r="AK1026" s="121"/>
    </row>
    <row r="1027" spans="37:37" ht="12.75">
      <c r="AK1027" s="121"/>
    </row>
    <row r="1028" spans="37:37" ht="12.75">
      <c r="AK1028" s="121"/>
    </row>
    <row r="1029" spans="37:37" ht="12.75">
      <c r="AK1029" s="121"/>
    </row>
    <row r="1030" spans="37:37" ht="12.75">
      <c r="AK1030" s="121"/>
    </row>
    <row r="1031" spans="37:37" ht="12.75">
      <c r="AK1031" s="121"/>
    </row>
    <row r="1032" spans="37:37" ht="12.75">
      <c r="AK1032" s="121"/>
    </row>
    <row r="1033" spans="37:37" ht="12.75">
      <c r="AK1033" s="121"/>
    </row>
    <row r="1034" spans="37:37" ht="12.75">
      <c r="AK1034" s="121"/>
    </row>
    <row r="1035" spans="37:37" ht="12.75">
      <c r="AK1035" s="121"/>
    </row>
    <row r="1036" spans="37:37" ht="12.75">
      <c r="AK1036" s="121"/>
    </row>
    <row r="1037" spans="37:37" ht="12.75">
      <c r="AK1037" s="121"/>
    </row>
    <row r="1038" spans="37:37" ht="12.75">
      <c r="AK1038" s="121"/>
    </row>
    <row r="1039" spans="37:37" ht="12.75">
      <c r="AK1039" s="121"/>
    </row>
    <row r="1040" spans="37:37" ht="12.75">
      <c r="AK1040" s="121"/>
    </row>
    <row r="1041" spans="37:37" ht="12.75">
      <c r="AK1041" s="121"/>
    </row>
    <row r="1042" spans="37:37" ht="12.75">
      <c r="AK1042" s="121"/>
    </row>
    <row r="1043" spans="37:37" ht="12.75">
      <c r="AK1043" s="121"/>
    </row>
    <row r="1044" spans="37:37" ht="12.75">
      <c r="AK1044" s="121"/>
    </row>
    <row r="1045" spans="37:37" ht="12.75">
      <c r="AK1045" s="121"/>
    </row>
    <row r="1046" spans="37:37" ht="12.75">
      <c r="AK1046" s="121"/>
    </row>
    <row r="1047" spans="37:37" ht="12.75">
      <c r="AK1047" s="121"/>
    </row>
    <row r="1048" spans="37:37" ht="12.75">
      <c r="AK1048" s="121"/>
    </row>
    <row r="1049" spans="37:37" ht="12.75">
      <c r="AK1049" s="121"/>
    </row>
    <row r="1050" spans="37:37" ht="12.75">
      <c r="AK1050" s="121"/>
    </row>
    <row r="1051" spans="37:37" ht="12.75">
      <c r="AK1051" s="121"/>
    </row>
    <row r="1052" spans="37:37" ht="12.75">
      <c r="AK1052" s="121"/>
    </row>
    <row r="1053" spans="37:37" ht="12.75">
      <c r="AK1053" s="121"/>
    </row>
    <row r="1054" spans="37:37" ht="12.75">
      <c r="AK1054" s="121"/>
    </row>
    <row r="1055" spans="37:37" ht="12.75">
      <c r="AK1055" s="121"/>
    </row>
    <row r="1056" spans="37:37" ht="12.75">
      <c r="AK1056" s="121"/>
    </row>
    <row r="1057" spans="37:37" ht="12.75">
      <c r="AK1057" s="121"/>
    </row>
    <row r="1058" spans="37:37" ht="12.75">
      <c r="AK1058" s="121"/>
    </row>
    <row r="1059" spans="37:37" ht="12.75">
      <c r="AK1059" s="121"/>
    </row>
    <row r="1060" spans="37:37" ht="12.75">
      <c r="AK1060" s="121"/>
    </row>
    <row r="1061" spans="37:37" ht="12.75">
      <c r="AK1061" s="121"/>
    </row>
    <row r="1062" spans="37:37" ht="12.75">
      <c r="AK1062" s="121"/>
    </row>
    <row r="1063" spans="37:37" ht="12.75">
      <c r="AK1063" s="121"/>
    </row>
    <row r="1064" spans="37:37" ht="12.75">
      <c r="AK1064" s="121"/>
    </row>
    <row r="1065" spans="37:37" ht="12.75">
      <c r="AK1065" s="121"/>
    </row>
    <row r="1066" spans="37:37" ht="12.75">
      <c r="AK1066" s="121"/>
    </row>
    <row r="1067" spans="37:37" ht="12.75">
      <c r="AK1067" s="121"/>
    </row>
    <row r="1068" spans="37:37" ht="12.75">
      <c r="AK1068" s="121"/>
    </row>
    <row r="1069" spans="37:37" ht="12.75">
      <c r="AK1069" s="121"/>
    </row>
    <row r="1070" spans="37:37" ht="12.75">
      <c r="AK1070" s="121"/>
    </row>
    <row r="1071" spans="37:37" ht="12.75">
      <c r="AK1071" s="121"/>
    </row>
    <row r="1072" spans="37:37" ht="12.75">
      <c r="AK1072" s="121"/>
    </row>
    <row r="1073" spans="37:37" ht="12.75">
      <c r="AK1073" s="121"/>
    </row>
    <row r="1074" spans="37:37" ht="12.75">
      <c r="AK1074" s="121"/>
    </row>
    <row r="1075" spans="37:37" ht="12.75">
      <c r="AK1075" s="121"/>
    </row>
    <row r="1076" spans="37:37" ht="12.75">
      <c r="AK1076" s="121"/>
    </row>
    <row r="1077" spans="37:37" ht="12.75">
      <c r="AK1077" s="121"/>
    </row>
    <row r="1078" spans="37:37" ht="12.75">
      <c r="AK1078" s="121"/>
    </row>
    <row r="1079" spans="37:37" ht="12.75">
      <c r="AK1079" s="121"/>
    </row>
    <row r="1080" spans="37:37" ht="12.75">
      <c r="AK1080" s="121"/>
    </row>
    <row r="1081" spans="37:37" ht="12.75">
      <c r="AK1081" s="121"/>
    </row>
    <row r="1082" spans="37:37" ht="12.75">
      <c r="AK1082" s="121"/>
    </row>
    <row r="1083" spans="37:37" ht="12.75">
      <c r="AK1083" s="121"/>
    </row>
    <row r="1084" spans="37:37" ht="12.75">
      <c r="AK1084" s="121"/>
    </row>
    <row r="1085" spans="37:37" ht="12.75">
      <c r="AK1085" s="121"/>
    </row>
    <row r="1086" spans="37:37" ht="12.75">
      <c r="AK1086" s="121"/>
    </row>
    <row r="1087" spans="37:37" ht="12.75">
      <c r="AK1087" s="121"/>
    </row>
    <row r="1088" spans="37:37" ht="12.75">
      <c r="AK1088" s="121"/>
    </row>
    <row r="1089" spans="37:37" ht="12.75">
      <c r="AK1089" s="121"/>
    </row>
    <row r="1090" spans="37:37" ht="12.75">
      <c r="AK1090" s="121"/>
    </row>
    <row r="1091" spans="37:37" ht="12.75">
      <c r="AK1091" s="121"/>
    </row>
    <row r="1092" spans="37:37" ht="12.75">
      <c r="AK1092" s="121"/>
    </row>
    <row r="1093" spans="37:37" ht="12.75">
      <c r="AK1093" s="121"/>
    </row>
    <row r="1094" spans="37:37" ht="12.75">
      <c r="AK1094" s="121"/>
    </row>
    <row r="1095" spans="37:37" ht="12.75">
      <c r="AK1095" s="121"/>
    </row>
    <row r="1096" spans="37:37" ht="12.75">
      <c r="AK1096" s="121"/>
    </row>
    <row r="1097" spans="37:37" ht="12.75">
      <c r="AK1097" s="121"/>
    </row>
    <row r="1098" spans="37:37" ht="12.75">
      <c r="AK1098" s="121"/>
    </row>
    <row r="1099" spans="37:37" ht="12.75">
      <c r="AK1099" s="121"/>
    </row>
    <row r="1100" spans="37:37" ht="12.75">
      <c r="AK1100" s="121"/>
    </row>
    <row r="1101" spans="37:37" ht="12.75">
      <c r="AK1101" s="121"/>
    </row>
    <row r="1102" spans="37:37" ht="12.75">
      <c r="AK1102" s="121"/>
    </row>
    <row r="1103" spans="37:37" ht="12.75">
      <c r="AK1103" s="121"/>
    </row>
    <row r="1104" spans="37:37" ht="12.75">
      <c r="AK1104" s="121"/>
    </row>
    <row r="1105" spans="37:37" ht="12.75">
      <c r="AK1105" s="121"/>
    </row>
    <row r="1106" spans="37:37" ht="12.75">
      <c r="AK1106" s="121"/>
    </row>
    <row r="1107" spans="37:37" ht="12.75">
      <c r="AK1107" s="121"/>
    </row>
    <row r="1108" spans="37:37" ht="12.75">
      <c r="AK1108" s="121"/>
    </row>
    <row r="1109" spans="37:37" ht="12.75">
      <c r="AK1109" s="121"/>
    </row>
    <row r="1110" spans="37:37" ht="12.75">
      <c r="AK1110" s="121"/>
    </row>
    <row r="1111" spans="37:37" ht="12.75">
      <c r="AK1111" s="121"/>
    </row>
    <row r="1112" spans="37:37" ht="12.75">
      <c r="AK1112" s="121"/>
    </row>
    <row r="1113" spans="37:37" ht="12.75">
      <c r="AK1113" s="121"/>
    </row>
    <row r="1114" spans="37:37" ht="12.75">
      <c r="AK1114" s="121"/>
    </row>
    <row r="1115" spans="37:37" ht="12.75">
      <c r="AK1115" s="121"/>
    </row>
    <row r="1116" spans="37:37" ht="12.75">
      <c r="AK1116" s="121"/>
    </row>
    <row r="1117" spans="37:37" ht="12.75">
      <c r="AK1117" s="121"/>
    </row>
    <row r="1118" spans="37:37" ht="12.75">
      <c r="AK1118" s="121"/>
    </row>
    <row r="1119" spans="37:37" ht="12.75">
      <c r="AK1119" s="121"/>
    </row>
    <row r="1120" spans="37:37" ht="12.75">
      <c r="AK1120" s="121"/>
    </row>
    <row r="1121" spans="37:37" ht="12.75">
      <c r="AK1121" s="121"/>
    </row>
    <row r="1122" spans="37:37" ht="12.75">
      <c r="AK1122" s="121"/>
    </row>
    <row r="1123" spans="37:37" ht="12.75">
      <c r="AK1123" s="121"/>
    </row>
    <row r="1124" spans="37:37" ht="12.75">
      <c r="AK1124" s="121"/>
    </row>
    <row r="1125" spans="37:37" ht="12.75">
      <c r="AK1125" s="121"/>
    </row>
    <row r="1126" spans="37:37" ht="12.75">
      <c r="AK1126" s="121"/>
    </row>
    <row r="1127" spans="37:37" ht="12.75">
      <c r="AK1127" s="121"/>
    </row>
    <row r="1128" spans="37:37" ht="12.75">
      <c r="AK1128" s="121"/>
    </row>
    <row r="1129" spans="37:37" ht="12.75">
      <c r="AK1129" s="121"/>
    </row>
    <row r="1130" spans="37:37" ht="12.75">
      <c r="AK1130" s="121"/>
    </row>
    <row r="1131" spans="37:37" ht="12.75">
      <c r="AK1131" s="121"/>
    </row>
    <row r="1132" spans="37:37" ht="12.75">
      <c r="AK1132" s="121"/>
    </row>
    <row r="1133" spans="37:37" ht="12.75">
      <c r="AK1133" s="121"/>
    </row>
    <row r="1134" spans="37:37" ht="12.75">
      <c r="AK1134" s="121"/>
    </row>
    <row r="1135" spans="37:37" ht="12.75">
      <c r="AK1135" s="121"/>
    </row>
    <row r="1136" spans="37:37" ht="12.75">
      <c r="AK1136" s="121"/>
    </row>
    <row r="1137" spans="37:37" ht="12.75">
      <c r="AK1137" s="121"/>
    </row>
    <row r="1138" spans="37:37" ht="12.75">
      <c r="AK1138" s="121"/>
    </row>
    <row r="1139" spans="37:37" ht="12.75">
      <c r="AK1139" s="121"/>
    </row>
    <row r="1140" spans="37:37" ht="12.75">
      <c r="AK1140" s="121"/>
    </row>
    <row r="1141" spans="37:37" ht="12.75">
      <c r="AK1141" s="121"/>
    </row>
    <row r="1142" spans="37:37" ht="12.75">
      <c r="AK1142" s="121"/>
    </row>
    <row r="1143" spans="37:37" ht="12.75">
      <c r="AK1143" s="121"/>
    </row>
    <row r="1144" spans="37:37" ht="12.75">
      <c r="AK1144" s="121"/>
    </row>
    <row r="1145" spans="37:37" ht="12.75">
      <c r="AK1145" s="121"/>
    </row>
    <row r="1146" spans="37:37" ht="12.75">
      <c r="AK1146" s="121"/>
    </row>
    <row r="1147" spans="37:37" ht="12.75">
      <c r="AK1147" s="121"/>
    </row>
    <row r="1148" spans="37:37" ht="12.75">
      <c r="AK1148" s="121"/>
    </row>
    <row r="1149" spans="37:37" ht="12.75">
      <c r="AK1149" s="121"/>
    </row>
    <row r="1150" spans="37:37" ht="12.75">
      <c r="AK1150" s="121"/>
    </row>
    <row r="1151" spans="37:37" ht="12.75">
      <c r="AK1151" s="121"/>
    </row>
    <row r="1152" spans="37:37" ht="12.75">
      <c r="AK1152" s="121"/>
    </row>
    <row r="1153" spans="37:37" ht="12.75">
      <c r="AK1153" s="121"/>
    </row>
    <row r="1154" spans="37:37" ht="12.75">
      <c r="AK1154" s="121"/>
    </row>
    <row r="1155" spans="37:37" ht="12.75">
      <c r="AK1155" s="121"/>
    </row>
    <row r="1156" spans="37:37" ht="12.75">
      <c r="AK1156" s="121"/>
    </row>
    <row r="1157" spans="37:37" ht="12.75">
      <c r="AK1157" s="121"/>
    </row>
    <row r="1158" spans="37:37" ht="12.75">
      <c r="AK1158" s="121"/>
    </row>
    <row r="1159" spans="37:37" ht="12.75">
      <c r="AK1159" s="121"/>
    </row>
    <row r="1160" spans="37:37" ht="12.75">
      <c r="AK1160" s="121"/>
    </row>
    <row r="1161" spans="37:37" ht="12.75">
      <c r="AK1161" s="121"/>
    </row>
    <row r="1162" spans="37:37" ht="12.75">
      <c r="AK1162" s="121"/>
    </row>
    <row r="1163" spans="37:37" ht="12.75">
      <c r="AK1163" s="121"/>
    </row>
    <row r="1164" spans="37:37" ht="12.75">
      <c r="AK1164" s="121"/>
    </row>
    <row r="1165" spans="37:37" ht="12.75">
      <c r="AK1165" s="121"/>
    </row>
    <row r="1166" spans="37:37" ht="12.75">
      <c r="AK1166" s="121"/>
    </row>
    <row r="1167" spans="37:37" ht="12.75">
      <c r="AK1167" s="121"/>
    </row>
    <row r="1168" spans="37:37" ht="12.75">
      <c r="AK1168" s="121"/>
    </row>
    <row r="1169" spans="37:37" ht="12.75">
      <c r="AK1169" s="121"/>
    </row>
    <row r="1170" spans="37:37" ht="12.75">
      <c r="AK1170" s="121"/>
    </row>
    <row r="1171" spans="37:37" ht="12.75">
      <c r="AK1171" s="121"/>
    </row>
    <row r="1172" spans="37:37" ht="12.75">
      <c r="AK1172" s="121"/>
    </row>
    <row r="1173" spans="37:37" ht="12.75">
      <c r="AK1173" s="121"/>
    </row>
    <row r="1174" spans="37:37" ht="12.75">
      <c r="AK1174" s="121"/>
    </row>
    <row r="1175" spans="37:37" ht="12.75">
      <c r="AK1175" s="121"/>
    </row>
    <row r="1176" spans="37:37" ht="12.75">
      <c r="AK1176" s="121"/>
    </row>
    <row r="1177" spans="37:37" ht="12.75">
      <c r="AK1177" s="121"/>
    </row>
    <row r="1178" spans="37:37" ht="12.75">
      <c r="AK1178" s="121"/>
    </row>
    <row r="1179" spans="37:37" ht="12.75">
      <c r="AK1179" s="121"/>
    </row>
    <row r="1180" spans="37:37" ht="12.75">
      <c r="AK1180" s="121"/>
    </row>
    <row r="1181" spans="37:37" ht="12.75">
      <c r="AK1181" s="121"/>
    </row>
    <row r="1182" spans="37:37" ht="12.75">
      <c r="AK1182" s="121"/>
    </row>
    <row r="1183" spans="37:37" ht="12.75">
      <c r="AK1183" s="121"/>
    </row>
    <row r="1184" spans="37:37" ht="12.75">
      <c r="AK1184" s="121"/>
    </row>
    <row r="1185" spans="37:37" ht="12.75">
      <c r="AK1185" s="121"/>
    </row>
    <row r="1186" spans="37:37" ht="12.75">
      <c r="AK1186" s="121"/>
    </row>
    <row r="1187" spans="37:37" ht="12.75">
      <c r="AK1187" s="121"/>
    </row>
    <row r="1188" spans="37:37" ht="12.75">
      <c r="AK1188" s="121"/>
    </row>
    <row r="1189" spans="37:37" ht="12.75">
      <c r="AK1189" s="121"/>
    </row>
    <row r="1190" spans="37:37" ht="12.75">
      <c r="AK1190" s="121"/>
    </row>
    <row r="1191" spans="37:37" ht="12.75">
      <c r="AK1191" s="121"/>
    </row>
    <row r="1192" spans="37:37" ht="12.75">
      <c r="AK1192" s="121"/>
    </row>
    <row r="1193" spans="37:37" ht="12.75">
      <c r="AK1193" s="121"/>
    </row>
    <row r="1194" spans="37:37" ht="12.75">
      <c r="AK1194" s="121"/>
    </row>
    <row r="1195" spans="37:37" ht="12.75">
      <c r="AK1195" s="121"/>
    </row>
    <row r="1196" spans="37:37" ht="12.75">
      <c r="AK1196" s="121"/>
    </row>
    <row r="1197" spans="37:37" ht="12.75">
      <c r="AK1197" s="121"/>
    </row>
    <row r="1198" spans="37:37" ht="12.75">
      <c r="AK1198" s="121"/>
    </row>
    <row r="1199" spans="37:37" ht="12.75">
      <c r="AK1199" s="121"/>
    </row>
    <row r="1200" spans="37:37" ht="12.75">
      <c r="AK1200" s="121"/>
    </row>
    <row r="1201" spans="37:37" ht="12.75">
      <c r="AK1201" s="121"/>
    </row>
    <row r="1202" spans="37:37" ht="12.75">
      <c r="AK1202" s="121"/>
    </row>
    <row r="1203" spans="37:37" ht="12.75">
      <c r="AK1203" s="121"/>
    </row>
    <row r="1204" spans="37:37" ht="12.75">
      <c r="AK1204" s="121"/>
    </row>
    <row r="1205" spans="37:37" ht="12.75">
      <c r="AK1205" s="121"/>
    </row>
    <row r="1206" spans="37:37" ht="12.75">
      <c r="AK1206" s="121"/>
    </row>
    <row r="1207" spans="37:37" ht="12.75">
      <c r="AK1207" s="121"/>
    </row>
    <row r="1208" spans="37:37" ht="12.75">
      <c r="AK1208" s="121"/>
    </row>
    <row r="1209" spans="37:37" ht="12.75">
      <c r="AK1209" s="121"/>
    </row>
    <row r="1210" spans="37:37" ht="12.75">
      <c r="AK1210" s="121"/>
    </row>
    <row r="1211" spans="37:37" ht="12.75">
      <c r="AK1211" s="121"/>
    </row>
    <row r="1212" spans="37:37" ht="12.75">
      <c r="AK1212" s="121"/>
    </row>
    <row r="1213" spans="37:37" ht="12.75">
      <c r="AK1213" s="121"/>
    </row>
    <row r="1214" spans="37:37" ht="12.75">
      <c r="AK1214" s="121"/>
    </row>
    <row r="1215" spans="37:37" ht="12.75">
      <c r="AK1215" s="121"/>
    </row>
    <row r="1216" spans="37:37" ht="12.75">
      <c r="AK1216" s="121"/>
    </row>
    <row r="1217" spans="37:37" ht="12.75">
      <c r="AK1217" s="121"/>
    </row>
    <row r="1218" spans="37:37" ht="12.75">
      <c r="AK1218" s="121"/>
    </row>
    <row r="1219" spans="37:37" ht="12.75">
      <c r="AK1219" s="121"/>
    </row>
    <row r="1220" spans="37:37" ht="12.75">
      <c r="AK1220" s="121"/>
    </row>
    <row r="1221" spans="37:37" ht="12.75">
      <c r="AK1221" s="121"/>
    </row>
    <row r="1222" spans="37:37" ht="12.75">
      <c r="AK1222" s="121"/>
    </row>
    <row r="1223" spans="37:37" ht="12.75">
      <c r="AK1223" s="121"/>
    </row>
    <row r="1224" spans="37:37" ht="12.75">
      <c r="AK1224" s="121"/>
    </row>
    <row r="1225" spans="37:37" ht="12.75">
      <c r="AK1225" s="121"/>
    </row>
    <row r="1226" spans="37:37" ht="12.75">
      <c r="AK1226" s="121"/>
    </row>
    <row r="1227" spans="37:37" ht="12.75">
      <c r="AK1227" s="121"/>
    </row>
    <row r="1228" spans="37:37" ht="12.75">
      <c r="AK1228" s="121"/>
    </row>
    <row r="1229" spans="37:37" ht="12.75">
      <c r="AK1229" s="121"/>
    </row>
    <row r="1230" spans="37:37" ht="12.75">
      <c r="AK1230" s="121"/>
    </row>
    <row r="1231" spans="37:37" ht="12.75">
      <c r="AK1231" s="121"/>
    </row>
    <row r="1232" spans="37:37" ht="12.75">
      <c r="AK1232" s="121"/>
    </row>
    <row r="1233" spans="37:37" ht="12.75">
      <c r="AK1233" s="121"/>
    </row>
    <row r="1234" spans="37:37" ht="12.75">
      <c r="AK1234" s="121"/>
    </row>
    <row r="1235" spans="37:37" ht="12.75">
      <c r="AK1235" s="121"/>
    </row>
    <row r="1236" spans="37:37" ht="12.75">
      <c r="AK1236" s="121"/>
    </row>
    <row r="1237" spans="37:37" ht="12.75">
      <c r="AK1237" s="121"/>
    </row>
    <row r="1238" spans="37:37" ht="12.75">
      <c r="AK1238" s="121"/>
    </row>
    <row r="1239" spans="37:37" ht="12.75">
      <c r="AK1239" s="121"/>
    </row>
    <row r="1240" spans="37:37" ht="12.75">
      <c r="AK1240" s="121"/>
    </row>
    <row r="1241" spans="37:37" ht="12.75">
      <c r="AK1241" s="121"/>
    </row>
    <row r="1242" spans="37:37" ht="12.75">
      <c r="AK1242" s="121"/>
    </row>
    <row r="1243" spans="37:37" ht="12.75">
      <c r="AK1243" s="121"/>
    </row>
    <row r="1244" spans="37:37" ht="12.75">
      <c r="AK1244" s="121"/>
    </row>
    <row r="1245" spans="37:37" ht="12.75">
      <c r="AK1245" s="121"/>
    </row>
    <row r="1246" spans="37:37" ht="12.75">
      <c r="AK1246" s="121"/>
    </row>
    <row r="1247" spans="37:37" ht="12.75">
      <c r="AK1247" s="121"/>
    </row>
    <row r="1248" spans="37:37" ht="12.75">
      <c r="AK1248" s="121"/>
    </row>
    <row r="1249" spans="37:37" ht="12.75">
      <c r="AK1249" s="121"/>
    </row>
    <row r="1250" spans="37:37" ht="12.75">
      <c r="AK1250" s="121"/>
    </row>
    <row r="1251" spans="37:37" ht="12.75">
      <c r="AK1251" s="121"/>
    </row>
    <row r="1252" spans="37:37" ht="12.75">
      <c r="AK1252" s="121"/>
    </row>
    <row r="1253" spans="37:37" ht="12.75">
      <c r="AK1253" s="121"/>
    </row>
    <row r="1254" spans="37:37" ht="12.75">
      <c r="AK1254" s="121"/>
    </row>
    <row r="1255" spans="37:37" ht="12.75">
      <c r="AK1255" s="121"/>
    </row>
    <row r="1256" spans="37:37" ht="12.75">
      <c r="AK1256" s="121"/>
    </row>
    <row r="1257" spans="37:37" ht="12.75">
      <c r="AK1257" s="121"/>
    </row>
    <row r="1258" spans="37:37" ht="12.75">
      <c r="AK1258" s="121"/>
    </row>
    <row r="1259" spans="37:37" ht="12.75">
      <c r="AK1259" s="121"/>
    </row>
    <row r="1260" spans="37:37" ht="12.75">
      <c r="AK1260" s="121"/>
    </row>
    <row r="1261" spans="37:37" ht="12.75">
      <c r="AK1261" s="121"/>
    </row>
    <row r="1262" spans="37:37" ht="12.75">
      <c r="AK1262" s="121"/>
    </row>
    <row r="1263" spans="37:37" ht="12.75">
      <c r="AK1263" s="121"/>
    </row>
    <row r="1264" spans="37:37" ht="12.75">
      <c r="AK1264" s="121"/>
    </row>
    <row r="1265" spans="37:37" ht="12.75">
      <c r="AK1265" s="121"/>
    </row>
    <row r="1266" spans="37:37" ht="12.75">
      <c r="AK1266" s="121"/>
    </row>
    <row r="1267" spans="37:37" ht="12.75">
      <c r="AK1267" s="121"/>
    </row>
    <row r="1268" spans="37:37" ht="12.75">
      <c r="AK1268" s="121"/>
    </row>
    <row r="1269" spans="37:37" ht="12.75">
      <c r="AK1269" s="121"/>
    </row>
    <row r="1270" spans="37:37" ht="12.75">
      <c r="AK1270" s="121"/>
    </row>
    <row r="1271" spans="37:37" ht="12.75">
      <c r="AK1271" s="121"/>
    </row>
    <row r="1272" spans="37:37" ht="12.75">
      <c r="AK1272" s="121"/>
    </row>
    <row r="1273" spans="37:37" ht="12.75">
      <c r="AK1273" s="121"/>
    </row>
    <row r="1274" spans="37:37" ht="12.75">
      <c r="AK1274" s="121"/>
    </row>
    <row r="1275" spans="37:37" ht="12.75">
      <c r="AK1275" s="121"/>
    </row>
    <row r="1276" spans="37:37" ht="12.75">
      <c r="AK1276" s="121"/>
    </row>
    <row r="1277" spans="37:37" ht="12.75">
      <c r="AK1277" s="121"/>
    </row>
    <row r="1278" spans="37:37" ht="12.75">
      <c r="AK1278" s="121"/>
    </row>
    <row r="1279" spans="37:37" ht="12.75">
      <c r="AK1279" s="121"/>
    </row>
    <row r="1280" spans="37:37" ht="12.75">
      <c r="AK1280" s="121"/>
    </row>
    <row r="1281" spans="37:37" ht="12.75">
      <c r="AK1281" s="121"/>
    </row>
    <row r="1282" spans="37:37" ht="12.75">
      <c r="AK1282" s="121"/>
    </row>
    <row r="1283" spans="37:37" ht="12.75">
      <c r="AK1283" s="121"/>
    </row>
    <row r="1284" spans="37:37" ht="12.75">
      <c r="AK1284" s="121"/>
    </row>
    <row r="1285" spans="37:37" ht="12.75">
      <c r="AK1285" s="121"/>
    </row>
    <row r="1286" spans="37:37" ht="12.75">
      <c r="AK1286" s="121"/>
    </row>
    <row r="1287" spans="37:37" ht="12.75">
      <c r="AK1287" s="121"/>
    </row>
    <row r="1288" spans="37:37" ht="12.75">
      <c r="AK1288" s="121"/>
    </row>
    <row r="1289" spans="37:37" ht="12.75">
      <c r="AK1289" s="121"/>
    </row>
    <row r="1290" spans="37:37" ht="12.75">
      <c r="AK1290" s="121"/>
    </row>
    <row r="1291" spans="37:37" ht="12.75">
      <c r="AK1291" s="121"/>
    </row>
    <row r="1292" spans="37:37" ht="12.75">
      <c r="AK1292" s="121"/>
    </row>
    <row r="1293" spans="37:37" ht="12.75">
      <c r="AK1293" s="121"/>
    </row>
    <row r="1294" spans="37:37" ht="12.75">
      <c r="AK1294" s="121"/>
    </row>
    <row r="1295" spans="37:37" ht="12.75">
      <c r="AK1295" s="121"/>
    </row>
    <row r="1296" spans="37:37" ht="12.75">
      <c r="AK1296" s="121"/>
    </row>
    <row r="1297" spans="37:37" ht="12.75">
      <c r="AK1297" s="121"/>
    </row>
    <row r="1298" spans="37:37" ht="12.75">
      <c r="AK1298" s="121"/>
    </row>
    <row r="1299" spans="37:37" ht="12.75">
      <c r="AK1299" s="121"/>
    </row>
    <row r="1300" spans="37:37" ht="12.75">
      <c r="AK1300" s="121"/>
    </row>
    <row r="1301" spans="37:37" ht="12.75">
      <c r="AK1301" s="121"/>
    </row>
    <row r="1302" spans="37:37" ht="12.75">
      <c r="AK1302" s="121"/>
    </row>
    <row r="1303" spans="37:37" ht="12.75">
      <c r="AK1303" s="121"/>
    </row>
    <row r="1304" spans="37:37" ht="12.75">
      <c r="AK1304" s="121"/>
    </row>
    <row r="1305" spans="37:37" ht="12.75">
      <c r="AK1305" s="121"/>
    </row>
    <row r="1306" spans="37:37" ht="12.75">
      <c r="AK1306" s="121"/>
    </row>
    <row r="1307" spans="37:37" ht="12.75">
      <c r="AK1307" s="121"/>
    </row>
    <row r="1308" spans="37:37" ht="12.75">
      <c r="AK1308" s="121"/>
    </row>
    <row r="1309" spans="37:37" ht="12.75">
      <c r="AK1309" s="121"/>
    </row>
    <row r="1310" spans="37:37" ht="12.75">
      <c r="AK1310" s="121"/>
    </row>
    <row r="1311" spans="37:37" ht="12.75">
      <c r="AK1311" s="121"/>
    </row>
    <row r="1312" spans="37:37" ht="12.75">
      <c r="AK1312" s="121"/>
    </row>
    <row r="1313" spans="37:37" ht="12.75">
      <c r="AK1313" s="121"/>
    </row>
    <row r="1314" spans="37:37" ht="12.75">
      <c r="AK1314" s="121"/>
    </row>
    <row r="1315" spans="37:37" ht="12.75">
      <c r="AK1315" s="121"/>
    </row>
    <row r="1316" spans="37:37" ht="12.75">
      <c r="AK1316" s="121"/>
    </row>
    <row r="1317" spans="37:37" ht="12.75">
      <c r="AK1317" s="121"/>
    </row>
    <row r="1318" spans="37:37" ht="12.75">
      <c r="AK1318" s="121"/>
    </row>
    <row r="1319" spans="37:37" ht="12.75">
      <c r="AK1319" s="121"/>
    </row>
    <row r="1320" spans="37:37" ht="12.75">
      <c r="AK1320" s="121"/>
    </row>
    <row r="1321" spans="37:37" ht="12.75">
      <c r="AK1321" s="121"/>
    </row>
    <row r="1322" spans="37:37" ht="12.75">
      <c r="AK1322" s="121"/>
    </row>
    <row r="1323" spans="37:37" ht="12.75">
      <c r="AK1323" s="121"/>
    </row>
    <row r="1324" spans="37:37" ht="12.75">
      <c r="AK1324" s="121"/>
    </row>
    <row r="1325" spans="37:37" ht="12.75">
      <c r="AK1325" s="121"/>
    </row>
    <row r="1326" spans="37:37" ht="12.75">
      <c r="AK1326" s="121"/>
    </row>
    <row r="1327" spans="37:37" ht="12.75">
      <c r="AK1327" s="121"/>
    </row>
    <row r="1328" spans="37:37" ht="12.75">
      <c r="AK1328" s="121"/>
    </row>
    <row r="1329" spans="37:37" ht="12.75">
      <c r="AK1329" s="121"/>
    </row>
    <row r="1330" spans="37:37" ht="12.75">
      <c r="AK1330" s="121"/>
    </row>
    <row r="1331" spans="37:37" ht="12.75">
      <c r="AK1331" s="121"/>
    </row>
    <row r="1332" spans="37:37" ht="12.75">
      <c r="AK1332" s="121"/>
    </row>
    <row r="1333" spans="37:37" ht="12.75">
      <c r="AK1333" s="121"/>
    </row>
    <row r="1334" spans="37:37" ht="12.75">
      <c r="AK1334" s="121"/>
    </row>
    <row r="1335" spans="37:37" ht="12.75">
      <c r="AK1335" s="121"/>
    </row>
    <row r="1336" spans="37:37" ht="12.75">
      <c r="AK1336" s="121"/>
    </row>
    <row r="1337" spans="37:37" ht="12.75">
      <c r="AK1337" s="121"/>
    </row>
    <row r="1338" spans="37:37" ht="12.75">
      <c r="AK1338" s="121"/>
    </row>
    <row r="1339" spans="37:37" ht="12.75">
      <c r="AK1339" s="121"/>
    </row>
    <row r="1340" spans="37:37" ht="12.75">
      <c r="AK1340" s="121"/>
    </row>
    <row r="1341" spans="37:37" ht="12.75">
      <c r="AK1341" s="121"/>
    </row>
    <row r="1342" spans="37:37" ht="12.75">
      <c r="AK1342" s="121"/>
    </row>
    <row r="1343" spans="37:37" ht="12.75">
      <c r="AK1343" s="121"/>
    </row>
    <row r="1344" spans="37:37" ht="12.75">
      <c r="AK1344" s="121"/>
    </row>
    <row r="1345" spans="37:37" ht="12.75">
      <c r="AK1345" s="121"/>
    </row>
    <row r="1346" spans="37:37" ht="12.75">
      <c r="AK1346" s="121"/>
    </row>
    <row r="1347" spans="37:37" ht="12.75">
      <c r="AK1347" s="121"/>
    </row>
    <row r="1348" spans="37:37" ht="12.75">
      <c r="AK1348" s="121"/>
    </row>
    <row r="1349" spans="37:37" ht="12.75">
      <c r="AK1349" s="121"/>
    </row>
    <row r="1350" spans="37:37" ht="12.75">
      <c r="AK1350" s="121"/>
    </row>
    <row r="1351" spans="37:37" ht="12.75">
      <c r="AK1351" s="121"/>
    </row>
    <row r="1352" spans="37:37" ht="12.75">
      <c r="AK1352" s="121"/>
    </row>
    <row r="1353" spans="37:37" ht="12.75">
      <c r="AK1353" s="121"/>
    </row>
    <row r="1354" spans="37:37" ht="12.75">
      <c r="AK1354" s="121"/>
    </row>
    <row r="1355" spans="37:37" ht="12.75">
      <c r="AK1355" s="121"/>
    </row>
    <row r="1356" spans="37:37" ht="12.75">
      <c r="AK1356" s="121"/>
    </row>
    <row r="1357" spans="37:37" ht="12.75">
      <c r="AK1357" s="121"/>
    </row>
    <row r="1358" spans="37:37" ht="12.75">
      <c r="AK1358" s="121"/>
    </row>
    <row r="1359" spans="37:37" ht="12.75">
      <c r="AK1359" s="121"/>
    </row>
    <row r="1360" spans="37:37" ht="12.75">
      <c r="AK1360" s="121"/>
    </row>
    <row r="1361" spans="37:37" ht="12.75">
      <c r="AK1361" s="121"/>
    </row>
    <row r="1362" spans="37:37" ht="12.75">
      <c r="AK1362" s="121"/>
    </row>
    <row r="1363" spans="37:37" ht="12.75">
      <c r="AK1363" s="121"/>
    </row>
    <row r="1364" spans="37:37" ht="12.75">
      <c r="AK1364" s="121"/>
    </row>
    <row r="1365" spans="37:37" ht="12.75">
      <c r="AK1365" s="121"/>
    </row>
    <row r="1366" spans="37:37" ht="12.75">
      <c r="AK1366" s="121"/>
    </row>
    <row r="1367" spans="37:37" ht="12.75">
      <c r="AK1367" s="121"/>
    </row>
    <row r="1368" spans="37:37" ht="12.75">
      <c r="AK1368" s="121"/>
    </row>
    <row r="1369" spans="37:37" ht="12.75">
      <c r="AK1369" s="121"/>
    </row>
    <row r="1370" spans="37:37" ht="12.75">
      <c r="AK1370" s="121"/>
    </row>
    <row r="1371" spans="37:37" ht="12.75">
      <c r="AK1371" s="121"/>
    </row>
    <row r="1372" spans="37:37" ht="12.75">
      <c r="AK1372" s="121"/>
    </row>
    <row r="1373" spans="37:37" ht="12.75">
      <c r="AK1373" s="121"/>
    </row>
    <row r="1374" spans="37:37" ht="12.75">
      <c r="AK1374" s="121"/>
    </row>
    <row r="1375" spans="37:37" ht="12.75">
      <c r="AK1375" s="121"/>
    </row>
    <row r="1376" spans="37:37" ht="12.75">
      <c r="AK1376" s="121"/>
    </row>
    <row r="1377" spans="37:37" ht="12.75">
      <c r="AK1377" s="121"/>
    </row>
    <row r="1378" spans="37:37" ht="12.75">
      <c r="AK1378" s="121"/>
    </row>
    <row r="1379" spans="37:37" ht="12.75">
      <c r="AK1379" s="121"/>
    </row>
    <row r="1380" spans="37:37" ht="12.75">
      <c r="AK1380" s="121"/>
    </row>
    <row r="1381" spans="37:37" ht="12.75">
      <c r="AK1381" s="121"/>
    </row>
    <row r="1382" spans="37:37" ht="12.75">
      <c r="AK1382" s="121"/>
    </row>
    <row r="1383" spans="37:37" ht="12.75">
      <c r="AK1383" s="121"/>
    </row>
    <row r="1384" spans="37:37" ht="12.75">
      <c r="AK1384" s="121"/>
    </row>
    <row r="1385" spans="37:37" ht="12.75">
      <c r="AK1385" s="121"/>
    </row>
    <row r="1386" spans="37:37" ht="12.75">
      <c r="AK1386" s="121"/>
    </row>
    <row r="1387" spans="37:37" ht="12.75">
      <c r="AK1387" s="121"/>
    </row>
    <row r="1388" spans="37:37" ht="12.75">
      <c r="AK1388" s="121"/>
    </row>
    <row r="1389" spans="37:37" ht="12.75">
      <c r="AK1389" s="121"/>
    </row>
    <row r="1390" spans="37:37" ht="12.75">
      <c r="AK1390" s="121"/>
    </row>
    <row r="1391" spans="37:37" ht="12.75">
      <c r="AK1391" s="121"/>
    </row>
    <row r="1392" spans="37:37" ht="12.75">
      <c r="AK1392" s="121"/>
    </row>
    <row r="1393" spans="37:37" ht="12.75">
      <c r="AK1393" s="121"/>
    </row>
    <row r="1394" spans="37:37" ht="12.75">
      <c r="AK1394" s="121"/>
    </row>
    <row r="1395" spans="37:37" ht="12.75">
      <c r="AK1395" s="121"/>
    </row>
    <row r="1396" spans="37:37" ht="12.75">
      <c r="AK1396" s="121"/>
    </row>
    <row r="1397" spans="37:37" ht="12.75">
      <c r="AK1397" s="121"/>
    </row>
    <row r="1398" spans="37:37" ht="12.75">
      <c r="AK1398" s="121"/>
    </row>
    <row r="1399" spans="37:37" ht="12.75">
      <c r="AK1399" s="121"/>
    </row>
    <row r="1400" spans="37:37" ht="12.75">
      <c r="AK1400" s="121"/>
    </row>
    <row r="1401" spans="37:37" ht="12.75">
      <c r="AK1401" s="121"/>
    </row>
    <row r="1402" spans="37:37" ht="12.75">
      <c r="AK1402" s="121"/>
    </row>
    <row r="1403" spans="37:37" ht="12.75">
      <c r="AK1403" s="121"/>
    </row>
    <row r="1404" spans="37:37" ht="12.75">
      <c r="AK1404" s="121"/>
    </row>
    <row r="1405" spans="37:37" ht="12.75">
      <c r="AK1405" s="121"/>
    </row>
    <row r="1406" spans="37:37" ht="12.75">
      <c r="AK1406" s="121"/>
    </row>
    <row r="1407" spans="37:37" ht="12.75">
      <c r="AK1407" s="121"/>
    </row>
    <row r="1408" spans="37:37" ht="12.75">
      <c r="AK1408" s="121"/>
    </row>
    <row r="1409" spans="37:37" ht="12.75">
      <c r="AK1409" s="121"/>
    </row>
    <row r="1410" spans="37:37" ht="12.75">
      <c r="AK1410" s="121"/>
    </row>
    <row r="1411" spans="37:37" ht="12.75">
      <c r="AK1411" s="121"/>
    </row>
    <row r="1412" spans="37:37" ht="12.75">
      <c r="AK1412" s="121"/>
    </row>
    <row r="1413" spans="37:37" ht="12.75">
      <c r="AK1413" s="121"/>
    </row>
    <row r="1414" spans="37:37" ht="12.75">
      <c r="AK1414" s="121"/>
    </row>
    <row r="1415" spans="37:37" ht="12.75">
      <c r="AK1415" s="121"/>
    </row>
    <row r="1416" spans="37:37" ht="12.75">
      <c r="AK1416" s="121"/>
    </row>
    <row r="1417" spans="37:37" ht="12.75">
      <c r="AK1417" s="121"/>
    </row>
    <row r="1418" spans="37:37" ht="12.75">
      <c r="AK1418" s="121"/>
    </row>
    <row r="1419" spans="37:37" ht="12.75">
      <c r="AK1419" s="121"/>
    </row>
    <row r="1420" spans="37:37" ht="12.75">
      <c r="AK1420" s="121"/>
    </row>
    <row r="1421" spans="37:37" ht="12.75">
      <c r="AK1421" s="121"/>
    </row>
    <row r="1422" spans="37:37" ht="12.75">
      <c r="AK1422" s="121"/>
    </row>
    <row r="1423" spans="37:37" ht="12.75">
      <c r="AK1423" s="121"/>
    </row>
    <row r="1424" spans="37:37" ht="12.75">
      <c r="AK1424" s="121"/>
    </row>
    <row r="1425" spans="37:37" ht="12.75">
      <c r="AK1425" s="121"/>
    </row>
    <row r="1426" spans="37:37" ht="12.75">
      <c r="AK1426" s="121"/>
    </row>
    <row r="1427" spans="37:37" ht="12.75">
      <c r="AK1427" s="121"/>
    </row>
    <row r="1428" spans="37:37" ht="12.75">
      <c r="AK1428" s="121"/>
    </row>
    <row r="1429" spans="37:37" ht="12.75">
      <c r="AK1429" s="121"/>
    </row>
    <row r="1430" spans="37:37" ht="12.75">
      <c r="AK1430" s="121"/>
    </row>
    <row r="1431" spans="37:37" ht="12.75">
      <c r="AK1431" s="121"/>
    </row>
    <row r="1432" spans="37:37" ht="12.75">
      <c r="AK1432" s="121"/>
    </row>
    <row r="1433" spans="37:37" ht="12.75">
      <c r="AK1433" s="121"/>
    </row>
    <row r="1434" spans="37:37" ht="12.75">
      <c r="AK1434" s="121"/>
    </row>
    <row r="1435" spans="37:37" ht="12.75">
      <c r="AK1435" s="121"/>
    </row>
    <row r="1436" spans="37:37" ht="12.75">
      <c r="AK1436" s="121"/>
    </row>
    <row r="1437" spans="37:37" ht="12.75">
      <c r="AK1437" s="121"/>
    </row>
    <row r="1438" spans="37:37" ht="12.75">
      <c r="AK1438" s="121"/>
    </row>
    <row r="1439" spans="37:37" ht="12.75">
      <c r="AK1439" s="121"/>
    </row>
    <row r="1440" spans="37:37" ht="12.75">
      <c r="AK1440" s="121"/>
    </row>
    <row r="1441" spans="37:37" ht="12.75">
      <c r="AK1441" s="121"/>
    </row>
    <row r="1442" spans="37:37" ht="12.75">
      <c r="AK1442" s="121"/>
    </row>
    <row r="1443" spans="37:37" ht="12.75">
      <c r="AK1443" s="121"/>
    </row>
    <row r="1444" spans="37:37" ht="12.75">
      <c r="AK1444" s="121"/>
    </row>
    <row r="1445" spans="37:37" ht="12.75">
      <c r="AK1445" s="121"/>
    </row>
    <row r="1446" spans="37:37" ht="12.75">
      <c r="AK1446" s="121"/>
    </row>
    <row r="1447" spans="37:37" ht="12.75">
      <c r="AK1447" s="121"/>
    </row>
    <row r="1448" spans="37:37" ht="12.75">
      <c r="AK1448" s="121"/>
    </row>
    <row r="1449" spans="37:37" ht="12.75">
      <c r="AK1449" s="121"/>
    </row>
    <row r="1450" spans="37:37" ht="12.75">
      <c r="AK1450" s="121"/>
    </row>
    <row r="1451" spans="37:37" ht="12.75">
      <c r="AK1451" s="121"/>
    </row>
    <row r="1452" spans="37:37" ht="12.75">
      <c r="AK1452" s="121"/>
    </row>
    <row r="1453" spans="37:37" ht="12.75">
      <c r="AK1453" s="121"/>
    </row>
    <row r="1454" spans="37:37" ht="12.75">
      <c r="AK1454" s="121"/>
    </row>
    <row r="1455" spans="37:37" ht="12.75">
      <c r="AK1455" s="121"/>
    </row>
    <row r="1456" spans="37:37" ht="12.75">
      <c r="AK1456" s="121"/>
    </row>
    <row r="1457" spans="37:37" ht="12.75">
      <c r="AK1457" s="121"/>
    </row>
    <row r="1458" spans="37:37" ht="12.75">
      <c r="AK1458" s="121"/>
    </row>
    <row r="1459" spans="37:37" ht="12.75">
      <c r="AK1459" s="121"/>
    </row>
    <row r="1460" spans="37:37" ht="12.75">
      <c r="AK1460" s="121"/>
    </row>
    <row r="1461" spans="37:37" ht="12.75">
      <c r="AK1461" s="121"/>
    </row>
    <row r="1462" spans="37:37" ht="12.75">
      <c r="AK1462" s="121"/>
    </row>
    <row r="1463" spans="37:37" ht="12.75">
      <c r="AK1463" s="121"/>
    </row>
    <row r="1464" spans="37:37" ht="12.75">
      <c r="AK1464" s="121"/>
    </row>
    <row r="1465" spans="37:37" ht="12.75">
      <c r="AK1465" s="121"/>
    </row>
    <row r="1466" spans="37:37" ht="12.75">
      <c r="AK1466" s="121"/>
    </row>
    <row r="1467" spans="37:37" ht="12.75">
      <c r="AK1467" s="121"/>
    </row>
    <row r="1468" spans="37:37" ht="12.75">
      <c r="AK1468" s="121"/>
    </row>
    <row r="1469" spans="37:37" ht="12.75">
      <c r="AK1469" s="121"/>
    </row>
    <row r="1470" spans="37:37" ht="12.75">
      <c r="AK1470" s="121"/>
    </row>
    <row r="1471" spans="37:37" ht="12.75">
      <c r="AK1471" s="121"/>
    </row>
    <row r="1472" spans="37:37" ht="12.75">
      <c r="AK1472" s="121"/>
    </row>
    <row r="1473" spans="37:37" ht="12.75">
      <c r="AK1473" s="121"/>
    </row>
    <row r="1474" spans="37:37" ht="12.75">
      <c r="AK1474" s="121"/>
    </row>
    <row r="1475" spans="37:37" ht="12.75">
      <c r="AK1475" s="121"/>
    </row>
    <row r="1476" spans="37:37" ht="12.75">
      <c r="AK1476" s="121"/>
    </row>
    <row r="1477" spans="37:37" ht="12.75">
      <c r="AK1477" s="121"/>
    </row>
    <row r="1478" spans="37:37" ht="12.75">
      <c r="AK1478" s="121"/>
    </row>
    <row r="1479" spans="37:37" ht="12.75">
      <c r="AK1479" s="121"/>
    </row>
    <row r="1480" spans="37:37" ht="12.75">
      <c r="AK1480" s="121"/>
    </row>
    <row r="1481" spans="37:37" ht="12.75">
      <c r="AK1481" s="121"/>
    </row>
    <row r="1482" spans="37:37" ht="12.75">
      <c r="AK1482" s="121"/>
    </row>
    <row r="1483" spans="37:37" ht="12.75">
      <c r="AK1483" s="121"/>
    </row>
    <row r="1484" spans="37:37" ht="12.75">
      <c r="AK1484" s="121"/>
    </row>
    <row r="1485" spans="37:37" ht="12.75">
      <c r="AK1485" s="121"/>
    </row>
    <row r="1486" spans="37:37" ht="12.75">
      <c r="AK1486" s="121"/>
    </row>
    <row r="1487" spans="37:37" ht="12.75">
      <c r="AK1487" s="121"/>
    </row>
    <row r="1488" spans="37:37" ht="12.75">
      <c r="AK1488" s="121"/>
    </row>
    <row r="1489" spans="37:37" ht="12.75">
      <c r="AK1489" s="121"/>
    </row>
    <row r="1490" spans="37:37" ht="12.75">
      <c r="AK1490" s="121"/>
    </row>
    <row r="1491" spans="37:37" ht="12.75">
      <c r="AK1491" s="121"/>
    </row>
    <row r="1492" spans="37:37" ht="12.75">
      <c r="AK1492" s="121"/>
    </row>
    <row r="1493" spans="37:37" ht="12.75">
      <c r="AK1493" s="121"/>
    </row>
    <row r="1494" spans="37:37" ht="12.75">
      <c r="AK1494" s="121"/>
    </row>
    <row r="1495" spans="37:37" ht="12.75">
      <c r="AK1495" s="121"/>
    </row>
    <row r="1496" spans="37:37" ht="12.75">
      <c r="AK1496" s="121"/>
    </row>
    <row r="1497" spans="37:37" ht="12.75">
      <c r="AK1497" s="121"/>
    </row>
    <row r="1498" spans="37:37" ht="12.75">
      <c r="AK1498" s="121"/>
    </row>
    <row r="1499" spans="37:37" ht="12.75">
      <c r="AK1499" s="121"/>
    </row>
    <row r="1500" spans="37:37" ht="12.75">
      <c r="AK1500" s="121"/>
    </row>
    <row r="1501" spans="37:37" ht="12.75">
      <c r="AK1501" s="121"/>
    </row>
    <row r="1502" spans="37:37" ht="12.75">
      <c r="AK1502" s="121"/>
    </row>
    <row r="1503" spans="37:37" ht="12.75">
      <c r="AK1503" s="121"/>
    </row>
    <row r="1504" spans="37:37" ht="12.75">
      <c r="AK1504" s="121"/>
    </row>
    <row r="1505" spans="37:37" ht="12.75">
      <c r="AK1505" s="121"/>
    </row>
    <row r="1506" spans="37:37" ht="12.75">
      <c r="AK1506" s="121"/>
    </row>
    <row r="1507" spans="37:37" ht="12.75">
      <c r="AK1507" s="121"/>
    </row>
    <row r="1508" spans="37:37" ht="12.75">
      <c r="AK1508" s="121"/>
    </row>
    <row r="1509" spans="37:37" ht="12.75">
      <c r="AK1509" s="121"/>
    </row>
    <row r="1510" spans="37:37" ht="12.75">
      <c r="AK1510" s="121"/>
    </row>
    <row r="1511" spans="37:37" ht="12.75">
      <c r="AK1511" s="121"/>
    </row>
    <row r="1512" spans="37:37" ht="12.75">
      <c r="AK1512" s="121"/>
    </row>
    <row r="1513" spans="37:37" ht="12.75">
      <c r="AK1513" s="121"/>
    </row>
    <row r="1514" spans="37:37" ht="12.75">
      <c r="AK1514" s="121"/>
    </row>
    <row r="1515" spans="37:37" ht="12.75">
      <c r="AK1515" s="121"/>
    </row>
    <row r="1516" spans="37:37" ht="12.75">
      <c r="AK1516" s="121"/>
    </row>
    <row r="1517" spans="37:37" ht="12.75">
      <c r="AK1517" s="121"/>
    </row>
    <row r="1518" spans="37:37" ht="12.75">
      <c r="AK1518" s="121"/>
    </row>
    <row r="1519" spans="37:37" ht="12.75">
      <c r="AK1519" s="121"/>
    </row>
    <row r="1520" spans="37:37" ht="12.75">
      <c r="AK1520" s="121"/>
    </row>
    <row r="1521" spans="37:37" ht="12.75">
      <c r="AK1521" s="121"/>
    </row>
    <row r="1522" spans="37:37" ht="12.75">
      <c r="AK1522" s="121"/>
    </row>
    <row r="1523" spans="37:37" ht="12.75">
      <c r="AK1523" s="121"/>
    </row>
    <row r="1524" spans="37:37" ht="12.75">
      <c r="AK1524" s="121"/>
    </row>
    <row r="1525" spans="37:37" ht="12.75">
      <c r="AK1525" s="121"/>
    </row>
    <row r="1526" spans="37:37" ht="12.75">
      <c r="AK1526" s="121"/>
    </row>
    <row r="1527" spans="37:37" ht="12.75">
      <c r="AK1527" s="121"/>
    </row>
    <row r="1528" spans="37:37" ht="12.75">
      <c r="AK1528" s="121"/>
    </row>
    <row r="1529" spans="37:37" ht="12.75">
      <c r="AK1529" s="121"/>
    </row>
    <row r="1530" spans="37:37" ht="12.75">
      <c r="AK1530" s="121"/>
    </row>
    <row r="1531" spans="37:37" ht="12.75">
      <c r="AK1531" s="121"/>
    </row>
    <row r="1532" spans="37:37" ht="12.75">
      <c r="AK1532" s="121"/>
    </row>
    <row r="1533" spans="37:37" ht="12.75">
      <c r="AK1533" s="121"/>
    </row>
    <row r="1534" spans="37:37" ht="12.75">
      <c r="AK1534" s="121"/>
    </row>
    <row r="1535" spans="37:37" ht="12.75">
      <c r="AK1535" s="121"/>
    </row>
    <row r="1536" spans="37:37" ht="12.75">
      <c r="AK1536" s="121"/>
    </row>
    <row r="1537" spans="37:37" ht="12.75">
      <c r="AK1537" s="121"/>
    </row>
    <row r="1538" spans="37:37" ht="12.75">
      <c r="AK1538" s="121"/>
    </row>
    <row r="1539" spans="37:37" ht="12.75">
      <c r="AK1539" s="121"/>
    </row>
    <row r="1540" spans="37:37" ht="12.75">
      <c r="AK1540" s="121"/>
    </row>
    <row r="1541" spans="37:37" ht="12.75">
      <c r="AK1541" s="121"/>
    </row>
    <row r="1542" spans="37:37" ht="12.75">
      <c r="AK1542" s="121"/>
    </row>
    <row r="1543" spans="37:37" ht="12.75">
      <c r="AK1543" s="121"/>
    </row>
    <row r="1544" spans="37:37" ht="12.75">
      <c r="AK1544" s="121"/>
    </row>
    <row r="1545" spans="37:37" ht="12.75">
      <c r="AK1545" s="121"/>
    </row>
    <row r="1546" spans="37:37" ht="12.75">
      <c r="AK1546" s="121"/>
    </row>
    <row r="1547" spans="37:37" ht="12.75">
      <c r="AK1547" s="121"/>
    </row>
    <row r="1548" spans="37:37" ht="12.75">
      <c r="AK1548" s="121"/>
    </row>
    <row r="1549" spans="37:37" ht="12.75">
      <c r="AK1549" s="121"/>
    </row>
    <row r="1550" spans="37:37" ht="12.75">
      <c r="AK1550" s="121"/>
    </row>
    <row r="1551" spans="37:37" ht="12.75">
      <c r="AK1551" s="121"/>
    </row>
    <row r="1552" spans="37:37" ht="12.75">
      <c r="AK1552" s="121"/>
    </row>
    <row r="1553" spans="37:37" ht="12.75">
      <c r="AK1553" s="121"/>
    </row>
    <row r="1554" spans="37:37" ht="12.75">
      <c r="AK1554" s="121"/>
    </row>
    <row r="1555" spans="37:37" ht="12.75">
      <c r="AK1555" s="121"/>
    </row>
    <row r="1556" spans="37:37" ht="12.75">
      <c r="AK1556" s="121"/>
    </row>
    <row r="1557" spans="37:37" ht="12.75">
      <c r="AK1557" s="121"/>
    </row>
    <row r="1558" spans="37:37" ht="12.75">
      <c r="AK1558" s="121"/>
    </row>
    <row r="1559" spans="37:37" ht="12.75">
      <c r="AK1559" s="121"/>
    </row>
    <row r="1560" spans="37:37" ht="12.75">
      <c r="AK1560" s="121"/>
    </row>
    <row r="1561" spans="37:37" ht="12.75">
      <c r="AK1561" s="121"/>
    </row>
    <row r="1562" spans="37:37" ht="12.75">
      <c r="AK1562" s="121"/>
    </row>
    <row r="1563" spans="37:37" ht="12.75">
      <c r="AK1563" s="121"/>
    </row>
    <row r="1564" spans="37:37" ht="12.75">
      <c r="AK1564" s="121"/>
    </row>
    <row r="1565" spans="37:37" ht="12.75">
      <c r="AK1565" s="121"/>
    </row>
    <row r="1566" spans="37:37" ht="12.75">
      <c r="AK1566" s="121"/>
    </row>
    <row r="1567" spans="37:37" ht="12.75">
      <c r="AK1567" s="121"/>
    </row>
    <row r="1568" spans="37:37" ht="12.75">
      <c r="AK1568" s="121"/>
    </row>
    <row r="1569" spans="37:37" ht="12.75">
      <c r="AK1569" s="121"/>
    </row>
    <row r="1570" spans="37:37" ht="12.75">
      <c r="AK1570" s="121"/>
    </row>
    <row r="1571" spans="37:37" ht="12.75">
      <c r="AK1571" s="121"/>
    </row>
    <row r="1572" spans="37:37" ht="12.75">
      <c r="AK1572" s="121"/>
    </row>
    <row r="1573" spans="37:37" ht="12.75">
      <c r="AK1573" s="121"/>
    </row>
    <row r="1574" spans="37:37" ht="12.75">
      <c r="AK1574" s="121"/>
    </row>
    <row r="1575" spans="37:37" ht="12.75">
      <c r="AK1575" s="121"/>
    </row>
    <row r="1576" spans="37:37" ht="12.75">
      <c r="AK1576" s="121"/>
    </row>
    <row r="1577" spans="37:37" ht="12.75">
      <c r="AK1577" s="121"/>
    </row>
    <row r="1578" spans="37:37" ht="12.75">
      <c r="AK1578" s="121"/>
    </row>
    <row r="1579" spans="37:37" ht="12.75">
      <c r="AK1579" s="121"/>
    </row>
    <row r="1580" spans="37:37" ht="12.75">
      <c r="AK1580" s="121"/>
    </row>
    <row r="1581" spans="37:37" ht="12.75">
      <c r="AK1581" s="121"/>
    </row>
    <row r="1582" spans="37:37" ht="12.75">
      <c r="AK1582" s="121"/>
    </row>
    <row r="1583" spans="37:37" ht="12.75">
      <c r="AK1583" s="121"/>
    </row>
    <row r="1584" spans="37:37" ht="12.75">
      <c r="AK1584" s="121"/>
    </row>
    <row r="1585" spans="37:37" ht="12.75">
      <c r="AK1585" s="121"/>
    </row>
    <row r="1586" spans="37:37" ht="12.75">
      <c r="AK1586" s="121"/>
    </row>
    <row r="1587" spans="37:37" ht="12.75">
      <c r="AK1587" s="121"/>
    </row>
    <row r="1588" spans="37:37" ht="12.75">
      <c r="AK1588" s="121"/>
    </row>
    <row r="1589" spans="37:37" ht="12.75">
      <c r="AK1589" s="121"/>
    </row>
    <row r="1590" spans="37:37" ht="12.75">
      <c r="AK1590" s="121"/>
    </row>
    <row r="1591" spans="37:37" ht="12.75">
      <c r="AK1591" s="121"/>
    </row>
    <row r="1592" spans="37:37" ht="12.75">
      <c r="AK1592" s="121"/>
    </row>
    <row r="1593" spans="37:37" ht="12.75">
      <c r="AK1593" s="121"/>
    </row>
    <row r="1594" spans="37:37" ht="12.75">
      <c r="AK1594" s="121"/>
    </row>
    <row r="1595" spans="37:37" ht="12.75">
      <c r="AK1595" s="121"/>
    </row>
    <row r="1596" spans="37:37" ht="12.75">
      <c r="AK1596" s="121"/>
    </row>
    <row r="1597" spans="37:37" ht="12.75">
      <c r="AK1597" s="121"/>
    </row>
    <row r="1598" spans="37:37" ht="12.75">
      <c r="AK1598" s="121"/>
    </row>
    <row r="1599" spans="37:37" ht="12.75">
      <c r="AK1599" s="121"/>
    </row>
    <row r="1600" spans="37:37" ht="12.75">
      <c r="AK1600" s="121"/>
    </row>
    <row r="1601" spans="37:37" ht="12.75">
      <c r="AK1601" s="121"/>
    </row>
    <row r="1602" spans="37:37" ht="12.75">
      <c r="AK1602" s="121"/>
    </row>
    <row r="1603" spans="37:37" ht="12.75">
      <c r="AK1603" s="121"/>
    </row>
    <row r="1604" spans="37:37" ht="12.75">
      <c r="AK1604" s="121"/>
    </row>
    <row r="1605" spans="37:37" ht="12.75">
      <c r="AK1605" s="121"/>
    </row>
    <row r="1606" spans="37:37" ht="12.75">
      <c r="AK1606" s="121"/>
    </row>
    <row r="1607" spans="37:37" ht="12.75">
      <c r="AK1607" s="121"/>
    </row>
    <row r="1608" spans="37:37" ht="12.75">
      <c r="AK1608" s="121"/>
    </row>
    <row r="1609" spans="37:37" ht="12.75">
      <c r="AK1609" s="121"/>
    </row>
    <row r="1610" spans="37:37" ht="12.75">
      <c r="AK1610" s="121"/>
    </row>
    <row r="1611" spans="37:37" ht="12.75">
      <c r="AK1611" s="121"/>
    </row>
    <row r="1612" spans="37:37" ht="12.75">
      <c r="AK1612" s="121"/>
    </row>
    <row r="1613" spans="37:37" ht="12.75">
      <c r="AK1613" s="121"/>
    </row>
    <row r="1614" spans="37:37" ht="12.75">
      <c r="AK1614" s="121"/>
    </row>
    <row r="1615" spans="37:37" ht="12.75">
      <c r="AK1615" s="121"/>
    </row>
    <row r="1616" spans="37:37" ht="12.75">
      <c r="AK1616" s="121"/>
    </row>
    <row r="1617" spans="37:37" ht="12.75">
      <c r="AK1617" s="121"/>
    </row>
    <row r="1618" spans="37:37" ht="12.75">
      <c r="AK1618" s="121"/>
    </row>
    <row r="1619" spans="37:37" ht="12.75">
      <c r="AK1619" s="121"/>
    </row>
    <row r="1620" spans="37:37" ht="12.75">
      <c r="AK1620" s="121"/>
    </row>
    <row r="1621" spans="37:37" ht="12.75">
      <c r="AK1621" s="121"/>
    </row>
    <row r="1622" spans="37:37" ht="12.75">
      <c r="AK1622" s="121"/>
    </row>
    <row r="1623" spans="37:37" ht="12.75">
      <c r="AK1623" s="121"/>
    </row>
    <row r="1624" spans="37:37" ht="12.75">
      <c r="AK1624" s="121"/>
    </row>
    <row r="1625" spans="37:37" ht="12.75">
      <c r="AK1625" s="121"/>
    </row>
    <row r="1626" spans="37:37" ht="12.75">
      <c r="AK1626" s="121"/>
    </row>
    <row r="1627" spans="37:37" ht="12.75">
      <c r="AK1627" s="121"/>
    </row>
    <row r="1628" spans="37:37" ht="12.75">
      <c r="AK1628" s="121"/>
    </row>
    <row r="1629" spans="37:37" ht="12.75">
      <c r="AK1629" s="121"/>
    </row>
    <row r="1630" spans="37:37" ht="12.75">
      <c r="AK1630" s="121"/>
    </row>
    <row r="1631" spans="37:37" ht="12.75">
      <c r="AK1631" s="121"/>
    </row>
    <row r="1632" spans="37:37" ht="12.75">
      <c r="AK1632" s="121"/>
    </row>
    <row r="1633" spans="37:37" ht="12.75">
      <c r="AK1633" s="121"/>
    </row>
    <row r="1634" spans="37:37" ht="12.75">
      <c r="AK1634" s="121"/>
    </row>
    <row r="1635" spans="37:37" ht="12.75">
      <c r="AK1635" s="121"/>
    </row>
    <row r="1636" spans="37:37" ht="12.75">
      <c r="AK1636" s="121"/>
    </row>
    <row r="1637" spans="37:37" ht="12.75">
      <c r="AK1637" s="121"/>
    </row>
    <row r="1638" spans="37:37" ht="12.75">
      <c r="AK1638" s="121"/>
    </row>
    <row r="1639" spans="37:37" ht="12.75">
      <c r="AK1639" s="121"/>
    </row>
    <row r="1640" spans="37:37" ht="12.75">
      <c r="AK1640" s="121"/>
    </row>
    <row r="1641" spans="37:37" ht="12.75">
      <c r="AK1641" s="121"/>
    </row>
    <row r="1642" spans="37:37" ht="12.75">
      <c r="AK1642" s="121"/>
    </row>
    <row r="1643" spans="37:37" ht="12.75">
      <c r="AK1643" s="121"/>
    </row>
    <row r="1644" spans="37:37" ht="12.75">
      <c r="AK1644" s="121"/>
    </row>
    <row r="1645" spans="37:37" ht="12.75">
      <c r="AK1645" s="121"/>
    </row>
    <row r="1646" spans="37:37" ht="12.75">
      <c r="AK1646" s="121"/>
    </row>
    <row r="1647" spans="37:37" ht="12.75">
      <c r="AK1647" s="121"/>
    </row>
    <row r="1648" spans="37:37" ht="12.75">
      <c r="AK1648" s="121"/>
    </row>
    <row r="1649" spans="37:37" ht="12.75">
      <c r="AK1649" s="121"/>
    </row>
    <row r="1650" spans="37:37" ht="12.75">
      <c r="AK1650" s="121"/>
    </row>
    <row r="1651" spans="37:37" ht="12.75">
      <c r="AK1651" s="121"/>
    </row>
    <row r="1652" spans="37:37" ht="12.75">
      <c r="AK1652" s="121"/>
    </row>
    <row r="1653" spans="37:37" ht="12.75">
      <c r="AK1653" s="121"/>
    </row>
    <row r="1654" spans="37:37" ht="12.75">
      <c r="AK1654" s="121"/>
    </row>
    <row r="1655" spans="37:37" ht="12.75">
      <c r="AK1655" s="121"/>
    </row>
    <row r="1656" spans="37:37" ht="12.75">
      <c r="AK1656" s="121"/>
    </row>
    <row r="1657" spans="37:37" ht="12.75">
      <c r="AK1657" s="121"/>
    </row>
    <row r="1658" spans="37:37" ht="12.75">
      <c r="AK1658" s="121"/>
    </row>
    <row r="1659" spans="37:37" ht="12.75">
      <c r="AK1659" s="121"/>
    </row>
    <row r="1660" spans="37:37" ht="12.75">
      <c r="AK1660" s="121"/>
    </row>
    <row r="1661" spans="37:37" ht="12.75">
      <c r="AK1661" s="121"/>
    </row>
    <row r="1662" spans="37:37" ht="12.75">
      <c r="AK1662" s="121"/>
    </row>
    <row r="1663" spans="37:37" ht="12.75">
      <c r="AK1663" s="121"/>
    </row>
    <row r="1664" spans="37:37" ht="12.75">
      <c r="AK1664" s="121"/>
    </row>
    <row r="1665" spans="37:37" ht="12.75">
      <c r="AK1665" s="121"/>
    </row>
    <row r="1666" spans="37:37" ht="12.75">
      <c r="AK1666" s="121"/>
    </row>
    <row r="1667" spans="37:37" ht="12.75">
      <c r="AK1667" s="121"/>
    </row>
    <row r="1668" spans="37:37" ht="12.75">
      <c r="AK1668" s="121"/>
    </row>
    <row r="1669" spans="37:37" ht="12.75">
      <c r="AK1669" s="121"/>
    </row>
    <row r="1670" spans="37:37" ht="12.75">
      <c r="AK1670" s="121"/>
    </row>
    <row r="1671" spans="37:37" ht="12.75">
      <c r="AK1671" s="121"/>
    </row>
    <row r="1672" spans="37:37" ht="12.75">
      <c r="AK1672" s="121"/>
    </row>
    <row r="1673" spans="37:37" ht="12.75">
      <c r="AK1673" s="121"/>
    </row>
    <row r="1674" spans="37:37" ht="12.75">
      <c r="AK1674" s="121"/>
    </row>
    <row r="1675" spans="37:37" ht="12.75">
      <c r="AK1675" s="121"/>
    </row>
    <row r="1676" spans="37:37" ht="12.75">
      <c r="AK1676" s="121"/>
    </row>
    <row r="1677" spans="37:37" ht="12.75">
      <c r="AK1677" s="121"/>
    </row>
    <row r="1678" spans="37:37" ht="12.75">
      <c r="AK1678" s="121"/>
    </row>
    <row r="1679" spans="37:37" ht="12.75">
      <c r="AK1679" s="121"/>
    </row>
    <row r="1680" spans="37:37" ht="12.75">
      <c r="AK1680" s="121"/>
    </row>
    <row r="1681" spans="37:37" ht="12.75">
      <c r="AK1681" s="121"/>
    </row>
    <row r="1682" spans="37:37" ht="12.75">
      <c r="AK1682" s="121"/>
    </row>
    <row r="1683" spans="37:37" ht="12.75">
      <c r="AK1683" s="121"/>
    </row>
    <row r="1684" spans="37:37" ht="12.75">
      <c r="AK1684" s="121"/>
    </row>
    <row r="1685" spans="37:37" ht="12.75">
      <c r="AK1685" s="121"/>
    </row>
    <row r="1686" spans="37:37" ht="12.75">
      <c r="AK1686" s="121"/>
    </row>
    <row r="1687" spans="37:37" ht="12.75">
      <c r="AK1687" s="121"/>
    </row>
    <row r="1688" spans="37:37" ht="12.75">
      <c r="AK1688" s="121"/>
    </row>
    <row r="1689" spans="37:37" ht="12.75">
      <c r="AK1689" s="121"/>
    </row>
    <row r="1690" spans="37:37" ht="12.75">
      <c r="AK1690" s="121"/>
    </row>
    <row r="1691" spans="37:37" ht="12.75">
      <c r="AK1691" s="121"/>
    </row>
    <row r="1692" spans="37:37" ht="12.75">
      <c r="AK1692" s="121"/>
    </row>
    <row r="1693" spans="37:37" ht="12.75">
      <c r="AK1693" s="121"/>
    </row>
    <row r="1694" spans="37:37" ht="12.75">
      <c r="AK1694" s="121"/>
    </row>
    <row r="1695" spans="37:37" ht="12.75">
      <c r="AK1695" s="121"/>
    </row>
    <row r="1696" spans="37:37" ht="12.75">
      <c r="AK1696" s="121"/>
    </row>
    <row r="1697" spans="37:37" ht="12.75">
      <c r="AK1697" s="121"/>
    </row>
    <row r="1698" spans="37:37" ht="12.75">
      <c r="AK1698" s="121"/>
    </row>
    <row r="1699" spans="37:37" ht="12.75">
      <c r="AK1699" s="121"/>
    </row>
    <row r="1700" spans="37:37" ht="12.75">
      <c r="AK1700" s="121"/>
    </row>
    <row r="1701" spans="37:37" ht="12.75">
      <c r="AK1701" s="121"/>
    </row>
    <row r="1702" spans="37:37" ht="12.75">
      <c r="AK1702" s="121"/>
    </row>
    <row r="1703" spans="37:37" ht="12.75">
      <c r="AK1703" s="121"/>
    </row>
    <row r="1704" spans="37:37" ht="12.75">
      <c r="AK1704" s="121"/>
    </row>
    <row r="1705" spans="37:37" ht="12.75">
      <c r="AK1705" s="121"/>
    </row>
    <row r="1706" spans="37:37" ht="12.75">
      <c r="AK1706" s="121"/>
    </row>
    <row r="1707" spans="37:37" ht="12.75">
      <c r="AK1707" s="121"/>
    </row>
    <row r="1708" spans="37:37" ht="12.75">
      <c r="AK1708" s="121"/>
    </row>
    <row r="1709" spans="37:37" ht="12.75">
      <c r="AK1709" s="121"/>
    </row>
    <row r="1710" spans="37:37" ht="12.75">
      <c r="AK1710" s="121"/>
    </row>
    <row r="1711" spans="37:37" ht="12.75">
      <c r="AK1711" s="121"/>
    </row>
    <row r="1712" spans="37:37" ht="12.75">
      <c r="AK1712" s="121"/>
    </row>
    <row r="1713" spans="37:37" ht="12.75">
      <c r="AK1713" s="121"/>
    </row>
    <row r="1714" spans="37:37" ht="12.75">
      <c r="AK1714" s="121"/>
    </row>
    <row r="1715" spans="37:37" ht="12.75">
      <c r="AK1715" s="121"/>
    </row>
    <row r="1716" spans="37:37" ht="12.75">
      <c r="AK1716" s="121"/>
    </row>
    <row r="1717" spans="37:37" ht="12.75">
      <c r="AK1717" s="121"/>
    </row>
    <row r="1718" spans="37:37" ht="12.75">
      <c r="AK1718" s="121"/>
    </row>
    <row r="1719" spans="37:37" ht="12.75">
      <c r="AK1719" s="121"/>
    </row>
    <row r="1720" spans="37:37" ht="12.75">
      <c r="AK1720" s="121"/>
    </row>
    <row r="1721" spans="37:37" ht="12.75">
      <c r="AK1721" s="121"/>
    </row>
    <row r="1722" spans="37:37" ht="12.75">
      <c r="AK1722" s="121"/>
    </row>
    <row r="1723" spans="37:37" ht="12.75">
      <c r="AK1723" s="121"/>
    </row>
    <row r="1724" spans="37:37" ht="12.75">
      <c r="AK1724" s="121"/>
    </row>
    <row r="1725" spans="37:37" ht="12.75">
      <c r="AK1725" s="121"/>
    </row>
    <row r="1726" spans="37:37" ht="12.75">
      <c r="AK1726" s="121"/>
    </row>
    <row r="1727" spans="37:37" ht="12.75">
      <c r="AK1727" s="121"/>
    </row>
    <row r="1728" spans="37:37" ht="12.75">
      <c r="AK1728" s="121"/>
    </row>
    <row r="1729" spans="37:37" ht="12.75">
      <c r="AK1729" s="121"/>
    </row>
    <row r="1730" spans="37:37" ht="12.75">
      <c r="AK1730" s="121"/>
    </row>
    <row r="1731" spans="37:37" ht="12.75">
      <c r="AK1731" s="121"/>
    </row>
    <row r="1732" spans="37:37" ht="12.75">
      <c r="AK1732" s="121"/>
    </row>
    <row r="1733" spans="37:37" ht="12.75">
      <c r="AK1733" s="121"/>
    </row>
    <row r="1734" spans="37:37" ht="12.75">
      <c r="AK1734" s="121"/>
    </row>
    <row r="1735" spans="37:37" ht="12.75">
      <c r="AK1735" s="121"/>
    </row>
    <row r="1736" spans="37:37" ht="12.75">
      <c r="AK1736" s="121"/>
    </row>
    <row r="1737" spans="37:37" ht="12.75">
      <c r="AK1737" s="121"/>
    </row>
    <row r="1738" spans="37:37" ht="12.75">
      <c r="AK1738" s="121"/>
    </row>
    <row r="1739" spans="37:37" ht="12.75">
      <c r="AK1739" s="121"/>
    </row>
    <row r="1740" spans="37:37" ht="12.75">
      <c r="AK1740" s="121"/>
    </row>
    <row r="1741" spans="37:37" ht="12.75">
      <c r="AK1741" s="121"/>
    </row>
    <row r="1742" spans="37:37" ht="12.75">
      <c r="AK1742" s="121"/>
    </row>
    <row r="1743" spans="37:37" ht="12.75">
      <c r="AK1743" s="121"/>
    </row>
    <row r="1744" spans="37:37" ht="12.75">
      <c r="AK1744" s="121"/>
    </row>
    <row r="1745" spans="37:37" ht="12.75">
      <c r="AK1745" s="121"/>
    </row>
    <row r="1746" spans="37:37" ht="12.75">
      <c r="AK1746" s="121"/>
    </row>
    <row r="1747" spans="37:37" ht="12.75">
      <c r="AK1747" s="121"/>
    </row>
    <row r="1748" spans="37:37" ht="12.75">
      <c r="AK1748" s="121"/>
    </row>
    <row r="1749" spans="37:37" ht="12.75">
      <c r="AK1749" s="121"/>
    </row>
    <row r="1750" spans="37:37" ht="12.75">
      <c r="AK1750" s="121"/>
    </row>
    <row r="1751" spans="37:37" ht="12.75">
      <c r="AK1751" s="121"/>
    </row>
    <row r="1752" spans="37:37" ht="12.75">
      <c r="AK1752" s="121"/>
    </row>
    <row r="1753" spans="37:37" ht="12.75">
      <c r="AK1753" s="121"/>
    </row>
    <row r="1754" spans="37:37" ht="12.75">
      <c r="AK1754" s="121"/>
    </row>
    <row r="1755" spans="37:37" ht="12.75">
      <c r="AK1755" s="121"/>
    </row>
    <row r="1756" spans="37:37" ht="12.75">
      <c r="AK1756" s="121"/>
    </row>
    <row r="1757" spans="37:37" ht="12.75">
      <c r="AK1757" s="121"/>
    </row>
    <row r="1758" spans="37:37" ht="12.75">
      <c r="AK1758" s="121"/>
    </row>
    <row r="1759" spans="37:37" ht="12.75">
      <c r="AK1759" s="121"/>
    </row>
    <row r="1760" spans="37:37" ht="12.75">
      <c r="AK1760" s="121"/>
    </row>
    <row r="1761" spans="37:37" ht="12.75">
      <c r="AK1761" s="121"/>
    </row>
    <row r="1762" spans="37:37" ht="12.75">
      <c r="AK1762" s="121"/>
    </row>
    <row r="1763" spans="37:37" ht="12.75">
      <c r="AK1763" s="121"/>
    </row>
    <row r="1764" spans="37:37" ht="12.75">
      <c r="AK1764" s="121"/>
    </row>
    <row r="1765" spans="37:37" ht="12.75">
      <c r="AK1765" s="121"/>
    </row>
    <row r="1766" spans="37:37" ht="12.75">
      <c r="AK1766" s="121"/>
    </row>
    <row r="1767" spans="37:37" ht="12.75">
      <c r="AK1767" s="121"/>
    </row>
    <row r="1768" spans="37:37" ht="12.75">
      <c r="AK1768" s="121"/>
    </row>
    <row r="1769" spans="37:37" ht="12.75">
      <c r="AK1769" s="121"/>
    </row>
    <row r="1770" spans="37:37" ht="12.75">
      <c r="AK1770" s="121"/>
    </row>
    <row r="1771" spans="37:37" ht="12.75">
      <c r="AK1771" s="121"/>
    </row>
    <row r="1772" spans="37:37" ht="12.75">
      <c r="AK1772" s="121"/>
    </row>
    <row r="1773" spans="37:37" ht="12.75">
      <c r="AK1773" s="121"/>
    </row>
    <row r="1774" spans="37:37" ht="12.75">
      <c r="AK1774" s="121"/>
    </row>
    <row r="1775" spans="37:37" ht="12.75">
      <c r="AK1775" s="121"/>
    </row>
    <row r="1776" spans="37:37" ht="12.75">
      <c r="AK1776" s="121"/>
    </row>
    <row r="1777" spans="37:37" ht="12.75">
      <c r="AK1777" s="121"/>
    </row>
    <row r="1778" spans="37:37" ht="12.75">
      <c r="AK1778" s="121"/>
    </row>
    <row r="1779" spans="37:37" ht="12.75">
      <c r="AK1779" s="121"/>
    </row>
    <row r="1780" spans="37:37" ht="12.75">
      <c r="AK1780" s="121"/>
    </row>
    <row r="1781" spans="37:37" ht="12.75">
      <c r="AK1781" s="121"/>
    </row>
    <row r="1782" spans="37:37" ht="12.75">
      <c r="AK1782" s="121"/>
    </row>
    <row r="1783" spans="37:37" ht="12.75">
      <c r="AK1783" s="121"/>
    </row>
    <row r="1784" spans="37:37" ht="12.75">
      <c r="AK1784" s="121"/>
    </row>
    <row r="1785" spans="37:37" ht="12.75">
      <c r="AK1785" s="121"/>
    </row>
    <row r="1786" spans="37:37" ht="12.75">
      <c r="AK1786" s="121"/>
    </row>
    <row r="1787" spans="37:37" ht="12.75">
      <c r="AK1787" s="121"/>
    </row>
    <row r="1788" spans="37:37" ht="12.75">
      <c r="AK1788" s="121"/>
    </row>
    <row r="1789" spans="37:37" ht="12.75">
      <c r="AK1789" s="121"/>
    </row>
    <row r="1790" spans="37:37" ht="12.75">
      <c r="AK1790" s="121"/>
    </row>
    <row r="1791" spans="37:37" ht="12.75">
      <c r="AK1791" s="121"/>
    </row>
    <row r="1792" spans="37:37" ht="12.75">
      <c r="AK1792" s="121"/>
    </row>
    <row r="1793" spans="37:37" ht="12.75">
      <c r="AK1793" s="121"/>
    </row>
    <row r="1794" spans="37:37" ht="12.75">
      <c r="AK1794" s="121"/>
    </row>
    <row r="1795" spans="37:37" ht="12.75">
      <c r="AK1795" s="121"/>
    </row>
    <row r="1796" spans="37:37" ht="12.75">
      <c r="AK1796" s="121"/>
    </row>
    <row r="1797" spans="37:37" ht="12.75">
      <c r="AK1797" s="121"/>
    </row>
    <row r="1798" spans="37:37" ht="12.75">
      <c r="AK1798" s="121"/>
    </row>
    <row r="1799" spans="37:37" ht="12.75">
      <c r="AK1799" s="121"/>
    </row>
    <row r="1800" spans="37:37" ht="12.75">
      <c r="AK1800" s="121"/>
    </row>
    <row r="1801" spans="37:37" ht="12.75">
      <c r="AK1801" s="121"/>
    </row>
    <row r="1802" spans="37:37" ht="12.75">
      <c r="AK1802" s="121"/>
    </row>
    <row r="1803" spans="37:37" ht="12.75">
      <c r="AK1803" s="121"/>
    </row>
    <row r="1804" spans="37:37" ht="12.75">
      <c r="AK1804" s="121"/>
    </row>
    <row r="1805" spans="37:37" ht="12.75">
      <c r="AK1805" s="121"/>
    </row>
    <row r="1806" spans="37:37" ht="12.75">
      <c r="AK1806" s="121"/>
    </row>
    <row r="1807" spans="37:37" ht="12.75">
      <c r="AK1807" s="121"/>
    </row>
    <row r="1808" spans="37:37" ht="12.75">
      <c r="AK1808" s="121"/>
    </row>
    <row r="1809" spans="37:37" ht="12.75">
      <c r="AK1809" s="121"/>
    </row>
    <row r="1810" spans="37:37" ht="12.75">
      <c r="AK1810" s="121"/>
    </row>
    <row r="1811" spans="37:37" ht="12.75">
      <c r="AK1811" s="121"/>
    </row>
    <row r="1812" spans="37:37" ht="12.75">
      <c r="AK1812" s="121"/>
    </row>
    <row r="1813" spans="37:37" ht="12.75">
      <c r="AK1813" s="121"/>
    </row>
    <row r="1814" spans="37:37" ht="12.75">
      <c r="AK1814" s="121"/>
    </row>
    <row r="1815" spans="37:37" ht="12.75">
      <c r="AK1815" s="121"/>
    </row>
    <row r="1816" spans="37:37" ht="12.75">
      <c r="AK1816" s="121"/>
    </row>
    <row r="1817" spans="37:37" ht="12.75">
      <c r="AK1817" s="121"/>
    </row>
    <row r="1818" spans="37:37" ht="12.75">
      <c r="AK1818" s="121"/>
    </row>
    <row r="1819" spans="37:37" ht="12.75">
      <c r="AK1819" s="121"/>
    </row>
    <row r="1820" spans="37:37" ht="12.75">
      <c r="AK1820" s="121"/>
    </row>
    <row r="1821" spans="37:37" ht="12.75">
      <c r="AK1821" s="121"/>
    </row>
    <row r="1822" spans="37:37" ht="12.75">
      <c r="AK1822" s="121"/>
    </row>
    <row r="1823" spans="37:37" ht="12.75">
      <c r="AK1823" s="121"/>
    </row>
    <row r="1824" spans="37:37" ht="12.75">
      <c r="AK1824" s="121"/>
    </row>
    <row r="1825" spans="37:37" ht="12.75">
      <c r="AK1825" s="121"/>
    </row>
    <row r="1826" spans="37:37" ht="12.75">
      <c r="AK1826" s="121"/>
    </row>
    <row r="1827" spans="37:37" ht="12.75">
      <c r="AK1827" s="121"/>
    </row>
    <row r="1828" spans="37:37" ht="12.75">
      <c r="AK1828" s="121"/>
    </row>
    <row r="1829" spans="37:37" ht="12.75">
      <c r="AK1829" s="121"/>
    </row>
    <row r="1830" spans="37:37" ht="12.75">
      <c r="AK1830" s="121"/>
    </row>
    <row r="1831" spans="37:37" ht="12.75">
      <c r="AK1831" s="121"/>
    </row>
    <row r="1832" spans="37:37" ht="12.75">
      <c r="AK1832" s="121"/>
    </row>
    <row r="1833" spans="37:37" ht="12.75">
      <c r="AK1833" s="121"/>
    </row>
    <row r="1834" spans="37:37" ht="12.75">
      <c r="AK1834" s="121"/>
    </row>
    <row r="1835" spans="37:37" ht="12.75">
      <c r="AK1835" s="121"/>
    </row>
    <row r="1836" spans="37:37" ht="12.75">
      <c r="AK1836" s="121"/>
    </row>
    <row r="1837" spans="37:37" ht="12.75">
      <c r="AK1837" s="121"/>
    </row>
    <row r="1838" spans="37:37" ht="12.75">
      <c r="AK1838" s="121"/>
    </row>
    <row r="1839" spans="37:37" ht="12.75">
      <c r="AK1839" s="121"/>
    </row>
    <row r="1840" spans="37:37" ht="12.75">
      <c r="AK1840" s="121"/>
    </row>
    <row r="1841" spans="37:37" ht="12.75">
      <c r="AK1841" s="121"/>
    </row>
    <row r="1842" spans="37:37" ht="12.75">
      <c r="AK1842" s="121"/>
    </row>
    <row r="1843" spans="37:37" ht="12.75">
      <c r="AK1843" s="121"/>
    </row>
    <row r="1844" spans="37:37" ht="12.75">
      <c r="AK1844" s="121"/>
    </row>
    <row r="1845" spans="37:37" ht="12.75">
      <c r="AK1845" s="121"/>
    </row>
    <row r="1846" spans="37:37" ht="12.75">
      <c r="AK1846" s="121"/>
    </row>
    <row r="1847" spans="37:37" ht="12.75">
      <c r="AK1847" s="121"/>
    </row>
    <row r="1848" spans="37:37" ht="12.75">
      <c r="AK1848" s="121"/>
    </row>
    <row r="1849" spans="37:37" ht="12.75">
      <c r="AK1849" s="121"/>
    </row>
    <row r="1850" spans="37:37" ht="12.75">
      <c r="AK1850" s="121"/>
    </row>
    <row r="1851" spans="37:37" ht="12.75">
      <c r="AK1851" s="121"/>
    </row>
    <row r="1852" spans="37:37" ht="12.75">
      <c r="AK1852" s="121"/>
    </row>
    <row r="1853" spans="37:37" ht="12.75">
      <c r="AK1853" s="121"/>
    </row>
    <row r="1854" spans="37:37" ht="12.75">
      <c r="AK1854" s="121"/>
    </row>
    <row r="1855" spans="37:37" ht="12.75">
      <c r="AK1855" s="121"/>
    </row>
    <row r="1856" spans="37:37" ht="12.75">
      <c r="AK1856" s="121"/>
    </row>
    <row r="1857" spans="37:37" ht="12.75">
      <c r="AK1857" s="121"/>
    </row>
    <row r="1858" spans="37:37" ht="12.75">
      <c r="AK1858" s="121"/>
    </row>
    <row r="1859" spans="37:37" ht="12.75">
      <c r="AK1859" s="121"/>
    </row>
    <row r="1860" spans="37:37" ht="12.75">
      <c r="AK1860" s="121"/>
    </row>
    <row r="1861" spans="37:37" ht="12.75">
      <c r="AK1861" s="121"/>
    </row>
    <row r="1862" spans="37:37" ht="12.75">
      <c r="AK1862" s="121"/>
    </row>
    <row r="1863" spans="37:37" ht="12.75">
      <c r="AK1863" s="121"/>
    </row>
    <row r="1864" spans="37:37" ht="12.75">
      <c r="AK1864" s="121"/>
    </row>
    <row r="1865" spans="37:37" ht="12.75">
      <c r="AK1865" s="121"/>
    </row>
    <row r="1866" spans="37:37" ht="12.75">
      <c r="AK1866" s="121"/>
    </row>
    <row r="1867" spans="37:37" ht="12.75">
      <c r="AK1867" s="121"/>
    </row>
    <row r="1868" spans="37:37" ht="12.75">
      <c r="AK1868" s="121"/>
    </row>
    <row r="1869" spans="37:37" ht="12.75">
      <c r="AK1869" s="121"/>
    </row>
    <row r="1870" spans="37:37" ht="12.75">
      <c r="AK1870" s="121"/>
    </row>
    <row r="1871" spans="37:37" ht="12.75">
      <c r="AK1871" s="121"/>
    </row>
    <row r="1872" spans="37:37" ht="12.75">
      <c r="AK1872" s="121"/>
    </row>
    <row r="1873" spans="37:37" ht="12.75">
      <c r="AK1873" s="121"/>
    </row>
    <row r="1874" spans="37:37" ht="12.75">
      <c r="AK1874" s="121"/>
    </row>
    <row r="1875" spans="37:37" ht="12.75">
      <c r="AK1875" s="121"/>
    </row>
    <row r="1876" spans="37:37" ht="12.75">
      <c r="AK1876" s="121"/>
    </row>
    <row r="1877" spans="37:37" ht="12.75">
      <c r="AK1877" s="121"/>
    </row>
    <row r="1878" spans="37:37" ht="12.75">
      <c r="AK1878" s="121"/>
    </row>
    <row r="1879" spans="37:37" ht="12.75">
      <c r="AK1879" s="121"/>
    </row>
    <row r="1880" spans="37:37" ht="12.75">
      <c r="AK1880" s="121"/>
    </row>
    <row r="1881" spans="37:37" ht="12.75">
      <c r="AK1881" s="121"/>
    </row>
    <row r="1882" spans="37:37" ht="12.75">
      <c r="AK1882" s="121"/>
    </row>
    <row r="1883" spans="37:37" ht="12.75">
      <c r="AK1883" s="121"/>
    </row>
    <row r="1884" spans="37:37" ht="12.75">
      <c r="AK1884" s="121"/>
    </row>
    <row r="1885" spans="37:37" ht="12.75">
      <c r="AK1885" s="121"/>
    </row>
    <row r="1886" spans="37:37" ht="12.75">
      <c r="AK1886" s="121"/>
    </row>
    <row r="1887" spans="37:37" ht="12.75">
      <c r="AK1887" s="121"/>
    </row>
    <row r="1888" spans="37:37" ht="12.75">
      <c r="AK1888" s="121"/>
    </row>
    <row r="1889" spans="37:37" ht="12.75">
      <c r="AK1889" s="121"/>
    </row>
    <row r="1890" spans="37:37" ht="12.75">
      <c r="AK1890" s="121"/>
    </row>
    <row r="1891" spans="37:37" ht="12.75">
      <c r="AK1891" s="121"/>
    </row>
    <row r="1892" spans="37:37" ht="12.75">
      <c r="AK1892" s="121"/>
    </row>
    <row r="1893" spans="37:37" ht="12.75">
      <c r="AK1893" s="121"/>
    </row>
    <row r="1894" spans="37:37" ht="12.75">
      <c r="AK1894" s="121"/>
    </row>
    <row r="1895" spans="37:37" ht="12.75">
      <c r="AK1895" s="121"/>
    </row>
    <row r="1896" spans="37:37" ht="12.75">
      <c r="AK1896" s="121"/>
    </row>
    <row r="1897" spans="37:37" ht="12.75">
      <c r="AK1897" s="121"/>
    </row>
    <row r="1898" spans="37:37" ht="12.75">
      <c r="AK1898" s="121"/>
    </row>
    <row r="1899" spans="37:37" ht="12.75">
      <c r="AK1899" s="121"/>
    </row>
    <row r="1900" spans="37:37" ht="12.75">
      <c r="AK1900" s="121"/>
    </row>
    <row r="1901" spans="37:37" ht="12.75">
      <c r="AK1901" s="121"/>
    </row>
    <row r="1902" spans="37:37" ht="12.75">
      <c r="AK1902" s="121"/>
    </row>
    <row r="1903" spans="37:37" ht="12.75">
      <c r="AK1903" s="121"/>
    </row>
    <row r="1904" spans="37:37" ht="12.75">
      <c r="AK1904" s="121"/>
    </row>
    <row r="1905" spans="37:37" ht="12.75">
      <c r="AK1905" s="121"/>
    </row>
    <row r="1906" spans="37:37" ht="12.75">
      <c r="AK1906" s="121"/>
    </row>
    <row r="1907" spans="37:37" ht="12.75">
      <c r="AK1907" s="121"/>
    </row>
    <row r="1908" spans="37:37" ht="12.75">
      <c r="AK1908" s="121"/>
    </row>
    <row r="1909" spans="37:37" ht="12.75">
      <c r="AK1909" s="121"/>
    </row>
    <row r="1910" spans="37:37" ht="12.75">
      <c r="AK1910" s="121"/>
    </row>
    <row r="1911" spans="37:37" ht="12.75">
      <c r="AK1911" s="121"/>
    </row>
    <row r="1912" spans="37:37" ht="12.75">
      <c r="AK1912" s="121"/>
    </row>
    <row r="1913" spans="37:37" ht="12.75">
      <c r="AK1913" s="121"/>
    </row>
    <row r="1914" spans="37:37" ht="12.75">
      <c r="AK1914" s="121"/>
    </row>
    <row r="1915" spans="37:37" ht="12.75">
      <c r="AK1915" s="121"/>
    </row>
    <row r="1916" spans="37:37" ht="12.75">
      <c r="AK1916" s="121"/>
    </row>
    <row r="1917" spans="37:37" ht="12.75">
      <c r="AK1917" s="121"/>
    </row>
    <row r="1918" spans="37:37" ht="12.75">
      <c r="AK1918" s="121"/>
    </row>
    <row r="1919" spans="37:37" ht="12.75">
      <c r="AK1919" s="121"/>
    </row>
    <row r="1920" spans="37:37" ht="12.75">
      <c r="AK1920" s="121"/>
    </row>
    <row r="1921" spans="37:37" ht="12.75">
      <c r="AK1921" s="121"/>
    </row>
    <row r="1922" spans="37:37" ht="12.75">
      <c r="AK1922" s="121"/>
    </row>
    <row r="1923" spans="37:37" ht="12.75">
      <c r="AK1923" s="121"/>
    </row>
    <row r="1924" spans="37:37" ht="12.75">
      <c r="AK1924" s="121"/>
    </row>
    <row r="1925" spans="37:37" ht="12.75">
      <c r="AK1925" s="121"/>
    </row>
    <row r="1926" spans="37:37" ht="12.75">
      <c r="AK1926" s="121"/>
    </row>
    <row r="1927" spans="37:37" ht="12.75">
      <c r="AK1927" s="121"/>
    </row>
    <row r="1928" spans="37:37" ht="12.75">
      <c r="AK1928" s="121"/>
    </row>
    <row r="1929" spans="37:37" ht="12.75">
      <c r="AK1929" s="121"/>
    </row>
    <row r="1930" spans="37:37" ht="12.75">
      <c r="AK1930" s="121"/>
    </row>
    <row r="1931" spans="37:37" ht="12.75">
      <c r="AK1931" s="121"/>
    </row>
    <row r="1932" spans="37:37" ht="12.75">
      <c r="AK1932" s="121"/>
    </row>
    <row r="1933" spans="37:37" ht="12.75">
      <c r="AK1933" s="121"/>
    </row>
    <row r="1934" spans="37:37" ht="12.75">
      <c r="AK1934" s="121"/>
    </row>
    <row r="1935" spans="37:37" ht="12.75">
      <c r="AK1935" s="121"/>
    </row>
    <row r="1936" spans="37:37" ht="12.75">
      <c r="AK1936" s="121"/>
    </row>
    <row r="1937" spans="37:37" ht="12.75">
      <c r="AK1937" s="121"/>
    </row>
    <row r="1938" spans="37:37" ht="12.75">
      <c r="AK1938" s="121"/>
    </row>
    <row r="1939" spans="37:37" ht="12.75">
      <c r="AK1939" s="121"/>
    </row>
    <row r="1940" spans="37:37" ht="12.75">
      <c r="AK1940" s="121"/>
    </row>
    <row r="1941" spans="37:37" ht="12.75">
      <c r="AK1941" s="121"/>
    </row>
    <row r="1942" spans="37:37" ht="12.75">
      <c r="AK1942" s="121"/>
    </row>
    <row r="1943" spans="37:37" ht="12.75">
      <c r="AK1943" s="121"/>
    </row>
    <row r="1944" spans="37:37" ht="12.75">
      <c r="AK1944" s="121"/>
    </row>
    <row r="1945" spans="37:37" ht="12.75">
      <c r="AK1945" s="121"/>
    </row>
    <row r="1946" spans="37:37" ht="12.75">
      <c r="AK1946" s="121"/>
    </row>
    <row r="1947" spans="37:37" ht="12.75">
      <c r="AK1947" s="121"/>
    </row>
    <row r="1948" spans="37:37" ht="12.75">
      <c r="AK1948" s="121"/>
    </row>
    <row r="1949" spans="37:37" ht="12.75">
      <c r="AK1949" s="121"/>
    </row>
    <row r="1950" spans="37:37" ht="12.75">
      <c r="AK1950" s="121"/>
    </row>
    <row r="1951" spans="37:37" ht="12.75">
      <c r="AK1951" s="121"/>
    </row>
    <row r="1952" spans="37:37" ht="12.75">
      <c r="AK1952" s="121"/>
    </row>
    <row r="1953" spans="37:37" ht="12.75">
      <c r="AK1953" s="121"/>
    </row>
    <row r="1954" spans="37:37" ht="12.75">
      <c r="AK1954" s="121"/>
    </row>
    <row r="1955" spans="37:37" ht="12.75">
      <c r="AK1955" s="121"/>
    </row>
    <row r="1956" spans="37:37" ht="12.75">
      <c r="AK1956" s="121"/>
    </row>
    <row r="1957" spans="37:37" ht="12.75">
      <c r="AK1957" s="121"/>
    </row>
    <row r="1958" spans="37:37" ht="12.75">
      <c r="AK1958" s="121"/>
    </row>
    <row r="1959" spans="37:37" ht="12.75">
      <c r="AK1959" s="121"/>
    </row>
    <row r="1960" spans="37:37" ht="12.75">
      <c r="AK1960" s="121"/>
    </row>
    <row r="1961" spans="37:37" ht="12.75">
      <c r="AK1961" s="121"/>
    </row>
    <row r="1962" spans="37:37" ht="12.75">
      <c r="AK1962" s="121"/>
    </row>
    <row r="1963" spans="37:37" ht="12.75">
      <c r="AK1963" s="121"/>
    </row>
    <row r="1964" spans="37:37" ht="12.75">
      <c r="AK1964" s="121"/>
    </row>
    <row r="1965" spans="37:37" ht="12.75">
      <c r="AK1965" s="121"/>
    </row>
    <row r="1966" spans="37:37" ht="12.75">
      <c r="AK1966" s="121"/>
    </row>
    <row r="1967" spans="37:37" ht="12.75">
      <c r="AK1967" s="121"/>
    </row>
    <row r="1968" spans="37:37" ht="12.75">
      <c r="AK1968" s="121"/>
    </row>
    <row r="1969" spans="37:37" ht="12.75">
      <c r="AK1969" s="121"/>
    </row>
    <row r="1970" spans="37:37" ht="12.75">
      <c r="AK1970" s="121"/>
    </row>
    <row r="1971" spans="37:37" ht="12.75">
      <c r="AK1971" s="121"/>
    </row>
    <row r="1972" spans="37:37" ht="12.75">
      <c r="AK1972" s="121"/>
    </row>
    <row r="1973" spans="37:37" ht="12.75">
      <c r="AK1973" s="121"/>
    </row>
    <row r="1974" spans="37:37" ht="12.75">
      <c r="AK1974" s="121"/>
    </row>
    <row r="1975" spans="37:37" ht="12.75">
      <c r="AK1975" s="121"/>
    </row>
    <row r="1976" spans="37:37" ht="12.75">
      <c r="AK1976" s="121"/>
    </row>
    <row r="1977" spans="37:37" ht="12.75">
      <c r="AK1977" s="121"/>
    </row>
    <row r="1978" spans="37:37" ht="12.75">
      <c r="AK1978" s="121"/>
    </row>
    <row r="1979" spans="37:37" ht="12.75">
      <c r="AK1979" s="121"/>
    </row>
    <row r="1980" spans="37:37" ht="12.75">
      <c r="AK1980" s="121"/>
    </row>
    <row r="1981" spans="37:37" ht="12.75">
      <c r="AK1981" s="121"/>
    </row>
    <row r="1982" spans="37:37" ht="12.75">
      <c r="AK1982" s="121"/>
    </row>
    <row r="1983" spans="37:37" ht="12.75">
      <c r="AK1983" s="121"/>
    </row>
    <row r="1984" spans="37:37" ht="12.75">
      <c r="AK1984" s="121"/>
    </row>
    <row r="1985" spans="37:37" ht="12.75">
      <c r="AK1985" s="121"/>
    </row>
    <row r="1986" spans="37:37" ht="12.75">
      <c r="AK1986" s="121"/>
    </row>
    <row r="1987" spans="37:37" ht="12.75">
      <c r="AK1987" s="121"/>
    </row>
    <row r="1988" spans="37:37" ht="12.75">
      <c r="AK1988" s="121"/>
    </row>
    <row r="1989" spans="37:37" ht="12.75">
      <c r="AK1989" s="121"/>
    </row>
    <row r="1990" spans="37:37" ht="12.75">
      <c r="AK1990" s="121"/>
    </row>
    <row r="1991" spans="37:37" ht="12.75">
      <c r="AK1991" s="121"/>
    </row>
    <row r="1992" spans="37:37" ht="12.75">
      <c r="AK1992" s="121"/>
    </row>
    <row r="1993" spans="37:37" ht="12.75">
      <c r="AK1993" s="121"/>
    </row>
    <row r="1994" spans="37:37" ht="12.75">
      <c r="AK1994" s="121"/>
    </row>
    <row r="1995" spans="37:37" ht="12.75">
      <c r="AK1995" s="121"/>
    </row>
    <row r="1996" spans="37:37" ht="12.75">
      <c r="AK1996" s="121"/>
    </row>
    <row r="1997" spans="37:37" ht="12.75">
      <c r="AK1997" s="121"/>
    </row>
    <row r="1998" spans="37:37" ht="12.75">
      <c r="AK1998" s="121"/>
    </row>
    <row r="1999" spans="37:37" ht="12.75">
      <c r="AK1999" s="121"/>
    </row>
    <row r="2000" spans="37:37" ht="12.75">
      <c r="AK2000" s="121"/>
    </row>
    <row r="2001" spans="37:37" ht="12.75">
      <c r="AK2001" s="121"/>
    </row>
    <row r="2002" spans="37:37" ht="12.75">
      <c r="AK2002" s="121"/>
    </row>
    <row r="2003" spans="37:37" ht="12.75">
      <c r="AK2003" s="121"/>
    </row>
    <row r="2004" spans="37:37" ht="12.75">
      <c r="AK2004" s="121"/>
    </row>
    <row r="2005" spans="37:37" ht="12.75">
      <c r="AK2005" s="121"/>
    </row>
    <row r="2006" spans="37:37" ht="12.75">
      <c r="AK2006" s="121"/>
    </row>
    <row r="2007" spans="37:37" ht="12.75">
      <c r="AK2007" s="121"/>
    </row>
    <row r="2008" spans="37:37" ht="12.75">
      <c r="AK2008" s="121"/>
    </row>
    <row r="2009" spans="37:37" ht="12.75">
      <c r="AK2009" s="121"/>
    </row>
    <row r="2010" spans="37:37" ht="12.75">
      <c r="AK2010" s="121"/>
    </row>
    <row r="2011" spans="37:37" ht="12.75">
      <c r="AK2011" s="121"/>
    </row>
    <row r="2012" spans="37:37" ht="12.75">
      <c r="AK2012" s="121"/>
    </row>
    <row r="2013" spans="37:37" ht="12.75">
      <c r="AK2013" s="121"/>
    </row>
    <row r="2014" spans="37:37" ht="12.75">
      <c r="AK2014" s="121"/>
    </row>
    <row r="2015" spans="37:37" ht="12.75">
      <c r="AK2015" s="121"/>
    </row>
    <row r="2016" spans="37:37" ht="12.75">
      <c r="AK2016" s="121"/>
    </row>
    <row r="2017" spans="37:37" ht="12.75">
      <c r="AK2017" s="121"/>
    </row>
    <row r="2018" spans="37:37" ht="12.75">
      <c r="AK2018" s="121"/>
    </row>
    <row r="2019" spans="37:37" ht="12.75">
      <c r="AK2019" s="121"/>
    </row>
    <row r="2020" spans="37:37" ht="12.75">
      <c r="AK2020" s="121"/>
    </row>
    <row r="2021" spans="37:37" ht="12.75">
      <c r="AK2021" s="121"/>
    </row>
    <row r="2022" spans="37:37" ht="12.75">
      <c r="AK2022" s="121"/>
    </row>
    <row r="2023" spans="37:37" ht="12.75">
      <c r="AK2023" s="121"/>
    </row>
    <row r="2024" spans="37:37" ht="12.75">
      <c r="AK2024" s="121"/>
    </row>
    <row r="2025" spans="37:37" ht="12.75">
      <c r="AK2025" s="121"/>
    </row>
    <row r="2026" spans="37:37" ht="12.75">
      <c r="AK2026" s="121"/>
    </row>
    <row r="2027" spans="37:37" ht="12.75">
      <c r="AK2027" s="121"/>
    </row>
    <row r="2028" spans="37:37" ht="12.75">
      <c r="AK2028" s="121"/>
    </row>
    <row r="2029" spans="37:37" ht="12.75">
      <c r="AK2029" s="121"/>
    </row>
    <row r="2030" spans="37:37" ht="12.75">
      <c r="AK2030" s="121"/>
    </row>
    <row r="2031" spans="37:37" ht="12.75">
      <c r="AK2031" s="121"/>
    </row>
    <row r="2032" spans="37:37" ht="12.75">
      <c r="AK2032" s="121"/>
    </row>
    <row r="2033" spans="37:37" ht="12.75">
      <c r="AK2033" s="121"/>
    </row>
    <row r="2034" spans="37:37" ht="12.75">
      <c r="AK2034" s="121"/>
    </row>
    <row r="2035" spans="37:37" ht="12.75">
      <c r="AK2035" s="121"/>
    </row>
    <row r="2036" spans="37:37" ht="12.75">
      <c r="AK2036" s="121"/>
    </row>
    <row r="2037" spans="37:37" ht="12.75">
      <c r="AK2037" s="121"/>
    </row>
    <row r="2038" spans="37:37" ht="12.75">
      <c r="AK2038" s="121"/>
    </row>
    <row r="2039" spans="37:37" ht="12.75">
      <c r="AK2039" s="121"/>
    </row>
    <row r="2040" spans="37:37" ht="12.75">
      <c r="AK2040" s="121"/>
    </row>
    <row r="2041" spans="37:37" ht="12.75">
      <c r="AK2041" s="121"/>
    </row>
    <row r="2042" spans="37:37" ht="12.75">
      <c r="AK2042" s="121"/>
    </row>
    <row r="2043" spans="37:37" ht="12.75">
      <c r="AK2043" s="121"/>
    </row>
    <row r="2044" spans="37:37" ht="12.75">
      <c r="AK2044" s="121"/>
    </row>
    <row r="2045" spans="37:37" ht="12.75">
      <c r="AK2045" s="121"/>
    </row>
    <row r="2046" spans="37:37" ht="12.75">
      <c r="AK2046" s="121"/>
    </row>
    <row r="2047" spans="37:37" ht="12.75">
      <c r="AK2047" s="121"/>
    </row>
    <row r="2048" spans="37:37" ht="12.75">
      <c r="AK2048" s="121"/>
    </row>
    <row r="2049" spans="37:37" ht="12.75">
      <c r="AK2049" s="121"/>
    </row>
    <row r="2050" spans="37:37" ht="12.75">
      <c r="AK2050" s="121"/>
    </row>
    <row r="2051" spans="37:37" ht="12.75">
      <c r="AK2051" s="121"/>
    </row>
    <row r="2052" spans="37:37" ht="12.75">
      <c r="AK2052" s="121"/>
    </row>
    <row r="2053" spans="37:37" ht="12.75">
      <c r="AK2053" s="121"/>
    </row>
    <row r="2054" spans="37:37" ht="12.75">
      <c r="AK2054" s="121"/>
    </row>
    <row r="2055" spans="37:37" ht="12.75">
      <c r="AK2055" s="121"/>
    </row>
    <row r="2056" spans="37:37" ht="12.75">
      <c r="AK2056" s="121"/>
    </row>
    <row r="2057" spans="37:37" ht="12.75">
      <c r="AK2057" s="121"/>
    </row>
    <row r="2058" spans="37:37" ht="12.75">
      <c r="AK2058" s="121"/>
    </row>
    <row r="2059" spans="37:37" ht="12.75">
      <c r="AK2059" s="121"/>
    </row>
    <row r="2060" spans="37:37" ht="12.75">
      <c r="AK2060" s="121"/>
    </row>
    <row r="2061" spans="37:37" ht="12.75">
      <c r="AK2061" s="121"/>
    </row>
    <row r="2062" spans="37:37" ht="12.75">
      <c r="AK2062" s="121"/>
    </row>
    <row r="2063" spans="37:37" ht="12.75">
      <c r="AK2063" s="121"/>
    </row>
    <row r="2064" spans="37:37" ht="12.75">
      <c r="AK2064" s="121"/>
    </row>
    <row r="2065" spans="37:37" ht="12.75">
      <c r="AK2065" s="121"/>
    </row>
    <row r="2066" spans="37:37" ht="12.75">
      <c r="AK2066" s="121"/>
    </row>
    <row r="2067" spans="37:37" ht="12.75">
      <c r="AK2067" s="121"/>
    </row>
    <row r="2068" spans="37:37" ht="12.75">
      <c r="AK2068" s="121"/>
    </row>
    <row r="2069" spans="37:37" ht="12.75">
      <c r="AK2069" s="121"/>
    </row>
    <row r="2070" spans="37:37" ht="12.75">
      <c r="AK2070" s="121"/>
    </row>
    <row r="2071" spans="37:37" ht="12.75">
      <c r="AK2071" s="121"/>
    </row>
    <row r="2072" spans="37:37" ht="12.75">
      <c r="AK2072" s="121"/>
    </row>
    <row r="2073" spans="37:37" ht="12.75">
      <c r="AK2073" s="121"/>
    </row>
    <row r="2074" spans="37:37" ht="12.75">
      <c r="AK2074" s="121"/>
    </row>
    <row r="2075" spans="37:37" ht="12.75">
      <c r="AK2075" s="121"/>
    </row>
    <row r="2076" spans="37:37" ht="12.75">
      <c r="AK2076" s="121"/>
    </row>
    <row r="2077" spans="37:37" ht="12.75">
      <c r="AK2077" s="121"/>
    </row>
    <row r="2078" spans="37:37" ht="12.75">
      <c r="AK2078" s="121"/>
    </row>
    <row r="2079" spans="37:37" ht="12.75">
      <c r="AK2079" s="121"/>
    </row>
    <row r="2080" spans="37:37" ht="12.75">
      <c r="AK2080" s="121"/>
    </row>
    <row r="2081" spans="37:37" ht="12.75">
      <c r="AK2081" s="121"/>
    </row>
    <row r="2082" spans="37:37" ht="12.75">
      <c r="AK2082" s="121"/>
    </row>
    <row r="2083" spans="37:37" ht="12.75">
      <c r="AK2083" s="121"/>
    </row>
    <row r="2084" spans="37:37" ht="12.75">
      <c r="AK2084" s="121"/>
    </row>
    <row r="2085" spans="37:37" ht="12.75">
      <c r="AK2085" s="121"/>
    </row>
    <row r="2086" spans="37:37" ht="12.75">
      <c r="AK2086" s="121"/>
    </row>
    <row r="2087" spans="37:37" ht="12.75">
      <c r="AK2087" s="121"/>
    </row>
    <row r="2088" spans="37:37" ht="12.75">
      <c r="AK2088" s="121"/>
    </row>
    <row r="2089" spans="37:37" ht="12.75">
      <c r="AK2089" s="121"/>
    </row>
    <row r="2090" spans="37:37" ht="12.75">
      <c r="AK2090" s="121"/>
    </row>
    <row r="2091" spans="37:37" ht="12.75">
      <c r="AK2091" s="121"/>
    </row>
    <row r="2092" spans="37:37" ht="12.75">
      <c r="AK2092" s="121"/>
    </row>
    <row r="2093" spans="37:37" ht="12.75">
      <c r="AK2093" s="121"/>
    </row>
    <row r="2094" spans="37:37" ht="12.75">
      <c r="AK2094" s="121"/>
    </row>
    <row r="2095" spans="37:37" ht="12.75">
      <c r="AK2095" s="121"/>
    </row>
    <row r="2096" spans="37:37" ht="12.75">
      <c r="AK2096" s="121"/>
    </row>
    <row r="2097" spans="37:37" ht="12.75">
      <c r="AK2097" s="121"/>
    </row>
    <row r="2098" spans="37:37" ht="12.75">
      <c r="AK2098" s="121"/>
    </row>
    <row r="2099" spans="37:37" ht="12.75">
      <c r="AK2099" s="121"/>
    </row>
    <row r="2100" spans="37:37" ht="12.75">
      <c r="AK2100" s="121"/>
    </row>
    <row r="2101" spans="37:37" ht="12.75">
      <c r="AK2101" s="121"/>
    </row>
    <row r="2102" spans="37:37" ht="12.75">
      <c r="AK2102" s="121"/>
    </row>
    <row r="2103" spans="37:37" ht="12.75">
      <c r="AK2103" s="121"/>
    </row>
    <row r="2104" spans="37:37" ht="12.75">
      <c r="AK2104" s="121"/>
    </row>
    <row r="2105" spans="37:37" ht="12.75">
      <c r="AK2105" s="121"/>
    </row>
    <row r="2106" spans="37:37" ht="12.75">
      <c r="AK2106" s="121"/>
    </row>
    <row r="2107" spans="37:37" ht="12.75">
      <c r="AK2107" s="121"/>
    </row>
    <row r="2108" spans="37:37" ht="12.75">
      <c r="AK2108" s="121"/>
    </row>
    <row r="2109" spans="37:37" ht="12.75">
      <c r="AK2109" s="121"/>
    </row>
    <row r="2110" spans="37:37" ht="12.75">
      <c r="AK2110" s="121"/>
    </row>
    <row r="2111" spans="37:37" ht="12.75">
      <c r="AK2111" s="121"/>
    </row>
    <row r="2112" spans="37:37" ht="12.75">
      <c r="AK2112" s="121"/>
    </row>
    <row r="2113" spans="37:37" ht="12.75">
      <c r="AK2113" s="121"/>
    </row>
    <row r="2114" spans="37:37" ht="12.75">
      <c r="AK2114" s="121"/>
    </row>
    <row r="2115" spans="37:37" ht="12.75">
      <c r="AK2115" s="121"/>
    </row>
    <row r="2116" spans="37:37" ht="12.75">
      <c r="AK2116" s="121"/>
    </row>
    <row r="2117" spans="37:37" ht="12.75">
      <c r="AK2117" s="121"/>
    </row>
    <row r="2118" spans="37:37" ht="12.75">
      <c r="AK2118" s="121"/>
    </row>
    <row r="2119" spans="37:37" ht="12.75">
      <c r="AK2119" s="121"/>
    </row>
    <row r="2120" spans="37:37" ht="12.75">
      <c r="AK2120" s="121"/>
    </row>
    <row r="2121" spans="37:37" ht="12.75">
      <c r="AK2121" s="121"/>
    </row>
    <row r="2122" spans="37:37" ht="12.75">
      <c r="AK2122" s="121"/>
    </row>
    <row r="2123" spans="37:37" ht="12.75">
      <c r="AK2123" s="121"/>
    </row>
    <row r="2124" spans="37:37" ht="12.75">
      <c r="AK2124" s="121"/>
    </row>
    <row r="2125" spans="37:37" ht="12.75">
      <c r="AK2125" s="121"/>
    </row>
    <row r="2126" spans="37:37" ht="12.75">
      <c r="AK2126" s="121"/>
    </row>
    <row r="2127" spans="37:37" ht="12.75">
      <c r="AK2127" s="121"/>
    </row>
    <row r="2128" spans="37:37" ht="12.75">
      <c r="AK2128" s="121"/>
    </row>
    <row r="2129" spans="37:37" ht="12.75">
      <c r="AK2129" s="121"/>
    </row>
    <row r="2130" spans="37:37" ht="12.75">
      <c r="AK2130" s="121"/>
    </row>
    <row r="2131" spans="37:37" ht="12.75">
      <c r="AK2131" s="121"/>
    </row>
    <row r="2132" spans="37:37" ht="12.75">
      <c r="AK2132" s="121"/>
    </row>
    <row r="2133" spans="37:37" ht="12.75">
      <c r="AK2133" s="121"/>
    </row>
    <row r="2134" spans="37:37" ht="12.75">
      <c r="AK2134" s="121"/>
    </row>
    <row r="2135" spans="37:37" ht="12.75">
      <c r="AK2135" s="121"/>
    </row>
    <row r="2136" spans="37:37" ht="12.75">
      <c r="AK2136" s="121"/>
    </row>
    <row r="2137" spans="37:37" ht="12.75">
      <c r="AK2137" s="121"/>
    </row>
    <row r="2138" spans="37:37" ht="12.75">
      <c r="AK2138" s="121"/>
    </row>
    <row r="2139" spans="37:37" ht="12.75">
      <c r="AK2139" s="121"/>
    </row>
    <row r="2140" spans="37:37" ht="12.75">
      <c r="AK2140" s="121"/>
    </row>
    <row r="2141" spans="37:37" ht="12.75">
      <c r="AK2141" s="121"/>
    </row>
    <row r="2142" spans="37:37" ht="12.75">
      <c r="AK2142" s="121"/>
    </row>
    <row r="2143" spans="37:37" ht="12.75">
      <c r="AK2143" s="121"/>
    </row>
    <row r="2144" spans="37:37" ht="12.75">
      <c r="AK2144" s="121"/>
    </row>
    <row r="2145" spans="37:37" ht="12.75">
      <c r="AK2145" s="121"/>
    </row>
    <row r="2146" spans="37:37" ht="12.75">
      <c r="AK2146" s="121"/>
    </row>
    <row r="2147" spans="37:37" ht="12.75">
      <c r="AK2147" s="121"/>
    </row>
    <row r="2148" spans="37:37" ht="12.75">
      <c r="AK2148" s="121"/>
    </row>
    <row r="2149" spans="37:37" ht="12.75">
      <c r="AK2149" s="121"/>
    </row>
    <row r="2150" spans="37:37" ht="12.75">
      <c r="AK2150" s="121"/>
    </row>
    <row r="2151" spans="37:37" ht="12.75">
      <c r="AK2151" s="121"/>
    </row>
    <row r="2152" spans="37:37" ht="12.75">
      <c r="AK2152" s="121"/>
    </row>
    <row r="2153" spans="37:37" ht="12.75">
      <c r="AK2153" s="121"/>
    </row>
    <row r="2154" spans="37:37" ht="12.75">
      <c r="AK2154" s="121"/>
    </row>
    <row r="2155" spans="37:37" ht="12.75">
      <c r="AK2155" s="121"/>
    </row>
    <row r="2156" spans="37:37" ht="12.75">
      <c r="AK2156" s="121"/>
    </row>
    <row r="2157" spans="37:37" ht="12.75">
      <c r="AK2157" s="121"/>
    </row>
    <row r="2158" spans="37:37" ht="12.75">
      <c r="AK2158" s="121"/>
    </row>
    <row r="2159" spans="37:37" ht="12.75">
      <c r="AK2159" s="121"/>
    </row>
    <row r="2160" spans="37:37" ht="12.75">
      <c r="AK2160" s="121"/>
    </row>
    <row r="2161" spans="37:37" ht="12.75">
      <c r="AK2161" s="121"/>
    </row>
    <row r="2162" spans="37:37" ht="12.75">
      <c r="AK2162" s="121"/>
    </row>
    <row r="2163" spans="37:37" ht="12.75">
      <c r="AK2163" s="121"/>
    </row>
    <row r="2164" spans="37:37" ht="12.75">
      <c r="AK2164" s="121"/>
    </row>
    <row r="2165" spans="37:37" ht="12.75">
      <c r="AK2165" s="121"/>
    </row>
    <row r="2166" spans="37:37" ht="12.75">
      <c r="AK2166" s="121"/>
    </row>
    <row r="2167" spans="37:37" ht="12.75">
      <c r="AK2167" s="121"/>
    </row>
    <row r="2168" spans="37:37" ht="12.75">
      <c r="AK2168" s="121"/>
    </row>
    <row r="2169" spans="37:37" ht="12.75">
      <c r="AK2169" s="121"/>
    </row>
    <row r="2170" spans="37:37" ht="12.75">
      <c r="AK2170" s="121"/>
    </row>
    <row r="2171" spans="37:37" ht="12.75">
      <c r="AK2171" s="121"/>
    </row>
    <row r="2172" spans="37:37" ht="12.75">
      <c r="AK2172" s="121"/>
    </row>
    <row r="2173" spans="37:37" ht="12.75">
      <c r="AK2173" s="121"/>
    </row>
    <row r="2174" spans="37:37" ht="12.75">
      <c r="AK2174" s="121"/>
    </row>
    <row r="2175" spans="37:37" ht="12.75">
      <c r="AK2175" s="121"/>
    </row>
    <row r="2176" spans="37:37" ht="12.75">
      <c r="AK2176" s="121"/>
    </row>
    <row r="2177" spans="37:37" ht="12.75">
      <c r="AK2177" s="121"/>
    </row>
    <row r="2178" spans="37:37" ht="12.75">
      <c r="AK2178" s="121"/>
    </row>
    <row r="2179" spans="37:37" ht="12.75">
      <c r="AK2179" s="121"/>
    </row>
    <row r="2180" spans="37:37" ht="12.75">
      <c r="AK2180" s="121"/>
    </row>
    <row r="2181" spans="37:37" ht="12.75">
      <c r="AK2181" s="121"/>
    </row>
    <row r="2182" spans="37:37" ht="12.75">
      <c r="AK2182" s="121"/>
    </row>
    <row r="2183" spans="37:37" ht="12.75">
      <c r="AK2183" s="121"/>
    </row>
    <row r="2184" spans="37:37" ht="12.75">
      <c r="AK2184" s="121"/>
    </row>
    <row r="2185" spans="37:37" ht="12.75">
      <c r="AK2185" s="121"/>
    </row>
    <row r="2186" spans="37:37" ht="12.75">
      <c r="AK2186" s="121"/>
    </row>
    <row r="2187" spans="37:37" ht="12.75">
      <c r="AK2187" s="121"/>
    </row>
    <row r="2188" spans="37:37" ht="12.75">
      <c r="AK2188" s="121"/>
    </row>
    <row r="2189" spans="37:37" ht="12.75">
      <c r="AK2189" s="121"/>
    </row>
    <row r="2190" spans="37:37" ht="12.75">
      <c r="AK2190" s="121"/>
    </row>
    <row r="2191" spans="37:37" ht="12.75">
      <c r="AK2191" s="121"/>
    </row>
    <row r="2192" spans="37:37" ht="12.75">
      <c r="AK2192" s="121"/>
    </row>
    <row r="2193" spans="37:37" ht="12.75">
      <c r="AK2193" s="121"/>
    </row>
    <row r="2194" spans="37:37" ht="12.75">
      <c r="AK2194" s="121"/>
    </row>
    <row r="2195" spans="37:37" ht="12.75">
      <c r="AK2195" s="121"/>
    </row>
    <row r="2196" spans="37:37" ht="12.75">
      <c r="AK2196" s="121"/>
    </row>
    <row r="2197" spans="37:37" ht="12.75">
      <c r="AK2197" s="121"/>
    </row>
    <row r="2198" spans="37:37" ht="12.75">
      <c r="AK2198" s="121"/>
    </row>
    <row r="2199" spans="37:37" ht="12.75">
      <c r="AK2199" s="121"/>
    </row>
    <row r="2200" spans="37:37" ht="12.75">
      <c r="AK2200" s="121"/>
    </row>
    <row r="2201" spans="37:37" ht="12.75">
      <c r="AK2201" s="121"/>
    </row>
    <row r="2202" spans="37:37" ht="12.75">
      <c r="AK2202" s="121"/>
    </row>
    <row r="2203" spans="37:37" ht="12.75">
      <c r="AK2203" s="121"/>
    </row>
    <row r="2204" spans="37:37" ht="12.75">
      <c r="AK2204" s="121"/>
    </row>
    <row r="2205" spans="37:37" ht="12.75">
      <c r="AK2205" s="121"/>
    </row>
    <row r="2206" spans="37:37" ht="12.75">
      <c r="AK2206" s="121"/>
    </row>
    <row r="2207" spans="37:37" ht="12.75">
      <c r="AK2207" s="121"/>
    </row>
    <row r="2208" spans="37:37" ht="12.75">
      <c r="AK2208" s="121"/>
    </row>
    <row r="2209" spans="37:37" ht="12.75">
      <c r="AK2209" s="121"/>
    </row>
    <row r="2210" spans="37:37" ht="12.75">
      <c r="AK2210" s="121"/>
    </row>
    <row r="2211" spans="37:37" ht="12.75">
      <c r="AK2211" s="121"/>
    </row>
    <row r="2212" spans="37:37" ht="12.75">
      <c r="AK2212" s="121"/>
    </row>
    <row r="2213" spans="37:37" ht="12.75">
      <c r="AK2213" s="121"/>
    </row>
    <row r="2214" spans="37:37" ht="12.75">
      <c r="AK2214" s="121"/>
    </row>
    <row r="2215" spans="37:37" ht="12.75">
      <c r="AK2215" s="121"/>
    </row>
    <row r="2216" spans="37:37" ht="12.75">
      <c r="AK2216" s="121"/>
    </row>
    <row r="2217" spans="37:37" ht="12.75">
      <c r="AK2217" s="121"/>
    </row>
    <row r="2218" spans="37:37" ht="12.75">
      <c r="AK2218" s="121"/>
    </row>
    <row r="2219" spans="37:37" ht="12.75">
      <c r="AK2219" s="121"/>
    </row>
    <row r="2220" spans="37:37" ht="12.75">
      <c r="AK2220" s="121"/>
    </row>
    <row r="2221" spans="37:37" ht="12.75">
      <c r="AK2221" s="121"/>
    </row>
    <row r="2222" spans="37:37" ht="12.75">
      <c r="AK2222" s="121"/>
    </row>
    <row r="2223" spans="37:37" ht="12.75">
      <c r="AK2223" s="121"/>
    </row>
    <row r="2224" spans="37:37" ht="12.75">
      <c r="AK2224" s="121"/>
    </row>
    <row r="2225" spans="37:37" ht="12.75">
      <c r="AK2225" s="121"/>
    </row>
    <row r="2226" spans="37:37" ht="12.75">
      <c r="AK2226" s="121"/>
    </row>
    <row r="2227" spans="37:37" ht="12.75">
      <c r="AK2227" s="121"/>
    </row>
    <row r="2228" spans="37:37" ht="12.75">
      <c r="AK2228" s="121"/>
    </row>
    <row r="2229" spans="37:37" ht="12.75">
      <c r="AK2229" s="121"/>
    </row>
    <row r="2230" spans="37:37" ht="12.75">
      <c r="AK2230" s="121"/>
    </row>
    <row r="2231" spans="37:37" ht="12.75">
      <c r="AK2231" s="121"/>
    </row>
    <row r="2232" spans="37:37" ht="12.75">
      <c r="AK2232" s="121"/>
    </row>
    <row r="2233" spans="37:37" ht="12.75">
      <c r="AK2233" s="121"/>
    </row>
    <row r="2234" spans="37:37" ht="12.75">
      <c r="AK2234" s="121"/>
    </row>
    <row r="2235" spans="37:37" ht="12.75">
      <c r="AK2235" s="121"/>
    </row>
    <row r="2236" spans="37:37" ht="12.75">
      <c r="AK2236" s="121"/>
    </row>
    <row r="2237" spans="37:37" ht="12.75">
      <c r="AK2237" s="121"/>
    </row>
    <row r="2238" spans="37:37" ht="12.75">
      <c r="AK2238" s="121"/>
    </row>
    <row r="2239" spans="37:37" ht="12.75">
      <c r="AK2239" s="121"/>
    </row>
    <row r="2240" spans="37:37" ht="12.75">
      <c r="AK2240" s="121"/>
    </row>
    <row r="2241" spans="37:37" ht="12.75">
      <c r="AK2241" s="121"/>
    </row>
    <row r="2242" spans="37:37" ht="12.75">
      <c r="AK2242" s="121"/>
    </row>
    <row r="2243" spans="37:37" ht="12.75">
      <c r="AK2243" s="121"/>
    </row>
    <row r="2244" spans="37:37" ht="12.75">
      <c r="AK2244" s="121"/>
    </row>
    <row r="2245" spans="37:37" ht="12.75">
      <c r="AK2245" s="121"/>
    </row>
    <row r="2246" spans="37:37" ht="12.75">
      <c r="AK2246" s="121"/>
    </row>
    <row r="2247" spans="37:37" ht="12.75">
      <c r="AK2247" s="121"/>
    </row>
    <row r="2248" spans="37:37" ht="12.75">
      <c r="AK2248" s="121"/>
    </row>
    <row r="2249" spans="37:37" ht="12.75">
      <c r="AK2249" s="121"/>
    </row>
    <row r="2250" spans="37:37" ht="12.75">
      <c r="AK2250" s="121"/>
    </row>
    <row r="2251" spans="37:37" ht="12.75">
      <c r="AK2251" s="121"/>
    </row>
    <row r="2252" spans="37:37" ht="12.75">
      <c r="AK2252" s="121"/>
    </row>
    <row r="2253" spans="37:37" ht="12.75">
      <c r="AK2253" s="121"/>
    </row>
    <row r="2254" spans="37:37" ht="12.75">
      <c r="AK2254" s="121"/>
    </row>
    <row r="2255" spans="37:37" ht="12.75">
      <c r="AK2255" s="121"/>
    </row>
    <row r="2256" spans="37:37" ht="12.75">
      <c r="AK2256" s="121"/>
    </row>
    <row r="2257" spans="37:37" ht="12.75">
      <c r="AK2257" s="121"/>
    </row>
    <row r="2258" spans="37:37" ht="12.75">
      <c r="AK2258" s="121"/>
    </row>
    <row r="2259" spans="37:37" ht="12.75">
      <c r="AK2259" s="121"/>
    </row>
    <row r="2260" spans="37:37" ht="12.75">
      <c r="AK2260" s="121"/>
    </row>
    <row r="2261" spans="37:37" ht="12.75">
      <c r="AK2261" s="121"/>
    </row>
    <row r="2262" spans="37:37" ht="12.75">
      <c r="AK2262" s="121"/>
    </row>
    <row r="2263" spans="37:37" ht="12.75">
      <c r="AK2263" s="121"/>
    </row>
    <row r="2264" spans="37:37" ht="12.75">
      <c r="AK2264" s="121"/>
    </row>
    <row r="2265" spans="37:37" ht="12.75">
      <c r="AK2265" s="121"/>
    </row>
    <row r="2266" spans="37:37" ht="12.75">
      <c r="AK2266" s="121"/>
    </row>
    <row r="2267" spans="37:37" ht="12.75">
      <c r="AK2267" s="121"/>
    </row>
    <row r="2268" spans="37:37" ht="12.75">
      <c r="AK2268" s="121"/>
    </row>
    <row r="2269" spans="37:37" ht="12.75">
      <c r="AK2269" s="121"/>
    </row>
    <row r="2270" spans="37:37" ht="12.75">
      <c r="AK2270" s="121"/>
    </row>
    <row r="2271" spans="37:37" ht="12.75">
      <c r="AK2271" s="121"/>
    </row>
    <row r="2272" spans="37:37" ht="12.75">
      <c r="AK2272" s="121"/>
    </row>
    <row r="2273" spans="37:37" ht="12.75">
      <c r="AK2273" s="121"/>
    </row>
    <row r="2274" spans="37:37" ht="12.75">
      <c r="AK2274" s="121"/>
    </row>
    <row r="2275" spans="37:37" ht="12.75">
      <c r="AK2275" s="121"/>
    </row>
    <row r="2276" spans="37:37" ht="12.75">
      <c r="AK2276" s="121"/>
    </row>
    <row r="2277" spans="37:37" ht="12.75">
      <c r="AK2277" s="121"/>
    </row>
    <row r="2278" spans="37:37" ht="12.75">
      <c r="AK2278" s="121"/>
    </row>
    <row r="2279" spans="37:37" ht="12.75">
      <c r="AK2279" s="121"/>
    </row>
    <row r="2280" spans="37:37" ht="12.75">
      <c r="AK2280" s="121"/>
    </row>
    <row r="2281" spans="37:37" ht="12.75">
      <c r="AK2281" s="121"/>
    </row>
    <row r="2282" spans="37:37" ht="12.75">
      <c r="AK2282" s="121"/>
    </row>
    <row r="2283" spans="37:37" ht="12.75">
      <c r="AK2283" s="121"/>
    </row>
    <row r="2284" spans="37:37" ht="12.75">
      <c r="AK2284" s="121"/>
    </row>
    <row r="2285" spans="37:37" ht="12.75">
      <c r="AK2285" s="121"/>
    </row>
    <row r="2286" spans="37:37" ht="12.75">
      <c r="AK2286" s="121"/>
    </row>
    <row r="2287" spans="37:37" ht="12.75">
      <c r="AK2287" s="121"/>
    </row>
    <row r="2288" spans="37:37" ht="12.75">
      <c r="AK2288" s="121"/>
    </row>
    <row r="2289" spans="37:37" ht="12.75">
      <c r="AK2289" s="121"/>
    </row>
    <row r="2290" spans="37:37" ht="12.75">
      <c r="AK2290" s="121"/>
    </row>
    <row r="2291" spans="37:37" ht="12.75">
      <c r="AK2291" s="121"/>
    </row>
    <row r="2292" spans="37:37" ht="12.75">
      <c r="AK2292" s="121"/>
    </row>
    <row r="2293" spans="37:37" ht="12.75">
      <c r="AK2293" s="121"/>
    </row>
    <row r="2294" spans="37:37" ht="12.75">
      <c r="AK2294" s="121"/>
    </row>
    <row r="2295" spans="37:37" ht="12.75">
      <c r="AK2295" s="121"/>
    </row>
    <row r="2296" spans="37:37" ht="12.75">
      <c r="AK2296" s="121"/>
    </row>
    <row r="2297" spans="37:37" ht="12.75">
      <c r="AK2297" s="121"/>
    </row>
    <row r="2298" spans="37:37" ht="12.75">
      <c r="AK2298" s="121"/>
    </row>
    <row r="2299" spans="37:37" ht="12.75">
      <c r="AK2299" s="121"/>
    </row>
    <row r="2300" spans="37:37" ht="12.75">
      <c r="AK2300" s="121"/>
    </row>
    <row r="2301" spans="37:37" ht="12.75">
      <c r="AK2301" s="121"/>
    </row>
    <row r="2302" spans="37:37" ht="12.75">
      <c r="AK2302" s="121"/>
    </row>
    <row r="2303" spans="37:37" ht="12.75">
      <c r="AK2303" s="121"/>
    </row>
    <row r="2304" spans="37:37" ht="12.75">
      <c r="AK2304" s="121"/>
    </row>
    <row r="2305" spans="37:37" ht="12.75">
      <c r="AK2305" s="121"/>
    </row>
    <row r="2306" spans="37:37" ht="12.75">
      <c r="AK2306" s="121"/>
    </row>
    <row r="2307" spans="37:37" ht="12.75">
      <c r="AK2307" s="121"/>
    </row>
    <row r="2308" spans="37:37" ht="12.75">
      <c r="AK2308" s="121"/>
    </row>
    <row r="2309" spans="37:37" ht="12.75">
      <c r="AK2309" s="121"/>
    </row>
    <row r="2310" spans="37:37" ht="12.75">
      <c r="AK2310" s="121"/>
    </row>
    <row r="2311" spans="37:37" ht="12.75">
      <c r="AK2311" s="121"/>
    </row>
    <row r="2312" spans="37:37" ht="12.75">
      <c r="AK2312" s="121"/>
    </row>
    <row r="2313" spans="37:37" ht="12.75">
      <c r="AK2313" s="121"/>
    </row>
    <row r="2314" spans="37:37" ht="12.75">
      <c r="AK2314" s="121"/>
    </row>
    <row r="2315" spans="37:37" ht="12.75">
      <c r="AK2315" s="121"/>
    </row>
    <row r="2316" spans="37:37" ht="12.75">
      <c r="AK2316" s="121"/>
    </row>
    <row r="2317" spans="37:37" ht="12.75">
      <c r="AK2317" s="121"/>
    </row>
    <row r="2318" spans="37:37" ht="12.75">
      <c r="AK2318" s="121"/>
    </row>
    <row r="2319" spans="37:37" ht="12.75">
      <c r="AK2319" s="121"/>
    </row>
    <row r="2320" spans="37:37" ht="12.75">
      <c r="AK2320" s="121"/>
    </row>
    <row r="2321" spans="37:37" ht="12.75">
      <c r="AK2321" s="121"/>
    </row>
    <row r="2322" spans="37:37" ht="12.75">
      <c r="AK2322" s="121"/>
    </row>
    <row r="2323" spans="37:37" ht="12.75">
      <c r="AK2323" s="121"/>
    </row>
    <row r="2324" spans="37:37" ht="12.75">
      <c r="AK2324" s="121"/>
    </row>
    <row r="2325" spans="37:37" ht="12.75">
      <c r="AK2325" s="121"/>
    </row>
    <row r="2326" spans="37:37" ht="12.75">
      <c r="AK2326" s="121"/>
    </row>
    <row r="2327" spans="37:37" ht="12.75">
      <c r="AK2327" s="121"/>
    </row>
    <row r="2328" spans="37:37" ht="12.75">
      <c r="AK2328" s="121"/>
    </row>
    <row r="2329" spans="37:37" ht="12.75">
      <c r="AK2329" s="121"/>
    </row>
    <row r="2330" spans="37:37" ht="12.75">
      <c r="AK2330" s="121"/>
    </row>
    <row r="2331" spans="37:37" ht="12.75">
      <c r="AK2331" s="121"/>
    </row>
    <row r="2332" spans="37:37" ht="12.75">
      <c r="AK2332" s="121"/>
    </row>
    <row r="2333" spans="37:37" ht="12.75">
      <c r="AK2333" s="121"/>
    </row>
    <row r="2334" spans="37:37" ht="12.75">
      <c r="AK2334" s="121"/>
    </row>
    <row r="2335" spans="37:37" ht="12.75">
      <c r="AK2335" s="121"/>
    </row>
    <row r="2336" spans="37:37" ht="12.75">
      <c r="AK2336" s="121"/>
    </row>
    <row r="2337" spans="37:37" ht="12.75">
      <c r="AK2337" s="121"/>
    </row>
    <row r="2338" spans="37:37" ht="12.75">
      <c r="AK2338" s="121"/>
    </row>
    <row r="2339" spans="37:37" ht="12.75">
      <c r="AK2339" s="121"/>
    </row>
    <row r="2340" spans="37:37" ht="12.75">
      <c r="AK2340" s="121"/>
    </row>
    <row r="2341" spans="37:37" ht="12.75">
      <c r="AK2341" s="121"/>
    </row>
    <row r="2342" spans="37:37" ht="12.75">
      <c r="AK2342" s="121"/>
    </row>
    <row r="2343" spans="37:37" ht="12.75">
      <c r="AK2343" s="121"/>
    </row>
    <row r="2344" spans="37:37" ht="12.75">
      <c r="AK2344" s="121"/>
    </row>
    <row r="2345" spans="37:37" ht="12.75">
      <c r="AK2345" s="121"/>
    </row>
    <row r="2346" spans="37:37" ht="12.75">
      <c r="AK2346" s="121"/>
    </row>
    <row r="2347" spans="37:37" ht="12.75">
      <c r="AK2347" s="121"/>
    </row>
    <row r="2348" spans="37:37" ht="12.75">
      <c r="AK2348" s="121"/>
    </row>
    <row r="2349" spans="37:37" ht="12.75">
      <c r="AK2349" s="121"/>
    </row>
    <row r="2350" spans="37:37" ht="12.75">
      <c r="AK2350" s="121"/>
    </row>
    <row r="2351" spans="37:37" ht="12.75">
      <c r="AK2351" s="121"/>
    </row>
    <row r="2352" spans="37:37" ht="12.75">
      <c r="AK2352" s="121"/>
    </row>
    <row r="2353" spans="37:37" ht="12.75">
      <c r="AK2353" s="121"/>
    </row>
    <row r="2354" spans="37:37" ht="12.75">
      <c r="AK2354" s="121"/>
    </row>
    <row r="2355" spans="37:37" ht="12.75">
      <c r="AK2355" s="121"/>
    </row>
    <row r="2356" spans="37:37" ht="12.75">
      <c r="AK2356" s="121"/>
    </row>
    <row r="2357" spans="37:37" ht="12.75">
      <c r="AK2357" s="121"/>
    </row>
    <row r="2358" spans="37:37" ht="12.75">
      <c r="AK2358" s="121"/>
    </row>
    <row r="2359" spans="37:37" ht="12.75">
      <c r="AK2359" s="121"/>
    </row>
    <row r="2360" spans="37:37" ht="12.75">
      <c r="AK2360" s="121"/>
    </row>
    <row r="2361" spans="37:37" ht="12.75">
      <c r="AK2361" s="121"/>
    </row>
    <row r="2362" spans="37:37" ht="12.75">
      <c r="AK2362" s="121"/>
    </row>
    <row r="2363" spans="37:37" ht="12.75">
      <c r="AK2363" s="121"/>
    </row>
    <row r="2364" spans="37:37" ht="12.75">
      <c r="AK2364" s="121"/>
    </row>
    <row r="2365" spans="37:37" ht="12.75">
      <c r="AK2365" s="121"/>
    </row>
    <row r="2366" spans="37:37" ht="12.75">
      <c r="AK2366" s="121"/>
    </row>
    <row r="2367" spans="37:37" ht="12.75">
      <c r="AK2367" s="121"/>
    </row>
    <row r="2368" spans="37:37" ht="12.75">
      <c r="AK2368" s="121"/>
    </row>
    <row r="2369" spans="37:37" ht="12.75">
      <c r="AK2369" s="121"/>
    </row>
    <row r="2370" spans="37:37" ht="12.75">
      <c r="AK2370" s="121"/>
    </row>
    <row r="2371" spans="37:37" ht="12.75">
      <c r="AK2371" s="121"/>
    </row>
    <row r="2372" spans="37:37" ht="12.75">
      <c r="AK2372" s="121"/>
    </row>
    <row r="2373" spans="37:37" ht="12.75">
      <c r="AK2373" s="121"/>
    </row>
    <row r="2374" spans="37:37" ht="12.75">
      <c r="AK2374" s="121"/>
    </row>
    <row r="2375" spans="37:37" ht="12.75">
      <c r="AK2375" s="121"/>
    </row>
    <row r="2376" spans="37:37" ht="12.75">
      <c r="AK2376" s="121"/>
    </row>
    <row r="2377" spans="37:37" ht="12.75">
      <c r="AK2377" s="121"/>
    </row>
    <row r="2378" spans="37:37" ht="12.75">
      <c r="AK2378" s="121"/>
    </row>
    <row r="2379" spans="37:37" ht="12.75">
      <c r="AK2379" s="121"/>
    </row>
    <row r="2380" spans="37:37" ht="12.75">
      <c r="AK2380" s="121"/>
    </row>
    <row r="2381" spans="37:37" ht="12.75">
      <c r="AK2381" s="121"/>
    </row>
    <row r="2382" spans="37:37" ht="12.75">
      <c r="AK2382" s="121"/>
    </row>
    <row r="2383" spans="37:37" ht="12.75">
      <c r="AK2383" s="121"/>
    </row>
    <row r="2384" spans="37:37" ht="12.75">
      <c r="AK2384" s="121"/>
    </row>
    <row r="2385" spans="37:37" ht="12.75">
      <c r="AK2385" s="121"/>
    </row>
    <row r="2386" spans="37:37" ht="12.75">
      <c r="AK2386" s="121"/>
    </row>
    <row r="2387" spans="37:37" ht="12.75">
      <c r="AK2387" s="121"/>
    </row>
    <row r="2388" spans="37:37" ht="12.75">
      <c r="AK2388" s="121"/>
    </row>
    <row r="2389" spans="37:37" ht="12.75">
      <c r="AK2389" s="121"/>
    </row>
    <row r="2390" spans="37:37" ht="12.75">
      <c r="AK2390" s="121"/>
    </row>
    <row r="2391" spans="37:37" ht="12.75">
      <c r="AK2391" s="121"/>
    </row>
    <row r="2392" spans="37:37" ht="12.75">
      <c r="AK2392" s="121"/>
    </row>
    <row r="2393" spans="37:37" ht="12.75">
      <c r="AK2393" s="121"/>
    </row>
    <row r="2394" spans="37:37" ht="12.75">
      <c r="AK2394" s="121"/>
    </row>
    <row r="2395" spans="37:37" ht="12.75">
      <c r="AK2395" s="121"/>
    </row>
    <row r="2396" spans="37:37" ht="12.75">
      <c r="AK2396" s="121"/>
    </row>
    <row r="2397" spans="37:37" ht="12.75">
      <c r="AK2397" s="121"/>
    </row>
    <row r="2398" spans="37:37" ht="12.75">
      <c r="AK2398" s="121"/>
    </row>
    <row r="2399" spans="37:37" ht="12.75">
      <c r="AK2399" s="121"/>
    </row>
    <row r="2400" spans="37:37" ht="12.75">
      <c r="AK2400" s="121"/>
    </row>
    <row r="2401" spans="37:37" ht="12.75">
      <c r="AK2401" s="121"/>
    </row>
    <row r="2402" spans="37:37" ht="12.75">
      <c r="AK2402" s="121"/>
    </row>
    <row r="2403" spans="37:37" ht="12.75">
      <c r="AK2403" s="121"/>
    </row>
    <row r="2404" spans="37:37" ht="12.75">
      <c r="AK2404" s="121"/>
    </row>
    <row r="2405" spans="37:37" ht="12.75">
      <c r="AK2405" s="121"/>
    </row>
    <row r="2406" spans="37:37" ht="12.75">
      <c r="AK2406" s="121"/>
    </row>
    <row r="2407" spans="37:37" ht="12.75">
      <c r="AK2407" s="121"/>
    </row>
    <row r="2408" spans="37:37" ht="12.75">
      <c r="AK2408" s="121"/>
    </row>
    <row r="2409" spans="37:37" ht="12.75">
      <c r="AK2409" s="121"/>
    </row>
    <row r="2410" spans="37:37" ht="12.75">
      <c r="AK2410" s="121"/>
    </row>
    <row r="2411" spans="37:37" ht="12.75">
      <c r="AK2411" s="121"/>
    </row>
    <row r="2412" spans="37:37" ht="12.75">
      <c r="AK2412" s="121"/>
    </row>
    <row r="2413" spans="37:37" ht="12.75">
      <c r="AK2413" s="121"/>
    </row>
    <row r="2414" spans="37:37" ht="12.75">
      <c r="AK2414" s="121"/>
    </row>
    <row r="2415" spans="37:37" ht="12.75">
      <c r="AK2415" s="121"/>
    </row>
    <row r="2416" spans="37:37" ht="12.75">
      <c r="AK2416" s="121"/>
    </row>
    <row r="2417" spans="37:37" ht="12.75">
      <c r="AK2417" s="121"/>
    </row>
    <row r="2418" spans="37:37" ht="12.75">
      <c r="AK2418" s="121"/>
    </row>
    <row r="2419" spans="37:37" ht="12.75">
      <c r="AK2419" s="121"/>
    </row>
    <row r="2420" spans="37:37" ht="12.75">
      <c r="AK2420" s="121"/>
    </row>
    <row r="2421" spans="37:37" ht="12.75">
      <c r="AK2421" s="121"/>
    </row>
    <row r="2422" spans="37:37" ht="12.75">
      <c r="AK2422" s="121"/>
    </row>
    <row r="2423" spans="37:37" ht="12.75">
      <c r="AK2423" s="121"/>
    </row>
    <row r="2424" spans="37:37" ht="12.75">
      <c r="AK2424" s="121"/>
    </row>
    <row r="2425" spans="37:37" ht="12.75">
      <c r="AK2425" s="121"/>
    </row>
    <row r="2426" spans="37:37" ht="12.75">
      <c r="AK2426" s="121"/>
    </row>
    <row r="2427" spans="37:37" ht="12.75">
      <c r="AK2427" s="121"/>
    </row>
    <row r="2428" spans="37:37" ht="12.75">
      <c r="AK2428" s="121"/>
    </row>
    <row r="2429" spans="37:37" ht="12.75">
      <c r="AK2429" s="121"/>
    </row>
    <row r="2430" spans="37:37" ht="12.75">
      <c r="AK2430" s="121"/>
    </row>
    <row r="2431" spans="37:37" ht="12.75">
      <c r="AK2431" s="121"/>
    </row>
    <row r="2432" spans="37:37" ht="12.75">
      <c r="AK2432" s="121"/>
    </row>
    <row r="2433" spans="37:37" ht="12.75">
      <c r="AK2433" s="121"/>
    </row>
    <row r="2434" spans="37:37" ht="12.75">
      <c r="AK2434" s="121"/>
    </row>
    <row r="2435" spans="37:37" ht="12.75">
      <c r="AK2435" s="121"/>
    </row>
    <row r="2436" spans="37:37" ht="12.75">
      <c r="AK2436" s="121"/>
    </row>
    <row r="2437" spans="37:37" ht="12.75">
      <c r="AK2437" s="121"/>
    </row>
    <row r="2438" spans="37:37" ht="12.75">
      <c r="AK2438" s="121"/>
    </row>
    <row r="2439" spans="37:37" ht="12.75">
      <c r="AK2439" s="121"/>
    </row>
    <row r="2440" spans="37:37" ht="12.75">
      <c r="AK2440" s="121"/>
    </row>
    <row r="2441" spans="37:37" ht="12.75">
      <c r="AK2441" s="121"/>
    </row>
    <row r="2442" spans="37:37" ht="12.75">
      <c r="AK2442" s="121"/>
    </row>
    <row r="2443" spans="37:37" ht="12.75">
      <c r="AK2443" s="121"/>
    </row>
    <row r="2444" spans="37:37" ht="12.75">
      <c r="AK2444" s="121"/>
    </row>
    <row r="2445" spans="37:37" ht="12.75">
      <c r="AK2445" s="121"/>
    </row>
    <row r="2446" spans="37:37" ht="12.75">
      <c r="AK2446" s="121"/>
    </row>
    <row r="2447" spans="37:37" ht="12.75">
      <c r="AK2447" s="121"/>
    </row>
    <row r="2448" spans="37:37" ht="12.75">
      <c r="AK2448" s="121"/>
    </row>
    <row r="2449" spans="37:37" ht="12.75">
      <c r="AK2449" s="121"/>
    </row>
    <row r="2450" spans="37:37" ht="12.75">
      <c r="AK2450" s="121"/>
    </row>
    <row r="2451" spans="37:37" ht="12.75">
      <c r="AK2451" s="121"/>
    </row>
    <row r="2452" spans="37:37" ht="12.75">
      <c r="AK2452" s="121"/>
    </row>
    <row r="2453" spans="37:37" ht="12.75">
      <c r="AK2453" s="121"/>
    </row>
    <row r="2454" spans="37:37" ht="12.75">
      <c r="AK2454" s="121"/>
    </row>
    <row r="2455" spans="37:37" ht="12.75">
      <c r="AK2455" s="121"/>
    </row>
    <row r="2456" spans="37:37" ht="12.75">
      <c r="AK2456" s="121"/>
    </row>
    <row r="2457" spans="37:37" ht="12.75">
      <c r="AK2457" s="121"/>
    </row>
    <row r="2458" spans="37:37" ht="12.75">
      <c r="AK2458" s="121"/>
    </row>
    <row r="2459" spans="37:37" ht="12.75">
      <c r="AK2459" s="121"/>
    </row>
    <row r="2460" spans="37:37" ht="12.75">
      <c r="AK2460" s="121"/>
    </row>
    <row r="2461" spans="37:37" ht="12.75">
      <c r="AK2461" s="121"/>
    </row>
    <row r="2462" spans="37:37" ht="12.75">
      <c r="AK2462" s="121"/>
    </row>
    <row r="2463" spans="37:37" ht="12.75">
      <c r="AK2463" s="121"/>
    </row>
    <row r="2464" spans="37:37" ht="12.75">
      <c r="AK2464" s="121"/>
    </row>
    <row r="2465" spans="37:37" ht="12.75">
      <c r="AK2465" s="121"/>
    </row>
    <row r="2466" spans="37:37" ht="12.75">
      <c r="AK2466" s="121"/>
    </row>
    <row r="2467" spans="37:37" ht="12.75">
      <c r="AK2467" s="121"/>
    </row>
    <row r="2468" spans="37:37" ht="12.75">
      <c r="AK2468" s="121"/>
    </row>
    <row r="2469" spans="37:37" ht="12.75">
      <c r="AK2469" s="121"/>
    </row>
    <row r="2470" spans="37:37" ht="12.75">
      <c r="AK2470" s="121"/>
    </row>
    <row r="2471" spans="37:37" ht="12.75">
      <c r="AK2471" s="121"/>
    </row>
    <row r="2472" spans="37:37" ht="12.75">
      <c r="AK2472" s="121"/>
    </row>
    <row r="2473" spans="37:37" ht="12.75">
      <c r="AK2473" s="121"/>
    </row>
    <row r="2474" spans="37:37" ht="12.75">
      <c r="AK2474" s="121"/>
    </row>
    <row r="2475" spans="37:37" ht="12.75">
      <c r="AK2475" s="121"/>
    </row>
    <row r="2476" spans="37:37" ht="12.75">
      <c r="AK2476" s="121"/>
    </row>
    <row r="2477" spans="37:37" ht="12.75">
      <c r="AK2477" s="121"/>
    </row>
    <row r="2478" spans="37:37" ht="12.75">
      <c r="AK2478" s="121"/>
    </row>
    <row r="2479" spans="37:37" ht="12.75">
      <c r="AK2479" s="121"/>
    </row>
    <row r="2480" spans="37:37" ht="12.75">
      <c r="AK2480" s="121"/>
    </row>
    <row r="2481" spans="37:37" ht="12.75">
      <c r="AK2481" s="121"/>
    </row>
    <row r="2482" spans="37:37" ht="12.75">
      <c r="AK2482" s="121"/>
    </row>
    <row r="2483" spans="37:37" ht="12.75">
      <c r="AK2483" s="121"/>
    </row>
    <row r="2484" spans="37:37" ht="12.75">
      <c r="AK2484" s="121"/>
    </row>
    <row r="2485" spans="37:37" ht="12.75">
      <c r="AK2485" s="121"/>
    </row>
    <row r="2486" spans="37:37" ht="12.75">
      <c r="AK2486" s="121"/>
    </row>
    <row r="2487" spans="37:37" ht="12.75">
      <c r="AK2487" s="121"/>
    </row>
    <row r="2488" spans="37:37" ht="12.75">
      <c r="AK2488" s="121"/>
    </row>
    <row r="2489" spans="37:37" ht="12.75">
      <c r="AK2489" s="121"/>
    </row>
    <row r="2490" spans="37:37" ht="12.75">
      <c r="AK2490" s="121"/>
    </row>
    <row r="2491" spans="37:37" ht="12.75">
      <c r="AK2491" s="121"/>
    </row>
    <row r="2492" spans="37:37" ht="12.75">
      <c r="AK2492" s="121"/>
    </row>
    <row r="2493" spans="37:37" ht="12.75">
      <c r="AK2493" s="121"/>
    </row>
    <row r="2494" spans="37:37" ht="12.75">
      <c r="AK2494" s="121"/>
    </row>
    <row r="2495" spans="37:37" ht="12.75">
      <c r="AK2495" s="121"/>
    </row>
    <row r="2496" spans="37:37" ht="12.75">
      <c r="AK2496" s="121"/>
    </row>
    <row r="2497" spans="37:37" ht="12.75">
      <c r="AK2497" s="121"/>
    </row>
    <row r="2498" spans="37:37" ht="12.75">
      <c r="AK2498" s="121"/>
    </row>
    <row r="2499" spans="37:37" ht="12.75">
      <c r="AK2499" s="121"/>
    </row>
    <row r="2500" spans="37:37" ht="12.75">
      <c r="AK2500" s="121"/>
    </row>
    <row r="2501" spans="37:37" ht="12.75">
      <c r="AK2501" s="121"/>
    </row>
    <row r="2502" spans="37:37" ht="12.75">
      <c r="AK2502" s="121"/>
    </row>
    <row r="2503" spans="37:37" ht="12.75">
      <c r="AK2503" s="121"/>
    </row>
    <row r="2504" spans="37:37" ht="12.75">
      <c r="AK2504" s="121"/>
    </row>
    <row r="2505" spans="37:37" ht="12.75">
      <c r="AK2505" s="121"/>
    </row>
    <row r="2506" spans="37:37" ht="12.75">
      <c r="AK2506" s="121"/>
    </row>
    <row r="2507" spans="37:37" ht="12.75">
      <c r="AK2507" s="121"/>
    </row>
    <row r="2508" spans="37:37" ht="12.75">
      <c r="AK2508" s="121"/>
    </row>
    <row r="2509" spans="37:37" ht="12.75">
      <c r="AK2509" s="121"/>
    </row>
    <row r="2510" spans="37:37" ht="12.75">
      <c r="AK2510" s="121"/>
    </row>
    <row r="2511" spans="37:37" ht="12.75">
      <c r="AK2511" s="121"/>
    </row>
    <row r="2512" spans="37:37" ht="12.75">
      <c r="AK2512" s="121"/>
    </row>
    <row r="2513" spans="37:37" ht="12.75">
      <c r="AK2513" s="121"/>
    </row>
    <row r="2514" spans="37:37" ht="12.75">
      <c r="AK2514" s="121"/>
    </row>
    <row r="2515" spans="37:37" ht="12.75">
      <c r="AK2515" s="121"/>
    </row>
    <row r="2516" spans="37:37" ht="12.75">
      <c r="AK2516" s="121"/>
    </row>
    <row r="2517" spans="37:37" ht="12.75">
      <c r="AK2517" s="121"/>
    </row>
    <row r="2518" spans="37:37" ht="12.75">
      <c r="AK2518" s="121"/>
    </row>
    <row r="2519" spans="37:37" ht="12.75">
      <c r="AK2519" s="121"/>
    </row>
    <row r="2520" spans="37:37" ht="12.75">
      <c r="AK2520" s="121"/>
    </row>
    <row r="2521" spans="37:37" ht="12.75">
      <c r="AK2521" s="121"/>
    </row>
    <row r="2522" spans="37:37" ht="12.75">
      <c r="AK2522" s="121"/>
    </row>
    <row r="2523" spans="37:37" ht="12.75">
      <c r="AK2523" s="121"/>
    </row>
    <row r="2524" spans="37:37" ht="12.75">
      <c r="AK2524" s="121"/>
    </row>
    <row r="2525" spans="37:37" ht="12.75">
      <c r="AK2525" s="121"/>
    </row>
    <row r="2526" spans="37:37" ht="12.75">
      <c r="AK2526" s="121"/>
    </row>
    <row r="2527" spans="37:37" ht="12.75">
      <c r="AK2527" s="121"/>
    </row>
    <row r="2528" spans="37:37" ht="12.75">
      <c r="AK2528" s="121"/>
    </row>
    <row r="2529" spans="37:37" ht="12.75">
      <c r="AK2529" s="121"/>
    </row>
    <row r="2530" spans="37:37" ht="12.75">
      <c r="AK2530" s="121"/>
    </row>
    <row r="2531" spans="37:37" ht="12.75">
      <c r="AK2531" s="121"/>
    </row>
    <row r="2532" spans="37:37" ht="12.75">
      <c r="AK2532" s="121"/>
    </row>
    <row r="2533" spans="37:37" ht="12.75">
      <c r="AK2533" s="121"/>
    </row>
    <row r="2534" spans="37:37" ht="12.75">
      <c r="AK2534" s="121"/>
    </row>
    <row r="2535" spans="37:37" ht="12.75">
      <c r="AK2535" s="121"/>
    </row>
    <row r="2536" spans="37:37" ht="12.75">
      <c r="AK2536" s="121"/>
    </row>
    <row r="2537" spans="37:37" ht="12.75">
      <c r="AK2537" s="121"/>
    </row>
    <row r="2538" spans="37:37" ht="12.75">
      <c r="AK2538" s="121"/>
    </row>
    <row r="2539" spans="37:37" ht="12.75">
      <c r="AK2539" s="121"/>
    </row>
    <row r="2540" spans="37:37" ht="12.75">
      <c r="AK2540" s="121"/>
    </row>
    <row r="2541" spans="37:37" ht="12.75">
      <c r="AK2541" s="121"/>
    </row>
    <row r="2542" spans="37:37" ht="12.75">
      <c r="AK2542" s="121"/>
    </row>
    <row r="2543" spans="37:37" ht="12.75">
      <c r="AK2543" s="121"/>
    </row>
    <row r="2544" spans="37:37" ht="12.75">
      <c r="AK2544" s="121"/>
    </row>
    <row r="2545" spans="37:37" ht="12.75">
      <c r="AK2545" s="121"/>
    </row>
    <row r="2546" spans="37:37" ht="12.75">
      <c r="AK2546" s="121"/>
    </row>
    <row r="2547" spans="37:37" ht="12.75">
      <c r="AK2547" s="121"/>
    </row>
    <row r="2548" spans="37:37" ht="12.75">
      <c r="AK2548" s="121"/>
    </row>
    <row r="2549" spans="37:37" ht="12.75">
      <c r="AK2549" s="121"/>
    </row>
    <row r="2550" spans="37:37" ht="12.75">
      <c r="AK2550" s="121"/>
    </row>
    <row r="2551" spans="37:37" ht="12.75">
      <c r="AK2551" s="121"/>
    </row>
    <row r="2552" spans="37:37" ht="12.75">
      <c r="AK2552" s="121"/>
    </row>
    <row r="2553" spans="37:37" ht="12.75">
      <c r="AK2553" s="121"/>
    </row>
    <row r="2554" spans="37:37" ht="12.75">
      <c r="AK2554" s="121"/>
    </row>
    <row r="2555" spans="37:37" ht="12.75">
      <c r="AK2555" s="121"/>
    </row>
    <row r="2556" spans="37:37" ht="12.75">
      <c r="AK2556" s="121"/>
    </row>
    <row r="2557" spans="37:37" ht="12.75">
      <c r="AK2557" s="121"/>
    </row>
    <row r="2558" spans="37:37" ht="12.75">
      <c r="AK2558" s="121"/>
    </row>
    <row r="2559" spans="37:37" ht="12.75">
      <c r="AK2559" s="121"/>
    </row>
    <row r="2560" spans="37:37" ht="12.75">
      <c r="AK2560" s="121"/>
    </row>
    <row r="2561" spans="37:37" ht="12.75">
      <c r="AK2561" s="121"/>
    </row>
    <row r="2562" spans="37:37" ht="12.75">
      <c r="AK2562" s="121"/>
    </row>
    <row r="2563" spans="37:37" ht="12.75">
      <c r="AK2563" s="121"/>
    </row>
    <row r="2564" spans="37:37" ht="12.75">
      <c r="AK2564" s="121"/>
    </row>
    <row r="2565" spans="37:37" ht="12.75">
      <c r="AK2565" s="121"/>
    </row>
    <row r="2566" spans="37:37" ht="12.75">
      <c r="AK2566" s="121"/>
    </row>
    <row r="2567" spans="37:37" ht="12.75">
      <c r="AK2567" s="121"/>
    </row>
    <row r="2568" spans="37:37" ht="12.75">
      <c r="AK2568" s="121"/>
    </row>
    <row r="2569" spans="37:37" ht="12.75">
      <c r="AK2569" s="121"/>
    </row>
    <row r="2570" spans="37:37" ht="12.75">
      <c r="AK2570" s="121"/>
    </row>
    <row r="2571" spans="37:37" ht="12.75">
      <c r="AK2571" s="121"/>
    </row>
    <row r="2572" spans="37:37" ht="12.75">
      <c r="AK2572" s="121"/>
    </row>
    <row r="2573" spans="37:37" ht="12.75">
      <c r="AK2573" s="121"/>
    </row>
    <row r="2574" spans="37:37" ht="12.75">
      <c r="AK2574" s="121"/>
    </row>
    <row r="2575" spans="37:37" ht="12.75">
      <c r="AK2575" s="121"/>
    </row>
    <row r="2576" spans="37:37" ht="12.75">
      <c r="AK2576" s="121"/>
    </row>
    <row r="2577" spans="37:37" ht="12.75">
      <c r="AK2577" s="121"/>
    </row>
    <row r="2578" spans="37:37" ht="12.75">
      <c r="AK2578" s="121"/>
    </row>
    <row r="2579" spans="37:37" ht="12.75">
      <c r="AK2579" s="121"/>
    </row>
    <row r="2580" spans="37:37" ht="12.75">
      <c r="AK2580" s="121"/>
    </row>
    <row r="2581" spans="37:37" ht="12.75">
      <c r="AK2581" s="121"/>
    </row>
    <row r="2582" spans="37:37" ht="12.75">
      <c r="AK2582" s="121"/>
    </row>
    <row r="2583" spans="37:37" ht="12.75">
      <c r="AK2583" s="121"/>
    </row>
    <row r="2584" spans="37:37" ht="12.75">
      <c r="AK2584" s="121"/>
    </row>
    <row r="2585" spans="37:37" ht="12.75">
      <c r="AK2585" s="121"/>
    </row>
    <row r="2586" spans="37:37" ht="12.75">
      <c r="AK2586" s="121"/>
    </row>
    <row r="2587" spans="37:37" ht="12.75">
      <c r="AK2587" s="121"/>
    </row>
    <row r="2588" spans="37:37" ht="12.75">
      <c r="AK2588" s="121"/>
    </row>
    <row r="2589" spans="37:37" ht="12.75">
      <c r="AK2589" s="121"/>
    </row>
    <row r="2590" spans="37:37" ht="12.75">
      <c r="AK2590" s="121"/>
    </row>
    <row r="2591" spans="37:37" ht="12.75">
      <c r="AK2591" s="121"/>
    </row>
    <row r="2592" spans="37:37" ht="12.75">
      <c r="AK2592" s="121"/>
    </row>
    <row r="2593" spans="37:37" ht="12.75">
      <c r="AK2593" s="121"/>
    </row>
    <row r="2594" spans="37:37" ht="12.75">
      <c r="AK2594" s="121"/>
    </row>
    <row r="2595" spans="37:37" ht="12.75">
      <c r="AK2595" s="121"/>
    </row>
    <row r="2596" spans="37:37" ht="12.75">
      <c r="AK2596" s="121"/>
    </row>
    <row r="2597" spans="37:37" ht="12.75">
      <c r="AK2597" s="121"/>
    </row>
    <row r="2598" spans="37:37" ht="12.75">
      <c r="AK2598" s="121"/>
    </row>
    <row r="2599" spans="37:37" ht="12.75">
      <c r="AK2599" s="121"/>
    </row>
    <row r="2600" spans="37:37" ht="12.75">
      <c r="AK2600" s="121"/>
    </row>
    <row r="2601" spans="37:37" ht="12.75">
      <c r="AK2601" s="121"/>
    </row>
    <row r="2602" spans="37:37" ht="12.75">
      <c r="AK2602" s="121"/>
    </row>
    <row r="2603" spans="37:37" ht="12.75">
      <c r="AK2603" s="121"/>
    </row>
    <row r="2604" spans="37:37" ht="12.75">
      <c r="AK2604" s="121"/>
    </row>
    <row r="2605" spans="37:37" ht="12.75">
      <c r="AK2605" s="121"/>
    </row>
    <row r="2606" spans="37:37" ht="12.75">
      <c r="AK2606" s="121"/>
    </row>
    <row r="2607" spans="37:37" ht="12.75">
      <c r="AK2607" s="121"/>
    </row>
    <row r="2608" spans="37:37" ht="12.75">
      <c r="AK2608" s="121"/>
    </row>
    <row r="2609" spans="37:37" ht="12.75">
      <c r="AK2609" s="121"/>
    </row>
    <row r="2610" spans="37:37" ht="12.75">
      <c r="AK2610" s="121"/>
    </row>
    <row r="2611" spans="37:37" ht="12.75">
      <c r="AK2611" s="121"/>
    </row>
    <row r="2612" spans="37:37" ht="12.75">
      <c r="AK2612" s="121"/>
    </row>
    <row r="2613" spans="37:37" ht="12.75">
      <c r="AK2613" s="121"/>
    </row>
    <row r="2614" spans="37:37" ht="12.75">
      <c r="AK2614" s="121"/>
    </row>
    <row r="2615" spans="37:37" ht="12.75">
      <c r="AK2615" s="121"/>
    </row>
    <row r="2616" spans="37:37" ht="12.75">
      <c r="AK2616" s="121"/>
    </row>
    <row r="2617" spans="37:37" ht="12.75">
      <c r="AK2617" s="121"/>
    </row>
    <row r="2618" spans="37:37" ht="12.75">
      <c r="AK2618" s="121"/>
    </row>
    <row r="2619" spans="37:37" ht="12.75">
      <c r="AK2619" s="121"/>
    </row>
    <row r="2620" spans="37:37" ht="12.75">
      <c r="AK2620" s="121"/>
    </row>
    <row r="2621" spans="37:37" ht="12.75">
      <c r="AK2621" s="121"/>
    </row>
    <row r="2622" spans="37:37" ht="12.75">
      <c r="AK2622" s="121"/>
    </row>
    <row r="2623" spans="37:37" ht="12.75">
      <c r="AK2623" s="121"/>
    </row>
    <row r="2624" spans="37:37" ht="12.75">
      <c r="AK2624" s="121"/>
    </row>
    <row r="2625" spans="37:37" ht="12.75">
      <c r="AK2625" s="121"/>
    </row>
    <row r="2626" spans="37:37" ht="12.75">
      <c r="AK2626" s="121"/>
    </row>
    <row r="2627" spans="37:37" ht="12.75">
      <c r="AK2627" s="121"/>
    </row>
    <row r="2628" spans="37:37" ht="12.75">
      <c r="AK2628" s="121"/>
    </row>
    <row r="2629" spans="37:37" ht="12.75">
      <c r="AK2629" s="121"/>
    </row>
    <row r="2630" spans="37:37" ht="12.75">
      <c r="AK2630" s="121"/>
    </row>
    <row r="2631" spans="37:37" ht="12.75">
      <c r="AK2631" s="121"/>
    </row>
    <row r="2632" spans="37:37" ht="12.75">
      <c r="AK2632" s="121"/>
    </row>
    <row r="2633" spans="37:37" ht="12.75">
      <c r="AK2633" s="121"/>
    </row>
    <row r="2634" spans="37:37" ht="12.75">
      <c r="AK2634" s="121"/>
    </row>
    <row r="2635" spans="37:37" ht="12.75">
      <c r="AK2635" s="121"/>
    </row>
    <row r="2636" spans="37:37" ht="12.75">
      <c r="AK2636" s="121"/>
    </row>
    <row r="2637" spans="37:37" ht="12.75">
      <c r="AK2637" s="121"/>
    </row>
    <row r="2638" spans="37:37" ht="12.75">
      <c r="AK2638" s="121"/>
    </row>
    <row r="2639" spans="37:37" ht="12.75">
      <c r="AK2639" s="121"/>
    </row>
    <row r="2640" spans="37:37" ht="12.75">
      <c r="AK2640" s="121"/>
    </row>
    <row r="2641" spans="37:37" ht="12.75">
      <c r="AK2641" s="121"/>
    </row>
    <row r="2642" spans="37:37" ht="12.75">
      <c r="AK2642" s="121"/>
    </row>
    <row r="2643" spans="37:37" ht="12.75">
      <c r="AK2643" s="121"/>
    </row>
    <row r="2644" spans="37:37" ht="12.75">
      <c r="AK2644" s="121"/>
    </row>
    <row r="2645" spans="37:37" ht="12.75">
      <c r="AK2645" s="121"/>
    </row>
    <row r="2646" spans="37:37" ht="12.75">
      <c r="AK2646" s="121"/>
    </row>
    <row r="2647" spans="37:37" ht="12.75">
      <c r="AK2647" s="121"/>
    </row>
    <row r="2648" spans="37:37" ht="12.75">
      <c r="AK2648" s="121"/>
    </row>
    <row r="2649" spans="37:37" ht="12.75">
      <c r="AK2649" s="121"/>
    </row>
    <row r="2650" spans="37:37" ht="12.75">
      <c r="AK2650" s="121"/>
    </row>
    <row r="2651" spans="37:37" ht="12.75">
      <c r="AK2651" s="121"/>
    </row>
    <row r="2652" spans="37:37" ht="12.75">
      <c r="AK2652" s="121"/>
    </row>
    <row r="2653" spans="37:37" ht="12.75">
      <c r="AK2653" s="121"/>
    </row>
    <row r="2654" spans="37:37" ht="12.75">
      <c r="AK2654" s="121"/>
    </row>
    <row r="2655" spans="37:37" ht="12.75">
      <c r="AK2655" s="121"/>
    </row>
    <row r="2656" spans="37:37" ht="12.75">
      <c r="AK2656" s="121"/>
    </row>
    <row r="2657" spans="37:37" ht="12.75">
      <c r="AK2657" s="121"/>
    </row>
    <row r="2658" spans="37:37" ht="12.75">
      <c r="AK2658" s="121"/>
    </row>
    <row r="2659" spans="37:37" ht="12.75">
      <c r="AK2659" s="121"/>
    </row>
    <row r="2660" spans="37:37" ht="12.75">
      <c r="AK2660" s="121"/>
    </row>
    <row r="2661" spans="37:37" ht="12.75">
      <c r="AK2661" s="121"/>
    </row>
    <row r="2662" spans="37:37" ht="12.75">
      <c r="AK2662" s="121"/>
    </row>
    <row r="2663" spans="37:37" ht="12.75">
      <c r="AK2663" s="121"/>
    </row>
    <row r="2664" spans="37:37" ht="12.75">
      <c r="AK2664" s="121"/>
    </row>
    <row r="2665" spans="37:37" ht="12.75">
      <c r="AK2665" s="121"/>
    </row>
    <row r="2666" spans="37:37" ht="12.75">
      <c r="AK2666" s="121"/>
    </row>
    <row r="2667" spans="37:37" ht="12.75">
      <c r="AK2667" s="121"/>
    </row>
    <row r="2668" spans="37:37" ht="12.75">
      <c r="AK2668" s="121"/>
    </row>
    <row r="2669" spans="37:37" ht="12.75">
      <c r="AK2669" s="121"/>
    </row>
    <row r="2670" spans="37:37" ht="12.75">
      <c r="AK2670" s="121"/>
    </row>
    <row r="2671" spans="37:37" ht="12.75">
      <c r="AK2671" s="121"/>
    </row>
    <row r="2672" spans="37:37" ht="12.75">
      <c r="AK2672" s="121"/>
    </row>
    <row r="2673" spans="37:37" ht="12.75">
      <c r="AK2673" s="121"/>
    </row>
    <row r="2674" spans="37:37" ht="12.75">
      <c r="AK2674" s="121"/>
    </row>
    <row r="2675" spans="37:37" ht="12.75">
      <c r="AK2675" s="121"/>
    </row>
    <row r="2676" spans="37:37" ht="12.75">
      <c r="AK2676" s="121"/>
    </row>
    <row r="2677" spans="37:37" ht="12.75">
      <c r="AK2677" s="121"/>
    </row>
    <row r="2678" spans="37:37" ht="12.75">
      <c r="AK2678" s="121"/>
    </row>
    <row r="2679" spans="37:37" ht="12.75">
      <c r="AK2679" s="121"/>
    </row>
    <row r="2680" spans="37:37" ht="12.75">
      <c r="AK2680" s="121"/>
    </row>
    <row r="2681" spans="37:37" ht="12.75">
      <c r="AK2681" s="121"/>
    </row>
    <row r="2682" spans="37:37" ht="12.75">
      <c r="AK2682" s="121"/>
    </row>
    <row r="2683" spans="37:37" ht="12.75">
      <c r="AK2683" s="121"/>
    </row>
    <row r="2684" spans="37:37" ht="12.75">
      <c r="AK2684" s="121"/>
    </row>
    <row r="2685" spans="37:37" ht="12.75">
      <c r="AK2685" s="121"/>
    </row>
    <row r="2686" spans="37:37" ht="12.75">
      <c r="AK2686" s="121"/>
    </row>
    <row r="2687" spans="37:37" ht="12.75">
      <c r="AK2687" s="121"/>
    </row>
    <row r="2688" spans="37:37" ht="12.75">
      <c r="AK2688" s="121"/>
    </row>
    <row r="2689" spans="37:37" ht="12.75">
      <c r="AK2689" s="121"/>
    </row>
    <row r="2690" spans="37:37" ht="12.75">
      <c r="AK2690" s="121"/>
    </row>
    <row r="2691" spans="37:37" ht="12.75">
      <c r="AK2691" s="121"/>
    </row>
    <row r="2692" spans="37:37" ht="12.75">
      <c r="AK2692" s="121"/>
    </row>
    <row r="2693" spans="37:37" ht="12.75">
      <c r="AK2693" s="121"/>
    </row>
    <row r="2694" spans="37:37" ht="12.75">
      <c r="AK2694" s="121"/>
    </row>
    <row r="2695" spans="37:37" ht="12.75">
      <c r="AK2695" s="121"/>
    </row>
    <row r="2696" spans="37:37" ht="12.75">
      <c r="AK2696" s="121"/>
    </row>
    <row r="2697" spans="37:37" ht="12.75">
      <c r="AK2697" s="121"/>
    </row>
    <row r="2698" spans="37:37" ht="12.75">
      <c r="AK2698" s="121"/>
    </row>
    <row r="2699" spans="37:37" ht="12.75">
      <c r="AK2699" s="121"/>
    </row>
    <row r="2700" spans="37:37" ht="12.75">
      <c r="AK2700" s="121"/>
    </row>
    <row r="2701" spans="37:37" ht="12.75">
      <c r="AK2701" s="121"/>
    </row>
    <row r="2702" spans="37:37" ht="12.75">
      <c r="AK2702" s="121"/>
    </row>
    <row r="2703" spans="37:37" ht="12.75">
      <c r="AK2703" s="121"/>
    </row>
    <row r="2704" spans="37:37" ht="12.75">
      <c r="AK2704" s="121"/>
    </row>
    <row r="2705" spans="37:37" ht="12.75">
      <c r="AK2705" s="121"/>
    </row>
    <row r="2706" spans="37:37" ht="12.75">
      <c r="AK2706" s="121"/>
    </row>
    <row r="2707" spans="37:37" ht="12.75">
      <c r="AK2707" s="121"/>
    </row>
    <row r="2708" spans="37:37" ht="12.75">
      <c r="AK2708" s="121"/>
    </row>
    <row r="2709" spans="37:37" ht="12.75">
      <c r="AK2709" s="121"/>
    </row>
    <row r="2710" spans="37:37" ht="12.75">
      <c r="AK2710" s="121"/>
    </row>
    <row r="2711" spans="37:37" ht="12.75">
      <c r="AK2711" s="121"/>
    </row>
    <row r="2712" spans="37:37" ht="12.75">
      <c r="AK2712" s="121"/>
    </row>
    <row r="2713" spans="37:37" ht="12.75">
      <c r="AK2713" s="121"/>
    </row>
    <row r="2714" spans="37:37" ht="12.75">
      <c r="AK2714" s="121"/>
    </row>
    <row r="2715" spans="37:37" ht="12.75">
      <c r="AK2715" s="121"/>
    </row>
    <row r="2716" spans="37:37" ht="12.75">
      <c r="AK2716" s="121"/>
    </row>
    <row r="2717" spans="37:37" ht="12.75">
      <c r="AK2717" s="121"/>
    </row>
    <row r="2718" spans="37:37" ht="12.75">
      <c r="AK2718" s="121"/>
    </row>
    <row r="2719" spans="37:37" ht="12.75">
      <c r="AK2719" s="121"/>
    </row>
    <row r="2720" spans="37:37" ht="12.75">
      <c r="AK2720" s="121"/>
    </row>
    <row r="2721" spans="37:37" ht="12.75">
      <c r="AK2721" s="121"/>
    </row>
    <row r="2722" spans="37:37" ht="12.75">
      <c r="AK2722" s="121"/>
    </row>
    <row r="2723" spans="37:37" ht="12.75">
      <c r="AK2723" s="121"/>
    </row>
    <row r="2724" spans="37:37" ht="12.75">
      <c r="AK2724" s="121"/>
    </row>
    <row r="2725" spans="37:37" ht="12.75">
      <c r="AK2725" s="121"/>
    </row>
    <row r="2726" spans="37:37" ht="12.75">
      <c r="AK2726" s="121"/>
    </row>
    <row r="2727" spans="37:37" ht="12.75">
      <c r="AK2727" s="121"/>
    </row>
    <row r="2728" spans="37:37" ht="12.75">
      <c r="AK2728" s="121"/>
    </row>
    <row r="2729" spans="37:37" ht="12.75">
      <c r="AK2729" s="121"/>
    </row>
    <row r="2730" spans="37:37" ht="12.75">
      <c r="AK2730" s="121"/>
    </row>
    <row r="2731" spans="37:37" ht="12.75">
      <c r="AK2731" s="121"/>
    </row>
    <row r="2732" spans="37:37" ht="12.75">
      <c r="AK2732" s="121"/>
    </row>
    <row r="2733" spans="37:37" ht="12.75">
      <c r="AK2733" s="121"/>
    </row>
    <row r="2734" spans="37:37" ht="12.75">
      <c r="AK2734" s="121"/>
    </row>
    <row r="2735" spans="37:37" ht="12.75">
      <c r="AK2735" s="121"/>
    </row>
    <row r="2736" spans="37:37" ht="12.75">
      <c r="AK2736" s="121"/>
    </row>
    <row r="2737" spans="37:37" ht="12.75">
      <c r="AK2737" s="121"/>
    </row>
    <row r="2738" spans="37:37" ht="12.75">
      <c r="AK2738" s="121"/>
    </row>
    <row r="2739" spans="37:37" ht="12.75">
      <c r="AK2739" s="121"/>
    </row>
    <row r="2740" spans="37:37" ht="12.75">
      <c r="AK2740" s="121"/>
    </row>
    <row r="2741" spans="37:37" ht="12.75">
      <c r="AK2741" s="121"/>
    </row>
    <row r="2742" spans="37:37" ht="12.75">
      <c r="AK2742" s="121"/>
    </row>
    <row r="2743" spans="37:37" ht="12.75">
      <c r="AK2743" s="121"/>
    </row>
    <row r="2744" spans="37:37" ht="12.75">
      <c r="AK2744" s="121"/>
    </row>
    <row r="2745" spans="37:37" ht="12.75">
      <c r="AK2745" s="121"/>
    </row>
    <row r="2746" spans="37:37" ht="12.75">
      <c r="AK2746" s="121"/>
    </row>
    <row r="2747" spans="37:37" ht="12.75">
      <c r="AK2747" s="121"/>
    </row>
    <row r="2748" spans="37:37" ht="12.75">
      <c r="AK2748" s="121"/>
    </row>
    <row r="2749" spans="37:37" ht="12.75">
      <c r="AK2749" s="121"/>
    </row>
    <row r="2750" spans="37:37" ht="12.75">
      <c r="AK2750" s="121"/>
    </row>
    <row r="2751" spans="37:37" ht="12.75">
      <c r="AK2751" s="121"/>
    </row>
    <row r="2752" spans="37:37" ht="12.75">
      <c r="AK2752" s="121"/>
    </row>
    <row r="2753" spans="37:37" ht="12.75">
      <c r="AK2753" s="121"/>
    </row>
    <row r="2754" spans="37:37" ht="12.75">
      <c r="AK2754" s="121"/>
    </row>
    <row r="2755" spans="37:37" ht="12.75">
      <c r="AK2755" s="121"/>
    </row>
    <row r="2756" spans="37:37" ht="12.75">
      <c r="AK2756" s="121"/>
    </row>
    <row r="2757" spans="37:37" ht="12.75">
      <c r="AK2757" s="121"/>
    </row>
    <row r="2758" spans="37:37" ht="12.75">
      <c r="AK2758" s="121"/>
    </row>
    <row r="2759" spans="37:37" ht="12.75">
      <c r="AK2759" s="121"/>
    </row>
    <row r="2760" spans="37:37" ht="12.75">
      <c r="AK2760" s="121"/>
    </row>
    <row r="2761" spans="37:37" ht="12.75">
      <c r="AK2761" s="121"/>
    </row>
    <row r="2762" spans="37:37" ht="12.75">
      <c r="AK2762" s="121"/>
    </row>
    <row r="2763" spans="37:37" ht="12.75">
      <c r="AK2763" s="121"/>
    </row>
    <row r="2764" spans="37:37" ht="12.75">
      <c r="AK2764" s="121"/>
    </row>
    <row r="2765" spans="37:37" ht="12.75">
      <c r="AK2765" s="121"/>
    </row>
    <row r="2766" spans="37:37" ht="12.75">
      <c r="AK2766" s="121"/>
    </row>
    <row r="2767" spans="37:37" ht="12.75">
      <c r="AK2767" s="121"/>
    </row>
    <row r="2768" spans="37:37" ht="12.75">
      <c r="AK2768" s="121"/>
    </row>
    <row r="2769" spans="37:37" ht="12.75">
      <c r="AK2769" s="121"/>
    </row>
    <row r="2770" spans="37:37" ht="12.75">
      <c r="AK2770" s="121"/>
    </row>
    <row r="2771" spans="37:37" ht="12.75">
      <c r="AK2771" s="121"/>
    </row>
    <row r="2772" spans="37:37" ht="12.75">
      <c r="AK2772" s="121"/>
    </row>
    <row r="2773" spans="37:37" ht="12.75">
      <c r="AK2773" s="121"/>
    </row>
    <row r="2774" spans="37:37" ht="12.75">
      <c r="AK2774" s="121"/>
    </row>
    <row r="2775" spans="37:37" ht="12.75">
      <c r="AK2775" s="121"/>
    </row>
    <row r="2776" spans="37:37" ht="12.75">
      <c r="AK2776" s="121"/>
    </row>
    <row r="2777" spans="37:37" ht="12.75">
      <c r="AK2777" s="121"/>
    </row>
    <row r="2778" spans="37:37" ht="12.75">
      <c r="AK2778" s="121"/>
    </row>
    <row r="2779" spans="37:37" ht="12.75">
      <c r="AK2779" s="121"/>
    </row>
    <row r="2780" spans="37:37" ht="12.75">
      <c r="AK2780" s="121"/>
    </row>
    <row r="2781" spans="37:37" ht="12.75">
      <c r="AK2781" s="121"/>
    </row>
    <row r="2782" spans="37:37" ht="12.75">
      <c r="AK2782" s="121"/>
    </row>
    <row r="2783" spans="37:37" ht="12.75">
      <c r="AK2783" s="121"/>
    </row>
    <row r="2784" spans="37:37" ht="12.75">
      <c r="AK2784" s="121"/>
    </row>
    <row r="2785" spans="37:37" ht="12.75">
      <c r="AK2785" s="121"/>
    </row>
    <row r="2786" spans="37:37" ht="12.75">
      <c r="AK2786" s="121"/>
    </row>
    <row r="2787" spans="37:37" ht="12.75">
      <c r="AK2787" s="121"/>
    </row>
    <row r="2788" spans="37:37" ht="12.75">
      <c r="AK2788" s="121"/>
    </row>
    <row r="2789" spans="37:37" ht="12.75">
      <c r="AK2789" s="121"/>
    </row>
    <row r="2790" spans="37:37" ht="12.75">
      <c r="AK2790" s="121"/>
    </row>
    <row r="2791" spans="37:37" ht="12.75">
      <c r="AK2791" s="121"/>
    </row>
    <row r="2792" spans="37:37" ht="12.75">
      <c r="AK2792" s="121"/>
    </row>
    <row r="2793" spans="37:37" ht="12.75">
      <c r="AK2793" s="121"/>
    </row>
    <row r="2794" spans="37:37" ht="12.75">
      <c r="AK2794" s="121"/>
    </row>
    <row r="2795" spans="37:37" ht="12.75">
      <c r="AK2795" s="121"/>
    </row>
    <row r="2796" spans="37:37" ht="12.75">
      <c r="AK2796" s="121"/>
    </row>
    <row r="2797" spans="37:37" ht="12.75">
      <c r="AK2797" s="121"/>
    </row>
    <row r="2798" spans="37:37" ht="12.75">
      <c r="AK2798" s="121"/>
    </row>
    <row r="2799" spans="37:37" ht="12.75">
      <c r="AK2799" s="121"/>
    </row>
    <row r="2800" spans="37:37" ht="12.75">
      <c r="AK2800" s="121"/>
    </row>
    <row r="2801" spans="37:37" ht="12.75">
      <c r="AK2801" s="121"/>
    </row>
    <row r="2802" spans="37:37" ht="12.75">
      <c r="AK2802" s="121"/>
    </row>
    <row r="2803" spans="37:37" ht="12.75">
      <c r="AK2803" s="121"/>
    </row>
    <row r="2804" spans="37:37" ht="12.75">
      <c r="AK2804" s="121"/>
    </row>
    <row r="2805" spans="37:37" ht="12.75">
      <c r="AK2805" s="121"/>
    </row>
    <row r="2806" spans="37:37" ht="12.75">
      <c r="AK2806" s="121"/>
    </row>
    <row r="2807" spans="37:37" ht="12.75">
      <c r="AK2807" s="121"/>
    </row>
    <row r="2808" spans="37:37" ht="12.75">
      <c r="AK2808" s="121"/>
    </row>
    <row r="2809" spans="37:37" ht="12.75">
      <c r="AK2809" s="121"/>
    </row>
    <row r="2810" spans="37:37" ht="12.75">
      <c r="AK2810" s="121"/>
    </row>
    <row r="2811" spans="37:37" ht="12.75">
      <c r="AK2811" s="121"/>
    </row>
    <row r="2812" spans="37:37" ht="12.75">
      <c r="AK2812" s="121"/>
    </row>
    <row r="2813" spans="37:37" ht="12.75">
      <c r="AK2813" s="121"/>
    </row>
    <row r="2814" spans="37:37" ht="12.75">
      <c r="AK2814" s="121"/>
    </row>
    <row r="2815" spans="37:37" ht="12.75">
      <c r="AK2815" s="121"/>
    </row>
    <row r="2816" spans="37:37" ht="12.75">
      <c r="AK2816" s="121"/>
    </row>
    <row r="2817" spans="37:37" ht="12.75">
      <c r="AK2817" s="121"/>
    </row>
    <row r="2818" spans="37:37" ht="12.75">
      <c r="AK2818" s="121"/>
    </row>
    <row r="2819" spans="37:37" ht="12.75">
      <c r="AK2819" s="121"/>
    </row>
    <row r="2820" spans="37:37" ht="12.75">
      <c r="AK2820" s="121"/>
    </row>
    <row r="2821" spans="37:37" ht="12.75">
      <c r="AK2821" s="121"/>
    </row>
    <row r="2822" spans="37:37" ht="12.75">
      <c r="AK2822" s="121"/>
    </row>
    <row r="2823" spans="37:37" ht="12.75">
      <c r="AK2823" s="121"/>
    </row>
    <row r="2824" spans="37:37" ht="12.75">
      <c r="AK2824" s="121"/>
    </row>
    <row r="2825" spans="37:37" ht="12.75">
      <c r="AK2825" s="121"/>
    </row>
    <row r="2826" spans="37:37" ht="12.75">
      <c r="AK2826" s="121"/>
    </row>
    <row r="2827" spans="37:37" ht="12.75">
      <c r="AK2827" s="121"/>
    </row>
    <row r="2828" spans="37:37" ht="12.75">
      <c r="AK2828" s="121"/>
    </row>
    <row r="2829" spans="37:37" ht="12.75">
      <c r="AK2829" s="121"/>
    </row>
    <row r="2830" spans="37:37" ht="12.75">
      <c r="AK2830" s="121"/>
    </row>
    <row r="2831" spans="37:37" ht="12.75">
      <c r="AK2831" s="121"/>
    </row>
    <row r="2832" spans="37:37" ht="12.75">
      <c r="AK2832" s="121"/>
    </row>
    <row r="2833" spans="37:37" ht="12.75">
      <c r="AK2833" s="121"/>
    </row>
    <row r="2834" spans="37:37" ht="12.75">
      <c r="AK2834" s="121"/>
    </row>
    <row r="2835" spans="37:37" ht="12.75">
      <c r="AK2835" s="121"/>
    </row>
    <row r="2836" spans="37:37" ht="12.75">
      <c r="AK2836" s="121"/>
    </row>
    <row r="2837" spans="37:37" ht="12.75">
      <c r="AK2837" s="121"/>
    </row>
    <row r="2838" spans="37:37" ht="12.75">
      <c r="AK2838" s="121"/>
    </row>
    <row r="2839" spans="37:37" ht="12.75">
      <c r="AK2839" s="121"/>
    </row>
    <row r="2840" spans="37:37" ht="12.75">
      <c r="AK2840" s="121"/>
    </row>
    <row r="2841" spans="37:37" ht="12.75">
      <c r="AK2841" s="121"/>
    </row>
    <row r="2842" spans="37:37" ht="12.75">
      <c r="AK2842" s="121"/>
    </row>
    <row r="2843" spans="37:37" ht="12.75">
      <c r="AK2843" s="121"/>
    </row>
    <row r="2844" spans="37:37" ht="12.75">
      <c r="AK2844" s="121"/>
    </row>
    <row r="2845" spans="37:37" ht="12.75">
      <c r="AK2845" s="121"/>
    </row>
    <row r="2846" spans="37:37" ht="12.75">
      <c r="AK2846" s="121"/>
    </row>
    <row r="2847" spans="37:37" ht="12.75">
      <c r="AK2847" s="121"/>
    </row>
    <row r="2848" spans="37:37" ht="12.75">
      <c r="AK2848" s="121"/>
    </row>
    <row r="2849" spans="37:37" ht="12.75">
      <c r="AK2849" s="121"/>
    </row>
    <row r="2850" spans="37:37" ht="12.75">
      <c r="AK2850" s="121"/>
    </row>
    <row r="2851" spans="37:37" ht="12.75">
      <c r="AK2851" s="121"/>
    </row>
    <row r="2852" spans="37:37" ht="12.75">
      <c r="AK2852" s="121"/>
    </row>
    <row r="2853" spans="37:37" ht="12.75">
      <c r="AK2853" s="121"/>
    </row>
    <row r="2854" spans="37:37" ht="12.75">
      <c r="AK2854" s="121"/>
    </row>
    <row r="2855" spans="37:37" ht="12.75">
      <c r="AK2855" s="121"/>
    </row>
    <row r="2856" spans="37:37" ht="12.75">
      <c r="AK2856" s="121"/>
    </row>
    <row r="2857" spans="37:37" ht="12.75">
      <c r="AK2857" s="121"/>
    </row>
    <row r="2858" spans="37:37" ht="12.75">
      <c r="AK2858" s="121"/>
    </row>
    <row r="2859" spans="37:37" ht="12.75">
      <c r="AK2859" s="121"/>
    </row>
    <row r="2860" spans="37:37" ht="12.75">
      <c r="AK2860" s="121"/>
    </row>
    <row r="2861" spans="37:37" ht="12.75">
      <c r="AK2861" s="121"/>
    </row>
    <row r="2862" spans="37:37" ht="12.75">
      <c r="AK2862" s="121"/>
    </row>
    <row r="2863" spans="37:37" ht="12.75">
      <c r="AK2863" s="121"/>
    </row>
    <row r="2864" spans="37:37" ht="12.75">
      <c r="AK2864" s="121"/>
    </row>
    <row r="2865" spans="37:37" ht="12.75">
      <c r="AK2865" s="121"/>
    </row>
    <row r="2866" spans="37:37" ht="12.75">
      <c r="AK2866" s="121"/>
    </row>
    <row r="2867" spans="37:37" ht="12.75">
      <c r="AK2867" s="121"/>
    </row>
    <row r="2868" spans="37:37" ht="12.75">
      <c r="AK2868" s="121"/>
    </row>
    <row r="2869" spans="37:37" ht="12.75">
      <c r="AK2869" s="121"/>
    </row>
    <row r="2870" spans="37:37" ht="12.75">
      <c r="AK2870" s="121"/>
    </row>
    <row r="2871" spans="37:37" ht="12.75">
      <c r="AK2871" s="121"/>
    </row>
    <row r="2872" spans="37:37" ht="12.75">
      <c r="AK2872" s="121"/>
    </row>
    <row r="2873" spans="37:37" ht="12.75">
      <c r="AK2873" s="121"/>
    </row>
    <row r="2874" spans="37:37" ht="12.75">
      <c r="AK2874" s="121"/>
    </row>
    <row r="2875" spans="37:37" ht="12.75">
      <c r="AK2875" s="121"/>
    </row>
    <row r="2876" spans="37:37" ht="12.75">
      <c r="AK2876" s="121"/>
    </row>
    <row r="2877" spans="37:37" ht="12.75">
      <c r="AK2877" s="121"/>
    </row>
    <row r="2878" spans="37:37" ht="12.75">
      <c r="AK2878" s="121"/>
    </row>
    <row r="2879" spans="37:37" ht="12.75">
      <c r="AK2879" s="121"/>
    </row>
    <row r="2880" spans="37:37" ht="12.75">
      <c r="AK2880" s="121"/>
    </row>
    <row r="2881" spans="37:37" ht="12.75">
      <c r="AK2881" s="121"/>
    </row>
    <row r="2882" spans="37:37" ht="12.75">
      <c r="AK2882" s="121"/>
    </row>
    <row r="2883" spans="37:37" ht="12.75">
      <c r="AK2883" s="121"/>
    </row>
    <row r="2884" spans="37:37" ht="12.75">
      <c r="AK2884" s="121"/>
    </row>
    <row r="2885" spans="37:37" ht="12.75">
      <c r="AK2885" s="121"/>
    </row>
    <row r="2886" spans="37:37" ht="12.75">
      <c r="AK2886" s="121"/>
    </row>
    <row r="2887" spans="37:37" ht="12.75">
      <c r="AK2887" s="121"/>
    </row>
    <row r="2888" spans="37:37" ht="12.75">
      <c r="AK2888" s="121"/>
    </row>
    <row r="2889" spans="37:37" ht="12.75">
      <c r="AK2889" s="121"/>
    </row>
    <row r="2890" spans="37:37" ht="12.75">
      <c r="AK2890" s="121"/>
    </row>
    <row r="2891" spans="37:37" ht="12.75">
      <c r="AK2891" s="121"/>
    </row>
    <row r="2892" spans="37:37" ht="12.75">
      <c r="AK2892" s="121"/>
    </row>
    <row r="2893" spans="37:37" ht="12.75">
      <c r="AK2893" s="121"/>
    </row>
    <row r="2894" spans="37:37" ht="12.75">
      <c r="AK2894" s="121"/>
    </row>
    <row r="2895" spans="37:37" ht="12.75">
      <c r="AK2895" s="121"/>
    </row>
    <row r="2896" spans="37:37" ht="12.75">
      <c r="AK2896" s="121"/>
    </row>
    <row r="2897" spans="37:37" ht="12.75">
      <c r="AK2897" s="121"/>
    </row>
    <row r="2898" spans="37:37" ht="12.75">
      <c r="AK2898" s="121"/>
    </row>
    <row r="2899" spans="37:37" ht="12.75">
      <c r="AK2899" s="121"/>
    </row>
    <row r="2900" spans="37:37" ht="12.75">
      <c r="AK2900" s="121"/>
    </row>
    <row r="2901" spans="37:37" ht="12.75">
      <c r="AK2901" s="121"/>
    </row>
    <row r="2902" spans="37:37" ht="12.75">
      <c r="AK2902" s="121"/>
    </row>
    <row r="2903" spans="37:37" ht="12.75">
      <c r="AK2903" s="121"/>
    </row>
    <row r="2904" spans="37:37" ht="12.75">
      <c r="AK2904" s="121"/>
    </row>
    <row r="2905" spans="37:37" ht="12.75">
      <c r="AK2905" s="121"/>
    </row>
    <row r="2906" spans="37:37" ht="12.75">
      <c r="AK2906" s="121"/>
    </row>
    <row r="2907" spans="37:37" ht="12.75">
      <c r="AK2907" s="121"/>
    </row>
    <row r="2908" spans="37:37" ht="12.75">
      <c r="AK2908" s="121"/>
    </row>
    <row r="2909" spans="37:37" ht="12.75">
      <c r="AK2909" s="121"/>
    </row>
    <row r="2910" spans="37:37" ht="12.75">
      <c r="AK2910" s="121"/>
    </row>
    <row r="2911" spans="37:37" ht="12.75">
      <c r="AK2911" s="121"/>
    </row>
    <row r="2912" spans="37:37" ht="12.75">
      <c r="AK2912" s="121"/>
    </row>
    <row r="2913" spans="37:37" ht="12.75">
      <c r="AK2913" s="121"/>
    </row>
    <row r="2914" spans="37:37" ht="12.75">
      <c r="AK2914" s="121"/>
    </row>
    <row r="2915" spans="37:37" ht="12.75">
      <c r="AK2915" s="121"/>
    </row>
    <row r="2916" spans="37:37" ht="12.75">
      <c r="AK2916" s="121"/>
    </row>
    <row r="2917" spans="37:37" ht="12.75">
      <c r="AK2917" s="121"/>
    </row>
    <row r="2918" spans="37:37" ht="12.75">
      <c r="AK2918" s="121"/>
    </row>
    <row r="2919" spans="37:37" ht="12.75">
      <c r="AK2919" s="121"/>
    </row>
    <row r="2920" spans="37:37" ht="12.75">
      <c r="AK2920" s="121"/>
    </row>
    <row r="2921" spans="37:37" ht="12.75">
      <c r="AK2921" s="121"/>
    </row>
    <row r="2922" spans="37:37" ht="12.75">
      <c r="AK2922" s="121"/>
    </row>
    <row r="2923" spans="37:37" ht="12.75">
      <c r="AK2923" s="121"/>
    </row>
    <row r="2924" spans="37:37" ht="12.75">
      <c r="AK2924" s="121"/>
    </row>
    <row r="2925" spans="37:37" ht="12.75">
      <c r="AK2925" s="121"/>
    </row>
    <row r="2926" spans="37:37" ht="12.75">
      <c r="AK2926" s="121"/>
    </row>
    <row r="2927" spans="37:37" ht="12.75">
      <c r="AK2927" s="121"/>
    </row>
    <row r="2928" spans="37:37" ht="12.75">
      <c r="AK2928" s="121"/>
    </row>
    <row r="2929" spans="37:37" ht="12.75">
      <c r="AK2929" s="121"/>
    </row>
    <row r="2930" spans="37:37" ht="12.75">
      <c r="AK2930" s="121"/>
    </row>
    <row r="2931" spans="37:37" ht="12.75">
      <c r="AK2931" s="121"/>
    </row>
    <row r="2932" spans="37:37" ht="12.75">
      <c r="AK2932" s="121"/>
    </row>
    <row r="2933" spans="37:37" ht="12.75">
      <c r="AK2933" s="121"/>
    </row>
    <row r="2934" spans="37:37" ht="12.75">
      <c r="AK2934" s="121"/>
    </row>
    <row r="2935" spans="37:37" ht="12.75">
      <c r="AK2935" s="121"/>
    </row>
    <row r="2936" spans="37:37" ht="12.75">
      <c r="AK2936" s="121"/>
    </row>
    <row r="2937" spans="37:37" ht="12.75">
      <c r="AK2937" s="121"/>
    </row>
    <row r="2938" spans="37:37" ht="12.75">
      <c r="AK2938" s="121"/>
    </row>
    <row r="2939" spans="37:37" ht="12.75">
      <c r="AK2939" s="121"/>
    </row>
    <row r="2940" spans="37:37" ht="12.75">
      <c r="AK2940" s="121"/>
    </row>
    <row r="2941" spans="37:37" ht="12.75">
      <c r="AK2941" s="121"/>
    </row>
    <row r="2942" spans="37:37" ht="12.75">
      <c r="AK2942" s="121"/>
    </row>
    <row r="2943" spans="37:37" ht="12.75">
      <c r="AK2943" s="121"/>
    </row>
    <row r="2944" spans="37:37" ht="12.75">
      <c r="AK2944" s="121"/>
    </row>
    <row r="2945" spans="37:37" ht="12.75">
      <c r="AK2945" s="121"/>
    </row>
    <row r="2946" spans="37:37" ht="12.75">
      <c r="AK2946" s="121"/>
    </row>
    <row r="2947" spans="37:37" ht="12.75">
      <c r="AK2947" s="121"/>
    </row>
    <row r="2948" spans="37:37" ht="12.75">
      <c r="AK2948" s="121"/>
    </row>
    <row r="2949" spans="37:37" ht="12.75">
      <c r="AK2949" s="121"/>
    </row>
    <row r="2950" spans="37:37" ht="12.75">
      <c r="AK2950" s="121"/>
    </row>
    <row r="2951" spans="37:37" ht="12.75">
      <c r="AK2951" s="121"/>
    </row>
    <row r="2952" spans="37:37" ht="12.75">
      <c r="AK2952" s="121"/>
    </row>
    <row r="2953" spans="37:37" ht="12.75">
      <c r="AK2953" s="121"/>
    </row>
    <row r="2954" spans="37:37" ht="12.75">
      <c r="AK2954" s="121"/>
    </row>
    <row r="2955" spans="37:37" ht="12.75">
      <c r="AK2955" s="121"/>
    </row>
    <row r="2956" spans="37:37" ht="12.75">
      <c r="AK2956" s="121"/>
    </row>
    <row r="2957" spans="37:37" ht="12.75">
      <c r="AK2957" s="121"/>
    </row>
    <row r="2958" spans="37:37" ht="12.75">
      <c r="AK2958" s="121"/>
    </row>
    <row r="2959" spans="37:37" ht="12.75">
      <c r="AK2959" s="121"/>
    </row>
    <row r="2960" spans="37:37" ht="12.75">
      <c r="AK2960" s="121"/>
    </row>
    <row r="2961" spans="37:37" ht="12.75">
      <c r="AK2961" s="121"/>
    </row>
    <row r="2962" spans="37:37" ht="12.75">
      <c r="AK2962" s="121"/>
    </row>
    <row r="2963" spans="37:37" ht="12.75">
      <c r="AK2963" s="121"/>
    </row>
    <row r="2964" spans="37:37" ht="12.75">
      <c r="AK2964" s="121"/>
    </row>
    <row r="2965" spans="37:37" ht="12.75">
      <c r="AK2965" s="121"/>
    </row>
    <row r="2966" spans="37:37" ht="12.75">
      <c r="AK2966" s="121"/>
    </row>
    <row r="2967" spans="37:37" ht="12.75">
      <c r="AK2967" s="121"/>
    </row>
    <row r="2968" spans="37:37" ht="12.75">
      <c r="AK2968" s="121"/>
    </row>
    <row r="2969" spans="37:37" ht="12.75">
      <c r="AK2969" s="121"/>
    </row>
    <row r="2970" spans="37:37" ht="12.75">
      <c r="AK2970" s="121"/>
    </row>
    <row r="2971" spans="37:37" ht="12.75">
      <c r="AK2971" s="121"/>
    </row>
    <row r="2972" spans="37:37" ht="12.75">
      <c r="AK2972" s="121"/>
    </row>
    <row r="2973" spans="37:37" ht="12.75">
      <c r="AK2973" s="121"/>
    </row>
    <row r="2974" spans="37:37" ht="12.75">
      <c r="AK2974" s="121"/>
    </row>
    <row r="2975" spans="37:37" ht="12.75">
      <c r="AK2975" s="121"/>
    </row>
    <row r="2976" spans="37:37" ht="12.75">
      <c r="AK2976" s="121"/>
    </row>
    <row r="2977" spans="37:37" ht="12.75">
      <c r="AK2977" s="121"/>
    </row>
    <row r="2978" spans="37:37" ht="12.75">
      <c r="AK2978" s="121"/>
    </row>
    <row r="2979" spans="37:37" ht="12.75">
      <c r="AK2979" s="121"/>
    </row>
    <row r="2980" spans="37:37" ht="12.75">
      <c r="AK2980" s="121"/>
    </row>
    <row r="2981" spans="37:37" ht="12.75">
      <c r="AK2981" s="121"/>
    </row>
    <row r="2982" spans="37:37" ht="12.75">
      <c r="AK2982" s="121"/>
    </row>
    <row r="2983" spans="37:37" ht="12.75">
      <c r="AK2983" s="121"/>
    </row>
    <row r="2984" spans="37:37" ht="12.75">
      <c r="AK2984" s="121"/>
    </row>
    <row r="2985" spans="37:37" ht="12.75">
      <c r="AK2985" s="121"/>
    </row>
    <row r="2986" spans="37:37" ht="12.75">
      <c r="AK2986" s="121"/>
    </row>
    <row r="2987" spans="37:37" ht="12.75">
      <c r="AK2987" s="121"/>
    </row>
    <row r="2988" spans="37:37" ht="12.75">
      <c r="AK2988" s="121"/>
    </row>
    <row r="2989" spans="37:37" ht="12.75">
      <c r="AK2989" s="121"/>
    </row>
    <row r="2990" spans="37:37" ht="12.75">
      <c r="AK2990" s="121"/>
    </row>
    <row r="2991" spans="37:37" ht="12.75">
      <c r="AK2991" s="121"/>
    </row>
    <row r="2992" spans="37:37" ht="12.75">
      <c r="AK2992" s="121"/>
    </row>
    <row r="2993" spans="37:37" ht="12.75">
      <c r="AK2993" s="121"/>
    </row>
    <row r="2994" spans="37:37" ht="12.75">
      <c r="AK2994" s="121"/>
    </row>
    <row r="2995" spans="37:37" ht="12.75">
      <c r="AK2995" s="121"/>
    </row>
    <row r="2996" spans="37:37" ht="12.75">
      <c r="AK2996" s="121"/>
    </row>
    <row r="2997" spans="37:37" ht="12.75">
      <c r="AK2997" s="121"/>
    </row>
    <row r="2998" spans="37:37" ht="12.75">
      <c r="AK2998" s="121"/>
    </row>
    <row r="2999" spans="37:37" ht="12.75">
      <c r="AK2999" s="121"/>
    </row>
    <row r="3000" spans="37:37" ht="12.75">
      <c r="AK3000" s="121"/>
    </row>
    <row r="3001" spans="37:37" ht="12.75">
      <c r="AK3001" s="121"/>
    </row>
    <row r="3002" spans="37:37" ht="12.75">
      <c r="AK3002" s="121"/>
    </row>
    <row r="3003" spans="37:37" ht="12.75">
      <c r="AK3003" s="121"/>
    </row>
    <row r="3004" spans="37:37" ht="12.75">
      <c r="AK3004" s="121"/>
    </row>
    <row r="3005" spans="37:37" ht="12.75">
      <c r="AK3005" s="121"/>
    </row>
    <row r="3006" spans="37:37" ht="12.75">
      <c r="AK3006" s="121"/>
    </row>
    <row r="3007" spans="37:37" ht="12.75">
      <c r="AK3007" s="121"/>
    </row>
    <row r="3008" spans="37:37" ht="12.75">
      <c r="AK3008" s="121"/>
    </row>
    <row r="3009" spans="37:37" ht="12.75">
      <c r="AK3009" s="121"/>
    </row>
    <row r="3010" spans="37:37" ht="12.75">
      <c r="AK3010" s="121"/>
    </row>
    <row r="3011" spans="37:37" ht="12.75">
      <c r="AK3011" s="121"/>
    </row>
    <row r="3012" spans="37:37" ht="12.75">
      <c r="AK3012" s="121"/>
    </row>
    <row r="3013" spans="37:37" ht="12.75">
      <c r="AK3013" s="121"/>
    </row>
    <row r="3014" spans="37:37" ht="12.75">
      <c r="AK3014" s="121"/>
    </row>
    <row r="3015" spans="37:37" ht="12.75">
      <c r="AK3015" s="121"/>
    </row>
    <row r="3016" spans="37:37" ht="12.75">
      <c r="AK3016" s="121"/>
    </row>
    <row r="3017" spans="37:37" ht="12.75">
      <c r="AK3017" s="121"/>
    </row>
    <row r="3018" spans="37:37" ht="12.75">
      <c r="AK3018" s="121"/>
    </row>
    <row r="3019" spans="37:37" ht="12.75">
      <c r="AK3019" s="121"/>
    </row>
    <row r="3020" spans="37:37" ht="12.75">
      <c r="AK3020" s="121"/>
    </row>
    <row r="3021" spans="37:37" ht="12.75">
      <c r="AK3021" s="121"/>
    </row>
    <row r="3022" spans="37:37" ht="12.75">
      <c r="AK3022" s="121"/>
    </row>
    <row r="3023" spans="37:37" ht="12.75">
      <c r="AK3023" s="121"/>
    </row>
    <row r="3024" spans="37:37" ht="12.75">
      <c r="AK3024" s="121"/>
    </row>
    <row r="3025" spans="37:37" ht="12.75">
      <c r="AK3025" s="121"/>
    </row>
    <row r="3026" spans="37:37" ht="12.75">
      <c r="AK3026" s="121"/>
    </row>
    <row r="3027" spans="37:37" ht="12.75">
      <c r="AK3027" s="121"/>
    </row>
    <row r="3028" spans="37:37" ht="12.75">
      <c r="AK3028" s="121"/>
    </row>
    <row r="3029" spans="37:37" ht="12.75">
      <c r="AK3029" s="121"/>
    </row>
    <row r="3030" spans="37:37" ht="12.75">
      <c r="AK3030" s="121"/>
    </row>
    <row r="3031" spans="37:37" ht="12.75">
      <c r="AK3031" s="121"/>
    </row>
    <row r="3032" spans="37:37" ht="12.75">
      <c r="AK3032" s="121"/>
    </row>
    <row r="3033" spans="37:37" ht="12.75">
      <c r="AK3033" s="121"/>
    </row>
    <row r="3034" spans="37:37" ht="12.75">
      <c r="AK3034" s="121"/>
    </row>
    <row r="3035" spans="37:37" ht="12.75">
      <c r="AK3035" s="121"/>
    </row>
    <row r="3036" spans="37:37" ht="12.75">
      <c r="AK3036" s="121"/>
    </row>
    <row r="3037" spans="37:37" ht="12.75">
      <c r="AK3037" s="121"/>
    </row>
    <row r="3038" spans="37:37" ht="12.75">
      <c r="AK3038" s="121"/>
    </row>
    <row r="3039" spans="37:37" ht="12.75">
      <c r="AK3039" s="121"/>
    </row>
    <row r="3040" spans="37:37" ht="12.75">
      <c r="AK3040" s="121"/>
    </row>
    <row r="3041" spans="37:37" ht="12.75">
      <c r="AK3041" s="121"/>
    </row>
    <row r="3042" spans="37:37" ht="12.75">
      <c r="AK3042" s="121"/>
    </row>
    <row r="3043" spans="37:37" ht="12.75">
      <c r="AK3043" s="121"/>
    </row>
    <row r="3044" spans="37:37" ht="12.75">
      <c r="AK3044" s="121"/>
    </row>
    <row r="3045" spans="37:37" ht="12.75">
      <c r="AK3045" s="121"/>
    </row>
    <row r="3046" spans="37:37" ht="12.75">
      <c r="AK3046" s="121"/>
    </row>
    <row r="3047" spans="37:37" ht="12.75">
      <c r="AK3047" s="121"/>
    </row>
    <row r="3048" spans="37:37" ht="12.75">
      <c r="AK3048" s="121"/>
    </row>
    <row r="3049" spans="37:37" ht="12.75">
      <c r="AK3049" s="121"/>
    </row>
    <row r="3050" spans="37:37" ht="12.75">
      <c r="AK3050" s="121"/>
    </row>
    <row r="3051" spans="37:37" ht="12.75">
      <c r="AK3051" s="121"/>
    </row>
    <row r="3052" spans="37:37" ht="12.75">
      <c r="AK3052" s="121"/>
    </row>
    <row r="3053" spans="37:37" ht="12.75">
      <c r="AK3053" s="121"/>
    </row>
    <row r="3054" spans="37:37" ht="12.75">
      <c r="AK3054" s="121"/>
    </row>
    <row r="3055" spans="37:37" ht="12.75">
      <c r="AK3055" s="121"/>
    </row>
    <row r="3056" spans="37:37" ht="12.75">
      <c r="AK3056" s="121"/>
    </row>
    <row r="3057" spans="37:37" ht="12.75">
      <c r="AK3057" s="121"/>
    </row>
    <row r="3058" spans="37:37" ht="12.75">
      <c r="AK3058" s="121"/>
    </row>
    <row r="3059" spans="37:37" ht="12.75">
      <c r="AK3059" s="121"/>
    </row>
    <row r="3060" spans="37:37" ht="12.75">
      <c r="AK3060" s="121"/>
    </row>
    <row r="3061" spans="37:37" ht="12.75">
      <c r="AK3061" s="121"/>
    </row>
    <row r="3062" spans="37:37" ht="12.75">
      <c r="AK3062" s="121"/>
    </row>
    <row r="3063" spans="37:37" ht="12.75">
      <c r="AK3063" s="121"/>
    </row>
    <row r="3064" spans="37:37" ht="12.75">
      <c r="AK3064" s="121"/>
    </row>
    <row r="3065" spans="37:37" ht="12.75">
      <c r="AK3065" s="121"/>
    </row>
    <row r="3066" spans="37:37" ht="12.75">
      <c r="AK3066" s="121"/>
    </row>
    <row r="3067" spans="37:37" ht="12.75">
      <c r="AK3067" s="121"/>
    </row>
    <row r="3068" spans="37:37" ht="12.75">
      <c r="AK3068" s="121"/>
    </row>
    <row r="3069" spans="37:37" ht="12.75">
      <c r="AK3069" s="121"/>
    </row>
    <row r="3070" spans="37:37" ht="12.75">
      <c r="AK3070" s="121"/>
    </row>
    <row r="3071" spans="37:37" ht="12.75">
      <c r="AK3071" s="121"/>
    </row>
    <row r="3072" spans="37:37" ht="12.75">
      <c r="AK3072" s="121"/>
    </row>
    <row r="3073" spans="37:37" ht="12.75">
      <c r="AK3073" s="121"/>
    </row>
    <row r="3074" spans="37:37" ht="12.75">
      <c r="AK3074" s="121"/>
    </row>
    <row r="3075" spans="37:37" ht="12.75">
      <c r="AK3075" s="121"/>
    </row>
    <row r="3076" spans="37:37" ht="12.75">
      <c r="AK3076" s="121"/>
    </row>
    <row r="3077" spans="37:37" ht="12.75">
      <c r="AK3077" s="121"/>
    </row>
    <row r="3078" spans="37:37" ht="12.75">
      <c r="AK3078" s="121"/>
    </row>
    <row r="3079" spans="37:37" ht="12.75">
      <c r="AK3079" s="121"/>
    </row>
    <row r="3080" spans="37:37" ht="12.75">
      <c r="AK3080" s="121"/>
    </row>
    <row r="3081" spans="37:37" ht="12.75">
      <c r="AK3081" s="121"/>
    </row>
    <row r="3082" spans="37:37" ht="12.75">
      <c r="AK3082" s="121"/>
    </row>
    <row r="3083" spans="37:37" ht="12.75">
      <c r="AK3083" s="121"/>
    </row>
    <row r="3084" spans="37:37" ht="12.75">
      <c r="AK3084" s="121"/>
    </row>
    <row r="3085" spans="37:37" ht="12.75">
      <c r="AK3085" s="121"/>
    </row>
    <row r="3086" spans="37:37" ht="12.75">
      <c r="AK3086" s="121"/>
    </row>
    <row r="3087" spans="37:37" ht="12.75">
      <c r="AK3087" s="121"/>
    </row>
    <row r="3088" spans="37:37" ht="12.75">
      <c r="AK3088" s="121"/>
    </row>
    <row r="3089" spans="37:37" ht="12.75">
      <c r="AK3089" s="121"/>
    </row>
    <row r="3090" spans="37:37" ht="12.75">
      <c r="AK3090" s="121"/>
    </row>
    <row r="3091" spans="37:37" ht="12.75">
      <c r="AK3091" s="121"/>
    </row>
    <row r="3092" spans="37:37" ht="12.75">
      <c r="AK3092" s="121"/>
    </row>
    <row r="3093" spans="37:37" ht="12.75">
      <c r="AK3093" s="121"/>
    </row>
    <row r="3094" spans="37:37" ht="12.75">
      <c r="AK3094" s="121"/>
    </row>
    <row r="3095" spans="37:37" ht="12.75">
      <c r="AK3095" s="121"/>
    </row>
    <row r="3096" spans="37:37" ht="12.75">
      <c r="AK3096" s="121"/>
    </row>
    <row r="3097" spans="37:37" ht="12.75">
      <c r="AK3097" s="121"/>
    </row>
    <row r="3098" spans="37:37" ht="12.75">
      <c r="AK3098" s="121"/>
    </row>
    <row r="3099" spans="37:37" ht="12.75">
      <c r="AK3099" s="121"/>
    </row>
    <row r="3100" spans="37:37" ht="12.75">
      <c r="AK3100" s="121"/>
    </row>
    <row r="3101" spans="37:37" ht="12.75">
      <c r="AK3101" s="121"/>
    </row>
    <row r="3102" spans="37:37" ht="12.75">
      <c r="AK3102" s="121"/>
    </row>
    <row r="3103" spans="37:37" ht="12.75">
      <c r="AK3103" s="121"/>
    </row>
    <row r="3104" spans="37:37" ht="12.75">
      <c r="AK3104" s="121"/>
    </row>
    <row r="3105" spans="37:37" ht="12.75">
      <c r="AK3105" s="121"/>
    </row>
    <row r="3106" spans="37:37" ht="12.75">
      <c r="AK3106" s="121"/>
    </row>
    <row r="3107" spans="37:37" ht="12.75">
      <c r="AK3107" s="121"/>
    </row>
    <row r="3108" spans="37:37" ht="12.75">
      <c r="AK3108" s="121"/>
    </row>
    <row r="3109" spans="37:37" ht="12.75">
      <c r="AK3109" s="121"/>
    </row>
    <row r="3110" spans="37:37" ht="12.75">
      <c r="AK3110" s="121"/>
    </row>
    <row r="3111" spans="37:37" ht="12.75">
      <c r="AK3111" s="121"/>
    </row>
    <row r="3112" spans="37:37" ht="12.75">
      <c r="AK3112" s="121"/>
    </row>
    <row r="3113" spans="37:37" ht="12.75">
      <c r="AK3113" s="121"/>
    </row>
    <row r="3114" spans="37:37" ht="12.75">
      <c r="AK3114" s="121"/>
    </row>
    <row r="3115" spans="37:37" ht="12.75">
      <c r="AK3115" s="121"/>
    </row>
    <row r="3116" spans="37:37" ht="12.75">
      <c r="AK3116" s="121"/>
    </row>
    <row r="3117" spans="37:37" ht="12.75">
      <c r="AK3117" s="121"/>
    </row>
    <row r="3118" spans="37:37" ht="12.75">
      <c r="AK3118" s="121"/>
    </row>
    <row r="3119" spans="37:37" ht="12.75">
      <c r="AK3119" s="121"/>
    </row>
    <row r="3120" spans="37:37" ht="12.75">
      <c r="AK3120" s="121"/>
    </row>
    <row r="3121" spans="37:37" ht="12.75">
      <c r="AK3121" s="121"/>
    </row>
    <row r="3122" spans="37:37" ht="12.75">
      <c r="AK3122" s="121"/>
    </row>
    <row r="3123" spans="37:37" ht="12.75">
      <c r="AK3123" s="121"/>
    </row>
    <row r="3124" spans="37:37" ht="12.75">
      <c r="AK3124" s="121"/>
    </row>
    <row r="3125" spans="37:37" ht="12.75">
      <c r="AK3125" s="121"/>
    </row>
    <row r="3126" spans="37:37" ht="12.75">
      <c r="AK3126" s="121"/>
    </row>
    <row r="3127" spans="37:37" ht="12.75">
      <c r="AK3127" s="121"/>
    </row>
    <row r="3128" spans="37:37" ht="12.75">
      <c r="AK3128" s="121"/>
    </row>
    <row r="3129" spans="37:37" ht="12.75">
      <c r="AK3129" s="121"/>
    </row>
    <row r="3130" spans="37:37" ht="12.75">
      <c r="AK3130" s="121"/>
    </row>
    <row r="3131" spans="37:37" ht="12.75">
      <c r="AK3131" s="121"/>
    </row>
    <row r="3132" spans="37:37" ht="12.75">
      <c r="AK3132" s="121"/>
    </row>
    <row r="3133" spans="37:37" ht="12.75">
      <c r="AK3133" s="121"/>
    </row>
    <row r="3134" spans="37:37" ht="12.75">
      <c r="AK3134" s="121"/>
    </row>
    <row r="3135" spans="37:37" ht="12.75">
      <c r="AK3135" s="121"/>
    </row>
    <row r="3136" spans="37:37" ht="12.75">
      <c r="AK3136" s="121"/>
    </row>
    <row r="3137" spans="37:37" ht="12.75">
      <c r="AK3137" s="121"/>
    </row>
    <row r="3138" spans="37:37" ht="12.75">
      <c r="AK3138" s="121"/>
    </row>
    <row r="3139" spans="37:37" ht="12.75">
      <c r="AK3139" s="121"/>
    </row>
    <row r="3140" spans="37:37" ht="12.75">
      <c r="AK3140" s="121"/>
    </row>
    <row r="3141" spans="37:37" ht="12.75">
      <c r="AK3141" s="121"/>
    </row>
    <row r="3142" spans="37:37" ht="12.75">
      <c r="AK3142" s="121"/>
    </row>
    <row r="3143" spans="37:37" ht="12.75">
      <c r="AK3143" s="121"/>
    </row>
    <row r="3144" spans="37:37" ht="12.75">
      <c r="AK3144" s="121"/>
    </row>
    <row r="3145" spans="37:37" ht="12.75">
      <c r="AK3145" s="121"/>
    </row>
    <row r="3146" spans="37:37" ht="12.75">
      <c r="AK3146" s="121"/>
    </row>
    <row r="3147" spans="37:37" ht="12.75">
      <c r="AK3147" s="121"/>
    </row>
    <row r="3148" spans="37:37" ht="12.75">
      <c r="AK3148" s="121"/>
    </row>
    <row r="3149" spans="37:37" ht="12.75">
      <c r="AK3149" s="121"/>
    </row>
    <row r="3150" spans="37:37" ht="12.75">
      <c r="AK3150" s="121"/>
    </row>
    <row r="3151" spans="37:37" ht="12.75">
      <c r="AK3151" s="121"/>
    </row>
    <row r="3152" spans="37:37" ht="12.75">
      <c r="AK3152" s="121"/>
    </row>
    <row r="3153" spans="37:37" ht="12.75">
      <c r="AK3153" s="121"/>
    </row>
    <row r="3154" spans="37:37" ht="12.75">
      <c r="AK3154" s="121"/>
    </row>
    <row r="3155" spans="37:37" ht="12.75">
      <c r="AK3155" s="121"/>
    </row>
    <row r="3156" spans="37:37" ht="12.75">
      <c r="AK3156" s="121"/>
    </row>
    <row r="3157" spans="37:37" ht="12.75">
      <c r="AK3157" s="121"/>
    </row>
    <row r="3158" spans="37:37" ht="12.75">
      <c r="AK3158" s="121"/>
    </row>
    <row r="3159" spans="37:37" ht="12.75">
      <c r="AK3159" s="121"/>
    </row>
    <row r="3160" spans="37:37" ht="12.75">
      <c r="AK3160" s="121"/>
    </row>
    <row r="3161" spans="37:37" ht="12.75">
      <c r="AK3161" s="121"/>
    </row>
    <row r="3162" spans="37:37" ht="12.75">
      <c r="AK3162" s="121"/>
    </row>
    <row r="3163" spans="37:37" ht="12.75">
      <c r="AK3163" s="121"/>
    </row>
    <row r="3164" spans="37:37" ht="12.75">
      <c r="AK3164" s="121"/>
    </row>
    <row r="3165" spans="37:37" ht="12.75">
      <c r="AK3165" s="121"/>
    </row>
    <row r="3166" spans="37:37" ht="12.75">
      <c r="AK3166" s="121"/>
    </row>
    <row r="3167" spans="37:37" ht="12.75">
      <c r="AK3167" s="121"/>
    </row>
    <row r="3168" spans="37:37" ht="12.75">
      <c r="AK3168" s="121"/>
    </row>
    <row r="3169" spans="37:37" ht="12.75">
      <c r="AK3169" s="121"/>
    </row>
    <row r="3170" spans="37:37" ht="12.75">
      <c r="AK3170" s="121"/>
    </row>
    <row r="3171" spans="37:37" ht="12.75">
      <c r="AK3171" s="121"/>
    </row>
    <row r="3172" spans="37:37" ht="12.75">
      <c r="AK3172" s="121"/>
    </row>
    <row r="3173" spans="37:37" ht="12.75">
      <c r="AK3173" s="121"/>
    </row>
    <row r="3174" spans="37:37" ht="12.75">
      <c r="AK3174" s="121"/>
    </row>
    <row r="3175" spans="37:37" ht="12.75">
      <c r="AK3175" s="121"/>
    </row>
    <row r="3176" spans="37:37" ht="12.75">
      <c r="AK3176" s="121"/>
    </row>
    <row r="3177" spans="37:37" ht="12.75">
      <c r="AK3177" s="121"/>
    </row>
    <row r="3178" spans="37:37" ht="12.75">
      <c r="AK3178" s="121"/>
    </row>
    <row r="3179" spans="37:37" ht="12.75">
      <c r="AK3179" s="121"/>
    </row>
    <row r="3180" spans="37:37" ht="12.75">
      <c r="AK3180" s="121"/>
    </row>
    <row r="3181" spans="37:37" ht="12.75">
      <c r="AK3181" s="121"/>
    </row>
    <row r="3182" spans="37:37" ht="12.75">
      <c r="AK3182" s="121"/>
    </row>
    <row r="3183" spans="37:37" ht="12.75">
      <c r="AK3183" s="121"/>
    </row>
    <row r="3184" spans="37:37" ht="12.75">
      <c r="AK3184" s="121"/>
    </row>
    <row r="3185" spans="37:37" ht="12.75">
      <c r="AK3185" s="121"/>
    </row>
    <row r="3186" spans="37:37" ht="12.75">
      <c r="AK3186" s="121"/>
    </row>
    <row r="3187" spans="37:37" ht="12.75">
      <c r="AK3187" s="121"/>
    </row>
    <row r="3188" spans="37:37" ht="12.75">
      <c r="AK3188" s="121"/>
    </row>
    <row r="3189" spans="37:37" ht="12.75">
      <c r="AK3189" s="121"/>
    </row>
    <row r="3190" spans="37:37" ht="12.75">
      <c r="AK3190" s="121"/>
    </row>
    <row r="3191" spans="37:37" ht="12.75">
      <c r="AK3191" s="121"/>
    </row>
    <row r="3192" spans="37:37" ht="12.75">
      <c r="AK3192" s="121"/>
    </row>
    <row r="3193" spans="37:37" ht="12.75">
      <c r="AK3193" s="121"/>
    </row>
    <row r="3194" spans="37:37" ht="12.75">
      <c r="AK3194" s="121"/>
    </row>
    <row r="3195" spans="37:37" ht="12.75">
      <c r="AK3195" s="121"/>
    </row>
    <row r="3196" spans="37:37" ht="12.75">
      <c r="AK3196" s="121"/>
    </row>
    <row r="3197" spans="37:37" ht="12.75">
      <c r="AK3197" s="121"/>
    </row>
    <row r="3198" spans="37:37" ht="12.75">
      <c r="AK3198" s="121"/>
    </row>
    <row r="3199" spans="37:37" ht="12.75">
      <c r="AK3199" s="121"/>
    </row>
    <row r="3200" spans="37:37" ht="12.75">
      <c r="AK3200" s="121"/>
    </row>
    <row r="3201" spans="37:37" ht="12.75">
      <c r="AK3201" s="121"/>
    </row>
    <row r="3202" spans="37:37" ht="12.75">
      <c r="AK3202" s="121"/>
    </row>
    <row r="3203" spans="37:37" ht="12.75">
      <c r="AK3203" s="121"/>
    </row>
    <row r="3204" spans="37:37" ht="12.75">
      <c r="AK3204" s="121"/>
    </row>
    <row r="3205" spans="37:37" ht="12.75">
      <c r="AK3205" s="121"/>
    </row>
    <row r="3206" spans="37:37" ht="12.75">
      <c r="AK3206" s="121"/>
    </row>
    <row r="3207" spans="37:37" ht="12.75">
      <c r="AK3207" s="121"/>
    </row>
    <row r="3208" spans="37:37" ht="12.75">
      <c r="AK3208" s="121"/>
    </row>
    <row r="3209" spans="37:37" ht="12.75">
      <c r="AK3209" s="121"/>
    </row>
    <row r="3210" spans="37:37" ht="12.75">
      <c r="AK3210" s="121"/>
    </row>
    <row r="3211" spans="37:37" ht="12.75">
      <c r="AK3211" s="121"/>
    </row>
    <row r="3212" spans="37:37" ht="12.75">
      <c r="AK3212" s="121"/>
    </row>
    <row r="3213" spans="37:37" ht="12.75">
      <c r="AK3213" s="121"/>
    </row>
    <row r="3214" spans="37:37" ht="12.75">
      <c r="AK3214" s="121"/>
    </row>
    <row r="3215" spans="37:37" ht="12.75">
      <c r="AK3215" s="121"/>
    </row>
    <row r="3216" spans="37:37" ht="12.75">
      <c r="AK3216" s="121"/>
    </row>
    <row r="3217" spans="37:37" ht="12.75">
      <c r="AK3217" s="121"/>
    </row>
    <row r="3218" spans="37:37" ht="12.75">
      <c r="AK3218" s="121"/>
    </row>
    <row r="3219" spans="37:37" ht="12.75">
      <c r="AK3219" s="121"/>
    </row>
    <row r="3220" spans="37:37" ht="12.75">
      <c r="AK3220" s="121"/>
    </row>
    <row r="3221" spans="37:37" ht="12.75">
      <c r="AK3221" s="121"/>
    </row>
    <row r="3222" spans="37:37" ht="12.75">
      <c r="AK3222" s="121"/>
    </row>
    <row r="3223" spans="37:37" ht="12.75">
      <c r="AK3223" s="121"/>
    </row>
    <row r="3224" spans="37:37" ht="12.75">
      <c r="AK3224" s="121"/>
    </row>
    <row r="3225" spans="37:37" ht="12.75">
      <c r="AK3225" s="121"/>
    </row>
    <row r="3226" spans="37:37" ht="12.75">
      <c r="AK3226" s="121"/>
    </row>
    <row r="3227" spans="37:37" ht="12.75">
      <c r="AK3227" s="121"/>
    </row>
    <row r="3228" spans="37:37" ht="12.75">
      <c r="AK3228" s="121"/>
    </row>
    <row r="3229" spans="37:37" ht="12.75">
      <c r="AK3229" s="121"/>
    </row>
    <row r="3230" spans="37:37" ht="12.75">
      <c r="AK3230" s="121"/>
    </row>
    <row r="3231" spans="37:37" ht="12.75">
      <c r="AK3231" s="121"/>
    </row>
    <row r="3232" spans="37:37" ht="12.75">
      <c r="AK3232" s="121"/>
    </row>
    <row r="3233" spans="37:37" ht="12.75">
      <c r="AK3233" s="121"/>
    </row>
    <row r="3234" spans="37:37" ht="12.75">
      <c r="AK3234" s="121"/>
    </row>
    <row r="3235" spans="37:37" ht="12.75">
      <c r="AK3235" s="121"/>
    </row>
    <row r="3236" spans="37:37" ht="12.75">
      <c r="AK3236" s="121"/>
    </row>
    <row r="3237" spans="37:37" ht="12.75">
      <c r="AK3237" s="121"/>
    </row>
    <row r="3238" spans="37:37" ht="12.75">
      <c r="AK3238" s="121"/>
    </row>
    <row r="3239" spans="37:37" ht="12.75">
      <c r="AK3239" s="121"/>
    </row>
    <row r="3240" spans="37:37" ht="12.75">
      <c r="AK3240" s="121"/>
    </row>
    <row r="3241" spans="37:37" ht="12.75">
      <c r="AK3241" s="121"/>
    </row>
    <row r="3242" spans="37:37" ht="12.75">
      <c r="AK3242" s="121"/>
    </row>
    <row r="3243" spans="37:37" ht="12.75">
      <c r="AK3243" s="121"/>
    </row>
    <row r="3244" spans="37:37" ht="12.75">
      <c r="AK3244" s="121"/>
    </row>
    <row r="3245" spans="37:37" ht="12.75">
      <c r="AK3245" s="121"/>
    </row>
    <row r="3246" spans="37:37" ht="12.75">
      <c r="AK3246" s="121"/>
    </row>
    <row r="3247" spans="37:37" ht="12.75">
      <c r="AK3247" s="121"/>
    </row>
    <row r="3248" spans="37:37" ht="12.75">
      <c r="AK3248" s="121"/>
    </row>
    <row r="3249" spans="37:37" ht="12.75">
      <c r="AK3249" s="121"/>
    </row>
    <row r="3250" spans="37:37" ht="12.75">
      <c r="AK3250" s="121"/>
    </row>
    <row r="3251" spans="37:37" ht="12.75">
      <c r="AK3251" s="121"/>
    </row>
    <row r="3252" spans="37:37" ht="12.75">
      <c r="AK3252" s="121"/>
    </row>
    <row r="3253" spans="37:37" ht="12.75">
      <c r="AK3253" s="121"/>
    </row>
    <row r="3254" spans="37:37" ht="12.75">
      <c r="AK3254" s="121"/>
    </row>
    <row r="3255" spans="37:37" ht="12.75">
      <c r="AK3255" s="121"/>
    </row>
    <row r="3256" spans="37:37" ht="12.75">
      <c r="AK3256" s="121"/>
    </row>
    <row r="3257" spans="37:37" ht="12.75">
      <c r="AK3257" s="121"/>
    </row>
    <row r="3258" spans="37:37" ht="12.75">
      <c r="AK3258" s="121"/>
    </row>
    <row r="3259" spans="37:37" ht="12.75">
      <c r="AK3259" s="121"/>
    </row>
    <row r="3260" spans="37:37" ht="12.75">
      <c r="AK3260" s="121"/>
    </row>
    <row r="3261" spans="37:37" ht="12.75">
      <c r="AK3261" s="121"/>
    </row>
    <row r="3262" spans="37:37" ht="12.75">
      <c r="AK3262" s="121"/>
    </row>
    <row r="3263" spans="37:37" ht="12.75">
      <c r="AK3263" s="121"/>
    </row>
    <row r="3264" spans="37:37" ht="12.75">
      <c r="AK3264" s="121"/>
    </row>
    <row r="3265" spans="37:37" ht="12.75">
      <c r="AK3265" s="121"/>
    </row>
    <row r="3266" spans="37:37" ht="12.75">
      <c r="AK3266" s="121"/>
    </row>
    <row r="3267" spans="37:37" ht="12.75">
      <c r="AK3267" s="121"/>
    </row>
    <row r="3268" spans="37:37" ht="12.75">
      <c r="AK3268" s="121"/>
    </row>
    <row r="3269" spans="37:37" ht="12.75">
      <c r="AK3269" s="121"/>
    </row>
    <row r="3270" spans="37:37" ht="12.75">
      <c r="AK3270" s="121"/>
    </row>
    <row r="3271" spans="37:37" ht="12.75">
      <c r="AK3271" s="121"/>
    </row>
    <row r="3272" spans="37:37" ht="12.75">
      <c r="AK3272" s="121"/>
    </row>
    <row r="3273" spans="37:37" ht="12.75">
      <c r="AK3273" s="121"/>
    </row>
    <row r="3274" spans="37:37" ht="12.75">
      <c r="AK3274" s="121"/>
    </row>
    <row r="3275" spans="37:37" ht="12.75">
      <c r="AK3275" s="121"/>
    </row>
    <row r="3276" spans="37:37" ht="12.75">
      <c r="AK3276" s="121"/>
    </row>
    <row r="3277" spans="37:37" ht="12.75">
      <c r="AK3277" s="121"/>
    </row>
    <row r="3278" spans="37:37" ht="12.75">
      <c r="AK3278" s="121"/>
    </row>
    <row r="3279" spans="37:37" ht="12.75">
      <c r="AK3279" s="121"/>
    </row>
    <row r="3280" spans="37:37" ht="12.75">
      <c r="AK3280" s="121"/>
    </row>
    <row r="3281" spans="37:37" ht="12.75">
      <c r="AK3281" s="121"/>
    </row>
    <row r="3282" spans="37:37" ht="12.75">
      <c r="AK3282" s="121"/>
    </row>
    <row r="3283" spans="37:37" ht="12.75">
      <c r="AK3283" s="121"/>
    </row>
    <row r="3284" spans="37:37" ht="12.75">
      <c r="AK3284" s="121"/>
    </row>
    <row r="3285" spans="37:37" ht="12.75">
      <c r="AK3285" s="121"/>
    </row>
    <row r="3286" spans="37:37" ht="12.75">
      <c r="AK3286" s="121"/>
    </row>
    <row r="3287" spans="37:37" ht="12.75">
      <c r="AK3287" s="121"/>
    </row>
    <row r="3288" spans="37:37" ht="12.75">
      <c r="AK3288" s="121"/>
    </row>
    <row r="3289" spans="37:37" ht="12.75">
      <c r="AK3289" s="121"/>
    </row>
    <row r="3290" spans="37:37" ht="12.75">
      <c r="AK3290" s="121"/>
    </row>
    <row r="3291" spans="37:37" ht="12.75">
      <c r="AK3291" s="121"/>
    </row>
    <row r="3292" spans="37:37" ht="12.75">
      <c r="AK3292" s="121"/>
    </row>
    <row r="3293" spans="37:37" ht="12.75">
      <c r="AK3293" s="121"/>
    </row>
    <row r="3294" spans="37:37" ht="12.75">
      <c r="AK3294" s="121"/>
    </row>
    <row r="3295" spans="37:37" ht="12.75">
      <c r="AK3295" s="121"/>
    </row>
    <row r="3296" spans="37:37" ht="12.75">
      <c r="AK3296" s="121"/>
    </row>
    <row r="3297" spans="37:37" ht="12.75">
      <c r="AK3297" s="121"/>
    </row>
    <row r="3298" spans="37:37" ht="12.75">
      <c r="AK3298" s="121"/>
    </row>
    <row r="3299" spans="37:37" ht="12.75">
      <c r="AK3299" s="121"/>
    </row>
    <row r="3300" spans="37:37" ht="12.75">
      <c r="AK3300" s="121"/>
    </row>
    <row r="3301" spans="37:37" ht="12.75">
      <c r="AK3301" s="121"/>
    </row>
    <row r="3302" spans="37:37" ht="12.75">
      <c r="AK3302" s="121"/>
    </row>
    <row r="3303" spans="37:37" ht="12.75">
      <c r="AK3303" s="121"/>
    </row>
    <row r="3304" spans="37:37" ht="12.75">
      <c r="AK3304" s="121"/>
    </row>
    <row r="3305" spans="37:37" ht="12.75">
      <c r="AK3305" s="121"/>
    </row>
    <row r="3306" spans="37:37" ht="12.75">
      <c r="AK3306" s="121"/>
    </row>
    <row r="3307" spans="37:37" ht="12.75">
      <c r="AK3307" s="121"/>
    </row>
    <row r="3308" spans="37:37" ht="12.75">
      <c r="AK3308" s="121"/>
    </row>
    <row r="3309" spans="37:37" ht="12.75">
      <c r="AK3309" s="121"/>
    </row>
    <row r="3310" spans="37:37" ht="12.75">
      <c r="AK3310" s="121"/>
    </row>
    <row r="3311" spans="37:37" ht="12.75">
      <c r="AK3311" s="121"/>
    </row>
    <row r="3312" spans="37:37" ht="12.75">
      <c r="AK3312" s="121"/>
    </row>
    <row r="3313" spans="37:37" ht="12.75">
      <c r="AK3313" s="121"/>
    </row>
    <row r="3314" spans="37:37" ht="12.75">
      <c r="AK3314" s="121"/>
    </row>
    <row r="3315" spans="37:37" ht="12.75">
      <c r="AK3315" s="121"/>
    </row>
    <row r="3316" spans="37:37" ht="12.75">
      <c r="AK3316" s="121"/>
    </row>
    <row r="3317" spans="37:37" ht="12.75">
      <c r="AK3317" s="121"/>
    </row>
    <row r="3318" spans="37:37" ht="12.75">
      <c r="AK3318" s="121"/>
    </row>
    <row r="3319" spans="37:37" ht="12.75">
      <c r="AK3319" s="121"/>
    </row>
    <row r="3320" spans="37:37" ht="12.75">
      <c r="AK3320" s="121"/>
    </row>
    <row r="3321" spans="37:37" ht="12.75">
      <c r="AK3321" s="121"/>
    </row>
    <row r="3322" spans="37:37" ht="12.75">
      <c r="AK3322" s="121"/>
    </row>
    <row r="3323" spans="37:37" ht="12.75">
      <c r="AK3323" s="121"/>
    </row>
    <row r="3324" spans="37:37" ht="12.75">
      <c r="AK3324" s="121"/>
    </row>
    <row r="3325" spans="37:37" ht="12.75">
      <c r="AK3325" s="121"/>
    </row>
    <row r="3326" spans="37:37" ht="12.75">
      <c r="AK3326" s="121"/>
    </row>
    <row r="3327" spans="37:37" ht="12.75">
      <c r="AK3327" s="121"/>
    </row>
    <row r="3328" spans="37:37" ht="12.75">
      <c r="AK3328" s="121"/>
    </row>
    <row r="3329" spans="37:37" ht="12.75">
      <c r="AK3329" s="121"/>
    </row>
    <row r="3330" spans="37:37" ht="12.75">
      <c r="AK3330" s="121"/>
    </row>
    <row r="3331" spans="37:37" ht="12.75">
      <c r="AK3331" s="121"/>
    </row>
    <row r="3332" spans="37:37" ht="12.75">
      <c r="AK3332" s="121"/>
    </row>
    <row r="3333" spans="37:37" ht="12.75">
      <c r="AK3333" s="121"/>
    </row>
    <row r="3334" spans="37:37" ht="12.75">
      <c r="AK3334" s="121"/>
    </row>
    <row r="3335" spans="37:37" ht="12.75">
      <c r="AK3335" s="121"/>
    </row>
    <row r="3336" spans="37:37" ht="12.75">
      <c r="AK3336" s="121"/>
    </row>
    <row r="3337" spans="37:37" ht="12.75">
      <c r="AK3337" s="121"/>
    </row>
    <row r="3338" spans="37:37" ht="12.75">
      <c r="AK3338" s="121"/>
    </row>
    <row r="3339" spans="37:37" ht="12.75">
      <c r="AK3339" s="121"/>
    </row>
    <row r="3340" spans="37:37" ht="12.75">
      <c r="AK3340" s="121"/>
    </row>
    <row r="3341" spans="37:37" ht="12.75">
      <c r="AK3341" s="121"/>
    </row>
    <row r="3342" spans="37:37" ht="12.75">
      <c r="AK3342" s="121"/>
    </row>
    <row r="3343" spans="37:37" ht="12.75">
      <c r="AK3343" s="121"/>
    </row>
    <row r="3344" spans="37:37" ht="12.75">
      <c r="AK3344" s="121"/>
    </row>
    <row r="3345" spans="37:37" ht="12.75">
      <c r="AK3345" s="121"/>
    </row>
    <row r="3346" spans="37:37" ht="12.75">
      <c r="AK3346" s="121"/>
    </row>
    <row r="3347" spans="37:37" ht="12.75">
      <c r="AK3347" s="121"/>
    </row>
    <row r="3348" spans="37:37" ht="12.75">
      <c r="AK3348" s="121"/>
    </row>
    <row r="3349" spans="37:37" ht="12.75">
      <c r="AK3349" s="121"/>
    </row>
    <row r="3350" spans="37:37" ht="12.75">
      <c r="AK3350" s="121"/>
    </row>
    <row r="3351" spans="37:37" ht="12.75">
      <c r="AK3351" s="121"/>
    </row>
    <row r="3352" spans="37:37" ht="12.75">
      <c r="AK3352" s="121"/>
    </row>
    <row r="3353" spans="37:37" ht="12.75">
      <c r="AK3353" s="121"/>
    </row>
    <row r="3354" spans="37:37" ht="12.75">
      <c r="AK3354" s="121"/>
    </row>
    <row r="3355" spans="37:37" ht="12.75">
      <c r="AK3355" s="121"/>
    </row>
    <row r="3356" spans="37:37" ht="12.75">
      <c r="AK3356" s="121"/>
    </row>
    <row r="3357" spans="37:37" ht="12.75">
      <c r="AK3357" s="121"/>
    </row>
    <row r="3358" spans="37:37" ht="12.75">
      <c r="AK3358" s="121"/>
    </row>
    <row r="3359" spans="37:37" ht="12.75">
      <c r="AK3359" s="121"/>
    </row>
    <row r="3360" spans="37:37" ht="12.75">
      <c r="AK3360" s="121"/>
    </row>
    <row r="3361" spans="37:37" ht="12.75">
      <c r="AK3361" s="121"/>
    </row>
    <row r="3362" spans="37:37" ht="12.75">
      <c r="AK3362" s="121"/>
    </row>
    <row r="3363" spans="37:37" ht="12.75">
      <c r="AK3363" s="121"/>
    </row>
    <row r="3364" spans="37:37" ht="12.75">
      <c r="AK3364" s="121"/>
    </row>
    <row r="3365" spans="37:37" ht="12.75">
      <c r="AK3365" s="121"/>
    </row>
    <row r="3366" spans="37:37" ht="12.75">
      <c r="AK3366" s="121"/>
    </row>
    <row r="3367" spans="37:37" ht="12.75">
      <c r="AK3367" s="121"/>
    </row>
    <row r="3368" spans="37:37" ht="12.75">
      <c r="AK3368" s="121"/>
    </row>
    <row r="3369" spans="37:37" ht="12.75">
      <c r="AK3369" s="121"/>
    </row>
    <row r="3370" spans="37:37" ht="12.75">
      <c r="AK3370" s="121"/>
    </row>
    <row r="3371" spans="37:37" ht="12.75">
      <c r="AK3371" s="121"/>
    </row>
    <row r="3372" spans="37:37" ht="12.75">
      <c r="AK3372" s="121"/>
    </row>
    <row r="3373" spans="37:37" ht="12.75">
      <c r="AK3373" s="121"/>
    </row>
    <row r="3374" spans="37:37" ht="12.75">
      <c r="AK3374" s="121"/>
    </row>
    <row r="3375" spans="37:37" ht="12.75">
      <c r="AK3375" s="121"/>
    </row>
    <row r="3376" spans="37:37" ht="12.75">
      <c r="AK3376" s="121"/>
    </row>
    <row r="3377" spans="37:37" ht="12.75">
      <c r="AK3377" s="121"/>
    </row>
    <row r="3378" spans="37:37" ht="12.75">
      <c r="AK3378" s="121"/>
    </row>
    <row r="3379" spans="37:37" ht="12.75">
      <c r="AK3379" s="121"/>
    </row>
    <row r="3380" spans="37:37" ht="12.75">
      <c r="AK3380" s="121"/>
    </row>
    <row r="3381" spans="37:37" ht="12.75">
      <c r="AK3381" s="121"/>
    </row>
    <row r="3382" spans="37:37" ht="12.75">
      <c r="AK3382" s="121"/>
    </row>
    <row r="3383" spans="37:37" ht="12.75">
      <c r="AK3383" s="121"/>
    </row>
    <row r="3384" spans="37:37" ht="12.75">
      <c r="AK3384" s="121"/>
    </row>
    <row r="3385" spans="37:37" ht="12.75">
      <c r="AK3385" s="121"/>
    </row>
    <row r="3386" spans="37:37" ht="12.75">
      <c r="AK3386" s="121"/>
    </row>
    <row r="3387" spans="37:37" ht="12.75">
      <c r="AK3387" s="121"/>
    </row>
    <row r="3388" spans="37:37" ht="12.75">
      <c r="AK3388" s="121"/>
    </row>
    <row r="3389" spans="37:37" ht="12.75">
      <c r="AK3389" s="121"/>
    </row>
    <row r="3390" spans="37:37" ht="12.75">
      <c r="AK3390" s="121"/>
    </row>
    <row r="3391" spans="37:37" ht="12.75">
      <c r="AK3391" s="121"/>
    </row>
    <row r="3392" spans="37:37" ht="12.75">
      <c r="AK3392" s="121"/>
    </row>
    <row r="3393" spans="37:37" ht="12.75">
      <c r="AK3393" s="121"/>
    </row>
    <row r="3394" spans="37:37" ht="12.75">
      <c r="AK3394" s="121"/>
    </row>
    <row r="3395" spans="37:37" ht="12.75">
      <c r="AK3395" s="121"/>
    </row>
    <row r="3396" spans="37:37" ht="12.75">
      <c r="AK3396" s="121"/>
    </row>
    <row r="3397" spans="37:37" ht="12.75">
      <c r="AK3397" s="121"/>
    </row>
    <row r="3398" spans="37:37" ht="12.75">
      <c r="AK3398" s="121"/>
    </row>
    <row r="3399" spans="37:37" ht="12.75">
      <c r="AK3399" s="121"/>
    </row>
    <row r="3400" spans="37:37" ht="12.75">
      <c r="AK3400" s="121"/>
    </row>
    <row r="3401" spans="37:37" ht="12.75">
      <c r="AK3401" s="121"/>
    </row>
    <row r="3402" spans="37:37" ht="12.75">
      <c r="AK3402" s="121"/>
    </row>
    <row r="3403" spans="37:37" ht="12.75">
      <c r="AK3403" s="121"/>
    </row>
    <row r="3404" spans="37:37" ht="12.75">
      <c r="AK3404" s="121"/>
    </row>
    <row r="3405" spans="37:37" ht="12.75">
      <c r="AK3405" s="121"/>
    </row>
    <row r="3406" spans="37:37" ht="12.75">
      <c r="AK3406" s="121"/>
    </row>
    <row r="3407" spans="37:37" ht="12.75">
      <c r="AK3407" s="121"/>
    </row>
    <row r="3408" spans="37:37" ht="12.75">
      <c r="AK3408" s="121"/>
    </row>
    <row r="3409" spans="37:37" ht="12.75">
      <c r="AK3409" s="121"/>
    </row>
    <row r="3410" spans="37:37" ht="12.75">
      <c r="AK3410" s="121"/>
    </row>
    <row r="3411" spans="37:37" ht="12.75">
      <c r="AK3411" s="121"/>
    </row>
    <row r="3412" spans="37:37" ht="12.75">
      <c r="AK3412" s="121"/>
    </row>
    <row r="3413" spans="37:37" ht="12.75">
      <c r="AK3413" s="121"/>
    </row>
    <row r="3414" spans="37:37" ht="12.75">
      <c r="AK3414" s="121"/>
    </row>
    <row r="3415" spans="37:37" ht="12.75">
      <c r="AK3415" s="121"/>
    </row>
    <row r="3416" spans="37:37" ht="12.75">
      <c r="AK3416" s="121"/>
    </row>
    <row r="3417" spans="37:37" ht="12.75">
      <c r="AK3417" s="121"/>
    </row>
    <row r="3418" spans="37:37" ht="12.75">
      <c r="AK3418" s="121"/>
    </row>
    <row r="3419" spans="37:37" ht="12.75">
      <c r="AK3419" s="121"/>
    </row>
    <row r="3420" spans="37:37" ht="12.75">
      <c r="AK3420" s="121"/>
    </row>
    <row r="3421" spans="37:37" ht="12.75">
      <c r="AK3421" s="121"/>
    </row>
    <row r="3422" spans="37:37" ht="12.75">
      <c r="AK3422" s="121"/>
    </row>
    <row r="3423" spans="37:37" ht="12.75">
      <c r="AK3423" s="121"/>
    </row>
    <row r="3424" spans="37:37" ht="12.75">
      <c r="AK3424" s="121"/>
    </row>
    <row r="3425" spans="37:37" ht="12.75">
      <c r="AK3425" s="121"/>
    </row>
    <row r="3426" spans="37:37" ht="12.75">
      <c r="AK3426" s="121"/>
    </row>
    <row r="3427" spans="37:37" ht="12.75">
      <c r="AK3427" s="121"/>
    </row>
    <row r="3428" spans="37:37" ht="12.75">
      <c r="AK3428" s="121"/>
    </row>
    <row r="3429" spans="37:37" ht="12.75">
      <c r="AK3429" s="121"/>
    </row>
    <row r="3430" spans="37:37" ht="12.75">
      <c r="AK3430" s="121"/>
    </row>
    <row r="3431" spans="37:37" ht="12.75">
      <c r="AK3431" s="121"/>
    </row>
    <row r="3432" spans="37:37" ht="12.75">
      <c r="AK3432" s="121"/>
    </row>
    <row r="3433" spans="37:37" ht="12.75">
      <c r="AK3433" s="121"/>
    </row>
    <row r="3434" spans="37:37" ht="12.75">
      <c r="AK3434" s="121"/>
    </row>
    <row r="3435" spans="37:37" ht="12.75">
      <c r="AK3435" s="121"/>
    </row>
    <row r="3436" spans="37:37" ht="12.75">
      <c r="AK3436" s="121"/>
    </row>
    <row r="3437" spans="37:37" ht="12.75">
      <c r="AK3437" s="121"/>
    </row>
    <row r="3438" spans="37:37" ht="12.75">
      <c r="AK3438" s="121"/>
    </row>
    <row r="3439" spans="37:37" ht="12.75">
      <c r="AK3439" s="121"/>
    </row>
    <row r="3440" spans="37:37" ht="12.75">
      <c r="AK3440" s="121"/>
    </row>
    <row r="3441" spans="37:37" ht="12.75">
      <c r="AK3441" s="121"/>
    </row>
    <row r="3442" spans="37:37" ht="12.75">
      <c r="AK3442" s="121"/>
    </row>
    <row r="3443" spans="37:37" ht="12.75">
      <c r="AK3443" s="121"/>
    </row>
    <row r="3444" spans="37:37" ht="12.75">
      <c r="AK3444" s="121"/>
    </row>
    <row r="3445" spans="37:37" ht="12.75">
      <c r="AK3445" s="121"/>
    </row>
    <row r="3446" spans="37:37" ht="12.75">
      <c r="AK3446" s="121"/>
    </row>
    <row r="3447" spans="37:37" ht="12.75">
      <c r="AK3447" s="121"/>
    </row>
    <row r="3448" spans="37:37" ht="12.75">
      <c r="AK3448" s="121"/>
    </row>
    <row r="3449" spans="37:37" ht="12.75">
      <c r="AK3449" s="121"/>
    </row>
    <row r="3450" spans="37:37" ht="12.75">
      <c r="AK3450" s="121"/>
    </row>
    <row r="3451" spans="37:37" ht="12.75">
      <c r="AK3451" s="121"/>
    </row>
    <row r="3452" spans="37:37" ht="12.75">
      <c r="AK3452" s="121"/>
    </row>
    <row r="3453" spans="37:37" ht="12.75">
      <c r="AK3453" s="121"/>
    </row>
    <row r="3454" spans="37:37" ht="12.75">
      <c r="AK3454" s="121"/>
    </row>
    <row r="3455" spans="37:37" ht="12.75">
      <c r="AK3455" s="121"/>
    </row>
    <row r="3456" spans="37:37" ht="12.75">
      <c r="AK3456" s="121"/>
    </row>
    <row r="3457" spans="37:37" ht="12.75">
      <c r="AK3457" s="121"/>
    </row>
    <row r="3458" spans="37:37" ht="12.75">
      <c r="AK3458" s="121"/>
    </row>
    <row r="3459" spans="37:37" ht="12.75">
      <c r="AK3459" s="121"/>
    </row>
    <row r="3460" spans="37:37" ht="12.75">
      <c r="AK3460" s="121"/>
    </row>
    <row r="3461" spans="37:37" ht="12.75">
      <c r="AK3461" s="121"/>
    </row>
    <row r="3462" spans="37:37" ht="12.75">
      <c r="AK3462" s="121"/>
    </row>
    <row r="3463" spans="37:37" ht="12.75">
      <c r="AK3463" s="121"/>
    </row>
    <row r="3464" spans="37:37" ht="12.75">
      <c r="AK3464" s="121"/>
    </row>
    <row r="3465" spans="37:37" ht="12.75">
      <c r="AK3465" s="121"/>
    </row>
    <row r="3466" spans="37:37" ht="12.75">
      <c r="AK3466" s="121"/>
    </row>
    <row r="3467" spans="37:37" ht="12.75">
      <c r="AK3467" s="121"/>
    </row>
    <row r="3468" spans="37:37" ht="12.75">
      <c r="AK3468" s="121"/>
    </row>
    <row r="3469" spans="37:37" ht="12.75">
      <c r="AK3469" s="121"/>
    </row>
    <row r="3470" spans="37:37" ht="12.75">
      <c r="AK3470" s="121"/>
    </row>
    <row r="3471" spans="37:37" ht="12.75">
      <c r="AK3471" s="121"/>
    </row>
    <row r="3472" spans="37:37" ht="12.75">
      <c r="AK3472" s="121"/>
    </row>
    <row r="3473" spans="37:37" ht="12.75">
      <c r="AK3473" s="121"/>
    </row>
    <row r="3474" spans="37:37" ht="12.75">
      <c r="AK3474" s="121"/>
    </row>
    <row r="3475" spans="37:37" ht="12.75">
      <c r="AK3475" s="121"/>
    </row>
    <row r="3476" spans="37:37" ht="12.75">
      <c r="AK3476" s="121"/>
    </row>
    <row r="3477" spans="37:37" ht="12.75">
      <c r="AK3477" s="121"/>
    </row>
    <row r="3478" spans="37:37" ht="12.75">
      <c r="AK3478" s="121"/>
    </row>
    <row r="3479" spans="37:37" ht="12.75">
      <c r="AK3479" s="121"/>
    </row>
    <row r="3480" spans="37:37" ht="12.75">
      <c r="AK3480" s="121"/>
    </row>
    <row r="3481" spans="37:37" ht="12.75">
      <c r="AK3481" s="121"/>
    </row>
    <row r="3482" spans="37:37" ht="12.75">
      <c r="AK3482" s="121"/>
    </row>
    <row r="3483" spans="37:37" ht="12.75">
      <c r="AK3483" s="121"/>
    </row>
    <row r="3484" spans="37:37" ht="12.75">
      <c r="AK3484" s="121"/>
    </row>
    <row r="3485" spans="37:37" ht="12.75">
      <c r="AK3485" s="121"/>
    </row>
    <row r="3486" spans="37:37" ht="12.75">
      <c r="AK3486" s="121"/>
    </row>
    <row r="3487" spans="37:37" ht="12.75">
      <c r="AK3487" s="121"/>
    </row>
    <row r="3488" spans="37:37" ht="12.75">
      <c r="AK3488" s="121"/>
    </row>
    <row r="3489" spans="37:37" ht="12.75">
      <c r="AK3489" s="121"/>
    </row>
    <row r="3490" spans="37:37" ht="12.75">
      <c r="AK3490" s="121"/>
    </row>
    <row r="3491" spans="37:37" ht="12.75">
      <c r="AK3491" s="121"/>
    </row>
    <row r="3492" spans="37:37" ht="12.75">
      <c r="AK3492" s="121"/>
    </row>
    <row r="3493" spans="37:37" ht="12.75">
      <c r="AK3493" s="121"/>
    </row>
    <row r="3494" spans="37:37" ht="12.75">
      <c r="AK3494" s="121"/>
    </row>
    <row r="3495" spans="37:37" ht="12.75">
      <c r="AK3495" s="121"/>
    </row>
    <row r="3496" spans="37:37" ht="12.75">
      <c r="AK3496" s="121"/>
    </row>
    <row r="3497" spans="37:37" ht="12.75">
      <c r="AK3497" s="121"/>
    </row>
    <row r="3498" spans="37:37" ht="12.75">
      <c r="AK3498" s="121"/>
    </row>
    <row r="3499" spans="37:37" ht="12.75">
      <c r="AK3499" s="121"/>
    </row>
    <row r="3500" spans="37:37" ht="12.75">
      <c r="AK3500" s="121"/>
    </row>
    <row r="3501" spans="37:37" ht="12.75">
      <c r="AK3501" s="121"/>
    </row>
    <row r="3502" spans="37:37" ht="12.75">
      <c r="AK3502" s="121"/>
    </row>
    <row r="3503" spans="37:37" ht="12.75">
      <c r="AK3503" s="121"/>
    </row>
    <row r="3504" spans="37:37" ht="12.75">
      <c r="AK3504" s="121"/>
    </row>
    <row r="3505" spans="37:37" ht="12.75">
      <c r="AK3505" s="121"/>
    </row>
    <row r="3506" spans="37:37" ht="12.75">
      <c r="AK3506" s="121"/>
    </row>
    <row r="3507" spans="37:37" ht="12.75">
      <c r="AK3507" s="121"/>
    </row>
    <row r="3508" spans="37:37" ht="12.75">
      <c r="AK3508" s="121"/>
    </row>
    <row r="3509" spans="37:37" ht="12.75">
      <c r="AK3509" s="121"/>
    </row>
    <row r="3510" spans="37:37" ht="12.75">
      <c r="AK3510" s="121"/>
    </row>
    <row r="3511" spans="37:37" ht="12.75">
      <c r="AK3511" s="121"/>
    </row>
    <row r="3512" spans="37:37" ht="12.75">
      <c r="AK3512" s="121"/>
    </row>
    <row r="3513" spans="37:37" ht="12.75">
      <c r="AK3513" s="121"/>
    </row>
    <row r="3514" spans="37:37" ht="12.75">
      <c r="AK3514" s="121"/>
    </row>
    <row r="3515" spans="37:37" ht="12.75">
      <c r="AK3515" s="121"/>
    </row>
    <row r="3516" spans="37:37" ht="12.75">
      <c r="AK3516" s="121"/>
    </row>
    <row r="3517" spans="37:37" ht="12.75">
      <c r="AK3517" s="121"/>
    </row>
    <row r="3518" spans="37:37" ht="12.75">
      <c r="AK3518" s="121"/>
    </row>
    <row r="3519" spans="37:37" ht="12.75">
      <c r="AK3519" s="121"/>
    </row>
    <row r="3520" spans="37:37" ht="12.75">
      <c r="AK3520" s="121"/>
    </row>
    <row r="3521" spans="37:37" ht="12.75">
      <c r="AK3521" s="121"/>
    </row>
    <row r="3522" spans="37:37" ht="12.75">
      <c r="AK3522" s="121"/>
    </row>
    <row r="3523" spans="37:37" ht="12.75">
      <c r="AK3523" s="121"/>
    </row>
    <row r="3524" spans="37:37" ht="12.75">
      <c r="AK3524" s="121"/>
    </row>
    <row r="3525" spans="37:37" ht="12.75">
      <c r="AK3525" s="121"/>
    </row>
    <row r="3526" spans="37:37" ht="12.75">
      <c r="AK3526" s="121"/>
    </row>
    <row r="3527" spans="37:37" ht="12.75">
      <c r="AK3527" s="121"/>
    </row>
    <row r="3528" spans="37:37" ht="12.75">
      <c r="AK3528" s="121"/>
    </row>
    <row r="3529" spans="37:37" ht="12.75">
      <c r="AK3529" s="121"/>
    </row>
    <row r="3530" spans="37:37" ht="12.75">
      <c r="AK3530" s="121"/>
    </row>
    <row r="3531" spans="37:37" ht="12.75">
      <c r="AK3531" s="121"/>
    </row>
    <row r="3532" spans="37:37" ht="12.75">
      <c r="AK3532" s="121"/>
    </row>
    <row r="3533" spans="37:37" ht="12.75">
      <c r="AK3533" s="121"/>
    </row>
    <row r="3534" spans="37:37" ht="12.75">
      <c r="AK3534" s="121"/>
    </row>
    <row r="3535" spans="37:37" ht="12.75">
      <c r="AK3535" s="121"/>
    </row>
    <row r="3536" spans="37:37" ht="12.75">
      <c r="AK3536" s="121"/>
    </row>
    <row r="3537" spans="37:37" ht="12.75">
      <c r="AK3537" s="121"/>
    </row>
    <row r="3538" spans="37:37" ht="12.75">
      <c r="AK3538" s="121"/>
    </row>
    <row r="3539" spans="37:37" ht="12.75">
      <c r="AK3539" s="121"/>
    </row>
    <row r="3540" spans="37:37" ht="12.75">
      <c r="AK3540" s="121"/>
    </row>
    <row r="3541" spans="37:37" ht="12.75">
      <c r="AK3541" s="121"/>
    </row>
    <row r="3542" spans="37:37" ht="12.75">
      <c r="AK3542" s="121"/>
    </row>
    <row r="3543" spans="37:37" ht="12.75">
      <c r="AK3543" s="121"/>
    </row>
    <row r="3544" spans="37:37" ht="12.75">
      <c r="AK3544" s="121"/>
    </row>
    <row r="3545" spans="37:37" ht="12.75">
      <c r="AK3545" s="121"/>
    </row>
    <row r="3546" spans="37:37" ht="12.75">
      <c r="AK3546" s="121"/>
    </row>
    <row r="3547" spans="37:37" ht="12.75">
      <c r="AK3547" s="121"/>
    </row>
    <row r="3548" spans="37:37" ht="12.75">
      <c r="AK3548" s="121"/>
    </row>
    <row r="3549" spans="37:37" ht="12.75">
      <c r="AK3549" s="121"/>
    </row>
    <row r="3550" spans="37:37" ht="12.75">
      <c r="AK3550" s="121"/>
    </row>
    <row r="3551" spans="37:37" ht="12.75">
      <c r="AK3551" s="121"/>
    </row>
    <row r="3552" spans="37:37" ht="12.75">
      <c r="AK3552" s="121"/>
    </row>
    <row r="3553" spans="37:37" ht="12.75">
      <c r="AK3553" s="121"/>
    </row>
    <row r="3554" spans="37:37" ht="12.75">
      <c r="AK3554" s="121"/>
    </row>
    <row r="3555" spans="37:37" ht="12.75">
      <c r="AK3555" s="121"/>
    </row>
    <row r="3556" spans="37:37" ht="12.75">
      <c r="AK3556" s="121"/>
    </row>
    <row r="3557" spans="37:37" ht="12.75">
      <c r="AK3557" s="121"/>
    </row>
    <row r="3558" spans="37:37" ht="12.75">
      <c r="AK3558" s="121"/>
    </row>
    <row r="3559" spans="37:37" ht="12.75">
      <c r="AK3559" s="121"/>
    </row>
    <row r="3560" spans="37:37" ht="12.75">
      <c r="AK3560" s="121"/>
    </row>
    <row r="3561" spans="37:37" ht="12.75">
      <c r="AK3561" s="121"/>
    </row>
    <row r="3562" spans="37:37" ht="12.75">
      <c r="AK3562" s="121"/>
    </row>
    <row r="3563" spans="37:37" ht="12.75">
      <c r="AK3563" s="121"/>
    </row>
    <row r="3564" spans="37:37" ht="12.75">
      <c r="AK3564" s="121"/>
    </row>
    <row r="3565" spans="37:37" ht="12.75">
      <c r="AK3565" s="121"/>
    </row>
    <row r="3566" spans="37:37" ht="12.75">
      <c r="AK3566" s="121"/>
    </row>
    <row r="3567" spans="37:37" ht="12.75">
      <c r="AK3567" s="121"/>
    </row>
    <row r="3568" spans="37:37" ht="12.75">
      <c r="AK3568" s="121"/>
    </row>
    <row r="3569" spans="37:37" ht="12.75">
      <c r="AK3569" s="121"/>
    </row>
    <row r="3570" spans="37:37" ht="12.75">
      <c r="AK3570" s="121"/>
    </row>
    <row r="3571" spans="37:37" ht="12.75">
      <c r="AK3571" s="121"/>
    </row>
    <row r="3572" spans="37:37" ht="12.75">
      <c r="AK3572" s="121"/>
    </row>
    <row r="3573" spans="37:37" ht="12.75">
      <c r="AK3573" s="121"/>
    </row>
    <row r="3574" spans="37:37" ht="12.75">
      <c r="AK3574" s="121"/>
    </row>
    <row r="3575" spans="37:37" ht="12.75">
      <c r="AK3575" s="121"/>
    </row>
    <row r="3576" spans="37:37" ht="12.75">
      <c r="AK3576" s="121"/>
    </row>
    <row r="3577" spans="37:37" ht="12.75">
      <c r="AK3577" s="121"/>
    </row>
    <row r="3578" spans="37:37" ht="12.75">
      <c r="AK3578" s="121"/>
    </row>
    <row r="3579" spans="37:37" ht="12.75">
      <c r="AK3579" s="121"/>
    </row>
    <row r="3580" spans="37:37" ht="12.75">
      <c r="AK3580" s="121"/>
    </row>
    <row r="3581" spans="37:37" ht="12.75">
      <c r="AK3581" s="121"/>
    </row>
    <row r="3582" spans="37:37" ht="12.75">
      <c r="AK3582" s="121"/>
    </row>
    <row r="3583" spans="37:37" ht="12.75">
      <c r="AK3583" s="121"/>
    </row>
    <row r="3584" spans="37:37" ht="12.75">
      <c r="AK3584" s="121"/>
    </row>
    <row r="3585" spans="37:37" ht="12.75">
      <c r="AK3585" s="121"/>
    </row>
    <row r="3586" spans="37:37" ht="12.75">
      <c r="AK3586" s="121"/>
    </row>
    <row r="3587" spans="37:37" ht="12.75">
      <c r="AK3587" s="121"/>
    </row>
    <row r="3588" spans="37:37" ht="12.75">
      <c r="AK3588" s="121"/>
    </row>
    <row r="3589" spans="37:37" ht="12.75">
      <c r="AK3589" s="121"/>
    </row>
    <row r="3590" spans="37:37" ht="12.75">
      <c r="AK3590" s="121"/>
    </row>
    <row r="3591" spans="37:37" ht="12.75">
      <c r="AK3591" s="121"/>
    </row>
    <row r="3592" spans="37:37" ht="12.75">
      <c r="AK3592" s="121"/>
    </row>
    <row r="3593" spans="37:37" ht="12.75">
      <c r="AK3593" s="121"/>
    </row>
    <row r="3594" spans="37:37" ht="12.75">
      <c r="AK3594" s="121"/>
    </row>
    <row r="3595" spans="37:37" ht="12.75">
      <c r="AK3595" s="121"/>
    </row>
    <row r="3596" spans="37:37" ht="12.75">
      <c r="AK3596" s="121"/>
    </row>
    <row r="3597" spans="37:37" ht="12.75">
      <c r="AK3597" s="121"/>
    </row>
    <row r="3598" spans="37:37" ht="12.75">
      <c r="AK3598" s="121"/>
    </row>
    <row r="3599" spans="37:37" ht="12.75">
      <c r="AK3599" s="121"/>
    </row>
    <row r="3600" spans="37:37" ht="12.75">
      <c r="AK3600" s="121"/>
    </row>
    <row r="3601" spans="37:37" ht="12.75">
      <c r="AK3601" s="121"/>
    </row>
    <row r="3602" spans="37:37" ht="12.75">
      <c r="AK3602" s="121"/>
    </row>
    <row r="3603" spans="37:37" ht="12.75">
      <c r="AK3603" s="121"/>
    </row>
    <row r="3604" spans="37:37" ht="12.75">
      <c r="AK3604" s="121"/>
    </row>
    <row r="3605" spans="37:37" ht="12.75">
      <c r="AK3605" s="121"/>
    </row>
    <row r="3606" spans="37:37" ht="12.75">
      <c r="AK3606" s="121"/>
    </row>
    <row r="3607" spans="37:37" ht="12.75">
      <c r="AK3607" s="121"/>
    </row>
    <row r="3608" spans="37:37" ht="12.75">
      <c r="AK3608" s="121"/>
    </row>
    <row r="3609" spans="37:37" ht="12.75">
      <c r="AK3609" s="121"/>
    </row>
    <row r="3610" spans="37:37" ht="12.75">
      <c r="AK3610" s="121"/>
    </row>
    <row r="3611" spans="37:37" ht="12.75">
      <c r="AK3611" s="121"/>
    </row>
    <row r="3612" spans="37:37" ht="12.75">
      <c r="AK3612" s="121"/>
    </row>
    <row r="3613" spans="37:37" ht="12.75">
      <c r="AK3613" s="121"/>
    </row>
    <row r="3614" spans="37:37" ht="12.75">
      <c r="AK3614" s="121"/>
    </row>
    <row r="3615" spans="37:37" ht="12.75">
      <c r="AK3615" s="121"/>
    </row>
    <row r="3616" spans="37:37" ht="12.75">
      <c r="AK3616" s="121"/>
    </row>
    <row r="3617" spans="37:37" ht="12.75">
      <c r="AK3617" s="121"/>
    </row>
    <row r="3618" spans="37:37" ht="12.75">
      <c r="AK3618" s="121"/>
    </row>
    <row r="3619" spans="37:37" ht="12.75">
      <c r="AK3619" s="121"/>
    </row>
    <row r="3620" spans="37:37" ht="12.75">
      <c r="AK3620" s="121"/>
    </row>
    <row r="3621" spans="37:37" ht="12.75">
      <c r="AK3621" s="121"/>
    </row>
    <row r="3622" spans="37:37" ht="12.75">
      <c r="AK3622" s="121"/>
    </row>
    <row r="3623" spans="37:37" ht="12.75">
      <c r="AK3623" s="121"/>
    </row>
    <row r="3624" spans="37:37" ht="12.75">
      <c r="AK3624" s="121"/>
    </row>
    <row r="3625" spans="37:37" ht="12.75">
      <c r="AK3625" s="121"/>
    </row>
    <row r="3626" spans="37:37" ht="12.75">
      <c r="AK3626" s="121"/>
    </row>
    <row r="3627" spans="37:37" ht="12.75">
      <c r="AK3627" s="121"/>
    </row>
    <row r="3628" spans="37:37" ht="12.75">
      <c r="AK3628" s="121"/>
    </row>
    <row r="3629" spans="37:37" ht="12.75">
      <c r="AK3629" s="121"/>
    </row>
    <row r="3630" spans="37:37" ht="12.75">
      <c r="AK3630" s="121"/>
    </row>
    <row r="3631" spans="37:37" ht="12.75">
      <c r="AK3631" s="121"/>
    </row>
    <row r="3632" spans="37:37" ht="12.75">
      <c r="AK3632" s="121"/>
    </row>
    <row r="3633" spans="37:37" ht="12.75">
      <c r="AK3633" s="121"/>
    </row>
    <row r="3634" spans="37:37" ht="12.75">
      <c r="AK3634" s="121"/>
    </row>
    <row r="3635" spans="37:37" ht="12.75">
      <c r="AK3635" s="121"/>
    </row>
    <row r="3636" spans="37:37" ht="12.75">
      <c r="AK3636" s="121"/>
    </row>
    <row r="3637" spans="37:37" ht="12.75">
      <c r="AK3637" s="121"/>
    </row>
    <row r="3638" spans="37:37" ht="12.75">
      <c r="AK3638" s="121"/>
    </row>
    <row r="3639" spans="37:37" ht="12.75">
      <c r="AK3639" s="121"/>
    </row>
    <row r="3640" spans="37:37" ht="12.75">
      <c r="AK3640" s="121"/>
    </row>
    <row r="3641" spans="37:37" ht="12.75">
      <c r="AK3641" s="121"/>
    </row>
    <row r="3642" spans="37:37" ht="12.75">
      <c r="AK3642" s="121"/>
    </row>
    <row r="3643" spans="37:37" ht="12.75">
      <c r="AK3643" s="121"/>
    </row>
    <row r="3644" spans="37:37" ht="12.75">
      <c r="AK3644" s="121"/>
    </row>
    <row r="3645" spans="37:37" ht="12.75">
      <c r="AK3645" s="121"/>
    </row>
    <row r="3646" spans="37:37" ht="12.75">
      <c r="AK3646" s="121"/>
    </row>
    <row r="3647" spans="37:37" ht="12.75">
      <c r="AK3647" s="121"/>
    </row>
    <row r="3648" spans="37:37" ht="12.75">
      <c r="AK3648" s="121"/>
    </row>
    <row r="3649" spans="37:37" ht="12.75">
      <c r="AK3649" s="121"/>
    </row>
    <row r="3650" spans="37:37" ht="12.75">
      <c r="AK3650" s="121"/>
    </row>
    <row r="3651" spans="37:37" ht="12.75">
      <c r="AK3651" s="121"/>
    </row>
    <row r="3652" spans="37:37" ht="12.75">
      <c r="AK3652" s="121"/>
    </row>
    <row r="3653" spans="37:37" ht="12.75">
      <c r="AK3653" s="121"/>
    </row>
    <row r="3654" spans="37:37" ht="12.75">
      <c r="AK3654" s="121"/>
    </row>
    <row r="3655" spans="37:37" ht="12.75">
      <c r="AK3655" s="121"/>
    </row>
    <row r="3656" spans="37:37" ht="12.75">
      <c r="AK3656" s="121"/>
    </row>
    <row r="3657" spans="37:37" ht="12.75">
      <c r="AK3657" s="121"/>
    </row>
    <row r="3658" spans="37:37" ht="12.75">
      <c r="AK3658" s="121"/>
    </row>
    <row r="3659" spans="37:37" ht="12.75">
      <c r="AK3659" s="121"/>
    </row>
    <row r="3660" spans="37:37" ht="12.75">
      <c r="AK3660" s="121"/>
    </row>
    <row r="3661" spans="37:37" ht="12.75">
      <c r="AK3661" s="121"/>
    </row>
    <row r="3662" spans="37:37" ht="12.75">
      <c r="AK3662" s="121"/>
    </row>
    <row r="3663" spans="37:37" ht="12.75">
      <c r="AK3663" s="121"/>
    </row>
    <row r="3664" spans="37:37" ht="12.75">
      <c r="AK3664" s="121"/>
    </row>
    <row r="3665" spans="37:37" ht="12.75">
      <c r="AK3665" s="121"/>
    </row>
    <row r="3666" spans="37:37" ht="12.75">
      <c r="AK3666" s="121"/>
    </row>
    <row r="3667" spans="37:37" ht="12.75">
      <c r="AK3667" s="121"/>
    </row>
    <row r="3668" spans="37:37" ht="12.75">
      <c r="AK3668" s="121"/>
    </row>
    <row r="3669" spans="37:37" ht="12.75">
      <c r="AK3669" s="121"/>
    </row>
    <row r="3670" spans="37:37" ht="12.75">
      <c r="AK3670" s="121"/>
    </row>
    <row r="3671" spans="37:37" ht="12.75">
      <c r="AK3671" s="121"/>
    </row>
    <row r="3672" spans="37:37" ht="12.75">
      <c r="AK3672" s="121"/>
    </row>
    <row r="3673" spans="37:37" ht="12.75">
      <c r="AK3673" s="121"/>
    </row>
    <row r="3674" spans="37:37" ht="12.75">
      <c r="AK3674" s="121"/>
    </row>
    <row r="3675" spans="37:37" ht="12.75">
      <c r="AK3675" s="121"/>
    </row>
    <row r="3676" spans="37:37" ht="12.75">
      <c r="AK3676" s="121"/>
    </row>
    <row r="3677" spans="37:37" ht="12.75">
      <c r="AK3677" s="121"/>
    </row>
    <row r="3678" spans="37:37" ht="12.75">
      <c r="AK3678" s="121"/>
    </row>
    <row r="3679" spans="37:37" ht="12.75">
      <c r="AK3679" s="121"/>
    </row>
    <row r="3680" spans="37:37" ht="12.75">
      <c r="AK3680" s="121"/>
    </row>
    <row r="3681" spans="37:37" ht="12.75">
      <c r="AK3681" s="121"/>
    </row>
    <row r="3682" spans="37:37" ht="12.75">
      <c r="AK3682" s="121"/>
    </row>
    <row r="3683" spans="37:37" ht="12.75">
      <c r="AK3683" s="121"/>
    </row>
    <row r="3684" spans="37:37" ht="12.75">
      <c r="AK3684" s="121"/>
    </row>
    <row r="3685" spans="37:37" ht="12.75">
      <c r="AK3685" s="121"/>
    </row>
    <row r="3686" spans="37:37" ht="12.75">
      <c r="AK3686" s="121"/>
    </row>
    <row r="3687" spans="37:37" ht="12.75">
      <c r="AK3687" s="121"/>
    </row>
    <row r="3688" spans="37:37" ht="12.75">
      <c r="AK3688" s="121"/>
    </row>
    <row r="3689" spans="37:37" ht="12.75">
      <c r="AK3689" s="121"/>
    </row>
    <row r="3690" spans="37:37" ht="12.75">
      <c r="AK3690" s="121"/>
    </row>
    <row r="3691" spans="37:37" ht="12.75">
      <c r="AK3691" s="121"/>
    </row>
    <row r="3692" spans="37:37" ht="12.75">
      <c r="AK3692" s="121"/>
    </row>
    <row r="3693" spans="37:37" ht="12.75">
      <c r="AK3693" s="121"/>
    </row>
    <row r="3694" spans="37:37" ht="12.75">
      <c r="AK3694" s="121"/>
    </row>
    <row r="3695" spans="37:37" ht="12.75">
      <c r="AK3695" s="121"/>
    </row>
    <row r="3696" spans="37:37" ht="12.75">
      <c r="AK3696" s="121"/>
    </row>
    <row r="3697" spans="37:37" ht="12.75">
      <c r="AK3697" s="121"/>
    </row>
    <row r="3698" spans="37:37" ht="12.75">
      <c r="AK3698" s="121"/>
    </row>
    <row r="3699" spans="37:37" ht="12.75">
      <c r="AK3699" s="121"/>
    </row>
    <row r="3700" spans="37:37" ht="12.75">
      <c r="AK3700" s="121"/>
    </row>
    <row r="3701" spans="37:37" ht="12.75">
      <c r="AK3701" s="121"/>
    </row>
    <row r="3702" spans="37:37" ht="12.75">
      <c r="AK3702" s="121"/>
    </row>
    <row r="3703" spans="37:37" ht="12.75">
      <c r="AK3703" s="121"/>
    </row>
    <row r="3704" spans="37:37" ht="12.75">
      <c r="AK3704" s="121"/>
    </row>
    <row r="3705" spans="37:37" ht="12.75">
      <c r="AK3705" s="121"/>
    </row>
    <row r="3706" spans="37:37" ht="12.75">
      <c r="AK3706" s="121"/>
    </row>
    <row r="3707" spans="37:37" ht="12.75">
      <c r="AK3707" s="121"/>
    </row>
    <row r="3708" spans="37:37" ht="12.75">
      <c r="AK3708" s="121"/>
    </row>
    <row r="3709" spans="37:37" ht="12.75">
      <c r="AK3709" s="121"/>
    </row>
    <row r="3710" spans="37:37" ht="12.75">
      <c r="AK3710" s="121"/>
    </row>
    <row r="3711" spans="37:37" ht="12.75">
      <c r="AK3711" s="121"/>
    </row>
    <row r="3712" spans="37:37" ht="12.75">
      <c r="AK3712" s="121"/>
    </row>
    <row r="3713" spans="37:37" ht="12.75">
      <c r="AK3713" s="121"/>
    </row>
    <row r="3714" spans="37:37" ht="12.75">
      <c r="AK3714" s="121"/>
    </row>
    <row r="3715" spans="37:37" ht="12.75">
      <c r="AK3715" s="121"/>
    </row>
    <row r="3716" spans="37:37" ht="12.75">
      <c r="AK3716" s="121"/>
    </row>
    <row r="3717" spans="37:37" ht="12.75">
      <c r="AK3717" s="121"/>
    </row>
    <row r="3718" spans="37:37" ht="12.75">
      <c r="AK3718" s="121"/>
    </row>
    <row r="3719" spans="37:37" ht="12.75">
      <c r="AK3719" s="121"/>
    </row>
    <row r="3720" spans="37:37" ht="12.75">
      <c r="AK3720" s="121"/>
    </row>
    <row r="3721" spans="37:37" ht="12.75">
      <c r="AK3721" s="121"/>
    </row>
    <row r="3722" spans="37:37" ht="12.75">
      <c r="AK3722" s="121"/>
    </row>
    <row r="3723" spans="37:37" ht="12.75">
      <c r="AK3723" s="121"/>
    </row>
    <row r="3724" spans="37:37" ht="12.75">
      <c r="AK3724" s="121"/>
    </row>
    <row r="3725" spans="37:37" ht="12.75">
      <c r="AK3725" s="121"/>
    </row>
    <row r="3726" spans="37:37" ht="12.75">
      <c r="AK3726" s="121"/>
    </row>
    <row r="3727" spans="37:37" ht="12.75">
      <c r="AK3727" s="121"/>
    </row>
    <row r="3728" spans="37:37" ht="12.75">
      <c r="AK3728" s="121"/>
    </row>
    <row r="3729" spans="37:37" ht="12.75">
      <c r="AK3729" s="121"/>
    </row>
    <row r="3730" spans="37:37" ht="12.75">
      <c r="AK3730" s="121"/>
    </row>
    <row r="3731" spans="37:37" ht="12.75">
      <c r="AK3731" s="121"/>
    </row>
    <row r="3732" spans="37:37" ht="12.75">
      <c r="AK3732" s="121"/>
    </row>
    <row r="3733" spans="37:37" ht="12.75">
      <c r="AK3733" s="121"/>
    </row>
    <row r="3734" spans="37:37" ht="12.75">
      <c r="AK3734" s="121"/>
    </row>
    <row r="3735" spans="37:37" ht="12.75">
      <c r="AK3735" s="121"/>
    </row>
    <row r="3736" spans="37:37" ht="12.75">
      <c r="AK3736" s="121"/>
    </row>
    <row r="3737" spans="37:37" ht="12.75">
      <c r="AK3737" s="121"/>
    </row>
    <row r="3738" spans="37:37" ht="12.75">
      <c r="AK3738" s="121"/>
    </row>
    <row r="3739" spans="37:37" ht="12.75">
      <c r="AK3739" s="121"/>
    </row>
    <row r="3740" spans="37:37" ht="12.75">
      <c r="AK3740" s="121"/>
    </row>
    <row r="3741" spans="37:37" ht="12.75">
      <c r="AK3741" s="121"/>
    </row>
    <row r="3742" spans="37:37" ht="12.75">
      <c r="AK3742" s="121"/>
    </row>
    <row r="3743" spans="37:37" ht="12.75">
      <c r="AK3743" s="121"/>
    </row>
    <row r="3744" spans="37:37" ht="12.75">
      <c r="AK3744" s="121"/>
    </row>
    <row r="3745" spans="37:37" ht="12.75">
      <c r="AK3745" s="121"/>
    </row>
    <row r="3746" spans="37:37" ht="12.75">
      <c r="AK3746" s="121"/>
    </row>
    <row r="3747" spans="37:37" ht="12.75">
      <c r="AK3747" s="121"/>
    </row>
    <row r="3748" spans="37:37" ht="12.75">
      <c r="AK3748" s="121"/>
    </row>
    <row r="3749" spans="37:37" ht="12.75">
      <c r="AK3749" s="121"/>
    </row>
    <row r="3750" spans="37:37" ht="12.75">
      <c r="AK3750" s="121"/>
    </row>
    <row r="3751" spans="37:37" ht="12.75">
      <c r="AK3751" s="121"/>
    </row>
    <row r="3752" spans="37:37" ht="12.75">
      <c r="AK3752" s="121"/>
    </row>
    <row r="3753" spans="37:37" ht="12.75">
      <c r="AK3753" s="121"/>
    </row>
    <row r="3754" spans="37:37" ht="12.75">
      <c r="AK3754" s="121"/>
    </row>
    <row r="3755" spans="37:37" ht="12.75">
      <c r="AK3755" s="121"/>
    </row>
    <row r="3756" spans="37:37" ht="12.75">
      <c r="AK3756" s="121"/>
    </row>
    <row r="3757" spans="37:37" ht="12.75">
      <c r="AK3757" s="121"/>
    </row>
    <row r="3758" spans="37:37" ht="12.75">
      <c r="AK3758" s="121"/>
    </row>
    <row r="3759" spans="37:37" ht="12.75">
      <c r="AK3759" s="121"/>
    </row>
    <row r="3760" spans="37:37" ht="12.75">
      <c r="AK3760" s="121"/>
    </row>
    <row r="3761" spans="37:37" ht="12.75">
      <c r="AK3761" s="121"/>
    </row>
    <row r="3762" spans="37:37" ht="12.75">
      <c r="AK3762" s="121"/>
    </row>
    <row r="3763" spans="37:37" ht="12.75">
      <c r="AK3763" s="121"/>
    </row>
    <row r="3764" spans="37:37" ht="12.75">
      <c r="AK3764" s="121"/>
    </row>
    <row r="3765" spans="37:37" ht="12.75">
      <c r="AK3765" s="121"/>
    </row>
    <row r="3766" spans="37:37" ht="12.75">
      <c r="AK3766" s="121"/>
    </row>
    <row r="3767" spans="37:37" ht="12.75">
      <c r="AK3767" s="121"/>
    </row>
    <row r="3768" spans="37:37" ht="12.75">
      <c r="AK3768" s="121"/>
    </row>
    <row r="3769" spans="37:37" ht="12.75">
      <c r="AK3769" s="121"/>
    </row>
    <row r="3770" spans="37:37" ht="12.75">
      <c r="AK3770" s="121"/>
    </row>
    <row r="3771" spans="37:37" ht="12.75">
      <c r="AK3771" s="121"/>
    </row>
    <row r="3772" spans="37:37" ht="12.75">
      <c r="AK3772" s="121"/>
    </row>
    <row r="3773" spans="37:37" ht="12.75">
      <c r="AK3773" s="121"/>
    </row>
    <row r="3774" spans="37:37" ht="12.75">
      <c r="AK3774" s="121"/>
    </row>
    <row r="3775" spans="37:37" ht="12.75">
      <c r="AK3775" s="121"/>
    </row>
    <row r="3776" spans="37:37" ht="12.75">
      <c r="AK3776" s="121"/>
    </row>
    <row r="3777" spans="37:37" ht="12.75">
      <c r="AK3777" s="121"/>
    </row>
    <row r="3778" spans="37:37" ht="12.75">
      <c r="AK3778" s="121"/>
    </row>
    <row r="3779" spans="37:37" ht="12.75">
      <c r="AK3779" s="121"/>
    </row>
    <row r="3780" spans="37:37" ht="12.75">
      <c r="AK3780" s="121"/>
    </row>
    <row r="3781" spans="37:37" ht="12.75">
      <c r="AK3781" s="121"/>
    </row>
    <row r="3782" spans="37:37" ht="12.75">
      <c r="AK3782" s="121"/>
    </row>
    <row r="3783" spans="37:37" ht="12.75">
      <c r="AK3783" s="121"/>
    </row>
    <row r="3784" spans="37:37" ht="12.75">
      <c r="AK3784" s="121"/>
    </row>
    <row r="3785" spans="37:37" ht="12.75">
      <c r="AK3785" s="121"/>
    </row>
    <row r="3786" spans="37:37" ht="12.75">
      <c r="AK3786" s="121"/>
    </row>
    <row r="3787" spans="37:37" ht="12.75">
      <c r="AK3787" s="121"/>
    </row>
    <row r="3788" spans="37:37" ht="12.75">
      <c r="AK3788" s="121"/>
    </row>
    <row r="3789" spans="37:37" ht="12.75">
      <c r="AK3789" s="121"/>
    </row>
    <row r="3790" spans="37:37" ht="12.75">
      <c r="AK3790" s="121"/>
    </row>
    <row r="3791" spans="37:37" ht="12.75">
      <c r="AK3791" s="121"/>
    </row>
    <row r="3792" spans="37:37" ht="12.75">
      <c r="AK3792" s="121"/>
    </row>
    <row r="3793" spans="37:37" ht="12.75">
      <c r="AK3793" s="121"/>
    </row>
    <row r="3794" spans="37:37" ht="12.75">
      <c r="AK3794" s="121"/>
    </row>
    <row r="3795" spans="37:37" ht="12.75">
      <c r="AK3795" s="121"/>
    </row>
    <row r="3796" spans="37:37" ht="12.75">
      <c r="AK3796" s="121"/>
    </row>
    <row r="3797" spans="37:37" ht="12.75">
      <c r="AK3797" s="121"/>
    </row>
    <row r="3798" spans="37:37" ht="12.75">
      <c r="AK3798" s="121"/>
    </row>
    <row r="3799" spans="37:37" ht="12.75">
      <c r="AK3799" s="121"/>
    </row>
    <row r="3800" spans="37:37" ht="12.75">
      <c r="AK3800" s="121"/>
    </row>
    <row r="3801" spans="37:37" ht="12.75">
      <c r="AK3801" s="121"/>
    </row>
    <row r="3802" spans="37:37" ht="12.75">
      <c r="AK3802" s="121"/>
    </row>
    <row r="3803" spans="37:37" ht="12.75">
      <c r="AK3803" s="121"/>
    </row>
    <row r="3804" spans="37:37" ht="12.75">
      <c r="AK3804" s="121"/>
    </row>
    <row r="3805" spans="37:37" ht="12.75">
      <c r="AK3805" s="121"/>
    </row>
    <row r="3806" spans="37:37" ht="12.75">
      <c r="AK3806" s="121"/>
    </row>
    <row r="3807" spans="37:37" ht="12.75">
      <c r="AK3807" s="121"/>
    </row>
    <row r="3808" spans="37:37" ht="12.75">
      <c r="AK3808" s="121"/>
    </row>
    <row r="3809" spans="37:37" ht="12.75">
      <c r="AK3809" s="121"/>
    </row>
    <row r="3810" spans="37:37" ht="12.75">
      <c r="AK3810" s="121"/>
    </row>
    <row r="3811" spans="37:37" ht="12.75">
      <c r="AK3811" s="121"/>
    </row>
    <row r="3812" spans="37:37" ht="12.75">
      <c r="AK3812" s="121"/>
    </row>
    <row r="3813" spans="37:37" ht="12.75">
      <c r="AK3813" s="121"/>
    </row>
    <row r="3814" spans="37:37" ht="12.75">
      <c r="AK3814" s="121"/>
    </row>
    <row r="3815" spans="37:37" ht="12.75">
      <c r="AK3815" s="121"/>
    </row>
    <row r="3816" spans="37:37" ht="12.75">
      <c r="AK3816" s="121"/>
    </row>
    <row r="3817" spans="37:37" ht="12.75">
      <c r="AK3817" s="121"/>
    </row>
    <row r="3818" spans="37:37" ht="12.75">
      <c r="AK3818" s="121"/>
    </row>
    <row r="3819" spans="37:37" ht="12.75">
      <c r="AK3819" s="121"/>
    </row>
    <row r="3820" spans="37:37" ht="12.75">
      <c r="AK3820" s="121"/>
    </row>
    <row r="3821" spans="37:37" ht="12.75">
      <c r="AK3821" s="121"/>
    </row>
    <row r="3822" spans="37:37" ht="12.75">
      <c r="AK3822" s="121"/>
    </row>
    <row r="3823" spans="37:37" ht="12.75">
      <c r="AK3823" s="121"/>
    </row>
    <row r="3824" spans="37:37" ht="12.75">
      <c r="AK3824" s="121"/>
    </row>
    <row r="3825" spans="37:37" ht="12.75">
      <c r="AK3825" s="121"/>
    </row>
    <row r="3826" spans="37:37" ht="12.75">
      <c r="AK3826" s="121"/>
    </row>
    <row r="3827" spans="37:37" ht="12.75">
      <c r="AK3827" s="121"/>
    </row>
    <row r="3828" spans="37:37" ht="12.75">
      <c r="AK3828" s="121"/>
    </row>
    <row r="3829" spans="37:37" ht="12.75">
      <c r="AK3829" s="121"/>
    </row>
    <row r="3830" spans="37:37" ht="12.75">
      <c r="AK3830" s="121"/>
    </row>
    <row r="3831" spans="37:37" ht="12.75">
      <c r="AK3831" s="121"/>
    </row>
    <row r="3832" spans="37:37" ht="12.75">
      <c r="AK3832" s="121"/>
    </row>
    <row r="3833" spans="37:37" ht="12.75">
      <c r="AK3833" s="121"/>
    </row>
    <row r="3834" spans="37:37" ht="12.75">
      <c r="AK3834" s="121"/>
    </row>
    <row r="3835" spans="37:37" ht="12.75">
      <c r="AK3835" s="121"/>
    </row>
    <row r="3836" spans="37:37" ht="12.75">
      <c r="AK3836" s="121"/>
    </row>
    <row r="3837" spans="37:37" ht="12.75">
      <c r="AK3837" s="121"/>
    </row>
    <row r="3838" spans="37:37" ht="12.75">
      <c r="AK3838" s="121"/>
    </row>
    <row r="3839" spans="37:37" ht="12.75">
      <c r="AK3839" s="121"/>
    </row>
    <row r="3840" spans="37:37" ht="12.75">
      <c r="AK3840" s="121"/>
    </row>
    <row r="3841" spans="37:37" ht="12.75">
      <c r="AK3841" s="121"/>
    </row>
    <row r="3842" spans="37:37" ht="12.75">
      <c r="AK3842" s="121"/>
    </row>
    <row r="3843" spans="37:37" ht="12.75">
      <c r="AK3843" s="121"/>
    </row>
    <row r="3844" spans="37:37" ht="12.75">
      <c r="AK3844" s="121"/>
    </row>
    <row r="3845" spans="37:37" ht="12.75">
      <c r="AK3845" s="121"/>
    </row>
    <row r="3846" spans="37:37" ht="12.75">
      <c r="AK3846" s="121"/>
    </row>
    <row r="3847" spans="37:37" ht="12.75">
      <c r="AK3847" s="121"/>
    </row>
    <row r="3848" spans="37:37" ht="12.75">
      <c r="AK3848" s="121"/>
    </row>
    <row r="3849" spans="37:37" ht="12.75">
      <c r="AK3849" s="121"/>
    </row>
    <row r="3850" spans="37:37" ht="12.75">
      <c r="AK3850" s="121"/>
    </row>
    <row r="3851" spans="37:37" ht="12.75">
      <c r="AK3851" s="121"/>
    </row>
    <row r="3852" spans="37:37" ht="12.75">
      <c r="AK3852" s="121"/>
    </row>
    <row r="3853" spans="37:37" ht="12.75">
      <c r="AK3853" s="121"/>
    </row>
    <row r="3854" spans="37:37" ht="12.75">
      <c r="AK3854" s="121"/>
    </row>
    <row r="3855" spans="37:37" ht="12.75">
      <c r="AK3855" s="121"/>
    </row>
    <row r="3856" spans="37:37" ht="12.75">
      <c r="AK3856" s="121"/>
    </row>
    <row r="3857" spans="37:37" ht="12.75">
      <c r="AK3857" s="121"/>
    </row>
    <row r="3858" spans="37:37" ht="12.75">
      <c r="AK3858" s="121"/>
    </row>
    <row r="3859" spans="37:37" ht="12.75">
      <c r="AK3859" s="121"/>
    </row>
    <row r="3860" spans="37:37" ht="12.75">
      <c r="AK3860" s="121"/>
    </row>
    <row r="3861" spans="37:37" ht="12.75">
      <c r="AK3861" s="121"/>
    </row>
    <row r="3862" spans="37:37" ht="12.75">
      <c r="AK3862" s="121"/>
    </row>
    <row r="3863" spans="37:37" ht="12.75">
      <c r="AK3863" s="121"/>
    </row>
    <row r="3864" spans="37:37" ht="12.75">
      <c r="AK3864" s="121"/>
    </row>
    <row r="3865" spans="37:37" ht="12.75">
      <c r="AK3865" s="121"/>
    </row>
    <row r="3866" spans="37:37" ht="12.75">
      <c r="AK3866" s="121"/>
    </row>
    <row r="3867" spans="37:37" ht="12.75">
      <c r="AK3867" s="121"/>
    </row>
    <row r="3868" spans="37:37" ht="12.75">
      <c r="AK3868" s="121"/>
    </row>
    <row r="3869" spans="37:37" ht="12.75">
      <c r="AK3869" s="121"/>
    </row>
    <row r="3870" spans="37:37" ht="12.75">
      <c r="AK3870" s="121"/>
    </row>
    <row r="3871" spans="37:37" ht="12.75">
      <c r="AK3871" s="121"/>
    </row>
    <row r="3872" spans="37:37" ht="12.75">
      <c r="AK3872" s="121"/>
    </row>
    <row r="3873" spans="37:37" ht="12.75">
      <c r="AK3873" s="121"/>
    </row>
    <row r="3874" spans="37:37" ht="12.75">
      <c r="AK3874" s="121"/>
    </row>
    <row r="3875" spans="37:37" ht="12.75">
      <c r="AK3875" s="121"/>
    </row>
    <row r="3876" spans="37:37" ht="12.75">
      <c r="AK3876" s="121"/>
    </row>
    <row r="3877" spans="37:37" ht="12.75">
      <c r="AK3877" s="121"/>
    </row>
    <row r="3878" spans="37:37" ht="12.75">
      <c r="AK3878" s="121"/>
    </row>
    <row r="3879" spans="37:37" ht="12.75">
      <c r="AK3879" s="121"/>
    </row>
    <row r="3880" spans="37:37" ht="12.75">
      <c r="AK3880" s="121"/>
    </row>
    <row r="3881" spans="37:37" ht="12.75">
      <c r="AK3881" s="121"/>
    </row>
    <row r="3882" spans="37:37" ht="12.75">
      <c r="AK3882" s="121"/>
    </row>
    <row r="3883" spans="37:37" ht="12.75">
      <c r="AK3883" s="121"/>
    </row>
    <row r="3884" spans="37:37" ht="12.75">
      <c r="AK3884" s="121"/>
    </row>
    <row r="3885" spans="37:37" ht="12.75">
      <c r="AK3885" s="121"/>
    </row>
    <row r="3886" spans="37:37" ht="12.75">
      <c r="AK3886" s="121"/>
    </row>
    <row r="3887" spans="37:37" ht="12.75">
      <c r="AK3887" s="121"/>
    </row>
    <row r="3888" spans="37:37" ht="12.75">
      <c r="AK3888" s="121"/>
    </row>
    <row r="3889" spans="37:37" ht="12.75">
      <c r="AK3889" s="121"/>
    </row>
    <row r="3890" spans="37:37" ht="12.75">
      <c r="AK3890" s="121"/>
    </row>
    <row r="3891" spans="37:37" ht="12.75">
      <c r="AK3891" s="121"/>
    </row>
    <row r="3892" spans="37:37" ht="12.75">
      <c r="AK3892" s="121"/>
    </row>
    <row r="3893" spans="37:37" ht="12.75">
      <c r="AK3893" s="121"/>
    </row>
    <row r="3894" spans="37:37" ht="12.75">
      <c r="AK3894" s="121"/>
    </row>
    <row r="3895" spans="37:37" ht="12.75">
      <c r="AK3895" s="121"/>
    </row>
    <row r="3896" spans="37:37" ht="12.75">
      <c r="AK3896" s="121"/>
    </row>
    <row r="3897" spans="37:37" ht="12.75">
      <c r="AK3897" s="121"/>
    </row>
    <row r="3898" spans="37:37" ht="12.75">
      <c r="AK3898" s="121"/>
    </row>
    <row r="3899" spans="37:37" ht="12.75">
      <c r="AK3899" s="121"/>
    </row>
    <row r="3900" spans="37:37" ht="12.75">
      <c r="AK3900" s="121"/>
    </row>
    <row r="3901" spans="37:37" ht="12.75">
      <c r="AK3901" s="121"/>
    </row>
    <row r="3902" spans="37:37" ht="12.75">
      <c r="AK3902" s="121"/>
    </row>
    <row r="3903" spans="37:37" ht="12.75">
      <c r="AK3903" s="121"/>
    </row>
    <row r="3904" spans="37:37" ht="12.75">
      <c r="AK3904" s="121"/>
    </row>
    <row r="3905" spans="37:37" ht="12.75">
      <c r="AK3905" s="121"/>
    </row>
    <row r="3906" spans="37:37" ht="12.75">
      <c r="AK3906" s="121"/>
    </row>
    <row r="3907" spans="37:37" ht="12.75">
      <c r="AK3907" s="121"/>
    </row>
    <row r="3908" spans="37:37" ht="12.75">
      <c r="AK3908" s="121"/>
    </row>
    <row r="3909" spans="37:37" ht="12.75">
      <c r="AK3909" s="121"/>
    </row>
    <row r="3910" spans="37:37" ht="12.75">
      <c r="AK3910" s="121"/>
    </row>
    <row r="3911" spans="37:37" ht="12.75">
      <c r="AK3911" s="121"/>
    </row>
    <row r="3912" spans="37:37" ht="12.75">
      <c r="AK3912" s="121"/>
    </row>
    <row r="3913" spans="37:37" ht="12.75">
      <c r="AK3913" s="121"/>
    </row>
    <row r="3914" spans="37:37" ht="12.75">
      <c r="AK3914" s="121"/>
    </row>
    <row r="3915" spans="37:37" ht="12.75">
      <c r="AK3915" s="121"/>
    </row>
    <row r="3916" spans="37:37" ht="12.75">
      <c r="AK3916" s="121"/>
    </row>
    <row r="3917" spans="37:37" ht="12.75">
      <c r="AK3917" s="121"/>
    </row>
    <row r="3918" spans="37:37" ht="12.75">
      <c r="AK3918" s="121"/>
    </row>
    <row r="3919" spans="37:37" ht="12.75">
      <c r="AK3919" s="121"/>
    </row>
    <row r="3920" spans="37:37" ht="12.75">
      <c r="AK3920" s="121"/>
    </row>
    <row r="3921" spans="37:37" ht="12.75">
      <c r="AK3921" s="121"/>
    </row>
    <row r="3922" spans="37:37" ht="12.75">
      <c r="AK3922" s="121"/>
    </row>
    <row r="3923" spans="37:37" ht="12.75">
      <c r="AK3923" s="121"/>
    </row>
    <row r="3924" spans="37:37" ht="12.75">
      <c r="AK3924" s="121"/>
    </row>
    <row r="3925" spans="37:37" ht="12.75">
      <c r="AK3925" s="121"/>
    </row>
    <row r="3926" spans="37:37" ht="12.75">
      <c r="AK3926" s="121"/>
    </row>
    <row r="3927" spans="37:37" ht="12.75">
      <c r="AK3927" s="121"/>
    </row>
    <row r="3928" spans="37:37" ht="12.75">
      <c r="AK3928" s="121"/>
    </row>
    <row r="3929" spans="37:37" ht="12.75">
      <c r="AK3929" s="121"/>
    </row>
    <row r="3930" spans="37:37" ht="12.75">
      <c r="AK3930" s="121"/>
    </row>
    <row r="3931" spans="37:37" ht="12.75">
      <c r="AK3931" s="121"/>
    </row>
    <row r="3932" spans="37:37" ht="12.75">
      <c r="AK3932" s="121"/>
    </row>
    <row r="3933" spans="37:37" ht="12.75">
      <c r="AK3933" s="121"/>
    </row>
    <row r="3934" spans="37:37" ht="12.75">
      <c r="AK3934" s="121"/>
    </row>
    <row r="3935" spans="37:37" ht="12.75">
      <c r="AK3935" s="121"/>
    </row>
    <row r="3936" spans="37:37" ht="12.75">
      <c r="AK3936" s="121"/>
    </row>
    <row r="3937" spans="37:37" ht="12.75">
      <c r="AK3937" s="121"/>
    </row>
    <row r="3938" spans="37:37" ht="12.75">
      <c r="AK3938" s="121"/>
    </row>
    <row r="3939" spans="37:37" ht="12.75">
      <c r="AK3939" s="121"/>
    </row>
    <row r="3940" spans="37:37" ht="12.75">
      <c r="AK3940" s="121"/>
    </row>
    <row r="3941" spans="37:37" ht="12.75">
      <c r="AK3941" s="121"/>
    </row>
    <row r="3942" spans="37:37" ht="12.75">
      <c r="AK3942" s="121"/>
    </row>
    <row r="3943" spans="37:37" ht="12.75">
      <c r="AK3943" s="121"/>
    </row>
    <row r="3944" spans="37:37" ht="12.75">
      <c r="AK3944" s="121"/>
    </row>
    <row r="3945" spans="37:37" ht="12.75">
      <c r="AK3945" s="121"/>
    </row>
    <row r="3946" spans="37:37" ht="12.75">
      <c r="AK3946" s="121"/>
    </row>
    <row r="3947" spans="37:37" ht="12.75">
      <c r="AK3947" s="121"/>
    </row>
    <row r="3948" spans="37:37" ht="12.75">
      <c r="AK3948" s="121"/>
    </row>
    <row r="3949" spans="37:37" ht="12.75">
      <c r="AK3949" s="121"/>
    </row>
    <row r="3950" spans="37:37" ht="12.75">
      <c r="AK3950" s="121"/>
    </row>
    <row r="3951" spans="37:37" ht="12.75">
      <c r="AK3951" s="121"/>
    </row>
    <row r="3952" spans="37:37" ht="12.75">
      <c r="AK3952" s="121"/>
    </row>
    <row r="3953" spans="37:37" ht="12.75">
      <c r="AK3953" s="121"/>
    </row>
    <row r="3954" spans="37:37" ht="12.75">
      <c r="AK3954" s="121"/>
    </row>
    <row r="3955" spans="37:37" ht="12.75">
      <c r="AK3955" s="121"/>
    </row>
    <row r="3956" spans="37:37" ht="12.75">
      <c r="AK3956" s="121"/>
    </row>
    <row r="3957" spans="37:37" ht="12.75">
      <c r="AK3957" s="121"/>
    </row>
    <row r="3958" spans="37:37" ht="12.75">
      <c r="AK3958" s="121"/>
    </row>
    <row r="3959" spans="37:37" ht="12.75">
      <c r="AK3959" s="121"/>
    </row>
    <row r="3960" spans="37:37" ht="12.75">
      <c r="AK3960" s="121"/>
    </row>
    <row r="3961" spans="37:37" ht="12.75">
      <c r="AK3961" s="121"/>
    </row>
    <row r="3962" spans="37:37" ht="12.75">
      <c r="AK3962" s="121"/>
    </row>
    <row r="3963" spans="37:37" ht="12.75">
      <c r="AK3963" s="121"/>
    </row>
    <row r="3964" spans="37:37" ht="12.75">
      <c r="AK3964" s="121"/>
    </row>
    <row r="3965" spans="37:37" ht="12.75">
      <c r="AK3965" s="121"/>
    </row>
    <row r="3966" spans="37:37" ht="12.75">
      <c r="AK3966" s="121"/>
    </row>
    <row r="3967" spans="37:37" ht="12.75">
      <c r="AK3967" s="121"/>
    </row>
    <row r="3968" spans="37:37" ht="12.75">
      <c r="AK3968" s="121"/>
    </row>
    <row r="3969" spans="37:37" ht="12.75">
      <c r="AK3969" s="121"/>
    </row>
    <row r="3970" spans="37:37" ht="12.75">
      <c r="AK3970" s="121"/>
    </row>
    <row r="3971" spans="37:37" ht="12.75">
      <c r="AK3971" s="121"/>
    </row>
    <row r="3972" spans="37:37" ht="12.75">
      <c r="AK3972" s="121"/>
    </row>
    <row r="3973" spans="37:37" ht="12.75">
      <c r="AK3973" s="121"/>
    </row>
    <row r="3974" spans="37:37" ht="12.75">
      <c r="AK3974" s="121"/>
    </row>
    <row r="3975" spans="37:37" ht="12.75">
      <c r="AK3975" s="121"/>
    </row>
    <row r="3976" spans="37:37" ht="12.75">
      <c r="AK3976" s="121"/>
    </row>
    <row r="3977" spans="37:37" ht="12.75">
      <c r="AK3977" s="121"/>
    </row>
    <row r="3978" spans="37:37" ht="12.75">
      <c r="AK3978" s="121"/>
    </row>
    <row r="3979" spans="37:37" ht="12.75">
      <c r="AK3979" s="121"/>
    </row>
    <row r="3980" spans="37:37" ht="12.75">
      <c r="AK3980" s="121"/>
    </row>
    <row r="3981" spans="37:37" ht="12.75">
      <c r="AK3981" s="121"/>
    </row>
    <row r="3982" spans="37:37" ht="12.75">
      <c r="AK3982" s="121"/>
    </row>
    <row r="3983" spans="37:37" ht="12.75">
      <c r="AK3983" s="121"/>
    </row>
    <row r="3984" spans="37:37" ht="12.75">
      <c r="AK3984" s="121"/>
    </row>
    <row r="3985" spans="37:37" ht="12.75">
      <c r="AK3985" s="121"/>
    </row>
    <row r="3986" spans="37:37" ht="12.75">
      <c r="AK3986" s="121"/>
    </row>
    <row r="3987" spans="37:37" ht="12.75">
      <c r="AK3987" s="121"/>
    </row>
    <row r="3988" spans="37:37" ht="12.75">
      <c r="AK3988" s="121"/>
    </row>
    <row r="3989" spans="37:37" ht="12.75">
      <c r="AK3989" s="121"/>
    </row>
    <row r="3990" spans="37:37" ht="12.75">
      <c r="AK3990" s="121"/>
    </row>
    <row r="3991" spans="37:37" ht="12.75">
      <c r="AK3991" s="121"/>
    </row>
    <row r="3992" spans="37:37" ht="12.75">
      <c r="AK3992" s="121"/>
    </row>
    <row r="3993" spans="37:37" ht="12.75">
      <c r="AK3993" s="121"/>
    </row>
    <row r="3994" spans="37:37" ht="12.75">
      <c r="AK3994" s="121"/>
    </row>
    <row r="3995" spans="37:37" ht="12.75">
      <c r="AK3995" s="121"/>
    </row>
    <row r="3996" spans="37:37" ht="12.75">
      <c r="AK3996" s="121"/>
    </row>
    <row r="3997" spans="37:37" ht="12.75">
      <c r="AK3997" s="121"/>
    </row>
    <row r="3998" spans="37:37" ht="12.75">
      <c r="AK3998" s="121"/>
    </row>
    <row r="3999" spans="37:37" ht="12.75">
      <c r="AK3999" s="121"/>
    </row>
    <row r="4000" spans="37:37" ht="12.75">
      <c r="AK4000" s="121"/>
    </row>
    <row r="4001" spans="37:37" ht="12.75">
      <c r="AK4001" s="121"/>
    </row>
    <row r="4002" spans="37:37" ht="12.75">
      <c r="AK4002" s="121"/>
    </row>
    <row r="4003" spans="37:37" ht="12.75">
      <c r="AK4003" s="121"/>
    </row>
    <row r="4004" spans="37:37" ht="12.75">
      <c r="AK4004" s="121"/>
    </row>
    <row r="4005" spans="37:37" ht="12.75">
      <c r="AK4005" s="121"/>
    </row>
    <row r="4006" spans="37:37" ht="12.75">
      <c r="AK4006" s="121"/>
    </row>
    <row r="4007" spans="37:37" ht="12.75">
      <c r="AK4007" s="121"/>
    </row>
    <row r="4008" spans="37:37" ht="12.75">
      <c r="AK4008" s="121"/>
    </row>
    <row r="4009" spans="37:37" ht="12.75">
      <c r="AK4009" s="121"/>
    </row>
    <row r="4010" spans="37:37" ht="12.75">
      <c r="AK4010" s="121"/>
    </row>
    <row r="4011" spans="37:37" ht="12.75">
      <c r="AK4011" s="121"/>
    </row>
    <row r="4012" spans="37:37" ht="12.75">
      <c r="AK4012" s="121"/>
    </row>
    <row r="4013" spans="37:37" ht="12.75">
      <c r="AK4013" s="121"/>
    </row>
    <row r="4014" spans="37:37" ht="12.75">
      <c r="AK4014" s="121"/>
    </row>
    <row r="4015" spans="37:37" ht="12.75">
      <c r="AK4015" s="121"/>
    </row>
    <row r="4016" spans="37:37" ht="12.75">
      <c r="AK4016" s="121"/>
    </row>
    <row r="4017" spans="37:37" ht="12.75">
      <c r="AK4017" s="121"/>
    </row>
    <row r="4018" spans="37:37" ht="12.75">
      <c r="AK4018" s="121"/>
    </row>
    <row r="4019" spans="37:37" ht="12.75">
      <c r="AK4019" s="121"/>
    </row>
    <row r="4020" spans="37:37" ht="12.75">
      <c r="AK4020" s="121"/>
    </row>
    <row r="4021" spans="37:37" ht="12.75">
      <c r="AK4021" s="121"/>
    </row>
    <row r="4022" spans="37:37" ht="12.75">
      <c r="AK4022" s="121"/>
    </row>
    <row r="4023" spans="37:37" ht="12.75">
      <c r="AK4023" s="121"/>
    </row>
    <row r="4024" spans="37:37" ht="12.75">
      <c r="AK4024" s="121"/>
    </row>
    <row r="4025" spans="37:37" ht="12.75">
      <c r="AK4025" s="121"/>
    </row>
    <row r="4026" spans="37:37" ht="12.75">
      <c r="AK4026" s="121"/>
    </row>
    <row r="4027" spans="37:37" ht="12.75">
      <c r="AK4027" s="121"/>
    </row>
    <row r="4028" spans="37:37" ht="12.75">
      <c r="AK4028" s="121"/>
    </row>
    <row r="4029" spans="37:37" ht="12.75">
      <c r="AK4029" s="121"/>
    </row>
    <row r="4030" spans="37:37" ht="12.75">
      <c r="AK4030" s="121"/>
    </row>
    <row r="4031" spans="37:37" ht="12.75">
      <c r="AK4031" s="121"/>
    </row>
    <row r="4032" spans="37:37" ht="12.75">
      <c r="AK4032" s="121"/>
    </row>
    <row r="4033" spans="37:37" ht="12.75">
      <c r="AK4033" s="121"/>
    </row>
    <row r="4034" spans="37:37" ht="12.75">
      <c r="AK4034" s="121"/>
    </row>
    <row r="4035" spans="37:37" ht="12.75">
      <c r="AK4035" s="121"/>
    </row>
    <row r="4036" spans="37:37" ht="12.75">
      <c r="AK4036" s="121"/>
    </row>
    <row r="4037" spans="37:37" ht="12.75">
      <c r="AK4037" s="121"/>
    </row>
    <row r="4038" spans="37:37" ht="12.75">
      <c r="AK4038" s="121"/>
    </row>
    <row r="4039" spans="37:37" ht="12.75">
      <c r="AK4039" s="121"/>
    </row>
    <row r="4040" spans="37:37" ht="12.75">
      <c r="AK4040" s="121"/>
    </row>
    <row r="4041" spans="37:37" ht="12.75">
      <c r="AK4041" s="121"/>
    </row>
    <row r="4042" spans="37:37" ht="12.75">
      <c r="AK4042" s="121"/>
    </row>
    <row r="4043" spans="37:37" ht="12.75">
      <c r="AK4043" s="121"/>
    </row>
    <row r="4044" spans="37:37" ht="12.75">
      <c r="AK4044" s="121"/>
    </row>
    <row r="4045" spans="37:37" ht="12.75">
      <c r="AK4045" s="121"/>
    </row>
    <row r="4046" spans="37:37" ht="12.75">
      <c r="AK4046" s="121"/>
    </row>
    <row r="4047" spans="37:37" ht="12.75">
      <c r="AK4047" s="121"/>
    </row>
    <row r="4048" spans="37:37" ht="12.75">
      <c r="AK4048" s="121"/>
    </row>
    <row r="4049" spans="37:37" ht="12.75">
      <c r="AK4049" s="121"/>
    </row>
    <row r="4050" spans="37:37" ht="12.75">
      <c r="AK4050" s="121"/>
    </row>
    <row r="4051" spans="37:37" ht="12.75">
      <c r="AK4051" s="121"/>
    </row>
    <row r="4052" spans="37:37" ht="12.75">
      <c r="AK4052" s="121"/>
    </row>
    <row r="4053" spans="37:37" ht="12.75">
      <c r="AK4053" s="121"/>
    </row>
    <row r="4054" spans="37:37" ht="12.75">
      <c r="AK4054" s="121"/>
    </row>
    <row r="4055" spans="37:37" ht="12.75">
      <c r="AK4055" s="121"/>
    </row>
    <row r="4056" spans="37:37" ht="12.75">
      <c r="AK4056" s="121"/>
    </row>
    <row r="4057" spans="37:37" ht="12.75">
      <c r="AK4057" s="121"/>
    </row>
    <row r="4058" spans="37:37" ht="12.75">
      <c r="AK4058" s="121"/>
    </row>
    <row r="4059" spans="37:37" ht="12.75">
      <c r="AK4059" s="121"/>
    </row>
    <row r="4060" spans="37:37" ht="12.75">
      <c r="AK4060" s="121"/>
    </row>
    <row r="4061" spans="37:37" ht="12.75">
      <c r="AK4061" s="121"/>
    </row>
    <row r="4062" spans="37:37" ht="12.75">
      <c r="AK4062" s="121"/>
    </row>
    <row r="4063" spans="37:37" ht="12.75">
      <c r="AK4063" s="121"/>
    </row>
    <row r="4064" spans="37:37" ht="12.75">
      <c r="AK4064" s="121"/>
    </row>
    <row r="4065" spans="37:37" ht="12.75">
      <c r="AK4065" s="121"/>
    </row>
    <row r="4066" spans="37:37" ht="12.75">
      <c r="AK4066" s="121"/>
    </row>
    <row r="4067" spans="37:37" ht="12.75">
      <c r="AK4067" s="121"/>
    </row>
    <row r="4068" spans="37:37" ht="12.75">
      <c r="AK4068" s="121"/>
    </row>
    <row r="4069" spans="37:37" ht="12.75">
      <c r="AK4069" s="121"/>
    </row>
    <row r="4070" spans="37:37" ht="12.75">
      <c r="AK4070" s="121"/>
    </row>
    <row r="4071" spans="37:37" ht="12.75">
      <c r="AK4071" s="121"/>
    </row>
    <row r="4072" spans="37:37" ht="12.75">
      <c r="AK4072" s="121"/>
    </row>
    <row r="4073" spans="37:37" ht="12.75">
      <c r="AK4073" s="121"/>
    </row>
    <row r="4074" spans="37:37" ht="12.75">
      <c r="AK4074" s="121"/>
    </row>
    <row r="4075" spans="37:37" ht="12.75">
      <c r="AK4075" s="121"/>
    </row>
    <row r="4076" spans="37:37" ht="12.75">
      <c r="AK4076" s="121"/>
    </row>
    <row r="4077" spans="37:37" ht="12.75">
      <c r="AK4077" s="121"/>
    </row>
    <row r="4078" spans="37:37" ht="12.75">
      <c r="AK4078" s="121"/>
    </row>
    <row r="4079" spans="37:37" ht="12.75">
      <c r="AK4079" s="121"/>
    </row>
    <row r="4080" spans="37:37" ht="12.75">
      <c r="AK4080" s="121"/>
    </row>
    <row r="4081" spans="37:37" ht="12.75">
      <c r="AK4081" s="121"/>
    </row>
    <row r="4082" spans="37:37" ht="12.75">
      <c r="AK4082" s="121"/>
    </row>
    <row r="4083" spans="37:37" ht="12.75">
      <c r="AK4083" s="121"/>
    </row>
    <row r="4084" spans="37:37" ht="12.75">
      <c r="AK4084" s="121"/>
    </row>
    <row r="4085" spans="37:37" ht="12.75">
      <c r="AK4085" s="121"/>
    </row>
    <row r="4086" spans="37:37" ht="12.75">
      <c r="AK4086" s="121"/>
    </row>
    <row r="4087" spans="37:37" ht="12.75">
      <c r="AK4087" s="121"/>
    </row>
    <row r="4088" spans="37:37" ht="12.75">
      <c r="AK4088" s="121"/>
    </row>
    <row r="4089" spans="37:37" ht="12.75">
      <c r="AK4089" s="121"/>
    </row>
    <row r="4090" spans="37:37" ht="12.75">
      <c r="AK4090" s="121"/>
    </row>
    <row r="4091" spans="37:37" ht="12.75">
      <c r="AK4091" s="121"/>
    </row>
    <row r="4092" spans="37:37" ht="12.75">
      <c r="AK4092" s="121"/>
    </row>
    <row r="4093" spans="37:37" ht="12.75">
      <c r="AK4093" s="121"/>
    </row>
    <row r="4094" spans="37:37" ht="12.75">
      <c r="AK4094" s="121"/>
    </row>
    <row r="4095" spans="37:37" ht="12.75">
      <c r="AK4095" s="121"/>
    </row>
    <row r="4096" spans="37:37" ht="12.75">
      <c r="AK4096" s="121"/>
    </row>
    <row r="4097" spans="37:37" ht="12.75">
      <c r="AK4097" s="121"/>
    </row>
    <row r="4098" spans="37:37" ht="12.75">
      <c r="AK4098" s="121"/>
    </row>
    <row r="4099" spans="37:37" ht="12.75">
      <c r="AK4099" s="121"/>
    </row>
    <row r="4100" spans="37:37" ht="12.75">
      <c r="AK4100" s="121"/>
    </row>
    <row r="4101" spans="37:37" ht="12.75">
      <c r="AK4101" s="121"/>
    </row>
    <row r="4102" spans="37:37" ht="12.75">
      <c r="AK4102" s="121"/>
    </row>
    <row r="4103" spans="37:37" ht="12.75">
      <c r="AK4103" s="121"/>
    </row>
    <row r="4104" spans="37:37" ht="12.75">
      <c r="AK4104" s="121"/>
    </row>
    <row r="4105" spans="37:37" ht="12.75">
      <c r="AK4105" s="121"/>
    </row>
    <row r="4106" spans="37:37" ht="12.75">
      <c r="AK4106" s="121"/>
    </row>
    <row r="4107" spans="37:37" ht="12.75">
      <c r="AK4107" s="121"/>
    </row>
    <row r="4108" spans="37:37" ht="12.75">
      <c r="AK4108" s="121"/>
    </row>
    <row r="4109" spans="37:37" ht="12.75">
      <c r="AK4109" s="121"/>
    </row>
    <row r="4110" spans="37:37" ht="12.75">
      <c r="AK4110" s="121"/>
    </row>
    <row r="4111" spans="37:37" ht="12.75">
      <c r="AK4111" s="121"/>
    </row>
    <row r="4112" spans="37:37" ht="12.75">
      <c r="AK4112" s="121"/>
    </row>
    <row r="4113" spans="37:37" ht="12.75">
      <c r="AK4113" s="121"/>
    </row>
    <row r="4114" spans="37:37" ht="12.75">
      <c r="AK4114" s="121"/>
    </row>
    <row r="4115" spans="37:37" ht="12.75">
      <c r="AK4115" s="121"/>
    </row>
    <row r="4116" spans="37:37" ht="12.75">
      <c r="AK4116" s="121"/>
    </row>
    <row r="4117" spans="37:37" ht="12.75">
      <c r="AK4117" s="121"/>
    </row>
    <row r="4118" spans="37:37" ht="12.75">
      <c r="AK4118" s="121"/>
    </row>
    <row r="4119" spans="37:37" ht="12.75">
      <c r="AK4119" s="121"/>
    </row>
    <row r="4120" spans="37:37" ht="12.75">
      <c r="AK4120" s="121"/>
    </row>
    <row r="4121" spans="37:37" ht="12.75">
      <c r="AK4121" s="121"/>
    </row>
    <row r="4122" spans="37:37" ht="12.75">
      <c r="AK4122" s="121"/>
    </row>
    <row r="4123" spans="37:37" ht="12.75">
      <c r="AK4123" s="121"/>
    </row>
    <row r="4124" spans="37:37" ht="12.75">
      <c r="AK4124" s="121"/>
    </row>
    <row r="4125" spans="37:37" ht="12.75">
      <c r="AK4125" s="121"/>
    </row>
    <row r="4126" spans="37:37" ht="12.75">
      <c r="AK4126" s="121"/>
    </row>
    <row r="4127" spans="37:37" ht="12.75">
      <c r="AK4127" s="121"/>
    </row>
    <row r="4128" spans="37:37" ht="12.75">
      <c r="AK4128" s="121"/>
    </row>
    <row r="4129" spans="37:37" ht="12.75">
      <c r="AK4129" s="121"/>
    </row>
    <row r="4130" spans="37:37" ht="12.75">
      <c r="AK4130" s="121"/>
    </row>
    <row r="4131" spans="37:37" ht="12.75">
      <c r="AK4131" s="121"/>
    </row>
    <row r="4132" spans="37:37" ht="12.75">
      <c r="AK4132" s="121"/>
    </row>
    <row r="4133" spans="37:37" ht="12.75">
      <c r="AK4133" s="121"/>
    </row>
    <row r="4134" spans="37:37" ht="12.75">
      <c r="AK4134" s="121"/>
    </row>
    <row r="4135" spans="37:37" ht="12.75">
      <c r="AK4135" s="121"/>
    </row>
    <row r="4136" spans="37:37" ht="12.75">
      <c r="AK4136" s="121"/>
    </row>
    <row r="4137" spans="37:37" ht="12.75">
      <c r="AK4137" s="121"/>
    </row>
    <row r="4138" spans="37:37" ht="12.75">
      <c r="AK4138" s="121"/>
    </row>
    <row r="4139" spans="37:37" ht="12.75">
      <c r="AK4139" s="121"/>
    </row>
    <row r="4140" spans="37:37" ht="12.75">
      <c r="AK4140" s="121"/>
    </row>
    <row r="4141" spans="37:37" ht="12.75">
      <c r="AK4141" s="121"/>
    </row>
    <row r="4142" spans="37:37" ht="12.75">
      <c r="AK4142" s="121"/>
    </row>
    <row r="4143" spans="37:37" ht="12.75">
      <c r="AK4143" s="121"/>
    </row>
    <row r="4144" spans="37:37" ht="12.75">
      <c r="AK4144" s="121"/>
    </row>
    <row r="4145" spans="37:37" ht="12.75">
      <c r="AK4145" s="121"/>
    </row>
    <row r="4146" spans="37:37" ht="12.75">
      <c r="AK4146" s="121"/>
    </row>
    <row r="4147" spans="37:37" ht="12.75">
      <c r="AK4147" s="121"/>
    </row>
    <row r="4148" spans="37:37" ht="12.75">
      <c r="AK4148" s="121"/>
    </row>
    <row r="4149" spans="37:37" ht="12.75">
      <c r="AK4149" s="121"/>
    </row>
    <row r="4150" spans="37:37" ht="12.75">
      <c r="AK4150" s="121"/>
    </row>
    <row r="4151" spans="37:37" ht="12.75">
      <c r="AK4151" s="121"/>
    </row>
    <row r="4152" spans="37:37" ht="12.75">
      <c r="AK4152" s="121"/>
    </row>
    <row r="4153" spans="37:37" ht="12.75">
      <c r="AK4153" s="121"/>
    </row>
    <row r="4154" spans="37:37" ht="12.75">
      <c r="AK4154" s="121"/>
    </row>
    <row r="4155" spans="37:37" ht="12.75">
      <c r="AK4155" s="121"/>
    </row>
    <row r="4156" spans="37:37" ht="12.75">
      <c r="AK4156" s="121"/>
    </row>
    <row r="4157" spans="37:37" ht="12.75">
      <c r="AK4157" s="121"/>
    </row>
    <row r="4158" spans="37:37" ht="12.75">
      <c r="AK4158" s="121"/>
    </row>
    <row r="4159" spans="37:37" ht="12.75">
      <c r="AK4159" s="121"/>
    </row>
    <row r="4160" spans="37:37" ht="12.75">
      <c r="AK4160" s="121"/>
    </row>
    <row r="4161" spans="37:37" ht="12.75">
      <c r="AK4161" s="121"/>
    </row>
    <row r="4162" spans="37:37" ht="12.75">
      <c r="AK4162" s="121"/>
    </row>
    <row r="4163" spans="37:37" ht="12.75">
      <c r="AK4163" s="121"/>
    </row>
    <row r="4164" spans="37:37" ht="12.75">
      <c r="AK4164" s="121"/>
    </row>
    <row r="4165" spans="37:37" ht="12.75">
      <c r="AK4165" s="121"/>
    </row>
    <row r="4166" spans="37:37" ht="12.75">
      <c r="AK4166" s="121"/>
    </row>
    <row r="4167" spans="37:37" ht="12.75">
      <c r="AK4167" s="121"/>
    </row>
    <row r="4168" spans="37:37" ht="12.75">
      <c r="AK4168" s="121"/>
    </row>
    <row r="4169" spans="37:37" ht="12.75">
      <c r="AK4169" s="121"/>
    </row>
    <row r="4170" spans="37:37" ht="12.75">
      <c r="AK4170" s="121"/>
    </row>
    <row r="4171" spans="37:37" ht="12.75">
      <c r="AK4171" s="121"/>
    </row>
    <row r="4172" spans="37:37" ht="12.75">
      <c r="AK4172" s="121"/>
    </row>
    <row r="4173" spans="37:37" ht="12.75">
      <c r="AK4173" s="121"/>
    </row>
    <row r="4174" spans="37:37" ht="12.75">
      <c r="AK4174" s="121"/>
    </row>
    <row r="4175" spans="37:37" ht="12.75">
      <c r="AK4175" s="121"/>
    </row>
    <row r="4176" spans="37:37" ht="12.75">
      <c r="AK4176" s="121"/>
    </row>
    <row r="4177" spans="37:37" ht="12.75">
      <c r="AK4177" s="121"/>
    </row>
    <row r="4178" spans="37:37" ht="12.75">
      <c r="AK4178" s="121"/>
    </row>
    <row r="4179" spans="37:37" ht="12.75">
      <c r="AK4179" s="121"/>
    </row>
    <row r="4180" spans="37:37" ht="12.75">
      <c r="AK4180" s="121"/>
    </row>
    <row r="4181" spans="37:37" ht="12.75">
      <c r="AK4181" s="121"/>
    </row>
    <row r="4182" spans="37:37" ht="12.75">
      <c r="AK4182" s="121"/>
    </row>
    <row r="4183" spans="37:37" ht="12.75">
      <c r="AK4183" s="121"/>
    </row>
    <row r="4184" spans="37:37" ht="12.75">
      <c r="AK4184" s="121"/>
    </row>
    <row r="4185" spans="37:37" ht="12.75">
      <c r="AK4185" s="121"/>
    </row>
    <row r="4186" spans="37:37" ht="12.75">
      <c r="AK4186" s="121"/>
    </row>
    <row r="4187" spans="37:37" ht="12.75">
      <c r="AK4187" s="121"/>
    </row>
    <row r="4188" spans="37:37" ht="12.75">
      <c r="AK4188" s="121"/>
    </row>
    <row r="4189" spans="37:37" ht="12.75">
      <c r="AK4189" s="121"/>
    </row>
    <row r="4190" spans="37:37" ht="12.75">
      <c r="AK4190" s="121"/>
    </row>
    <row r="4191" spans="37:37" ht="12.75">
      <c r="AK4191" s="121"/>
    </row>
    <row r="4192" spans="37:37" ht="12.75">
      <c r="AK4192" s="121"/>
    </row>
    <row r="4193" spans="37:37" ht="12.75">
      <c r="AK4193" s="121"/>
    </row>
    <row r="4194" spans="37:37" ht="12.75">
      <c r="AK4194" s="121"/>
    </row>
    <row r="4195" spans="37:37" ht="12.75">
      <c r="AK4195" s="121"/>
    </row>
    <row r="4196" spans="37:37" ht="12.75">
      <c r="AK4196" s="121"/>
    </row>
    <row r="4197" spans="37:37" ht="12.75">
      <c r="AK4197" s="121"/>
    </row>
    <row r="4198" spans="37:37" ht="12.75">
      <c r="AK4198" s="121"/>
    </row>
    <row r="4199" spans="37:37" ht="12.75">
      <c r="AK4199" s="121"/>
    </row>
    <row r="4200" spans="37:37" ht="12.75">
      <c r="AK4200" s="121"/>
    </row>
    <row r="4201" spans="37:37" ht="12.75">
      <c r="AK4201" s="121"/>
    </row>
    <row r="4202" spans="37:37" ht="12.75">
      <c r="AK4202" s="121"/>
    </row>
    <row r="4203" spans="37:37" ht="12.75">
      <c r="AK4203" s="121"/>
    </row>
    <row r="4204" spans="37:37" ht="12.75">
      <c r="AK4204" s="121"/>
    </row>
    <row r="4205" spans="37:37" ht="12.75">
      <c r="AK4205" s="121"/>
    </row>
    <row r="4206" spans="37:37" ht="12.75">
      <c r="AK4206" s="121"/>
    </row>
    <row r="4207" spans="37:37" ht="12.75">
      <c r="AK4207" s="121"/>
    </row>
    <row r="4208" spans="37:37" ht="12.75">
      <c r="AK4208" s="121"/>
    </row>
    <row r="4209" spans="37:37" ht="12.75">
      <c r="AK4209" s="121"/>
    </row>
    <row r="4210" spans="37:37" ht="12.75">
      <c r="AK4210" s="121"/>
    </row>
    <row r="4211" spans="37:37" ht="12.75">
      <c r="AK4211" s="121"/>
    </row>
    <row r="4212" spans="37:37" ht="12.75">
      <c r="AK4212" s="121"/>
    </row>
    <row r="4213" spans="37:37" ht="12.75">
      <c r="AK4213" s="121"/>
    </row>
    <row r="4214" spans="37:37" ht="12.75">
      <c r="AK4214" s="121"/>
    </row>
    <row r="4215" spans="37:37" ht="12.75">
      <c r="AK4215" s="121"/>
    </row>
    <row r="4216" spans="37:37" ht="12.75">
      <c r="AK4216" s="121"/>
    </row>
    <row r="4217" spans="37:37" ht="12.75">
      <c r="AK4217" s="121"/>
    </row>
    <row r="4218" spans="37:37" ht="12.75">
      <c r="AK4218" s="121"/>
    </row>
    <row r="4219" spans="37:37" ht="12.75">
      <c r="AK4219" s="121"/>
    </row>
    <row r="4220" spans="37:37" ht="12.75">
      <c r="AK4220" s="121"/>
    </row>
    <row r="4221" spans="37:37" ht="12.75">
      <c r="AK4221" s="121"/>
    </row>
    <row r="4222" spans="37:37" ht="12.75">
      <c r="AK4222" s="121"/>
    </row>
    <row r="4223" spans="37:37" ht="12.75">
      <c r="AK4223" s="121"/>
    </row>
    <row r="4224" spans="37:37" ht="12.75">
      <c r="AK4224" s="121"/>
    </row>
    <row r="4225" spans="37:37" ht="12.75">
      <c r="AK4225" s="121"/>
    </row>
    <row r="4226" spans="37:37" ht="12.75">
      <c r="AK4226" s="121"/>
    </row>
    <row r="4227" spans="37:37" ht="12.75">
      <c r="AK4227" s="121"/>
    </row>
    <row r="4228" spans="37:37" ht="12.75">
      <c r="AK4228" s="121"/>
    </row>
    <row r="4229" spans="37:37" ht="12.75">
      <c r="AK4229" s="121"/>
    </row>
    <row r="4230" spans="37:37" ht="12.75">
      <c r="AK4230" s="121"/>
    </row>
    <row r="4231" spans="37:37" ht="12.75">
      <c r="AK4231" s="121"/>
    </row>
    <row r="4232" spans="37:37" ht="12.75">
      <c r="AK4232" s="121"/>
    </row>
    <row r="4233" spans="37:37" ht="12.75">
      <c r="AK4233" s="121"/>
    </row>
    <row r="4234" spans="37:37" ht="12.75">
      <c r="AK4234" s="121"/>
    </row>
    <row r="4235" spans="37:37" ht="12.75">
      <c r="AK4235" s="121"/>
    </row>
    <row r="4236" spans="37:37" ht="12.75">
      <c r="AK4236" s="121"/>
    </row>
    <row r="4237" spans="37:37" ht="12.75">
      <c r="AK4237" s="121"/>
    </row>
    <row r="4238" spans="37:37" ht="12.75">
      <c r="AK4238" s="121"/>
    </row>
    <row r="4239" spans="37:37" ht="12.75">
      <c r="AK4239" s="121"/>
    </row>
    <row r="4240" spans="37:37" ht="12.75">
      <c r="AK4240" s="121"/>
    </row>
    <row r="4241" spans="37:37" ht="12.75">
      <c r="AK4241" s="121"/>
    </row>
    <row r="4242" spans="37:37" ht="12.75">
      <c r="AK4242" s="121"/>
    </row>
    <row r="4243" spans="37:37" ht="12.75">
      <c r="AK4243" s="121"/>
    </row>
    <row r="4244" spans="37:37" ht="12.75">
      <c r="AK4244" s="121"/>
    </row>
    <row r="4245" spans="37:37" ht="12.75">
      <c r="AK4245" s="121"/>
    </row>
    <row r="4246" spans="37:37" ht="12.75">
      <c r="AK4246" s="121"/>
    </row>
    <row r="4247" spans="37:37" ht="12.75">
      <c r="AK4247" s="121"/>
    </row>
    <row r="4248" spans="37:37" ht="12.75">
      <c r="AK4248" s="121"/>
    </row>
    <row r="4249" spans="37:37" ht="12.75">
      <c r="AK4249" s="121"/>
    </row>
    <row r="4250" spans="37:37" ht="12.75">
      <c r="AK4250" s="121"/>
    </row>
    <row r="4251" spans="37:37" ht="12.75">
      <c r="AK4251" s="121"/>
    </row>
    <row r="4252" spans="37:37" ht="12.75">
      <c r="AK4252" s="121"/>
    </row>
    <row r="4253" spans="37:37" ht="12.75">
      <c r="AK4253" s="121"/>
    </row>
    <row r="4254" spans="37:37" ht="12.75">
      <c r="AK4254" s="121"/>
    </row>
    <row r="4255" spans="37:37" ht="12.75">
      <c r="AK4255" s="121"/>
    </row>
    <row r="4256" spans="37:37" ht="12.75">
      <c r="AK4256" s="121"/>
    </row>
    <row r="4257" spans="37:37" ht="12.75">
      <c r="AK4257" s="121"/>
    </row>
    <row r="4258" spans="37:37" ht="12.75">
      <c r="AK4258" s="121"/>
    </row>
    <row r="4259" spans="37:37" ht="12.75">
      <c r="AK4259" s="121"/>
    </row>
    <row r="4260" spans="37:37" ht="12.75">
      <c r="AK4260" s="121"/>
    </row>
    <row r="4261" spans="37:37" ht="12.75">
      <c r="AK4261" s="121"/>
    </row>
    <row r="4262" spans="37:37" ht="12.75">
      <c r="AK4262" s="121"/>
    </row>
    <row r="4263" spans="37:37" ht="12.75">
      <c r="AK4263" s="121"/>
    </row>
    <row r="4264" spans="37:37" ht="12.75">
      <c r="AK4264" s="121"/>
    </row>
    <row r="4265" spans="37:37" ht="12.75">
      <c r="AK4265" s="121"/>
    </row>
    <row r="4266" spans="37:37" ht="12.75">
      <c r="AK4266" s="121"/>
    </row>
    <row r="4267" spans="37:37" ht="12.75">
      <c r="AK4267" s="121"/>
    </row>
    <row r="4268" spans="37:37" ht="12.75">
      <c r="AK4268" s="121"/>
    </row>
    <row r="4269" spans="37:37" ht="12.75">
      <c r="AK4269" s="121"/>
    </row>
    <row r="4270" spans="37:37" ht="12.75">
      <c r="AK4270" s="121"/>
    </row>
    <row r="4271" spans="37:37" ht="12.75">
      <c r="AK4271" s="121"/>
    </row>
    <row r="4272" spans="37:37" ht="12.75">
      <c r="AK4272" s="121"/>
    </row>
    <row r="4273" spans="37:37" ht="12.75">
      <c r="AK4273" s="121"/>
    </row>
    <row r="4274" spans="37:37" ht="12.75">
      <c r="AK4274" s="121"/>
    </row>
    <row r="4275" spans="37:37" ht="12.75">
      <c r="AK4275" s="121"/>
    </row>
    <row r="4276" spans="37:37" ht="12.75">
      <c r="AK4276" s="121"/>
    </row>
    <row r="4277" spans="37:37" ht="12.75">
      <c r="AK4277" s="121"/>
    </row>
    <row r="4278" spans="37:37" ht="12.75">
      <c r="AK4278" s="121"/>
    </row>
    <row r="4279" spans="37:37" ht="12.75">
      <c r="AK4279" s="121"/>
    </row>
    <row r="4280" spans="37:37" ht="12.75">
      <c r="AK4280" s="121"/>
    </row>
    <row r="4281" spans="37:37" ht="12.75">
      <c r="AK4281" s="121"/>
    </row>
    <row r="4282" spans="37:37" ht="12.75">
      <c r="AK4282" s="121"/>
    </row>
    <row r="4283" spans="37:37" ht="12.75">
      <c r="AK4283" s="121"/>
    </row>
    <row r="4284" spans="37:37" ht="12.75">
      <c r="AK4284" s="121"/>
    </row>
    <row r="4285" spans="37:37" ht="12.75">
      <c r="AK4285" s="121"/>
    </row>
    <row r="4286" spans="37:37" ht="12.75">
      <c r="AK4286" s="121"/>
    </row>
    <row r="4287" spans="37:37" ht="12.75">
      <c r="AK4287" s="121"/>
    </row>
    <row r="4288" spans="37:37" ht="12.75">
      <c r="AK4288" s="121"/>
    </row>
    <row r="4289" spans="37:37" ht="12.75">
      <c r="AK4289" s="121"/>
    </row>
    <row r="4290" spans="37:37" ht="12.75">
      <c r="AK4290" s="121"/>
    </row>
    <row r="4291" spans="37:37" ht="12.75">
      <c r="AK4291" s="121"/>
    </row>
    <row r="4292" spans="37:37" ht="12.75">
      <c r="AK4292" s="121"/>
    </row>
    <row r="4293" spans="37:37" ht="12.75">
      <c r="AK4293" s="121"/>
    </row>
    <row r="4294" spans="37:37" ht="12.75">
      <c r="AK4294" s="121"/>
    </row>
    <row r="4295" spans="37:37" ht="12.75">
      <c r="AK4295" s="121"/>
    </row>
    <row r="4296" spans="37:37" ht="12.75">
      <c r="AK4296" s="121"/>
    </row>
    <row r="4297" spans="37:37" ht="12.75">
      <c r="AK4297" s="121"/>
    </row>
    <row r="4298" spans="37:37" ht="12.75">
      <c r="AK4298" s="121"/>
    </row>
    <row r="4299" spans="37:37" ht="12.75">
      <c r="AK4299" s="121"/>
    </row>
    <row r="4300" spans="37:37" ht="12.75">
      <c r="AK4300" s="121"/>
    </row>
    <row r="4301" spans="37:37" ht="12.75">
      <c r="AK4301" s="121"/>
    </row>
    <row r="4302" spans="37:37" ht="12.75">
      <c r="AK4302" s="121"/>
    </row>
    <row r="4303" spans="37:37" ht="12.75">
      <c r="AK4303" s="121"/>
    </row>
    <row r="4304" spans="37:37" ht="12.75">
      <c r="AK4304" s="121"/>
    </row>
    <row r="4305" spans="37:37" ht="12.75">
      <c r="AK4305" s="121"/>
    </row>
    <row r="4306" spans="37:37" ht="12.75">
      <c r="AK4306" s="121"/>
    </row>
    <row r="4307" spans="37:37" ht="12.75">
      <c r="AK4307" s="121"/>
    </row>
    <row r="4308" spans="37:37" ht="12.75">
      <c r="AK4308" s="121"/>
    </row>
    <row r="4309" spans="37:37" ht="12.75">
      <c r="AK4309" s="121"/>
    </row>
    <row r="4310" spans="37:37" ht="12.75">
      <c r="AK4310" s="121"/>
    </row>
    <row r="4311" spans="37:37" ht="12.75">
      <c r="AK4311" s="121"/>
    </row>
    <row r="4312" spans="37:37" ht="12.75">
      <c r="AK4312" s="121"/>
    </row>
    <row r="4313" spans="37:37" ht="12.75">
      <c r="AK4313" s="121"/>
    </row>
    <row r="4314" spans="37:37" ht="12.75">
      <c r="AK4314" s="121"/>
    </row>
    <row r="4315" spans="37:37" ht="12.75">
      <c r="AK4315" s="121"/>
    </row>
    <row r="4316" spans="37:37" ht="12.75">
      <c r="AK4316" s="121"/>
    </row>
    <row r="4317" spans="37:37" ht="12.75">
      <c r="AK4317" s="121"/>
    </row>
    <row r="4318" spans="37:37" ht="12.75">
      <c r="AK4318" s="121"/>
    </row>
    <row r="4319" spans="37:37" ht="12.75">
      <c r="AK4319" s="121"/>
    </row>
    <row r="4320" spans="37:37" ht="12.75">
      <c r="AK4320" s="121"/>
    </row>
    <row r="4321" spans="37:37" ht="12.75">
      <c r="AK4321" s="121"/>
    </row>
    <row r="4322" spans="37:37" ht="12.75">
      <c r="AK4322" s="121"/>
    </row>
    <row r="4323" spans="37:37" ht="12.75">
      <c r="AK4323" s="121"/>
    </row>
    <row r="4324" spans="37:37" ht="12.75">
      <c r="AK4324" s="121"/>
    </row>
    <row r="4325" spans="37:37" ht="12.75">
      <c r="AK4325" s="121"/>
    </row>
    <row r="4326" spans="37:37" ht="12.75">
      <c r="AK4326" s="121"/>
    </row>
    <row r="4327" spans="37:37" ht="12.75">
      <c r="AK4327" s="121"/>
    </row>
    <row r="4328" spans="37:37" ht="12.75">
      <c r="AK4328" s="121"/>
    </row>
    <row r="4329" spans="37:37" ht="12.75">
      <c r="AK4329" s="121"/>
    </row>
    <row r="4330" spans="37:37" ht="12.75">
      <c r="AK4330" s="121"/>
    </row>
    <row r="4331" spans="37:37" ht="12.75">
      <c r="AK4331" s="121"/>
    </row>
    <row r="4332" spans="37:37" ht="12.75">
      <c r="AK4332" s="121"/>
    </row>
    <row r="4333" spans="37:37" ht="12.75">
      <c r="AK4333" s="121"/>
    </row>
    <row r="4334" spans="37:37" ht="12.75">
      <c r="AK4334" s="121"/>
    </row>
    <row r="4335" spans="37:37" ht="12.75">
      <c r="AK4335" s="121"/>
    </row>
    <row r="4336" spans="37:37" ht="12.75">
      <c r="AK4336" s="121"/>
    </row>
    <row r="4337" spans="37:37" ht="12.75">
      <c r="AK4337" s="121"/>
    </row>
    <row r="4338" spans="37:37" ht="12.75">
      <c r="AK4338" s="121"/>
    </row>
    <row r="4339" spans="37:37" ht="12.75">
      <c r="AK4339" s="121"/>
    </row>
    <row r="4340" spans="37:37" ht="12.75">
      <c r="AK4340" s="121"/>
    </row>
    <row r="4341" spans="37:37" ht="12.75">
      <c r="AK4341" s="121"/>
    </row>
    <row r="4342" spans="37:37" ht="12.75">
      <c r="AK4342" s="121"/>
    </row>
    <row r="4343" spans="37:37" ht="12.75">
      <c r="AK4343" s="121"/>
    </row>
    <row r="4344" spans="37:37" ht="12.75">
      <c r="AK4344" s="121"/>
    </row>
    <row r="4345" spans="37:37" ht="12.75">
      <c r="AK4345" s="121"/>
    </row>
    <row r="4346" spans="37:37" ht="12.75">
      <c r="AK4346" s="121"/>
    </row>
    <row r="4347" spans="37:37" ht="12.75">
      <c r="AK4347" s="121"/>
    </row>
    <row r="4348" spans="37:37" ht="12.75">
      <c r="AK4348" s="121"/>
    </row>
    <row r="4349" spans="37:37" ht="12.75">
      <c r="AK4349" s="121"/>
    </row>
    <row r="4350" spans="37:37" ht="12.75">
      <c r="AK4350" s="121"/>
    </row>
    <row r="4351" spans="37:37" ht="12.75">
      <c r="AK4351" s="121"/>
    </row>
    <row r="4352" spans="37:37" ht="12.75">
      <c r="AK4352" s="121"/>
    </row>
    <row r="4353" spans="37:37" ht="12.75">
      <c r="AK4353" s="121"/>
    </row>
    <row r="4354" spans="37:37" ht="12.75">
      <c r="AK4354" s="121"/>
    </row>
    <row r="4355" spans="37:37" ht="12.75">
      <c r="AK4355" s="121"/>
    </row>
    <row r="4356" spans="37:37" ht="12.75">
      <c r="AK4356" s="121"/>
    </row>
    <row r="4357" spans="37:37" ht="12.75">
      <c r="AK4357" s="121"/>
    </row>
    <row r="4358" spans="37:37" ht="12.75">
      <c r="AK4358" s="121"/>
    </row>
    <row r="4359" spans="37:37" ht="12.75">
      <c r="AK4359" s="121"/>
    </row>
    <row r="4360" spans="37:37" ht="12.75">
      <c r="AK4360" s="121"/>
    </row>
    <row r="4361" spans="37:37" ht="12.75">
      <c r="AK4361" s="121"/>
    </row>
    <row r="4362" spans="37:37" ht="12.75">
      <c r="AK4362" s="121"/>
    </row>
    <row r="4363" spans="37:37" ht="12.75">
      <c r="AK4363" s="121"/>
    </row>
    <row r="4364" spans="37:37" ht="12.75">
      <c r="AK4364" s="121"/>
    </row>
    <row r="4365" spans="37:37" ht="12.75">
      <c r="AK4365" s="121"/>
    </row>
    <row r="4366" spans="37:37" ht="12.75">
      <c r="AK4366" s="121"/>
    </row>
    <row r="4367" spans="37:37" ht="12.75">
      <c r="AK4367" s="121"/>
    </row>
    <row r="4368" spans="37:37" ht="12.75">
      <c r="AK4368" s="121"/>
    </row>
    <row r="4369" spans="37:37" ht="12.75">
      <c r="AK4369" s="121"/>
    </row>
    <row r="4370" spans="37:37" ht="12.75">
      <c r="AK4370" s="121"/>
    </row>
    <row r="4371" spans="37:37" ht="12.75">
      <c r="AK4371" s="121"/>
    </row>
    <row r="4372" spans="37:37" ht="12.75">
      <c r="AK4372" s="121"/>
    </row>
    <row r="4373" spans="37:37" ht="12.75">
      <c r="AK4373" s="121"/>
    </row>
    <row r="4374" spans="37:37" ht="12.75">
      <c r="AK4374" s="121"/>
    </row>
    <row r="4375" spans="37:37" ht="12.75">
      <c r="AK4375" s="121"/>
    </row>
    <row r="4376" spans="37:37" ht="12.75">
      <c r="AK4376" s="121"/>
    </row>
    <row r="4377" spans="37:37" ht="12.75">
      <c r="AK4377" s="121"/>
    </row>
    <row r="4378" spans="37:37" ht="12.75">
      <c r="AK4378" s="121"/>
    </row>
    <row r="4379" spans="37:37" ht="12.75">
      <c r="AK4379" s="121"/>
    </row>
    <row r="4380" spans="37:37" ht="12.75">
      <c r="AK4380" s="121"/>
    </row>
    <row r="4381" spans="37:37" ht="12.75">
      <c r="AK4381" s="121"/>
    </row>
    <row r="4382" spans="37:37" ht="12.75">
      <c r="AK4382" s="121"/>
    </row>
    <row r="4383" spans="37:37" ht="12.75">
      <c r="AK4383" s="121"/>
    </row>
    <row r="4384" spans="37:37" ht="12.75">
      <c r="AK4384" s="121"/>
    </row>
    <row r="4385" spans="37:37" ht="12.75">
      <c r="AK4385" s="121"/>
    </row>
    <row r="4386" spans="37:37" ht="12.75">
      <c r="AK4386" s="121"/>
    </row>
    <row r="4387" spans="37:37" ht="12.75">
      <c r="AK4387" s="121"/>
    </row>
    <row r="4388" spans="37:37" ht="12.75">
      <c r="AK4388" s="121"/>
    </row>
    <row r="4389" spans="37:37" ht="12.75">
      <c r="AK4389" s="121"/>
    </row>
    <row r="4390" spans="37:37" ht="12.75">
      <c r="AK4390" s="121"/>
    </row>
    <row r="4391" spans="37:37" ht="12.75">
      <c r="AK4391" s="121"/>
    </row>
    <row r="4392" spans="37:37" ht="12.75">
      <c r="AK4392" s="121"/>
    </row>
    <row r="4393" spans="37:37" ht="12.75">
      <c r="AK4393" s="121"/>
    </row>
    <row r="4394" spans="37:37" ht="12.75">
      <c r="AK4394" s="121"/>
    </row>
    <row r="4395" spans="37:37" ht="12.75">
      <c r="AK4395" s="121"/>
    </row>
    <row r="4396" spans="37:37" ht="12.75">
      <c r="AK4396" s="121"/>
    </row>
    <row r="4397" spans="37:37" ht="12.75">
      <c r="AK4397" s="121"/>
    </row>
    <row r="4398" spans="37:37" ht="12.75">
      <c r="AK4398" s="121"/>
    </row>
    <row r="4399" spans="37:37" ht="12.75">
      <c r="AK4399" s="121"/>
    </row>
    <row r="4400" spans="37:37" ht="12.75">
      <c r="AK4400" s="121"/>
    </row>
    <row r="4401" spans="37:37" ht="12.75">
      <c r="AK4401" s="121"/>
    </row>
    <row r="4402" spans="37:37" ht="12.75">
      <c r="AK4402" s="121"/>
    </row>
    <row r="4403" spans="37:37" ht="12.75">
      <c r="AK4403" s="121"/>
    </row>
    <row r="4404" spans="37:37" ht="12.75">
      <c r="AK4404" s="121"/>
    </row>
    <row r="4405" spans="37:37" ht="12.75">
      <c r="AK4405" s="121"/>
    </row>
    <row r="4406" spans="37:37" ht="12.75">
      <c r="AK4406" s="121"/>
    </row>
    <row r="4407" spans="37:37" ht="12.75">
      <c r="AK4407" s="121"/>
    </row>
    <row r="4408" spans="37:37" ht="12.75">
      <c r="AK4408" s="121"/>
    </row>
    <row r="4409" spans="37:37" ht="12.75">
      <c r="AK4409" s="121"/>
    </row>
    <row r="4410" spans="37:37" ht="12.75">
      <c r="AK4410" s="121"/>
    </row>
    <row r="4411" spans="37:37" ht="12.75">
      <c r="AK4411" s="121"/>
    </row>
    <row r="4412" spans="37:37" ht="12.75">
      <c r="AK4412" s="121"/>
    </row>
    <row r="4413" spans="37:37" ht="12.75">
      <c r="AK4413" s="121"/>
    </row>
    <row r="4414" spans="37:37" ht="12.75">
      <c r="AK4414" s="121"/>
    </row>
    <row r="4415" spans="37:37" ht="12.75">
      <c r="AK4415" s="121"/>
    </row>
    <row r="4416" spans="37:37" ht="12.75">
      <c r="AK4416" s="121"/>
    </row>
    <row r="4417" spans="37:37" ht="12.75">
      <c r="AK4417" s="121"/>
    </row>
    <row r="4418" spans="37:37" ht="12.75">
      <c r="AK4418" s="121"/>
    </row>
    <row r="4419" spans="37:37" ht="12.75">
      <c r="AK4419" s="121"/>
    </row>
    <row r="4420" spans="37:37" ht="12.75">
      <c r="AK4420" s="121"/>
    </row>
    <row r="4421" spans="37:37" ht="12.75">
      <c r="AK4421" s="121"/>
    </row>
    <row r="4422" spans="37:37" ht="12.75">
      <c r="AK4422" s="121"/>
    </row>
    <row r="4423" spans="37:37" ht="12.75">
      <c r="AK4423" s="121"/>
    </row>
    <row r="4424" spans="37:37" ht="12.75">
      <c r="AK4424" s="121"/>
    </row>
    <row r="4425" spans="37:37" ht="12.75">
      <c r="AK4425" s="121"/>
    </row>
    <row r="4426" spans="37:37" ht="12.75">
      <c r="AK4426" s="121"/>
    </row>
    <row r="4427" spans="37:37" ht="12.75">
      <c r="AK4427" s="121"/>
    </row>
    <row r="4428" spans="37:37" ht="12.75">
      <c r="AK4428" s="121"/>
    </row>
    <row r="4429" spans="37:37" ht="12.75">
      <c r="AK4429" s="121"/>
    </row>
    <row r="4430" spans="37:37" ht="12.75">
      <c r="AK4430" s="121"/>
    </row>
    <row r="4431" spans="37:37" ht="12.75">
      <c r="AK4431" s="121"/>
    </row>
    <row r="4432" spans="37:37" ht="12.75">
      <c r="AK4432" s="121"/>
    </row>
    <row r="4433" spans="37:37" ht="12.75">
      <c r="AK4433" s="121"/>
    </row>
    <row r="4434" spans="37:37" ht="12.75">
      <c r="AK4434" s="121"/>
    </row>
    <row r="4435" spans="37:37" ht="12.75">
      <c r="AK4435" s="121"/>
    </row>
    <row r="4436" spans="37:37" ht="12.75">
      <c r="AK4436" s="121"/>
    </row>
    <row r="4437" spans="37:37" ht="12.75">
      <c r="AK4437" s="121"/>
    </row>
    <row r="4438" spans="37:37" ht="12.75">
      <c r="AK4438" s="121"/>
    </row>
    <row r="4439" spans="37:37" ht="12.75">
      <c r="AK4439" s="121"/>
    </row>
    <row r="4440" spans="37:37" ht="12.75">
      <c r="AK4440" s="121"/>
    </row>
    <row r="4441" spans="37:37" ht="12.75">
      <c r="AK4441" s="121"/>
    </row>
    <row r="4442" spans="37:37" ht="12.75">
      <c r="AK4442" s="121"/>
    </row>
    <row r="4443" spans="37:37" ht="12.75">
      <c r="AK4443" s="121"/>
    </row>
    <row r="4444" spans="37:37" ht="12.75">
      <c r="AK4444" s="121"/>
    </row>
    <row r="4445" spans="37:37" ht="12.75">
      <c r="AK4445" s="121"/>
    </row>
    <row r="4446" spans="37:37" ht="12.75">
      <c r="AK4446" s="121"/>
    </row>
    <row r="4447" spans="37:37" ht="12.75">
      <c r="AK4447" s="121"/>
    </row>
    <row r="4448" spans="37:37" ht="12.75">
      <c r="AK4448" s="121"/>
    </row>
    <row r="4449" spans="37:37" ht="12.75">
      <c r="AK4449" s="121"/>
    </row>
    <row r="4450" spans="37:37" ht="12.75">
      <c r="AK4450" s="121"/>
    </row>
    <row r="4451" spans="37:37" ht="12.75">
      <c r="AK4451" s="121"/>
    </row>
    <row r="4452" spans="37:37" ht="12.75">
      <c r="AK4452" s="121"/>
    </row>
    <row r="4453" spans="37:37" ht="12.75">
      <c r="AK4453" s="121"/>
    </row>
    <row r="4454" spans="37:37" ht="12.75">
      <c r="AK4454" s="121"/>
    </row>
    <row r="4455" spans="37:37" ht="12.75">
      <c r="AK4455" s="121"/>
    </row>
    <row r="4456" spans="37:37" ht="12.75">
      <c r="AK4456" s="121"/>
    </row>
    <row r="4457" spans="37:37" ht="12.75">
      <c r="AK4457" s="121"/>
    </row>
    <row r="4458" spans="37:37" ht="12.75">
      <c r="AK4458" s="121"/>
    </row>
    <row r="4459" spans="37:37" ht="12.75">
      <c r="AK4459" s="121"/>
    </row>
    <row r="4460" spans="37:37" ht="12.75">
      <c r="AK4460" s="121"/>
    </row>
    <row r="4461" spans="37:37" ht="12.75">
      <c r="AK4461" s="121"/>
    </row>
    <row r="4462" spans="37:37" ht="12.75">
      <c r="AK4462" s="121"/>
    </row>
    <row r="4463" spans="37:37" ht="12.75">
      <c r="AK4463" s="121"/>
    </row>
    <row r="4464" spans="37:37" ht="12.75">
      <c r="AK4464" s="121"/>
    </row>
    <row r="4465" spans="37:37" ht="12.75">
      <c r="AK4465" s="121"/>
    </row>
    <row r="4466" spans="37:37" ht="12.75">
      <c r="AK4466" s="121"/>
    </row>
    <row r="4467" spans="37:37" ht="12.75">
      <c r="AK4467" s="121"/>
    </row>
    <row r="4468" spans="37:37" ht="12.75">
      <c r="AK4468" s="121"/>
    </row>
    <row r="4469" spans="37:37" ht="12.75">
      <c r="AK4469" s="121"/>
    </row>
    <row r="4470" spans="37:37" ht="12.75">
      <c r="AK4470" s="121"/>
    </row>
    <row r="4471" spans="37:37" ht="12.75">
      <c r="AK4471" s="121"/>
    </row>
    <row r="4472" spans="37:37" ht="12.75">
      <c r="AK4472" s="121"/>
    </row>
    <row r="4473" spans="37:37" ht="12.75">
      <c r="AK4473" s="121"/>
    </row>
    <row r="4474" spans="37:37" ht="12.75">
      <c r="AK4474" s="121"/>
    </row>
    <row r="4475" spans="37:37" ht="12.75">
      <c r="AK4475" s="121"/>
    </row>
    <row r="4476" spans="37:37" ht="12.75">
      <c r="AK4476" s="121"/>
    </row>
    <row r="4477" spans="37:37" ht="12.75">
      <c r="AK4477" s="121"/>
    </row>
    <row r="4478" spans="37:37" ht="12.75">
      <c r="AK4478" s="121"/>
    </row>
    <row r="4479" spans="37:37" ht="12.75">
      <c r="AK4479" s="121"/>
    </row>
    <row r="4480" spans="37:37" ht="12.75">
      <c r="AK4480" s="121"/>
    </row>
    <row r="4481" spans="37:37" ht="12.75">
      <c r="AK4481" s="121"/>
    </row>
    <row r="4482" spans="37:37" ht="12.75">
      <c r="AK4482" s="121"/>
    </row>
    <row r="4483" spans="37:37" ht="12.75">
      <c r="AK4483" s="121"/>
    </row>
    <row r="4484" spans="37:37" ht="12.75">
      <c r="AK4484" s="121"/>
    </row>
    <row r="4485" spans="37:37" ht="12.75">
      <c r="AK4485" s="121"/>
    </row>
    <row r="4486" spans="37:37" ht="12.75">
      <c r="AK4486" s="121"/>
    </row>
    <row r="4487" spans="37:37" ht="12.75">
      <c r="AK4487" s="121"/>
    </row>
    <row r="4488" spans="37:37" ht="12.75">
      <c r="AK4488" s="121"/>
    </row>
    <row r="4489" spans="37:37" ht="12.75">
      <c r="AK4489" s="121"/>
    </row>
    <row r="4490" spans="37:37" ht="12.75">
      <c r="AK4490" s="121"/>
    </row>
    <row r="4491" spans="37:37" ht="12.75">
      <c r="AK4491" s="121"/>
    </row>
    <row r="4492" spans="37:37" ht="12.75">
      <c r="AK4492" s="121"/>
    </row>
    <row r="4493" spans="37:37" ht="12.75">
      <c r="AK4493" s="121"/>
    </row>
    <row r="4494" spans="37:37" ht="12.75">
      <c r="AK4494" s="121"/>
    </row>
    <row r="4495" spans="37:37" ht="12.75">
      <c r="AK4495" s="121"/>
    </row>
    <row r="4496" spans="37:37" ht="12.75">
      <c r="AK4496" s="121"/>
    </row>
    <row r="4497" spans="37:37" ht="12.75">
      <c r="AK4497" s="121"/>
    </row>
    <row r="4498" spans="37:37" ht="12.75">
      <c r="AK4498" s="121"/>
    </row>
    <row r="4499" spans="37:37" ht="12.75">
      <c r="AK4499" s="121"/>
    </row>
    <row r="4500" spans="37:37" ht="12.75">
      <c r="AK4500" s="121"/>
    </row>
    <row r="4501" spans="37:37" ht="12.75">
      <c r="AK4501" s="121"/>
    </row>
    <row r="4502" spans="37:37" ht="12.75">
      <c r="AK4502" s="121"/>
    </row>
    <row r="4503" spans="37:37" ht="12.75">
      <c r="AK4503" s="121"/>
    </row>
    <row r="4504" spans="37:37" ht="12.75">
      <c r="AK4504" s="121"/>
    </row>
    <row r="4505" spans="37:37" ht="12.75">
      <c r="AK4505" s="121"/>
    </row>
    <row r="4506" spans="37:37" ht="12.75">
      <c r="AK4506" s="121"/>
    </row>
    <row r="4507" spans="37:37" ht="12.75">
      <c r="AK4507" s="121"/>
    </row>
    <row r="4508" spans="37:37" ht="12.75">
      <c r="AK4508" s="121"/>
    </row>
    <row r="4509" spans="37:37" ht="12.75">
      <c r="AK4509" s="121"/>
    </row>
    <row r="4510" spans="37:37" ht="12.75">
      <c r="AK4510" s="121"/>
    </row>
    <row r="4511" spans="37:37" ht="12.75">
      <c r="AK4511" s="121"/>
    </row>
    <row r="4512" spans="37:37" ht="12.75">
      <c r="AK4512" s="121"/>
    </row>
    <row r="4513" spans="37:37" ht="12.75">
      <c r="AK4513" s="121"/>
    </row>
    <row r="4514" spans="37:37" ht="12.75">
      <c r="AK4514" s="121"/>
    </row>
    <row r="4515" spans="37:37" ht="12.75">
      <c r="AK4515" s="121"/>
    </row>
    <row r="4516" spans="37:37" ht="12.75">
      <c r="AK4516" s="121"/>
    </row>
    <row r="4517" spans="37:37" ht="12.75">
      <c r="AK4517" s="121"/>
    </row>
    <row r="4518" spans="37:37" ht="12.75">
      <c r="AK4518" s="121"/>
    </row>
    <row r="4519" spans="37:37" ht="12.75">
      <c r="AK4519" s="121"/>
    </row>
    <row r="4520" spans="37:37" ht="12.75">
      <c r="AK4520" s="121"/>
    </row>
    <row r="4521" spans="37:37" ht="12.75">
      <c r="AK4521" s="121"/>
    </row>
    <row r="4522" spans="37:37" ht="12.75">
      <c r="AK4522" s="121"/>
    </row>
    <row r="4523" spans="37:37" ht="12.75">
      <c r="AK4523" s="121"/>
    </row>
    <row r="4524" spans="37:37" ht="12.75">
      <c r="AK4524" s="121"/>
    </row>
    <row r="4525" spans="37:37" ht="12.75">
      <c r="AK4525" s="121"/>
    </row>
    <row r="4526" spans="37:37" ht="12.75">
      <c r="AK4526" s="121"/>
    </row>
    <row r="4527" spans="37:37" ht="12.75">
      <c r="AK4527" s="121"/>
    </row>
    <row r="4528" spans="37:37" ht="12.75">
      <c r="AK4528" s="121"/>
    </row>
    <row r="4529" spans="37:37" ht="12.75">
      <c r="AK4529" s="121"/>
    </row>
    <row r="4530" spans="37:37" ht="12.75">
      <c r="AK4530" s="121"/>
    </row>
    <row r="4531" spans="37:37" ht="12.75">
      <c r="AK4531" s="121"/>
    </row>
    <row r="4532" spans="37:37" ht="12.75">
      <c r="AK4532" s="121"/>
    </row>
    <row r="4533" spans="37:37" ht="12.75">
      <c r="AK4533" s="121"/>
    </row>
    <row r="4534" spans="37:37" ht="12.75">
      <c r="AK4534" s="121"/>
    </row>
    <row r="4535" spans="37:37" ht="12.75">
      <c r="AK4535" s="121"/>
    </row>
    <row r="4536" spans="37:37" ht="12.75">
      <c r="AK4536" s="121"/>
    </row>
    <row r="4537" spans="37:37" ht="12.75">
      <c r="AK4537" s="121"/>
    </row>
    <row r="4538" spans="37:37" ht="12.75">
      <c r="AK4538" s="121"/>
    </row>
    <row r="4539" spans="37:37" ht="12.75">
      <c r="AK4539" s="121"/>
    </row>
    <row r="4540" spans="37:37" ht="12.75">
      <c r="AK4540" s="121"/>
    </row>
    <row r="4541" spans="37:37" ht="12.75">
      <c r="AK4541" s="121"/>
    </row>
    <row r="4542" spans="37:37" ht="12.75">
      <c r="AK4542" s="121"/>
    </row>
    <row r="4543" spans="37:37" ht="12.75">
      <c r="AK4543" s="121"/>
    </row>
    <row r="4544" spans="37:37" ht="12.75">
      <c r="AK4544" s="121"/>
    </row>
    <row r="4545" spans="37:37" ht="12.75">
      <c r="AK4545" s="121"/>
    </row>
    <row r="4546" spans="37:37" ht="12.75">
      <c r="AK4546" s="121"/>
    </row>
    <row r="4547" spans="37:37" ht="12.75">
      <c r="AK4547" s="121"/>
    </row>
    <row r="4548" spans="37:37" ht="12.75">
      <c r="AK4548" s="121"/>
    </row>
    <row r="4549" spans="37:37" ht="12.75">
      <c r="AK4549" s="121"/>
    </row>
    <row r="4550" spans="37:37" ht="12.75">
      <c r="AK4550" s="121"/>
    </row>
    <row r="4551" spans="37:37" ht="12.75">
      <c r="AK4551" s="121"/>
    </row>
    <row r="4552" spans="37:37" ht="12.75">
      <c r="AK4552" s="121"/>
    </row>
    <row r="4553" spans="37:37" ht="12.75">
      <c r="AK4553" s="121"/>
    </row>
    <row r="4554" spans="37:37" ht="12.75">
      <c r="AK4554" s="121"/>
    </row>
    <row r="4555" spans="37:37" ht="12.75">
      <c r="AK4555" s="121"/>
    </row>
    <row r="4556" spans="37:37" ht="12.75">
      <c r="AK4556" s="121"/>
    </row>
    <row r="4557" spans="37:37" ht="12.75">
      <c r="AK4557" s="121"/>
    </row>
    <row r="4558" spans="37:37" ht="12.75">
      <c r="AK4558" s="121"/>
    </row>
    <row r="4559" spans="37:37" ht="12.75">
      <c r="AK4559" s="121"/>
    </row>
    <row r="4560" spans="37:37" ht="12.75">
      <c r="AK4560" s="121"/>
    </row>
    <row r="4561" spans="37:37" ht="12.75">
      <c r="AK4561" s="121"/>
    </row>
    <row r="4562" spans="37:37" ht="12.75">
      <c r="AK4562" s="121"/>
    </row>
    <row r="4563" spans="37:37" ht="12.75">
      <c r="AK4563" s="121"/>
    </row>
    <row r="4564" spans="37:37" ht="12.75">
      <c r="AK4564" s="121"/>
    </row>
    <row r="4565" spans="37:37" ht="12.75">
      <c r="AK4565" s="121"/>
    </row>
    <row r="4566" spans="37:37" ht="12.75">
      <c r="AK4566" s="121"/>
    </row>
    <row r="4567" spans="37:37" ht="12.75">
      <c r="AK4567" s="121"/>
    </row>
    <row r="4568" spans="37:37" ht="12.75">
      <c r="AK4568" s="121"/>
    </row>
    <row r="4569" spans="37:37" ht="12.75">
      <c r="AK4569" s="121"/>
    </row>
    <row r="4570" spans="37:37" ht="12.75">
      <c r="AK4570" s="121"/>
    </row>
    <row r="4571" spans="37:37" ht="12.75">
      <c r="AK4571" s="121"/>
    </row>
    <row r="4572" spans="37:37" ht="12.75">
      <c r="AK4572" s="121"/>
    </row>
    <row r="4573" spans="37:37" ht="12.75">
      <c r="AK4573" s="121"/>
    </row>
    <row r="4574" spans="37:37" ht="12.75">
      <c r="AK4574" s="121"/>
    </row>
    <row r="4575" spans="37:37" ht="12.75">
      <c r="AK4575" s="121"/>
    </row>
    <row r="4576" spans="37:37" ht="12.75">
      <c r="AK4576" s="121"/>
    </row>
    <row r="4577" spans="37:37" ht="12.75">
      <c r="AK4577" s="121"/>
    </row>
    <row r="4578" spans="37:37" ht="12.75">
      <c r="AK4578" s="121"/>
    </row>
    <row r="4579" spans="37:37" ht="12.75">
      <c r="AK4579" s="121"/>
    </row>
    <row r="4580" spans="37:37" ht="12.75">
      <c r="AK4580" s="121"/>
    </row>
    <row r="4581" spans="37:37" ht="12.75">
      <c r="AK4581" s="121"/>
    </row>
    <row r="4582" spans="37:37" ht="12.75">
      <c r="AK4582" s="121"/>
    </row>
    <row r="4583" spans="37:37" ht="12.75">
      <c r="AK4583" s="121"/>
    </row>
    <row r="4584" spans="37:37" ht="12.75">
      <c r="AK4584" s="121"/>
    </row>
    <row r="4585" spans="37:37" ht="12.75">
      <c r="AK4585" s="121"/>
    </row>
    <row r="4586" spans="37:37" ht="12.75">
      <c r="AK4586" s="121"/>
    </row>
    <row r="4587" spans="37:37" ht="12.75">
      <c r="AK4587" s="121"/>
    </row>
    <row r="4588" spans="37:37" ht="12.75">
      <c r="AK4588" s="121"/>
    </row>
    <row r="4589" spans="37:37" ht="12.75">
      <c r="AK4589" s="121"/>
    </row>
    <row r="4590" spans="37:37" ht="12.75">
      <c r="AK4590" s="121"/>
    </row>
    <row r="4591" spans="37:37" ht="12.75">
      <c r="AK4591" s="121"/>
    </row>
    <row r="4592" spans="37:37" ht="12.75">
      <c r="AK4592" s="121"/>
    </row>
    <row r="4593" spans="37:37" ht="12.75">
      <c r="AK4593" s="121"/>
    </row>
    <row r="4594" spans="37:37" ht="12.75">
      <c r="AK4594" s="121"/>
    </row>
    <row r="4595" spans="37:37" ht="12.75">
      <c r="AK4595" s="121"/>
    </row>
    <row r="4596" spans="37:37" ht="12.75">
      <c r="AK4596" s="121"/>
    </row>
    <row r="4597" spans="37:37" ht="12.75">
      <c r="AK4597" s="121"/>
    </row>
    <row r="4598" spans="37:37" ht="12.75">
      <c r="AK4598" s="121"/>
    </row>
    <row r="4599" spans="37:37" ht="12.75">
      <c r="AK4599" s="121"/>
    </row>
    <row r="4600" spans="37:37" ht="12.75">
      <c r="AK4600" s="121"/>
    </row>
    <row r="4601" spans="37:37" ht="12.75">
      <c r="AK4601" s="121"/>
    </row>
    <row r="4602" spans="37:37" ht="12.75">
      <c r="AK4602" s="121"/>
    </row>
    <row r="4603" spans="37:37" ht="12.75">
      <c r="AK4603" s="121"/>
    </row>
    <row r="4604" spans="37:37" ht="12.75">
      <c r="AK4604" s="121"/>
    </row>
    <row r="4605" spans="37:37" ht="12.75">
      <c r="AK4605" s="121"/>
    </row>
    <row r="4606" spans="37:37" ht="12.75">
      <c r="AK4606" s="121"/>
    </row>
    <row r="4607" spans="37:37" ht="12.75">
      <c r="AK4607" s="121"/>
    </row>
    <row r="4608" spans="37:37" ht="12.75">
      <c r="AK4608" s="121"/>
    </row>
    <row r="4609" spans="37:37" ht="12.75">
      <c r="AK4609" s="121"/>
    </row>
    <row r="4610" spans="37:37" ht="12.75">
      <c r="AK4610" s="121"/>
    </row>
    <row r="4611" spans="37:37" ht="12.75">
      <c r="AK4611" s="121"/>
    </row>
    <row r="4612" spans="37:37" ht="12.75">
      <c r="AK4612" s="121"/>
    </row>
    <row r="4613" spans="37:37" ht="12.75">
      <c r="AK4613" s="121"/>
    </row>
    <row r="4614" spans="37:37" ht="12.75">
      <c r="AK4614" s="121"/>
    </row>
    <row r="4615" spans="37:37" ht="12.75">
      <c r="AK4615" s="121"/>
    </row>
    <row r="4616" spans="37:37" ht="12.75">
      <c r="AK4616" s="121"/>
    </row>
    <row r="4617" spans="37:37" ht="12.75">
      <c r="AK4617" s="121"/>
    </row>
    <row r="4618" spans="37:37" ht="12.75">
      <c r="AK4618" s="121"/>
    </row>
    <row r="4619" spans="37:37" ht="12.75">
      <c r="AK4619" s="121"/>
    </row>
    <row r="4620" spans="37:37" ht="12.75">
      <c r="AK4620" s="121"/>
    </row>
    <row r="4621" spans="37:37" ht="12.75">
      <c r="AK4621" s="121"/>
    </row>
    <row r="4622" spans="37:37" ht="12.75">
      <c r="AK4622" s="121"/>
    </row>
    <row r="4623" spans="37:37" ht="12.75">
      <c r="AK4623" s="121"/>
    </row>
    <row r="4624" spans="37:37" ht="12.75">
      <c r="AK4624" s="121"/>
    </row>
    <row r="4625" spans="37:37" ht="12.75">
      <c r="AK4625" s="121"/>
    </row>
    <row r="4626" spans="37:37" ht="12.75">
      <c r="AK4626" s="121"/>
    </row>
    <row r="4627" spans="37:37" ht="12.75">
      <c r="AK4627" s="121"/>
    </row>
    <row r="4628" spans="37:37" ht="12.75">
      <c r="AK4628" s="121"/>
    </row>
    <row r="4629" spans="37:37" ht="12.75">
      <c r="AK4629" s="121"/>
    </row>
    <row r="4630" spans="37:37" ht="12.75">
      <c r="AK4630" s="121"/>
    </row>
    <row r="4631" spans="37:37" ht="12.75">
      <c r="AK4631" s="121"/>
    </row>
    <row r="4632" spans="37:37" ht="12.75">
      <c r="AK4632" s="121"/>
    </row>
    <row r="4633" spans="37:37" ht="12.75">
      <c r="AK4633" s="121"/>
    </row>
    <row r="4634" spans="37:37" ht="12.75">
      <c r="AK4634" s="121"/>
    </row>
    <row r="4635" spans="37:37" ht="12.75">
      <c r="AK4635" s="121"/>
    </row>
    <row r="4636" spans="37:37" ht="12.75">
      <c r="AK4636" s="121"/>
    </row>
    <row r="4637" spans="37:37" ht="12.75">
      <c r="AK4637" s="121"/>
    </row>
    <row r="4638" spans="37:37" ht="12.75">
      <c r="AK4638" s="121"/>
    </row>
    <row r="4639" spans="37:37" ht="12.75">
      <c r="AK4639" s="121"/>
    </row>
    <row r="4640" spans="37:37" ht="12.75">
      <c r="AK4640" s="121"/>
    </row>
    <row r="4641" spans="37:37" ht="12.75">
      <c r="AK4641" s="121"/>
    </row>
    <row r="4642" spans="37:37" ht="12.75">
      <c r="AK4642" s="121"/>
    </row>
    <row r="4643" spans="37:37" ht="12.75">
      <c r="AK4643" s="121"/>
    </row>
    <row r="4644" spans="37:37" ht="12.75">
      <c r="AK4644" s="121"/>
    </row>
    <row r="4645" spans="37:37" ht="12.75">
      <c r="AK4645" s="121"/>
    </row>
    <row r="4646" spans="37:37" ht="12.75">
      <c r="AK4646" s="121"/>
    </row>
    <row r="4647" spans="37:37" ht="12.75">
      <c r="AK4647" s="121"/>
    </row>
    <row r="4648" spans="37:37" ht="12.75">
      <c r="AK4648" s="121"/>
    </row>
    <row r="4649" spans="37:37" ht="12.75">
      <c r="AK4649" s="121"/>
    </row>
    <row r="4650" spans="37:37" ht="12.75">
      <c r="AK4650" s="121"/>
    </row>
    <row r="4651" spans="37:37" ht="12.75">
      <c r="AK4651" s="121"/>
    </row>
    <row r="4652" spans="37:37" ht="12.75">
      <c r="AK4652" s="121"/>
    </row>
    <row r="4653" spans="37:37" ht="12.75">
      <c r="AK4653" s="121"/>
    </row>
    <row r="4654" spans="37:37" ht="12.75">
      <c r="AK4654" s="121"/>
    </row>
    <row r="4655" spans="37:37" ht="12.75">
      <c r="AK4655" s="121"/>
    </row>
    <row r="4656" spans="37:37" ht="12.75">
      <c r="AK4656" s="121"/>
    </row>
    <row r="4657" spans="37:37" ht="12.75">
      <c r="AK4657" s="121"/>
    </row>
    <row r="4658" spans="37:37" ht="12.75">
      <c r="AK4658" s="121"/>
    </row>
    <row r="4659" spans="37:37" ht="12.75">
      <c r="AK4659" s="121"/>
    </row>
    <row r="4660" spans="37:37" ht="12.75">
      <c r="AK4660" s="121"/>
    </row>
    <row r="4661" spans="37:37" ht="12.75">
      <c r="AK4661" s="121"/>
    </row>
    <row r="4662" spans="37:37" ht="12.75">
      <c r="AK4662" s="121"/>
    </row>
    <row r="4663" spans="37:37" ht="12.75">
      <c r="AK4663" s="121"/>
    </row>
    <row r="4664" spans="37:37" ht="12.75">
      <c r="AK4664" s="121"/>
    </row>
    <row r="4665" spans="37:37" ht="12.75">
      <c r="AK4665" s="121"/>
    </row>
    <row r="4666" spans="37:37" ht="12.75">
      <c r="AK4666" s="121"/>
    </row>
    <row r="4667" spans="37:37" ht="12.75">
      <c r="AK4667" s="121"/>
    </row>
    <row r="4668" spans="37:37" ht="12.75">
      <c r="AK4668" s="121"/>
    </row>
    <row r="4669" spans="37:37" ht="12.75">
      <c r="AK4669" s="121"/>
    </row>
    <row r="4670" spans="37:37" ht="12.75">
      <c r="AK4670" s="121"/>
    </row>
    <row r="4671" spans="37:37" ht="12.75">
      <c r="AK4671" s="121"/>
    </row>
    <row r="4672" spans="37:37" ht="12.75">
      <c r="AK4672" s="121"/>
    </row>
    <row r="4673" spans="37:37" ht="12.75">
      <c r="AK4673" s="121"/>
    </row>
    <row r="4674" spans="37:37" ht="12.75">
      <c r="AK4674" s="121"/>
    </row>
    <row r="4675" spans="37:37" ht="12.75">
      <c r="AK4675" s="121"/>
    </row>
    <row r="4676" spans="37:37" ht="12.75">
      <c r="AK4676" s="121"/>
    </row>
    <row r="4677" spans="37:37" ht="12.75">
      <c r="AK4677" s="121"/>
    </row>
    <row r="4678" spans="37:37" ht="12.75">
      <c r="AK4678" s="121"/>
    </row>
    <row r="4679" spans="37:37" ht="12.75">
      <c r="AK4679" s="121"/>
    </row>
    <row r="4680" spans="37:37" ht="12.75">
      <c r="AK4680" s="121"/>
    </row>
    <row r="4681" spans="37:37" ht="12.75">
      <c r="AK4681" s="121"/>
    </row>
    <row r="4682" spans="37:37" ht="12.75">
      <c r="AK4682" s="121"/>
    </row>
    <row r="4683" spans="37:37" ht="12.75">
      <c r="AK4683" s="121"/>
    </row>
    <row r="4684" spans="37:37" ht="12.75">
      <c r="AK4684" s="121"/>
    </row>
    <row r="4685" spans="37:37" ht="12.75">
      <c r="AK4685" s="121"/>
    </row>
    <row r="4686" spans="37:37" ht="12.75">
      <c r="AK4686" s="121"/>
    </row>
    <row r="4687" spans="37:37" ht="12.75">
      <c r="AK4687" s="121"/>
    </row>
    <row r="4688" spans="37:37" ht="12.75">
      <c r="AK4688" s="121"/>
    </row>
    <row r="4689" spans="37:37" ht="12.75">
      <c r="AK4689" s="121"/>
    </row>
    <row r="4690" spans="37:37" ht="12.75">
      <c r="AK4690" s="121"/>
    </row>
    <row r="4691" spans="37:37" ht="12.75">
      <c r="AK4691" s="121"/>
    </row>
    <row r="4692" spans="37:37" ht="12.75">
      <c r="AK4692" s="121"/>
    </row>
    <row r="4693" spans="37:37" ht="12.75">
      <c r="AK4693" s="121"/>
    </row>
    <row r="4694" spans="37:37" ht="12.75">
      <c r="AK4694" s="121"/>
    </row>
    <row r="4695" spans="37:37" ht="12.75">
      <c r="AK4695" s="121"/>
    </row>
    <row r="4696" spans="37:37" ht="12.75">
      <c r="AK4696" s="121"/>
    </row>
    <row r="4697" spans="37:37" ht="12.75">
      <c r="AK4697" s="121"/>
    </row>
    <row r="4698" spans="37:37" ht="12.75">
      <c r="AK4698" s="121"/>
    </row>
    <row r="4699" spans="37:37" ht="12.75">
      <c r="AK4699" s="121"/>
    </row>
    <row r="4700" spans="37:37" ht="12.75">
      <c r="AK4700" s="121"/>
    </row>
    <row r="4701" spans="37:37" ht="12.75">
      <c r="AK4701" s="121"/>
    </row>
    <row r="4702" spans="37:37" ht="12.75">
      <c r="AK4702" s="121"/>
    </row>
    <row r="4703" spans="37:37" ht="12.75">
      <c r="AK4703" s="121"/>
    </row>
    <row r="4704" spans="37:37" ht="12.75">
      <c r="AK4704" s="121"/>
    </row>
    <row r="4705" spans="37:37" ht="12.75">
      <c r="AK4705" s="121"/>
    </row>
    <row r="4706" spans="37:37" ht="12.75">
      <c r="AK4706" s="121"/>
    </row>
    <row r="4707" spans="37:37" ht="12.75">
      <c r="AK4707" s="121"/>
    </row>
    <row r="4708" spans="37:37" ht="12.75">
      <c r="AK4708" s="121"/>
    </row>
    <row r="4709" spans="37:37" ht="12.75">
      <c r="AK4709" s="121"/>
    </row>
    <row r="4710" spans="37:37" ht="12.75">
      <c r="AK4710" s="121"/>
    </row>
    <row r="4711" spans="37:37" ht="12.75">
      <c r="AK4711" s="121"/>
    </row>
    <row r="4712" spans="37:37" ht="12.75">
      <c r="AK4712" s="121"/>
    </row>
    <row r="4713" spans="37:37" ht="12.75">
      <c r="AK4713" s="121"/>
    </row>
    <row r="4714" spans="37:37" ht="12.75">
      <c r="AK4714" s="121"/>
    </row>
    <row r="4715" spans="37:37" ht="12.75">
      <c r="AK4715" s="121"/>
    </row>
    <row r="4716" spans="37:37" ht="12.75">
      <c r="AK4716" s="121"/>
    </row>
    <row r="4717" spans="37:37" ht="12.75">
      <c r="AK4717" s="121"/>
    </row>
    <row r="4718" spans="37:37" ht="12.75">
      <c r="AK4718" s="121"/>
    </row>
    <row r="4719" spans="37:37" ht="12.75">
      <c r="AK4719" s="121"/>
    </row>
    <row r="4720" spans="37:37" ht="12.75">
      <c r="AK4720" s="121"/>
    </row>
    <row r="4721" spans="37:37" ht="12.75">
      <c r="AK4721" s="121"/>
    </row>
    <row r="4722" spans="37:37" ht="12.75">
      <c r="AK4722" s="121"/>
    </row>
    <row r="4723" spans="37:37" ht="12.75">
      <c r="AK4723" s="121"/>
    </row>
    <row r="4724" spans="37:37" ht="12.75">
      <c r="AK4724" s="121"/>
    </row>
    <row r="4725" spans="37:37" ht="12.75">
      <c r="AK4725" s="121"/>
    </row>
    <row r="4726" spans="37:37" ht="12.75">
      <c r="AK4726" s="121"/>
    </row>
    <row r="4727" spans="37:37" ht="12.75">
      <c r="AK4727" s="121"/>
    </row>
    <row r="4728" spans="37:37" ht="12.75">
      <c r="AK4728" s="121"/>
    </row>
    <row r="4729" spans="37:37" ht="12.75">
      <c r="AK4729" s="121"/>
    </row>
    <row r="4730" spans="37:37" ht="12.75">
      <c r="AK4730" s="121"/>
    </row>
    <row r="4731" spans="37:37" ht="12.75">
      <c r="AK4731" s="121"/>
    </row>
    <row r="4732" spans="37:37" ht="12.75">
      <c r="AK4732" s="121"/>
    </row>
    <row r="4733" spans="37:37" ht="12.75">
      <c r="AK4733" s="121"/>
    </row>
    <row r="4734" spans="37:37" ht="12.75">
      <c r="AK4734" s="121"/>
    </row>
    <row r="4735" spans="37:37" ht="12.75">
      <c r="AK4735" s="121"/>
    </row>
    <row r="4736" spans="37:37" ht="12.75">
      <c r="AK4736" s="121"/>
    </row>
    <row r="4737" spans="37:37" ht="12.75">
      <c r="AK4737" s="121"/>
    </row>
    <row r="4738" spans="37:37" ht="12.75">
      <c r="AK4738" s="121"/>
    </row>
    <row r="4739" spans="37:37" ht="12.75">
      <c r="AK4739" s="121"/>
    </row>
    <row r="4740" spans="37:37" ht="12.75">
      <c r="AK4740" s="121"/>
    </row>
    <row r="4741" spans="37:37" ht="12.75">
      <c r="AK4741" s="121"/>
    </row>
    <row r="4742" spans="37:37" ht="12.75">
      <c r="AK4742" s="121"/>
    </row>
    <row r="4743" spans="37:37" ht="12.75">
      <c r="AK4743" s="121"/>
    </row>
    <row r="4744" spans="37:37" ht="12.75">
      <c r="AK4744" s="121"/>
    </row>
    <row r="4745" spans="37:37" ht="12.75">
      <c r="AK4745" s="121"/>
    </row>
    <row r="4746" spans="37:37" ht="12.75">
      <c r="AK4746" s="121"/>
    </row>
    <row r="4747" spans="37:37" ht="12.75">
      <c r="AK4747" s="121"/>
    </row>
    <row r="4748" spans="37:37" ht="12.75">
      <c r="AK4748" s="121"/>
    </row>
    <row r="4749" spans="37:37" ht="12.75">
      <c r="AK4749" s="121"/>
    </row>
    <row r="4750" spans="37:37" ht="12.75">
      <c r="AK4750" s="121"/>
    </row>
    <row r="4751" spans="37:37" ht="12.75">
      <c r="AK4751" s="121"/>
    </row>
    <row r="4752" spans="37:37" ht="12.75">
      <c r="AK4752" s="121"/>
    </row>
    <row r="4753" spans="37:37" ht="12.75">
      <c r="AK4753" s="121"/>
    </row>
    <row r="4754" spans="37:37" ht="12.75">
      <c r="AK4754" s="121"/>
    </row>
    <row r="4755" spans="37:37" ht="12.75">
      <c r="AK4755" s="121"/>
    </row>
    <row r="4756" spans="37:37" ht="12.75">
      <c r="AK4756" s="121"/>
    </row>
    <row r="4757" spans="37:37" ht="12.75">
      <c r="AK4757" s="121"/>
    </row>
    <row r="4758" spans="37:37" ht="12.75">
      <c r="AK4758" s="121"/>
    </row>
    <row r="4759" spans="37:37" ht="12.75">
      <c r="AK4759" s="121"/>
    </row>
    <row r="4760" spans="37:37" ht="12.75">
      <c r="AK4760" s="121"/>
    </row>
    <row r="4761" spans="37:37" ht="12.75">
      <c r="AK4761" s="121"/>
    </row>
    <row r="4762" spans="37:37" ht="12.75">
      <c r="AK4762" s="121"/>
    </row>
    <row r="4763" spans="37:37" ht="12.75">
      <c r="AK4763" s="121"/>
    </row>
    <row r="4764" spans="37:37" ht="12.75">
      <c r="AK4764" s="121"/>
    </row>
    <row r="4765" spans="37:37" ht="12.75">
      <c r="AK4765" s="121"/>
    </row>
    <row r="4766" spans="37:37" ht="12.75">
      <c r="AK4766" s="121"/>
    </row>
    <row r="4767" spans="37:37" ht="12.75">
      <c r="AK4767" s="121"/>
    </row>
    <row r="4768" spans="37:37" ht="12.75">
      <c r="AK4768" s="121"/>
    </row>
    <row r="4769" spans="37:37" ht="12.75">
      <c r="AK4769" s="121"/>
    </row>
    <row r="4770" spans="37:37" ht="12.75">
      <c r="AK4770" s="121"/>
    </row>
    <row r="4771" spans="37:37" ht="12.75">
      <c r="AK4771" s="121"/>
    </row>
    <row r="4772" spans="37:37" ht="12.75">
      <c r="AK4772" s="121"/>
    </row>
    <row r="4773" spans="37:37" ht="12.75">
      <c r="AK4773" s="121"/>
    </row>
    <row r="4774" spans="37:37" ht="12.75">
      <c r="AK4774" s="121"/>
    </row>
    <row r="4775" spans="37:37" ht="12.75">
      <c r="AK4775" s="121"/>
    </row>
    <row r="4776" spans="37:37" ht="12.75">
      <c r="AK4776" s="121"/>
    </row>
    <row r="4777" spans="37:37" ht="12.75">
      <c r="AK4777" s="121"/>
    </row>
    <row r="4778" spans="37:37" ht="12.75">
      <c r="AK4778" s="121"/>
    </row>
    <row r="4779" spans="37:37" ht="12.75">
      <c r="AK4779" s="121"/>
    </row>
    <row r="4780" spans="37:37" ht="12.75">
      <c r="AK4780" s="121"/>
    </row>
    <row r="4781" spans="37:37" ht="12.75">
      <c r="AK4781" s="121"/>
    </row>
    <row r="4782" spans="37:37" ht="12.75">
      <c r="AK4782" s="121"/>
    </row>
    <row r="4783" spans="37:37" ht="12.75">
      <c r="AK4783" s="121"/>
    </row>
    <row r="4784" spans="37:37" ht="12.75">
      <c r="AK4784" s="121"/>
    </row>
    <row r="4785" spans="37:37" ht="12.75">
      <c r="AK4785" s="121"/>
    </row>
    <row r="4786" spans="37:37" ht="12.75">
      <c r="AK4786" s="121"/>
    </row>
    <row r="4787" spans="37:37" ht="12.75">
      <c r="AK4787" s="121"/>
    </row>
    <row r="4788" spans="37:37" ht="12.75">
      <c r="AK4788" s="121"/>
    </row>
    <row r="4789" spans="37:37" ht="12.75">
      <c r="AK4789" s="121"/>
    </row>
    <row r="4790" spans="37:37" ht="12.75">
      <c r="AK4790" s="121"/>
    </row>
    <row r="4791" spans="37:37" ht="12.75">
      <c r="AK4791" s="121"/>
    </row>
    <row r="4792" spans="37:37" ht="12.75">
      <c r="AK4792" s="121"/>
    </row>
    <row r="4793" spans="37:37" ht="12.75">
      <c r="AK4793" s="121"/>
    </row>
    <row r="4794" spans="37:37" ht="12.75">
      <c r="AK4794" s="121"/>
    </row>
    <row r="4795" spans="37:37" ht="12.75">
      <c r="AK4795" s="121"/>
    </row>
    <row r="4796" spans="37:37" ht="12.75">
      <c r="AK4796" s="121"/>
    </row>
    <row r="4797" spans="37:37" ht="12.75">
      <c r="AK4797" s="121"/>
    </row>
    <row r="4798" spans="37:37" ht="12.75">
      <c r="AK4798" s="121"/>
    </row>
    <row r="4799" spans="37:37" ht="12.75">
      <c r="AK4799" s="121"/>
    </row>
    <row r="4800" spans="37:37" ht="12.75">
      <c r="AK4800" s="121"/>
    </row>
    <row r="4801" spans="37:37" ht="12.75">
      <c r="AK4801" s="121"/>
    </row>
    <row r="4802" spans="37:37" ht="12.75">
      <c r="AK4802" s="121"/>
    </row>
    <row r="4803" spans="37:37" ht="12.75">
      <c r="AK4803" s="121"/>
    </row>
    <row r="4804" spans="37:37" ht="12.75">
      <c r="AK4804" s="121"/>
    </row>
    <row r="4805" spans="37:37" ht="12.75">
      <c r="AK4805" s="121"/>
    </row>
    <row r="4806" spans="37:37" ht="12.75">
      <c r="AK4806" s="121"/>
    </row>
    <row r="4807" spans="37:37" ht="12.75">
      <c r="AK4807" s="121"/>
    </row>
    <row r="4808" spans="37:37" ht="12.75">
      <c r="AK4808" s="121"/>
    </row>
    <row r="4809" spans="37:37" ht="12.75">
      <c r="AK4809" s="121"/>
    </row>
    <row r="4810" spans="37:37" ht="12.75">
      <c r="AK4810" s="121"/>
    </row>
    <row r="4811" spans="37:37" ht="12.75">
      <c r="AK4811" s="121"/>
    </row>
    <row r="4812" spans="37:37" ht="12.75">
      <c r="AK4812" s="121"/>
    </row>
    <row r="4813" spans="37:37" ht="12.75">
      <c r="AK4813" s="121"/>
    </row>
    <row r="4814" spans="37:37" ht="12.75">
      <c r="AK4814" s="121"/>
    </row>
    <row r="4815" spans="37:37" ht="12.75">
      <c r="AK4815" s="121"/>
    </row>
    <row r="4816" spans="37:37" ht="12.75">
      <c r="AK4816" s="121"/>
    </row>
    <row r="4817" spans="37:37" ht="12.75">
      <c r="AK4817" s="121"/>
    </row>
    <row r="4818" spans="37:37" ht="12.75">
      <c r="AK4818" s="121"/>
    </row>
    <row r="4819" spans="37:37" ht="12.75">
      <c r="AK4819" s="121"/>
    </row>
    <row r="4820" spans="37:37" ht="12.75">
      <c r="AK4820" s="121"/>
    </row>
    <row r="4821" spans="37:37" ht="12.75">
      <c r="AK4821" s="121"/>
    </row>
    <row r="4822" spans="37:37" ht="12.75">
      <c r="AK4822" s="121"/>
    </row>
    <row r="4823" spans="37:37" ht="12.75">
      <c r="AK4823" s="121"/>
    </row>
    <row r="4824" spans="37:37" ht="12.75">
      <c r="AK4824" s="121"/>
    </row>
    <row r="4825" spans="37:37" ht="12.75">
      <c r="AK4825" s="121"/>
    </row>
    <row r="4826" spans="37:37" ht="12.75">
      <c r="AK4826" s="121"/>
    </row>
    <row r="4827" spans="37:37" ht="12.75">
      <c r="AK4827" s="121"/>
    </row>
    <row r="4828" spans="37:37" ht="12.75">
      <c r="AK4828" s="121"/>
    </row>
    <row r="4829" spans="37:37" ht="12.75">
      <c r="AK4829" s="121"/>
    </row>
    <row r="4830" spans="37:37" ht="12.75">
      <c r="AK4830" s="121"/>
    </row>
    <row r="4831" spans="37:37" ht="12.75">
      <c r="AK4831" s="121"/>
    </row>
    <row r="4832" spans="37:37" ht="12.75">
      <c r="AK4832" s="121"/>
    </row>
    <row r="4833" spans="37:37" ht="12.75">
      <c r="AK4833" s="121"/>
    </row>
    <row r="4834" spans="37:37" ht="12.75">
      <c r="AK4834" s="121"/>
    </row>
    <row r="4835" spans="37:37" ht="12.75">
      <c r="AK4835" s="121"/>
    </row>
    <row r="4836" spans="37:37" ht="12.75">
      <c r="AK4836" s="121"/>
    </row>
    <row r="4837" spans="37:37" ht="12.75">
      <c r="AK4837" s="121"/>
    </row>
    <row r="4838" spans="37:37" ht="12.75">
      <c r="AK4838" s="121"/>
    </row>
    <row r="4839" spans="37:37" ht="12.75">
      <c r="AK4839" s="121"/>
    </row>
    <row r="4840" spans="37:37" ht="12.75">
      <c r="AK4840" s="121"/>
    </row>
    <row r="4841" spans="37:37" ht="12.75">
      <c r="AK4841" s="121"/>
    </row>
    <row r="4842" spans="37:37" ht="12.75">
      <c r="AK4842" s="121"/>
    </row>
    <row r="4843" spans="37:37" ht="12.75">
      <c r="AK4843" s="121"/>
    </row>
    <row r="4844" spans="37:37" ht="12.75">
      <c r="AK4844" s="121"/>
    </row>
    <row r="4845" spans="37:37" ht="12.75">
      <c r="AK4845" s="121"/>
    </row>
    <row r="4846" spans="37:37" ht="12.75">
      <c r="AK4846" s="121"/>
    </row>
    <row r="4847" spans="37:37" ht="12.75">
      <c r="AK4847" s="121"/>
    </row>
    <row r="4848" spans="37:37" ht="12.75">
      <c r="AK4848" s="121"/>
    </row>
    <row r="4849" spans="37:37" ht="12.75">
      <c r="AK4849" s="121"/>
    </row>
    <row r="4850" spans="37:37" ht="12.75">
      <c r="AK4850" s="121"/>
    </row>
    <row r="4851" spans="37:37" ht="12.75">
      <c r="AK4851" s="121"/>
    </row>
    <row r="4852" spans="37:37" ht="12.75">
      <c r="AK4852" s="121"/>
    </row>
    <row r="4853" spans="37:37" ht="12.75">
      <c r="AK4853" s="121"/>
    </row>
    <row r="4854" spans="37:37" ht="12.75">
      <c r="AK4854" s="121"/>
    </row>
    <row r="4855" spans="37:37" ht="12.75">
      <c r="AK4855" s="121"/>
    </row>
    <row r="4856" spans="37:37" ht="12.75">
      <c r="AK4856" s="121"/>
    </row>
    <row r="4857" spans="37:37" ht="12.75">
      <c r="AK4857" s="121"/>
    </row>
    <row r="4858" spans="37:37" ht="12.75">
      <c r="AK4858" s="121"/>
    </row>
    <row r="4859" spans="37:37" ht="12.75">
      <c r="AK4859" s="121"/>
    </row>
    <row r="4860" spans="37:37" ht="12.75">
      <c r="AK4860" s="121"/>
    </row>
    <row r="4861" spans="37:37" ht="12.75">
      <c r="AK4861" s="121"/>
    </row>
    <row r="4862" spans="37:37" ht="12.75">
      <c r="AK4862" s="121"/>
    </row>
    <row r="4863" spans="37:37" ht="12.75">
      <c r="AK4863" s="121"/>
    </row>
    <row r="4864" spans="37:37" ht="12.75">
      <c r="AK4864" s="121"/>
    </row>
    <row r="4865" spans="37:37" ht="12.75">
      <c r="AK4865" s="121"/>
    </row>
    <row r="4866" spans="37:37" ht="12.75">
      <c r="AK4866" s="121"/>
    </row>
    <row r="4867" spans="37:37" ht="12.75">
      <c r="AK4867" s="121"/>
    </row>
    <row r="4868" spans="37:37" ht="12.75">
      <c r="AK4868" s="121"/>
    </row>
    <row r="4869" spans="37:37" ht="12.75">
      <c r="AK4869" s="121"/>
    </row>
    <row r="4870" spans="37:37" ht="12.75">
      <c r="AK4870" s="121"/>
    </row>
    <row r="4871" spans="37:37" ht="12.75">
      <c r="AK4871" s="121"/>
    </row>
    <row r="4872" spans="37:37" ht="12.75">
      <c r="AK4872" s="121"/>
    </row>
    <row r="4873" spans="37:37" ht="12.75">
      <c r="AK4873" s="121"/>
    </row>
    <row r="4874" spans="37:37" ht="12.75">
      <c r="AK4874" s="121"/>
    </row>
    <row r="4875" spans="37:37" ht="12.75">
      <c r="AK4875" s="121"/>
    </row>
    <row r="4876" spans="37:37" ht="12.75">
      <c r="AK4876" s="121"/>
    </row>
    <row r="4877" spans="37:37" ht="12.75">
      <c r="AK4877" s="121"/>
    </row>
    <row r="4878" spans="37:37" ht="12.75">
      <c r="AK4878" s="121"/>
    </row>
    <row r="4879" spans="37:37" ht="12.75">
      <c r="AK4879" s="121"/>
    </row>
    <row r="4880" spans="37:37" ht="12.75">
      <c r="AK4880" s="121"/>
    </row>
    <row r="4881" spans="37:37" ht="12.75">
      <c r="AK4881" s="121"/>
    </row>
    <row r="4882" spans="37:37" ht="12.75">
      <c r="AK4882" s="121"/>
    </row>
    <row r="4883" spans="37:37" ht="12.75">
      <c r="AK4883" s="121"/>
    </row>
    <row r="4884" spans="37:37" ht="12.75">
      <c r="AK4884" s="121"/>
    </row>
    <row r="4885" spans="37:37" ht="12.75">
      <c r="AK4885" s="121"/>
    </row>
    <row r="4886" spans="37:37" ht="12.75">
      <c r="AK4886" s="121"/>
    </row>
    <row r="4887" spans="37:37" ht="12.75">
      <c r="AK4887" s="121"/>
    </row>
    <row r="4888" spans="37:37" ht="12.75">
      <c r="AK4888" s="121"/>
    </row>
    <row r="4889" spans="37:37" ht="12.75">
      <c r="AK4889" s="121"/>
    </row>
    <row r="4890" spans="37:37" ht="12.75">
      <c r="AK4890" s="121"/>
    </row>
    <row r="4891" spans="37:37" ht="12.75">
      <c r="AK4891" s="121"/>
    </row>
    <row r="4892" spans="37:37" ht="12.75">
      <c r="AK4892" s="121"/>
    </row>
    <row r="4893" spans="37:37" ht="12.75">
      <c r="AK4893" s="121"/>
    </row>
    <row r="4894" spans="37:37" ht="12.75">
      <c r="AK4894" s="121"/>
    </row>
    <row r="4895" spans="37:37" ht="12.75">
      <c r="AK4895" s="121"/>
    </row>
    <row r="4896" spans="37:37" ht="12.75">
      <c r="AK4896" s="121"/>
    </row>
    <row r="4897" spans="37:37" ht="12.75">
      <c r="AK4897" s="121"/>
    </row>
    <row r="4898" spans="37:37" ht="12.75">
      <c r="AK4898" s="121"/>
    </row>
    <row r="4899" spans="37:37" ht="12.75">
      <c r="AK4899" s="121"/>
    </row>
    <row r="4900" spans="37:37" ht="12.75">
      <c r="AK4900" s="121"/>
    </row>
    <row r="4901" spans="37:37" ht="12.75">
      <c r="AK4901" s="121"/>
    </row>
    <row r="4902" spans="37:37" ht="12.75">
      <c r="AK4902" s="121"/>
    </row>
    <row r="4903" spans="37:37" ht="12.75">
      <c r="AK4903" s="121"/>
    </row>
    <row r="4904" spans="37:37" ht="12.75">
      <c r="AK4904" s="121"/>
    </row>
    <row r="4905" spans="37:37" ht="12.75">
      <c r="AK4905" s="121"/>
    </row>
    <row r="4906" spans="37:37" ht="12.75">
      <c r="AK4906" s="121"/>
    </row>
    <row r="4907" spans="37:37" ht="12.75">
      <c r="AK4907" s="121"/>
    </row>
    <row r="4908" spans="37:37" ht="12.75">
      <c r="AK4908" s="121"/>
    </row>
    <row r="4909" spans="37:37" ht="12.75">
      <c r="AK4909" s="121"/>
    </row>
    <row r="4910" spans="37:37" ht="12.75">
      <c r="AK4910" s="121"/>
    </row>
    <row r="4911" spans="37:37" ht="12.75">
      <c r="AK4911" s="121"/>
    </row>
    <row r="4912" spans="37:37" ht="12.75">
      <c r="AK4912" s="121"/>
    </row>
    <row r="4913" spans="37:37" ht="12.75">
      <c r="AK4913" s="121"/>
    </row>
    <row r="4914" spans="37:37" ht="12.75">
      <c r="AK4914" s="121"/>
    </row>
    <row r="4915" spans="37:37" ht="12.75">
      <c r="AK4915" s="121"/>
    </row>
    <row r="4916" spans="37:37" ht="12.75">
      <c r="AK4916" s="121"/>
    </row>
    <row r="4917" spans="37:37" ht="12.75">
      <c r="AK4917" s="121"/>
    </row>
    <row r="4918" spans="37:37" ht="12.75">
      <c r="AK4918" s="121"/>
    </row>
    <row r="4919" spans="37:37" ht="12.75">
      <c r="AK4919" s="121"/>
    </row>
    <row r="4920" spans="37:37" ht="12.75">
      <c r="AK4920" s="121"/>
    </row>
    <row r="4921" spans="37:37" ht="12.75">
      <c r="AK4921" s="121"/>
    </row>
    <row r="4922" spans="37:37" ht="12.75">
      <c r="AK4922" s="121"/>
    </row>
    <row r="4923" spans="37:37" ht="12.75">
      <c r="AK4923" s="121"/>
    </row>
    <row r="4924" spans="37:37" ht="12.75">
      <c r="AK4924" s="121"/>
    </row>
    <row r="4925" spans="37:37" ht="12.75">
      <c r="AK4925" s="121"/>
    </row>
    <row r="4926" spans="37:37" ht="12.75">
      <c r="AK4926" s="121"/>
    </row>
    <row r="4927" spans="37:37" ht="12.75">
      <c r="AK4927" s="121"/>
    </row>
    <row r="4928" spans="37:37" ht="12.75">
      <c r="AK4928" s="121"/>
    </row>
    <row r="4929" spans="37:37" ht="12.75">
      <c r="AK4929" s="121"/>
    </row>
    <row r="4930" spans="37:37" ht="12.75">
      <c r="AK4930" s="121"/>
    </row>
    <row r="4931" spans="37:37" ht="12.75">
      <c r="AK4931" s="121"/>
    </row>
    <row r="4932" spans="37:37" ht="12.75">
      <c r="AK4932" s="121"/>
    </row>
    <row r="4933" spans="37:37" ht="12.75">
      <c r="AK4933" s="121"/>
    </row>
    <row r="4934" spans="37:37" ht="12.75">
      <c r="AK4934" s="121"/>
    </row>
    <row r="4935" spans="37:37" ht="12.75">
      <c r="AK4935" s="121"/>
    </row>
    <row r="4936" spans="37:37" ht="12.75">
      <c r="AK4936" s="121"/>
    </row>
    <row r="4937" spans="37:37" ht="12.75">
      <c r="AK4937" s="121"/>
    </row>
    <row r="4938" spans="37:37" ht="12.75">
      <c r="AK4938" s="121"/>
    </row>
    <row r="4939" spans="37:37" ht="12.75">
      <c r="AK4939" s="121"/>
    </row>
    <row r="4940" spans="37:37" ht="12.75">
      <c r="AK4940" s="121"/>
    </row>
    <row r="4941" spans="37:37" ht="12.75">
      <c r="AK4941" s="121"/>
    </row>
    <row r="4942" spans="37:37" ht="12.75">
      <c r="AK4942" s="121"/>
    </row>
    <row r="4943" spans="37:37" ht="12.75">
      <c r="AK4943" s="121"/>
    </row>
    <row r="4944" spans="37:37" ht="12.75">
      <c r="AK4944" s="121"/>
    </row>
    <row r="4945" spans="37:37" ht="12.75">
      <c r="AK4945" s="121"/>
    </row>
    <row r="4946" spans="37:37" ht="12.75">
      <c r="AK4946" s="121"/>
    </row>
    <row r="4947" spans="37:37" ht="12.75">
      <c r="AK4947" s="121"/>
    </row>
    <row r="4948" spans="37:37" ht="12.75">
      <c r="AK4948" s="121"/>
    </row>
    <row r="4949" spans="37:37" ht="12.75">
      <c r="AK4949" s="121"/>
    </row>
    <row r="4950" spans="37:37" ht="12.75">
      <c r="AK4950" s="121"/>
    </row>
    <row r="4951" spans="37:37" ht="12.75">
      <c r="AK4951" s="121"/>
    </row>
    <row r="4952" spans="37:37" ht="12.75">
      <c r="AK4952" s="121"/>
    </row>
    <row r="4953" spans="37:37" ht="12.75">
      <c r="AK4953" s="121"/>
    </row>
    <row r="4954" spans="37:37" ht="12.75">
      <c r="AK4954" s="121"/>
    </row>
    <row r="4955" spans="37:37" ht="12.75">
      <c r="AK4955" s="121"/>
    </row>
    <row r="4956" spans="37:37" ht="12.75">
      <c r="AK4956" s="121"/>
    </row>
    <row r="4957" spans="37:37" ht="12.75">
      <c r="AK4957" s="121"/>
    </row>
    <row r="4958" spans="37:37" ht="12.75">
      <c r="AK4958" s="121"/>
    </row>
    <row r="4959" spans="37:37" ht="12.75">
      <c r="AK4959" s="121"/>
    </row>
    <row r="4960" spans="37:37" ht="12.75">
      <c r="AK4960" s="121"/>
    </row>
    <row r="4961" spans="37:37" ht="12.75">
      <c r="AK4961" s="121"/>
    </row>
    <row r="4962" spans="37:37" ht="12.75">
      <c r="AK4962" s="121"/>
    </row>
    <row r="4963" spans="37:37" ht="12.75">
      <c r="AK4963" s="121"/>
    </row>
    <row r="4964" spans="37:37" ht="12.75">
      <c r="AK4964" s="121"/>
    </row>
    <row r="4965" spans="37:37" ht="12.75">
      <c r="AK4965" s="121"/>
    </row>
    <row r="4966" spans="37:37" ht="12.75">
      <c r="AK4966" s="121"/>
    </row>
    <row r="4967" spans="37:37" ht="12.75">
      <c r="AK4967" s="121"/>
    </row>
    <row r="4968" spans="37:37" ht="12.75">
      <c r="AK4968" s="121"/>
    </row>
    <row r="4969" spans="37:37" ht="12.75">
      <c r="AK4969" s="121"/>
    </row>
    <row r="4970" spans="37:37" ht="12.75">
      <c r="AK4970" s="121"/>
    </row>
    <row r="4971" spans="37:37" ht="12.75">
      <c r="AK4971" s="121"/>
    </row>
    <row r="4972" spans="37:37" ht="12.75">
      <c r="AK4972" s="121"/>
    </row>
    <row r="4973" spans="37:37" ht="12.75">
      <c r="AK4973" s="121"/>
    </row>
    <row r="4974" spans="37:37" ht="12.75">
      <c r="AK4974" s="121"/>
    </row>
    <row r="4975" spans="37:37" ht="12.75">
      <c r="AK4975" s="121"/>
    </row>
    <row r="4976" spans="37:37" ht="12.75">
      <c r="AK4976" s="121"/>
    </row>
    <row r="4977" spans="37:37" ht="12.75">
      <c r="AK4977" s="121"/>
    </row>
    <row r="4978" spans="37:37" ht="12.75">
      <c r="AK4978" s="121"/>
    </row>
    <row r="4979" spans="37:37" ht="12.75">
      <c r="AK4979" s="121"/>
    </row>
    <row r="4980" spans="37:37" ht="12.75">
      <c r="AK4980" s="121"/>
    </row>
    <row r="4981" spans="37:37" ht="12.75">
      <c r="AK4981" s="121"/>
    </row>
    <row r="4982" spans="37:37" ht="12.75">
      <c r="AK4982" s="121"/>
    </row>
    <row r="4983" spans="37:37" ht="12.75">
      <c r="AK4983" s="121"/>
    </row>
    <row r="4984" spans="37:37" ht="12.75">
      <c r="AK4984" s="121"/>
    </row>
    <row r="4985" spans="37:37" ht="12.75">
      <c r="AK4985" s="121"/>
    </row>
    <row r="4986" spans="37:37" ht="12.75">
      <c r="AK4986" s="121"/>
    </row>
    <row r="4987" spans="37:37" ht="12.75">
      <c r="AK4987" s="121"/>
    </row>
    <row r="4988" spans="37:37" ht="12.75">
      <c r="AK4988" s="121"/>
    </row>
    <row r="4989" spans="37:37" ht="12.75">
      <c r="AK4989" s="121"/>
    </row>
    <row r="4990" spans="37:37" ht="12.75">
      <c r="AK4990" s="121"/>
    </row>
    <row r="4991" spans="37:37" ht="12.75">
      <c r="AK4991" s="121"/>
    </row>
    <row r="4992" spans="37:37" ht="12.75">
      <c r="AK4992" s="121"/>
    </row>
    <row r="4993" spans="37:37" ht="12.75">
      <c r="AK4993" s="121"/>
    </row>
    <row r="4994" spans="37:37" ht="12.75">
      <c r="AK4994" s="121"/>
    </row>
    <row r="4995" spans="37:37" ht="12.75">
      <c r="AK4995" s="121"/>
    </row>
    <row r="4996" spans="37:37" ht="12.75">
      <c r="AK4996" s="121"/>
    </row>
    <row r="4997" spans="37:37" ht="12.75">
      <c r="AK4997" s="121"/>
    </row>
    <row r="4998" spans="37:37" ht="12.75">
      <c r="AK4998" s="121"/>
    </row>
    <row r="4999" spans="37:37" ht="12.75">
      <c r="AK4999" s="121"/>
    </row>
    <row r="5000" spans="37:37" ht="12.75">
      <c r="AK5000" s="121"/>
    </row>
    <row r="5001" spans="37:37" ht="12.75">
      <c r="AK5001" s="121"/>
    </row>
    <row r="5002" spans="37:37" ht="12.75">
      <c r="AK5002" s="121"/>
    </row>
    <row r="5003" spans="37:37" ht="12.75">
      <c r="AK5003" s="121"/>
    </row>
    <row r="5004" spans="37:37" ht="12.75">
      <c r="AK5004" s="121"/>
    </row>
    <row r="5005" spans="37:37" ht="12.75">
      <c r="AK5005" s="121"/>
    </row>
    <row r="5006" spans="37:37" ht="12.75">
      <c r="AK5006" s="121"/>
    </row>
    <row r="5007" spans="37:37" ht="12.75">
      <c r="AK5007" s="121"/>
    </row>
    <row r="5008" spans="37:37" ht="12.75">
      <c r="AK5008" s="121"/>
    </row>
    <row r="5009" spans="37:37" ht="12.75">
      <c r="AK5009" s="121"/>
    </row>
    <row r="5010" spans="37:37" ht="12.75">
      <c r="AK5010" s="121"/>
    </row>
    <row r="5011" spans="37:37" ht="12.75">
      <c r="AK5011" s="121"/>
    </row>
    <row r="5012" spans="37:37" ht="12.75">
      <c r="AK5012" s="121"/>
    </row>
    <row r="5013" spans="37:37" ht="12.75">
      <c r="AK5013" s="121"/>
    </row>
    <row r="5014" spans="37:37" ht="12.75">
      <c r="AK5014" s="121"/>
    </row>
    <row r="5015" spans="37:37" ht="12.75">
      <c r="AK5015" s="121"/>
    </row>
    <row r="5016" spans="37:37" ht="12.75">
      <c r="AK5016" s="121"/>
    </row>
    <row r="5017" spans="37:37" ht="12.75">
      <c r="AK5017" s="121"/>
    </row>
    <row r="5018" spans="37:37" ht="12.75">
      <c r="AK5018" s="121"/>
    </row>
    <row r="5019" spans="37:37" ht="12.75">
      <c r="AK5019" s="121"/>
    </row>
    <row r="5020" spans="37:37" ht="12.75">
      <c r="AK5020" s="121"/>
    </row>
    <row r="5021" spans="37:37" ht="12.75">
      <c r="AK5021" s="121"/>
    </row>
    <row r="5022" spans="37:37" ht="12.75">
      <c r="AK5022" s="121"/>
    </row>
    <row r="5023" spans="37:37" ht="12.75">
      <c r="AK5023" s="121"/>
    </row>
    <row r="5024" spans="37:37" ht="12.75">
      <c r="AK5024" s="121"/>
    </row>
    <row r="5025" spans="37:37" ht="12.75">
      <c r="AK5025" s="121"/>
    </row>
    <row r="5026" spans="37:37" ht="12.75">
      <c r="AK5026" s="121"/>
    </row>
    <row r="5027" spans="37:37" ht="12.75">
      <c r="AK5027" s="121"/>
    </row>
    <row r="5028" spans="37:37" ht="12.75">
      <c r="AK5028" s="121"/>
    </row>
    <row r="5029" spans="37:37" ht="12.75">
      <c r="AK5029" s="121"/>
    </row>
    <row r="5030" spans="37:37" ht="12.75">
      <c r="AK5030" s="121"/>
    </row>
    <row r="5031" spans="37:37" ht="12.75">
      <c r="AK5031" s="121"/>
    </row>
    <row r="5032" spans="37:37" ht="12.75">
      <c r="AK5032" s="121"/>
    </row>
    <row r="5033" spans="37:37" ht="12.75">
      <c r="AK5033" s="121"/>
    </row>
    <row r="5034" spans="37:37" ht="12.75">
      <c r="AK5034" s="121"/>
    </row>
    <row r="5035" spans="37:37" ht="12.75">
      <c r="AK5035" s="121"/>
    </row>
    <row r="5036" spans="37:37" ht="12.75">
      <c r="AK5036" s="121"/>
    </row>
    <row r="5037" spans="37:37" ht="12.75">
      <c r="AK5037" s="121"/>
    </row>
    <row r="5038" spans="37:37" ht="12.75">
      <c r="AK5038" s="121"/>
    </row>
    <row r="5039" spans="37:37" ht="12.75">
      <c r="AK5039" s="121"/>
    </row>
    <row r="5040" spans="37:37" ht="12.75">
      <c r="AK5040" s="121"/>
    </row>
    <row r="5041" spans="37:37" ht="12.75">
      <c r="AK5041" s="121"/>
    </row>
    <row r="5042" spans="37:37" ht="12.75">
      <c r="AK5042" s="121"/>
    </row>
    <row r="5043" spans="37:37" ht="12.75">
      <c r="AK5043" s="121"/>
    </row>
    <row r="5044" spans="37:37" ht="12.75">
      <c r="AK5044" s="121"/>
    </row>
    <row r="5045" spans="37:37" ht="12.75">
      <c r="AK5045" s="121"/>
    </row>
    <row r="5046" spans="37:37" ht="12.75">
      <c r="AK5046" s="121"/>
    </row>
    <row r="5047" spans="37:37" ht="12.75">
      <c r="AK5047" s="121"/>
    </row>
    <row r="5048" spans="37:37" ht="12.75">
      <c r="AK5048" s="121"/>
    </row>
    <row r="5049" spans="37:37" ht="12.75">
      <c r="AK5049" s="121"/>
    </row>
    <row r="5050" spans="37:37" ht="12.75">
      <c r="AK5050" s="121"/>
    </row>
    <row r="5051" spans="37:37" ht="12.75">
      <c r="AK5051" s="121"/>
    </row>
    <row r="5052" spans="37:37" ht="12.75">
      <c r="AK5052" s="121"/>
    </row>
    <row r="5053" spans="37:37" ht="12.75">
      <c r="AK5053" s="121"/>
    </row>
    <row r="5054" spans="37:37" ht="12.75">
      <c r="AK5054" s="121"/>
    </row>
    <row r="5055" spans="37:37" ht="12.75">
      <c r="AK5055" s="121"/>
    </row>
    <row r="5056" spans="37:37" ht="12.75">
      <c r="AK5056" s="121"/>
    </row>
    <row r="5057" spans="37:37" ht="12.75">
      <c r="AK5057" s="121"/>
    </row>
    <row r="5058" spans="37:37" ht="12.75">
      <c r="AK5058" s="121"/>
    </row>
    <row r="5059" spans="37:37" ht="12.75">
      <c r="AK5059" s="121"/>
    </row>
    <row r="5060" spans="37:37" ht="12.75">
      <c r="AK5060" s="121"/>
    </row>
    <row r="5061" spans="37:37" ht="12.75">
      <c r="AK5061" s="121"/>
    </row>
    <row r="5062" spans="37:37" ht="12.75">
      <c r="AK5062" s="121"/>
    </row>
    <row r="5063" spans="37:37" ht="12.75">
      <c r="AK5063" s="121"/>
    </row>
    <row r="5064" spans="37:37" ht="12.75">
      <c r="AK5064" s="121"/>
    </row>
    <row r="5065" spans="37:37" ht="12.75">
      <c r="AK5065" s="121"/>
    </row>
    <row r="5066" spans="37:37" ht="12.75">
      <c r="AK5066" s="121"/>
    </row>
    <row r="5067" spans="37:37" ht="12.75">
      <c r="AK5067" s="121"/>
    </row>
    <row r="5068" spans="37:37" ht="12.75">
      <c r="AK5068" s="121"/>
    </row>
    <row r="5069" spans="37:37" ht="12.75">
      <c r="AK5069" s="121"/>
    </row>
    <row r="5070" spans="37:37" ht="12.75">
      <c r="AK5070" s="121"/>
    </row>
    <row r="5071" spans="37:37" ht="12.75">
      <c r="AK5071" s="121"/>
    </row>
    <row r="5072" spans="37:37" ht="12.75">
      <c r="AK5072" s="121"/>
    </row>
    <row r="5073" spans="37:37" ht="12.75">
      <c r="AK5073" s="121"/>
    </row>
    <row r="5074" spans="37:37" ht="12.75">
      <c r="AK5074" s="121"/>
    </row>
    <row r="5075" spans="37:37" ht="12.75">
      <c r="AK5075" s="121"/>
    </row>
    <row r="5076" spans="37:37" ht="12.75">
      <c r="AK5076" s="121"/>
    </row>
    <row r="5077" spans="37:37" ht="12.75">
      <c r="AK5077" s="121"/>
    </row>
    <row r="5078" spans="37:37" ht="12.75">
      <c r="AK5078" s="121"/>
    </row>
    <row r="5079" spans="37:37" ht="12.75">
      <c r="AK5079" s="121"/>
    </row>
    <row r="5080" spans="37:37" ht="12.75">
      <c r="AK5080" s="121"/>
    </row>
    <row r="5081" spans="37:37" ht="12.75">
      <c r="AK5081" s="121"/>
    </row>
    <row r="5082" spans="37:37" ht="12.75">
      <c r="AK5082" s="121"/>
    </row>
    <row r="5083" spans="37:37" ht="12.75">
      <c r="AK5083" s="121"/>
    </row>
    <row r="5084" spans="37:37" ht="12.75">
      <c r="AK5084" s="121"/>
    </row>
    <row r="5085" spans="37:37" ht="12.75">
      <c r="AK5085" s="121"/>
    </row>
    <row r="5086" spans="37:37" ht="12.75">
      <c r="AK5086" s="121"/>
    </row>
    <row r="5087" spans="37:37" ht="12.75">
      <c r="AK5087" s="121"/>
    </row>
    <row r="5088" spans="37:37" ht="12.75">
      <c r="AK5088" s="121"/>
    </row>
    <row r="5089" spans="37:37" ht="12.75">
      <c r="AK5089" s="121"/>
    </row>
    <row r="5090" spans="37:37" ht="12.75">
      <c r="AK5090" s="121"/>
    </row>
    <row r="5091" spans="37:37" ht="12.75">
      <c r="AK5091" s="121"/>
    </row>
    <row r="5092" spans="37:37" ht="12.75">
      <c r="AK5092" s="121"/>
    </row>
    <row r="5093" spans="37:37" ht="12.75">
      <c r="AK5093" s="121"/>
    </row>
    <row r="5094" spans="37:37" ht="12.75">
      <c r="AK5094" s="121"/>
    </row>
    <row r="5095" spans="37:37" ht="12.75">
      <c r="AK5095" s="121"/>
    </row>
    <row r="5096" spans="37:37" ht="12.75">
      <c r="AK5096" s="121"/>
    </row>
    <row r="5097" spans="37:37" ht="12.75">
      <c r="AK5097" s="121"/>
    </row>
    <row r="5098" spans="37:37" ht="12.75">
      <c r="AK5098" s="121"/>
    </row>
    <row r="5099" spans="37:37" ht="12.75">
      <c r="AK5099" s="121"/>
    </row>
    <row r="5100" spans="37:37" ht="12.75">
      <c r="AK5100" s="121"/>
    </row>
    <row r="5101" spans="37:37" ht="12.75">
      <c r="AK5101" s="121"/>
    </row>
    <row r="5102" spans="37:37" ht="12.75">
      <c r="AK5102" s="121"/>
    </row>
    <row r="5103" spans="37:37" ht="12.75">
      <c r="AK5103" s="121"/>
    </row>
    <row r="5104" spans="37:37" ht="12.75">
      <c r="AK5104" s="121"/>
    </row>
    <row r="5105" spans="37:37" ht="12.75">
      <c r="AK5105" s="121"/>
    </row>
    <row r="5106" spans="37:37" ht="12.75">
      <c r="AK5106" s="121"/>
    </row>
    <row r="5107" spans="37:37" ht="12.75">
      <c r="AK5107" s="121"/>
    </row>
    <row r="5108" spans="37:37" ht="12.75">
      <c r="AK5108" s="121"/>
    </row>
    <row r="5109" spans="37:37" ht="12.75">
      <c r="AK5109" s="121"/>
    </row>
    <row r="5110" spans="37:37" ht="12.75">
      <c r="AK5110" s="121"/>
    </row>
    <row r="5111" spans="37:37" ht="12.75">
      <c r="AK5111" s="121"/>
    </row>
    <row r="5112" spans="37:37" ht="12.75">
      <c r="AK5112" s="121"/>
    </row>
    <row r="5113" spans="37:37" ht="12.75">
      <c r="AK5113" s="121"/>
    </row>
    <row r="5114" spans="37:37" ht="12.75">
      <c r="AK5114" s="121"/>
    </row>
    <row r="5115" spans="37:37" ht="12.75">
      <c r="AK5115" s="121"/>
    </row>
    <row r="5116" spans="37:37" ht="12.75">
      <c r="AK5116" s="121"/>
    </row>
    <row r="5117" spans="37:37" ht="12.75">
      <c r="AK5117" s="121"/>
    </row>
    <row r="5118" spans="37:37" ht="12.75">
      <c r="AK5118" s="121"/>
    </row>
    <row r="5119" spans="37:37" ht="12.75">
      <c r="AK5119" s="121"/>
    </row>
    <row r="5120" spans="37:37" ht="12.75">
      <c r="AK5120" s="121"/>
    </row>
    <row r="5121" spans="37:37" ht="12.75">
      <c r="AK5121" s="121"/>
    </row>
    <row r="5122" spans="37:37" ht="12.75">
      <c r="AK5122" s="121"/>
    </row>
    <row r="5123" spans="37:37" ht="12.75">
      <c r="AK5123" s="121"/>
    </row>
    <row r="5124" spans="37:37" ht="12.75">
      <c r="AK5124" s="121"/>
    </row>
    <row r="5125" spans="37:37" ht="12.75">
      <c r="AK5125" s="121"/>
    </row>
    <row r="5126" spans="37:37" ht="12.75">
      <c r="AK5126" s="121"/>
    </row>
    <row r="5127" spans="37:37" ht="12.75">
      <c r="AK5127" s="121"/>
    </row>
    <row r="5128" spans="37:37" ht="12.75">
      <c r="AK5128" s="121"/>
    </row>
    <row r="5129" spans="37:37" ht="12.75">
      <c r="AK5129" s="121"/>
    </row>
    <row r="5130" spans="37:37" ht="12.75">
      <c r="AK5130" s="121"/>
    </row>
    <row r="5131" spans="37:37" ht="12.75">
      <c r="AK5131" s="121"/>
    </row>
    <row r="5132" spans="37:37" ht="12.75">
      <c r="AK5132" s="121"/>
    </row>
    <row r="5133" spans="37:37" ht="12.75">
      <c r="AK5133" s="121"/>
    </row>
    <row r="5134" spans="37:37" ht="12.75">
      <c r="AK5134" s="121"/>
    </row>
    <row r="5135" spans="37:37" ht="12.75">
      <c r="AK5135" s="121"/>
    </row>
    <row r="5136" spans="37:37" ht="12.75">
      <c r="AK5136" s="121"/>
    </row>
    <row r="5137" spans="37:37" ht="12.75">
      <c r="AK5137" s="121"/>
    </row>
    <row r="5138" spans="37:37" ht="12.75">
      <c r="AK5138" s="121"/>
    </row>
    <row r="5139" spans="37:37" ht="12.75">
      <c r="AK5139" s="121"/>
    </row>
    <row r="5140" spans="37:37" ht="12.75">
      <c r="AK5140" s="121"/>
    </row>
    <row r="5141" spans="37:37" ht="12.75">
      <c r="AK5141" s="121"/>
    </row>
    <row r="5142" spans="37:37" ht="12.75">
      <c r="AK5142" s="121"/>
    </row>
    <row r="5143" spans="37:37" ht="12.75">
      <c r="AK5143" s="121"/>
    </row>
    <row r="5144" spans="37:37" ht="12.75">
      <c r="AK5144" s="121"/>
    </row>
    <row r="5145" spans="37:37" ht="12.75">
      <c r="AK5145" s="121"/>
    </row>
    <row r="5146" spans="37:37" ht="12.75">
      <c r="AK5146" s="121"/>
    </row>
    <row r="5147" spans="37:37" ht="12.75">
      <c r="AK5147" s="121"/>
    </row>
    <row r="5148" spans="37:37" ht="12.75">
      <c r="AK5148" s="121"/>
    </row>
    <row r="5149" spans="37:37" ht="12.75">
      <c r="AK5149" s="121"/>
    </row>
    <row r="5150" spans="37:37" ht="12.75">
      <c r="AK5150" s="121"/>
    </row>
    <row r="5151" spans="37:37" ht="12.75">
      <c r="AK5151" s="121"/>
    </row>
    <row r="5152" spans="37:37" ht="12.75">
      <c r="AK5152" s="121"/>
    </row>
    <row r="5153" spans="37:37" ht="12.75">
      <c r="AK5153" s="121"/>
    </row>
    <row r="5154" spans="37:37" ht="12.75">
      <c r="AK5154" s="121"/>
    </row>
    <row r="5155" spans="37:37" ht="12.75">
      <c r="AK5155" s="121"/>
    </row>
    <row r="5156" spans="37:37" ht="12.75">
      <c r="AK5156" s="121"/>
    </row>
    <row r="5157" spans="37:37" ht="12.75">
      <c r="AK5157" s="121"/>
    </row>
    <row r="5158" spans="37:37" ht="12.75">
      <c r="AK5158" s="121"/>
    </row>
    <row r="5159" spans="37:37" ht="12.75">
      <c r="AK5159" s="121"/>
    </row>
    <row r="5160" spans="37:37" ht="12.75">
      <c r="AK5160" s="121"/>
    </row>
    <row r="5161" spans="37:37" ht="12.75">
      <c r="AK5161" s="121"/>
    </row>
    <row r="5162" spans="37:37" ht="12.75">
      <c r="AK5162" s="121"/>
    </row>
    <row r="5163" spans="37:37" ht="12.75">
      <c r="AK5163" s="121"/>
    </row>
    <row r="5164" spans="37:37" ht="12.75">
      <c r="AK5164" s="121"/>
    </row>
    <row r="5165" spans="37:37" ht="12.75">
      <c r="AK5165" s="121"/>
    </row>
    <row r="5166" spans="37:37" ht="12.75">
      <c r="AK5166" s="121"/>
    </row>
    <row r="5167" spans="37:37" ht="12.75">
      <c r="AK5167" s="121"/>
    </row>
    <row r="5168" spans="37:37" ht="12.75">
      <c r="AK5168" s="121"/>
    </row>
    <row r="5169" spans="37:37" ht="12.75">
      <c r="AK5169" s="121"/>
    </row>
    <row r="5170" spans="37:37" ht="12.75">
      <c r="AK5170" s="121"/>
    </row>
    <row r="5171" spans="37:37" ht="12.75">
      <c r="AK5171" s="121"/>
    </row>
    <row r="5172" spans="37:37" ht="12.75">
      <c r="AK5172" s="121"/>
    </row>
    <row r="5173" spans="37:37" ht="12.75">
      <c r="AK5173" s="121"/>
    </row>
    <row r="5174" spans="37:37" ht="12.75">
      <c r="AK5174" s="121"/>
    </row>
    <row r="5175" spans="37:37" ht="12.75">
      <c r="AK5175" s="121"/>
    </row>
    <row r="5176" spans="37:37" ht="12.75">
      <c r="AK5176" s="121"/>
    </row>
    <row r="5177" spans="37:37" ht="12.75">
      <c r="AK5177" s="121"/>
    </row>
    <row r="5178" spans="37:37" ht="12.75">
      <c r="AK5178" s="121"/>
    </row>
    <row r="5179" spans="37:37" ht="12.75">
      <c r="AK5179" s="121"/>
    </row>
    <row r="5180" spans="37:37" ht="12.75">
      <c r="AK5180" s="121"/>
    </row>
    <row r="5181" spans="37:37" ht="12.75">
      <c r="AK5181" s="121"/>
    </row>
    <row r="5182" spans="37:37" ht="12.75">
      <c r="AK5182" s="121"/>
    </row>
    <row r="5183" spans="37:37" ht="12.75">
      <c r="AK5183" s="121"/>
    </row>
    <row r="5184" spans="37:37" ht="12.75">
      <c r="AK5184" s="121"/>
    </row>
    <row r="5185" spans="37:37" ht="12.75">
      <c r="AK5185" s="121"/>
    </row>
    <row r="5186" spans="37:37" ht="12.75">
      <c r="AK5186" s="121"/>
    </row>
    <row r="5187" spans="37:37" ht="12.75">
      <c r="AK5187" s="121"/>
    </row>
    <row r="5188" spans="37:37" ht="12.75">
      <c r="AK5188" s="121"/>
    </row>
    <row r="5189" spans="37:37" ht="12.75">
      <c r="AK5189" s="121"/>
    </row>
    <row r="5190" spans="37:37" ht="12.75">
      <c r="AK5190" s="121"/>
    </row>
    <row r="5191" spans="37:37" ht="12.75">
      <c r="AK5191" s="121"/>
    </row>
    <row r="5192" spans="37:37" ht="12.75">
      <c r="AK5192" s="121"/>
    </row>
    <row r="5193" spans="37:37" ht="12.75">
      <c r="AK5193" s="121"/>
    </row>
    <row r="5194" spans="37:37" ht="12.75">
      <c r="AK5194" s="121"/>
    </row>
    <row r="5195" spans="37:37" ht="12.75">
      <c r="AK5195" s="121"/>
    </row>
    <row r="5196" spans="37:37" ht="12.75">
      <c r="AK5196" s="121"/>
    </row>
    <row r="5197" spans="37:37" ht="12.75">
      <c r="AK5197" s="121"/>
    </row>
    <row r="5198" spans="37:37" ht="12.75">
      <c r="AK5198" s="121"/>
    </row>
    <row r="5199" spans="37:37" ht="12.75">
      <c r="AK5199" s="121"/>
    </row>
    <row r="5200" spans="37:37" ht="12.75">
      <c r="AK5200" s="121"/>
    </row>
    <row r="5201" spans="37:37" ht="12.75">
      <c r="AK5201" s="121"/>
    </row>
    <row r="5202" spans="37:37" ht="12.75">
      <c r="AK5202" s="121"/>
    </row>
    <row r="5203" spans="37:37" ht="12.75">
      <c r="AK5203" s="121"/>
    </row>
    <row r="5204" spans="37:37" ht="12.75">
      <c r="AK5204" s="121"/>
    </row>
    <row r="5205" spans="37:37" ht="12.75">
      <c r="AK5205" s="121"/>
    </row>
    <row r="5206" spans="37:37" ht="12.75">
      <c r="AK5206" s="121"/>
    </row>
    <row r="5207" spans="37:37" ht="12.75">
      <c r="AK5207" s="121"/>
    </row>
    <row r="5208" spans="37:37" ht="12.75">
      <c r="AK5208" s="121"/>
    </row>
    <row r="5209" spans="37:37" ht="12.75">
      <c r="AK5209" s="121"/>
    </row>
    <row r="5210" spans="37:37" ht="12.75">
      <c r="AK5210" s="121"/>
    </row>
    <row r="5211" spans="37:37" ht="12.75">
      <c r="AK5211" s="121"/>
    </row>
    <row r="5212" spans="37:37" ht="12.75">
      <c r="AK5212" s="121"/>
    </row>
    <row r="5213" spans="37:37" ht="12.75">
      <c r="AK5213" s="121"/>
    </row>
    <row r="5214" spans="37:37" ht="12.75">
      <c r="AK5214" s="121"/>
    </row>
    <row r="5215" spans="37:37" ht="12.75">
      <c r="AK5215" s="121"/>
    </row>
    <row r="5216" spans="37:37" ht="12.75">
      <c r="AK5216" s="121"/>
    </row>
    <row r="5217" spans="37:37" ht="12.75">
      <c r="AK5217" s="121"/>
    </row>
    <row r="5218" spans="37:37" ht="12.75">
      <c r="AK5218" s="121"/>
    </row>
    <row r="5219" spans="37:37" ht="12.75">
      <c r="AK5219" s="121"/>
    </row>
    <row r="5220" spans="37:37" ht="12.75">
      <c r="AK5220" s="121"/>
    </row>
    <row r="5221" spans="37:37" ht="12.75">
      <c r="AK5221" s="121"/>
    </row>
    <row r="5222" spans="37:37" ht="12.75">
      <c r="AK5222" s="121"/>
    </row>
    <row r="5223" spans="37:37" ht="12.75">
      <c r="AK5223" s="121"/>
    </row>
    <row r="5224" spans="37:37" ht="12.75">
      <c r="AK5224" s="121"/>
    </row>
    <row r="5225" spans="37:37" ht="12.75">
      <c r="AK5225" s="121"/>
    </row>
    <row r="5226" spans="37:37" ht="12.75">
      <c r="AK5226" s="121"/>
    </row>
    <row r="5227" spans="37:37" ht="12.75">
      <c r="AK5227" s="121"/>
    </row>
    <row r="5228" spans="37:37" ht="12.75">
      <c r="AK5228" s="121"/>
    </row>
    <row r="5229" spans="37:37" ht="12.75">
      <c r="AK5229" s="121"/>
    </row>
    <row r="5230" spans="37:37" ht="12.75">
      <c r="AK5230" s="121"/>
    </row>
    <row r="5231" spans="37:37" ht="12.75">
      <c r="AK5231" s="121"/>
    </row>
    <row r="5232" spans="37:37" ht="12.75">
      <c r="AK5232" s="121"/>
    </row>
    <row r="5233" spans="37:37" ht="12.75">
      <c r="AK5233" s="121"/>
    </row>
    <row r="5234" spans="37:37" ht="12.75">
      <c r="AK5234" s="121"/>
    </row>
    <row r="5235" spans="37:37" ht="12.75">
      <c r="AK5235" s="121"/>
    </row>
    <row r="5236" spans="37:37" ht="12.75">
      <c r="AK5236" s="121"/>
    </row>
    <row r="5237" spans="37:37" ht="12.75">
      <c r="AK5237" s="121"/>
    </row>
    <row r="5238" spans="37:37" ht="12.75">
      <c r="AK5238" s="121"/>
    </row>
    <row r="5239" spans="37:37" ht="12.75">
      <c r="AK5239" s="121"/>
    </row>
    <row r="5240" spans="37:37" ht="12.75">
      <c r="AK5240" s="121"/>
    </row>
    <row r="5241" spans="37:37" ht="12.75">
      <c r="AK5241" s="121"/>
    </row>
    <row r="5242" spans="37:37" ht="12.75">
      <c r="AK5242" s="121"/>
    </row>
    <row r="5243" spans="37:37" ht="12.75">
      <c r="AK5243" s="121"/>
    </row>
    <row r="5244" spans="37:37" ht="12.75">
      <c r="AK5244" s="121"/>
    </row>
    <row r="5245" spans="37:37" ht="12.75">
      <c r="AK5245" s="121"/>
    </row>
    <row r="5246" spans="37:37" ht="12.75">
      <c r="AK5246" s="121"/>
    </row>
    <row r="5247" spans="37:37" ht="12.75">
      <c r="AK5247" s="121"/>
    </row>
    <row r="5248" spans="37:37" ht="12.75">
      <c r="AK5248" s="121"/>
    </row>
    <row r="5249" spans="37:37" ht="12.75">
      <c r="AK5249" s="121"/>
    </row>
    <row r="5250" spans="37:37" ht="12.75">
      <c r="AK5250" s="121"/>
    </row>
    <row r="5251" spans="37:37" ht="12.75">
      <c r="AK5251" s="121"/>
    </row>
    <row r="5252" spans="37:37" ht="12.75">
      <c r="AK5252" s="121"/>
    </row>
    <row r="5253" spans="37:37" ht="12.75">
      <c r="AK5253" s="121"/>
    </row>
    <row r="5254" spans="37:37" ht="12.75">
      <c r="AK5254" s="121"/>
    </row>
    <row r="5255" spans="37:37" ht="12.75">
      <c r="AK5255" s="121"/>
    </row>
    <row r="5256" spans="37:37" ht="12.75">
      <c r="AK5256" s="121"/>
    </row>
    <row r="5257" spans="37:37" ht="12.75">
      <c r="AK5257" s="121"/>
    </row>
    <row r="5258" spans="37:37" ht="12.75">
      <c r="AK5258" s="121"/>
    </row>
    <row r="5259" spans="37:37" ht="12.75">
      <c r="AK5259" s="121"/>
    </row>
    <row r="5260" spans="37:37" ht="12.75">
      <c r="AK5260" s="121"/>
    </row>
    <row r="5261" spans="37:37" ht="12.75">
      <c r="AK5261" s="121"/>
    </row>
    <row r="5262" spans="37:37" ht="12.75">
      <c r="AK5262" s="121"/>
    </row>
    <row r="5263" spans="37:37" ht="12.75">
      <c r="AK5263" s="121"/>
    </row>
    <row r="5264" spans="37:37" ht="12.75">
      <c r="AK5264" s="121"/>
    </row>
    <row r="5265" spans="37:37" ht="12.75">
      <c r="AK5265" s="121"/>
    </row>
    <row r="5266" spans="37:37" ht="12.75">
      <c r="AK5266" s="121"/>
    </row>
    <row r="5267" spans="37:37" ht="12.75">
      <c r="AK5267" s="121"/>
    </row>
    <row r="5268" spans="37:37" ht="12.75">
      <c r="AK5268" s="121"/>
    </row>
    <row r="5269" spans="37:37" ht="12.75">
      <c r="AK5269" s="121"/>
    </row>
    <row r="5270" spans="37:37" ht="12.75">
      <c r="AK5270" s="121"/>
    </row>
    <row r="5271" spans="37:37" ht="12.75">
      <c r="AK5271" s="121"/>
    </row>
    <row r="5272" spans="37:37" ht="12.75">
      <c r="AK5272" s="121"/>
    </row>
    <row r="5273" spans="37:37" ht="12.75">
      <c r="AK5273" s="121"/>
    </row>
    <row r="5274" spans="37:37" ht="12.75">
      <c r="AK5274" s="121"/>
    </row>
    <row r="5275" spans="37:37" ht="12.75">
      <c r="AK5275" s="121"/>
    </row>
    <row r="5276" spans="37:37" ht="12.75">
      <c r="AK5276" s="121"/>
    </row>
    <row r="5277" spans="37:37" ht="12.75">
      <c r="AK5277" s="121"/>
    </row>
    <row r="5278" spans="37:37" ht="12.75">
      <c r="AK5278" s="121"/>
    </row>
    <row r="5279" spans="37:37" ht="12.75">
      <c r="AK5279" s="121"/>
    </row>
    <row r="5280" spans="37:37" ht="12.75">
      <c r="AK5280" s="121"/>
    </row>
    <row r="5281" spans="37:37" ht="12.75">
      <c r="AK5281" s="121"/>
    </row>
    <row r="5282" spans="37:37" ht="12.75">
      <c r="AK5282" s="121"/>
    </row>
    <row r="5283" spans="37:37" ht="12.75">
      <c r="AK5283" s="121"/>
    </row>
    <row r="5284" spans="37:37" ht="12.75">
      <c r="AK5284" s="121"/>
    </row>
    <row r="5285" spans="37:37" ht="12.75">
      <c r="AK5285" s="121"/>
    </row>
    <row r="5286" spans="37:37" ht="12.75">
      <c r="AK5286" s="121"/>
    </row>
    <row r="5287" spans="37:37" ht="12.75">
      <c r="AK5287" s="121"/>
    </row>
    <row r="5288" spans="37:37" ht="12.75">
      <c r="AK5288" s="121"/>
    </row>
    <row r="5289" spans="37:37" ht="12.75">
      <c r="AK5289" s="121"/>
    </row>
    <row r="5290" spans="37:37" ht="12.75">
      <c r="AK5290" s="121"/>
    </row>
    <row r="5291" spans="37:37" ht="12.75">
      <c r="AK5291" s="121"/>
    </row>
    <row r="5292" spans="37:37" ht="12.75">
      <c r="AK5292" s="121"/>
    </row>
    <row r="5293" spans="37:37" ht="12.75">
      <c r="AK5293" s="121"/>
    </row>
    <row r="5294" spans="37:37" ht="12.75">
      <c r="AK5294" s="121"/>
    </row>
    <row r="5295" spans="37:37" ht="12.75">
      <c r="AK5295" s="121"/>
    </row>
    <row r="5296" spans="37:37" ht="12.75">
      <c r="AK5296" s="121"/>
    </row>
    <row r="5297" spans="37:37" ht="12.75">
      <c r="AK5297" s="121"/>
    </row>
    <row r="5298" spans="37:37" ht="12.75">
      <c r="AK5298" s="121"/>
    </row>
    <row r="5299" spans="37:37" ht="12.75">
      <c r="AK5299" s="121"/>
    </row>
    <row r="5300" spans="37:37" ht="12.75">
      <c r="AK5300" s="121"/>
    </row>
    <row r="5301" spans="37:37" ht="12.75">
      <c r="AK5301" s="121"/>
    </row>
    <row r="5302" spans="37:37" ht="12.75">
      <c r="AK5302" s="121"/>
    </row>
    <row r="5303" spans="37:37" ht="12.75">
      <c r="AK5303" s="121"/>
    </row>
    <row r="5304" spans="37:37" ht="12.75">
      <c r="AK5304" s="121"/>
    </row>
    <row r="5305" spans="37:37" ht="12.75">
      <c r="AK5305" s="121"/>
    </row>
    <row r="5306" spans="37:37" ht="12.75">
      <c r="AK5306" s="121"/>
    </row>
    <row r="5307" spans="37:37" ht="12.75">
      <c r="AK5307" s="121"/>
    </row>
    <row r="5308" spans="37:37" ht="12.75">
      <c r="AK5308" s="121"/>
    </row>
    <row r="5309" spans="37:37" ht="12.75">
      <c r="AK5309" s="121"/>
    </row>
    <row r="5310" spans="37:37" ht="12.75">
      <c r="AK5310" s="121"/>
    </row>
    <row r="5311" spans="37:37" ht="12.75">
      <c r="AK5311" s="121"/>
    </row>
    <row r="5312" spans="37:37" ht="12.75">
      <c r="AK5312" s="121"/>
    </row>
    <row r="5313" spans="37:37" ht="12.75">
      <c r="AK5313" s="121"/>
    </row>
    <row r="5314" spans="37:37" ht="12.75">
      <c r="AK5314" s="121"/>
    </row>
    <row r="5315" spans="37:37" ht="12.75">
      <c r="AK5315" s="121"/>
    </row>
    <row r="5316" spans="37:37" ht="12.75">
      <c r="AK5316" s="121"/>
    </row>
    <row r="5317" spans="37:37" ht="12.75">
      <c r="AK5317" s="121"/>
    </row>
    <row r="5318" spans="37:37" ht="12.75">
      <c r="AK5318" s="121"/>
    </row>
    <row r="5319" spans="37:37" ht="12.75">
      <c r="AK5319" s="121"/>
    </row>
    <row r="5320" spans="37:37" ht="12.75">
      <c r="AK5320" s="121"/>
    </row>
    <row r="5321" spans="37:37" ht="12.75">
      <c r="AK5321" s="121"/>
    </row>
    <row r="5322" spans="37:37" ht="12.75">
      <c r="AK5322" s="121"/>
    </row>
    <row r="5323" spans="37:37" ht="12.75">
      <c r="AK5323" s="121"/>
    </row>
    <row r="5324" spans="37:37" ht="12.75">
      <c r="AK5324" s="121"/>
    </row>
    <row r="5325" spans="37:37" ht="12.75">
      <c r="AK5325" s="121"/>
    </row>
    <row r="5326" spans="37:37" ht="12.75">
      <c r="AK5326" s="121"/>
    </row>
    <row r="5327" spans="37:37" ht="12.75">
      <c r="AK5327" s="121"/>
    </row>
    <row r="5328" spans="37:37" ht="12.75">
      <c r="AK5328" s="121"/>
    </row>
    <row r="5329" spans="37:37" ht="12.75">
      <c r="AK5329" s="121"/>
    </row>
    <row r="5330" spans="37:37" ht="12.75">
      <c r="AK5330" s="121"/>
    </row>
    <row r="5331" spans="37:37" ht="12.75">
      <c r="AK5331" s="121"/>
    </row>
    <row r="5332" spans="37:37" ht="12.75">
      <c r="AK5332" s="121"/>
    </row>
    <row r="5333" spans="37:37" ht="12.75">
      <c r="AK5333" s="121"/>
    </row>
    <row r="5334" spans="37:37" ht="12.75">
      <c r="AK5334" s="121"/>
    </row>
    <row r="5335" spans="37:37" ht="12.75">
      <c r="AK5335" s="121"/>
    </row>
    <row r="5336" spans="37:37" ht="12.75">
      <c r="AK5336" s="121"/>
    </row>
    <row r="5337" spans="37:37" ht="12.75">
      <c r="AK5337" s="121"/>
    </row>
    <row r="5338" spans="37:37" ht="12.75">
      <c r="AK5338" s="121"/>
    </row>
    <row r="5339" spans="37:37" ht="12.75">
      <c r="AK5339" s="121"/>
    </row>
    <row r="5340" spans="37:37" ht="12.75">
      <c r="AK5340" s="121"/>
    </row>
    <row r="5341" spans="37:37" ht="12.75">
      <c r="AK5341" s="121"/>
    </row>
    <row r="5342" spans="37:37" ht="12.75">
      <c r="AK5342" s="121"/>
    </row>
    <row r="5343" spans="37:37" ht="12.75">
      <c r="AK5343" s="121"/>
    </row>
    <row r="5344" spans="37:37" ht="12.75">
      <c r="AK5344" s="121"/>
    </row>
    <row r="5345" spans="37:37" ht="12.75">
      <c r="AK5345" s="121"/>
    </row>
    <row r="5346" spans="37:37" ht="12.75">
      <c r="AK5346" s="121"/>
    </row>
    <row r="5347" spans="37:37" ht="12.75">
      <c r="AK5347" s="121"/>
    </row>
    <row r="5348" spans="37:37" ht="12.75">
      <c r="AK5348" s="121"/>
    </row>
    <row r="5349" spans="37:37" ht="12.75">
      <c r="AK5349" s="121"/>
    </row>
    <row r="5350" spans="37:37" ht="12.75">
      <c r="AK5350" s="121"/>
    </row>
    <row r="5351" spans="37:37" ht="12.75">
      <c r="AK5351" s="121"/>
    </row>
    <row r="5352" spans="37:37" ht="12.75">
      <c r="AK5352" s="121"/>
    </row>
    <row r="5353" spans="37:37" ht="12.75">
      <c r="AK5353" s="121"/>
    </row>
    <row r="5354" spans="37:37" ht="12.75">
      <c r="AK5354" s="121"/>
    </row>
    <row r="5355" spans="37:37" ht="12.75">
      <c r="AK5355" s="121"/>
    </row>
    <row r="5356" spans="37:37" ht="12.75">
      <c r="AK5356" s="121"/>
    </row>
    <row r="5357" spans="37:37" ht="12.75">
      <c r="AK5357" s="121"/>
    </row>
    <row r="5358" spans="37:37" ht="12.75">
      <c r="AK5358" s="121"/>
    </row>
    <row r="5359" spans="37:37" ht="12.75">
      <c r="AK5359" s="121"/>
    </row>
    <row r="5360" spans="37:37" ht="12.75">
      <c r="AK5360" s="121"/>
    </row>
    <row r="5361" spans="37:37" ht="12.75">
      <c r="AK5361" s="121"/>
    </row>
    <row r="5362" spans="37:37" ht="12.75">
      <c r="AK5362" s="121"/>
    </row>
    <row r="5363" spans="37:37" ht="12.75">
      <c r="AK5363" s="121"/>
    </row>
    <row r="5364" spans="37:37" ht="12.75">
      <c r="AK5364" s="121"/>
    </row>
    <row r="5365" spans="37:37" ht="12.75">
      <c r="AK5365" s="121"/>
    </row>
    <row r="5366" spans="37:37" ht="12.75">
      <c r="AK5366" s="121"/>
    </row>
    <row r="5367" spans="37:37" ht="12.75">
      <c r="AK5367" s="121"/>
    </row>
    <row r="5368" spans="37:37" ht="12.75">
      <c r="AK5368" s="121"/>
    </row>
    <row r="5369" spans="37:37" ht="12.75">
      <c r="AK5369" s="121"/>
    </row>
    <row r="5370" spans="37:37" ht="12.75">
      <c r="AK5370" s="121"/>
    </row>
    <row r="5371" spans="37:37" ht="12.75">
      <c r="AK5371" s="121"/>
    </row>
    <row r="5372" spans="37:37" ht="12.75">
      <c r="AK5372" s="121"/>
    </row>
    <row r="5373" spans="37:37" ht="12.75">
      <c r="AK5373" s="121"/>
    </row>
    <row r="5374" spans="37:37" ht="12.75">
      <c r="AK5374" s="121"/>
    </row>
    <row r="5375" spans="37:37" ht="12.75">
      <c r="AK5375" s="121"/>
    </row>
    <row r="5376" spans="37:37" ht="12.75">
      <c r="AK5376" s="121"/>
    </row>
    <row r="5377" spans="37:37" ht="12.75">
      <c r="AK5377" s="121"/>
    </row>
    <row r="5378" spans="37:37" ht="12.75">
      <c r="AK5378" s="121"/>
    </row>
    <row r="5379" spans="37:37" ht="12.75">
      <c r="AK5379" s="121"/>
    </row>
    <row r="5380" spans="37:37" ht="12.75">
      <c r="AK5380" s="121"/>
    </row>
    <row r="5381" spans="37:37" ht="12.75">
      <c r="AK5381" s="121"/>
    </row>
    <row r="5382" spans="37:37" ht="12.75">
      <c r="AK5382" s="121"/>
    </row>
    <row r="5383" spans="37:37" ht="12.75">
      <c r="AK5383" s="121"/>
    </row>
    <row r="5384" spans="37:37" ht="12.75">
      <c r="AK5384" s="121"/>
    </row>
    <row r="5385" spans="37:37" ht="12.75">
      <c r="AK5385" s="121"/>
    </row>
    <row r="5386" spans="37:37" ht="12.75">
      <c r="AK5386" s="121"/>
    </row>
    <row r="5387" spans="37:37" ht="12.75">
      <c r="AK5387" s="121"/>
    </row>
    <row r="5388" spans="37:37" ht="12.75">
      <c r="AK5388" s="121"/>
    </row>
    <row r="5389" spans="37:37" ht="12.75">
      <c r="AK5389" s="121"/>
    </row>
    <row r="5390" spans="37:37" ht="12.75">
      <c r="AK5390" s="121"/>
    </row>
    <row r="5391" spans="37:37" ht="12.75">
      <c r="AK5391" s="121"/>
    </row>
    <row r="5392" spans="37:37" ht="12.75">
      <c r="AK5392" s="121"/>
    </row>
    <row r="5393" spans="37:37" ht="12.75">
      <c r="AK5393" s="121"/>
    </row>
    <row r="5394" spans="37:37" ht="12.75">
      <c r="AK5394" s="121"/>
    </row>
    <row r="5395" spans="37:37" ht="12.75">
      <c r="AK5395" s="121"/>
    </row>
    <row r="5396" spans="37:37" ht="12.75">
      <c r="AK5396" s="121"/>
    </row>
    <row r="5397" spans="37:37" ht="12.75">
      <c r="AK5397" s="121"/>
    </row>
    <row r="5398" spans="37:37" ht="12.75">
      <c r="AK5398" s="121"/>
    </row>
    <row r="5399" spans="37:37" ht="12.75">
      <c r="AK5399" s="121"/>
    </row>
    <row r="5400" spans="37:37" ht="12.75">
      <c r="AK5400" s="121"/>
    </row>
    <row r="5401" spans="37:37" ht="12.75">
      <c r="AK5401" s="121"/>
    </row>
    <row r="5402" spans="37:37" ht="12.75">
      <c r="AK5402" s="121"/>
    </row>
    <row r="5403" spans="37:37" ht="12.75">
      <c r="AK5403" s="121"/>
    </row>
    <row r="5404" spans="37:37" ht="12.75">
      <c r="AK5404" s="121"/>
    </row>
    <row r="5405" spans="37:37" ht="12.75">
      <c r="AK5405" s="121"/>
    </row>
    <row r="5406" spans="37:37" ht="12.75">
      <c r="AK5406" s="121"/>
    </row>
    <row r="5407" spans="37:37" ht="12.75">
      <c r="AK5407" s="121"/>
    </row>
    <row r="5408" spans="37:37" ht="12.75">
      <c r="AK5408" s="121"/>
    </row>
    <row r="5409" spans="37:37" ht="12.75">
      <c r="AK5409" s="121"/>
    </row>
    <row r="5410" spans="37:37" ht="12.75">
      <c r="AK5410" s="121"/>
    </row>
    <row r="5411" spans="37:37" ht="12.75">
      <c r="AK5411" s="121"/>
    </row>
    <row r="5412" spans="37:37" ht="12.75">
      <c r="AK5412" s="121"/>
    </row>
    <row r="5413" spans="37:37" ht="12.75">
      <c r="AK5413" s="121"/>
    </row>
    <row r="5414" spans="37:37" ht="12.75">
      <c r="AK5414" s="121"/>
    </row>
    <row r="5415" spans="37:37" ht="12.75">
      <c r="AK5415" s="121"/>
    </row>
    <row r="5416" spans="37:37" ht="12.75">
      <c r="AK5416" s="121"/>
    </row>
    <row r="5417" spans="37:37" ht="12.75">
      <c r="AK5417" s="121"/>
    </row>
    <row r="5418" spans="37:37" ht="12.75">
      <c r="AK5418" s="121"/>
    </row>
    <row r="5419" spans="37:37" ht="12.75">
      <c r="AK5419" s="121"/>
    </row>
    <row r="5420" spans="37:37" ht="12.75">
      <c r="AK5420" s="121"/>
    </row>
    <row r="5421" spans="37:37" ht="12.75">
      <c r="AK5421" s="121"/>
    </row>
    <row r="5422" spans="37:37" ht="12.75">
      <c r="AK5422" s="121"/>
    </row>
    <row r="5423" spans="37:37" ht="12.75">
      <c r="AK5423" s="121"/>
    </row>
    <row r="5424" spans="37:37" ht="12.75">
      <c r="AK5424" s="121"/>
    </row>
    <row r="5425" spans="37:37" ht="12.75">
      <c r="AK5425" s="121"/>
    </row>
    <row r="5426" spans="37:37" ht="12.75">
      <c r="AK5426" s="121"/>
    </row>
    <row r="5427" spans="37:37" ht="12.75">
      <c r="AK5427" s="121"/>
    </row>
    <row r="5428" spans="37:37" ht="12.75">
      <c r="AK5428" s="121"/>
    </row>
    <row r="5429" spans="37:37" ht="12.75">
      <c r="AK5429" s="121"/>
    </row>
    <row r="5430" spans="37:37" ht="12.75">
      <c r="AK5430" s="121"/>
    </row>
    <row r="5431" spans="37:37" ht="12.75">
      <c r="AK5431" s="121"/>
    </row>
    <row r="5432" spans="37:37" ht="12.75">
      <c r="AK5432" s="121"/>
    </row>
    <row r="5433" spans="37:37" ht="12.75">
      <c r="AK5433" s="121"/>
    </row>
    <row r="5434" spans="37:37" ht="12.75">
      <c r="AK5434" s="121"/>
    </row>
    <row r="5435" spans="37:37" ht="12.75">
      <c r="AK5435" s="121"/>
    </row>
    <row r="5436" spans="37:37" ht="12.75">
      <c r="AK5436" s="121"/>
    </row>
    <row r="5437" spans="37:37" ht="12.75">
      <c r="AK5437" s="121"/>
    </row>
    <row r="5438" spans="37:37" ht="12.75">
      <c r="AK5438" s="121"/>
    </row>
    <row r="5439" spans="37:37" ht="12.75">
      <c r="AK5439" s="121"/>
    </row>
    <row r="5440" spans="37:37" ht="12.75">
      <c r="AK5440" s="121"/>
    </row>
    <row r="5441" spans="37:37" ht="12.75">
      <c r="AK5441" s="121"/>
    </row>
    <row r="5442" spans="37:37" ht="12.75">
      <c r="AK5442" s="121"/>
    </row>
    <row r="5443" spans="37:37" ht="12.75">
      <c r="AK5443" s="121"/>
    </row>
    <row r="5444" spans="37:37" ht="12.75">
      <c r="AK5444" s="121"/>
    </row>
    <row r="5445" spans="37:37" ht="12.75">
      <c r="AK5445" s="121"/>
    </row>
    <row r="5446" spans="37:37" ht="12.75">
      <c r="AK5446" s="121"/>
    </row>
    <row r="5447" spans="37:37" ht="12.75">
      <c r="AK5447" s="121"/>
    </row>
    <row r="5448" spans="37:37" ht="12.75">
      <c r="AK5448" s="121"/>
    </row>
    <row r="5449" spans="37:37" ht="12.75">
      <c r="AK5449" s="121"/>
    </row>
    <row r="5450" spans="37:37" ht="12.75">
      <c r="AK5450" s="121"/>
    </row>
    <row r="5451" spans="37:37" ht="12.75">
      <c r="AK5451" s="121"/>
    </row>
    <row r="5452" spans="37:37" ht="12.75">
      <c r="AK5452" s="121"/>
    </row>
    <row r="5453" spans="37:37" ht="12.75">
      <c r="AK5453" s="121"/>
    </row>
    <row r="5454" spans="37:37" ht="12.75">
      <c r="AK5454" s="121"/>
    </row>
    <row r="5455" spans="37:37" ht="12.75">
      <c r="AK5455" s="121"/>
    </row>
    <row r="5456" spans="37:37" ht="12.75">
      <c r="AK5456" s="121"/>
    </row>
    <row r="5457" spans="37:37" ht="12.75">
      <c r="AK5457" s="121"/>
    </row>
    <row r="5458" spans="37:37" ht="12.75">
      <c r="AK5458" s="121"/>
    </row>
    <row r="5459" spans="37:37" ht="12.75">
      <c r="AK5459" s="121"/>
    </row>
    <row r="5460" spans="37:37" ht="12.75">
      <c r="AK5460" s="121"/>
    </row>
    <row r="5461" spans="37:37" ht="12.75">
      <c r="AK5461" s="121"/>
    </row>
    <row r="5462" spans="37:37" ht="12.75">
      <c r="AK5462" s="121"/>
    </row>
    <row r="5463" spans="37:37" ht="12.75">
      <c r="AK5463" s="121"/>
    </row>
    <row r="5464" spans="37:37" ht="12.75">
      <c r="AK5464" s="121"/>
    </row>
    <row r="5465" spans="37:37" ht="12.75">
      <c r="AK5465" s="121"/>
    </row>
    <row r="5466" spans="37:37" ht="12.75">
      <c r="AK5466" s="121"/>
    </row>
    <row r="5467" spans="37:37" ht="12.75">
      <c r="AK5467" s="121"/>
    </row>
    <row r="5468" spans="37:37" ht="12.75">
      <c r="AK5468" s="121"/>
    </row>
    <row r="5469" spans="37:37" ht="12.75">
      <c r="AK5469" s="121"/>
    </row>
    <row r="5470" spans="37:37" ht="12.75">
      <c r="AK5470" s="121"/>
    </row>
    <row r="5471" spans="37:37" ht="12.75">
      <c r="AK5471" s="121"/>
    </row>
    <row r="5472" spans="37:37" ht="12.75">
      <c r="AK5472" s="121"/>
    </row>
    <row r="5473" spans="37:37" ht="12.75">
      <c r="AK5473" s="121"/>
    </row>
    <row r="5474" spans="37:37" ht="12.75">
      <c r="AK5474" s="121"/>
    </row>
    <row r="5475" spans="37:37" ht="12.75">
      <c r="AK5475" s="121"/>
    </row>
    <row r="5476" spans="37:37" ht="12.75">
      <c r="AK5476" s="121"/>
    </row>
    <row r="5477" spans="37:37" ht="12.75">
      <c r="AK5477" s="121"/>
    </row>
    <row r="5478" spans="37:37" ht="12.75">
      <c r="AK5478" s="121"/>
    </row>
    <row r="5479" spans="37:37" ht="12.75">
      <c r="AK5479" s="121"/>
    </row>
    <row r="5480" spans="37:37" ht="12.75">
      <c r="AK5480" s="121"/>
    </row>
    <row r="5481" spans="37:37" ht="12.75">
      <c r="AK5481" s="121"/>
    </row>
    <row r="5482" spans="37:37" ht="12.75">
      <c r="AK5482" s="121"/>
    </row>
    <row r="5483" spans="37:37" ht="12.75">
      <c r="AK5483" s="121"/>
    </row>
    <row r="5484" spans="37:37" ht="12.75">
      <c r="AK5484" s="121"/>
    </row>
    <row r="5485" spans="37:37" ht="12.75">
      <c r="AK5485" s="121"/>
    </row>
    <row r="5486" spans="37:37" ht="12.75">
      <c r="AK5486" s="121"/>
    </row>
    <row r="5487" spans="37:37" ht="12.75">
      <c r="AK5487" s="121"/>
    </row>
    <row r="5488" spans="37:37" ht="12.75">
      <c r="AK5488" s="121"/>
    </row>
    <row r="5489" spans="37:37" ht="12.75">
      <c r="AK5489" s="121"/>
    </row>
    <row r="5490" spans="37:37" ht="12.75">
      <c r="AK5490" s="121"/>
    </row>
    <row r="5491" spans="37:37" ht="12.75">
      <c r="AK5491" s="121"/>
    </row>
    <row r="5492" spans="37:37" ht="12.75">
      <c r="AK5492" s="121"/>
    </row>
    <row r="5493" spans="37:37" ht="12.75">
      <c r="AK5493" s="121"/>
    </row>
    <row r="5494" spans="37:37" ht="12.75">
      <c r="AK5494" s="121"/>
    </row>
    <row r="5495" spans="37:37" ht="12.75">
      <c r="AK5495" s="121"/>
    </row>
    <row r="5496" spans="37:37" ht="12.75">
      <c r="AK5496" s="121"/>
    </row>
    <row r="5497" spans="37:37" ht="12.75">
      <c r="AK5497" s="121"/>
    </row>
    <row r="5498" spans="37:37" ht="12.75">
      <c r="AK5498" s="121"/>
    </row>
    <row r="5499" spans="37:37" ht="12.75">
      <c r="AK5499" s="121"/>
    </row>
    <row r="5500" spans="37:37" ht="12.75">
      <c r="AK5500" s="121"/>
    </row>
    <row r="5501" spans="37:37" ht="12.75">
      <c r="AK5501" s="121"/>
    </row>
    <row r="5502" spans="37:37" ht="12.75">
      <c r="AK5502" s="121"/>
    </row>
    <row r="5503" spans="37:37" ht="12.75">
      <c r="AK5503" s="121"/>
    </row>
    <row r="5504" spans="37:37" ht="12.75">
      <c r="AK5504" s="121"/>
    </row>
    <row r="5505" spans="37:37" ht="12.75">
      <c r="AK5505" s="121"/>
    </row>
    <row r="5506" spans="37:37" ht="12.75">
      <c r="AK5506" s="121"/>
    </row>
    <row r="5507" spans="37:37" ht="12.75">
      <c r="AK5507" s="121"/>
    </row>
    <row r="5508" spans="37:37" ht="12.75">
      <c r="AK5508" s="121"/>
    </row>
    <row r="5509" spans="37:37" ht="12.75">
      <c r="AK5509" s="121"/>
    </row>
    <row r="5510" spans="37:37" ht="12.75">
      <c r="AK5510" s="121"/>
    </row>
    <row r="5511" spans="37:37" ht="12.75">
      <c r="AK5511" s="121"/>
    </row>
    <row r="5512" spans="37:37" ht="12.75">
      <c r="AK5512" s="121"/>
    </row>
    <row r="5513" spans="37:37" ht="12.75">
      <c r="AK5513" s="121"/>
    </row>
    <row r="5514" spans="37:37" ht="12.75">
      <c r="AK5514" s="121"/>
    </row>
    <row r="5515" spans="37:37" ht="12.75">
      <c r="AK5515" s="121"/>
    </row>
    <row r="5516" spans="37:37" ht="12.75">
      <c r="AK5516" s="121"/>
    </row>
    <row r="5517" spans="37:37" ht="12.75">
      <c r="AK5517" s="121"/>
    </row>
    <row r="5518" spans="37:37" ht="12.75">
      <c r="AK5518" s="121"/>
    </row>
    <row r="5519" spans="37:37" ht="12.75">
      <c r="AK5519" s="121"/>
    </row>
    <row r="5520" spans="37:37" ht="12.75">
      <c r="AK5520" s="121"/>
    </row>
    <row r="5521" spans="37:37" ht="12.75">
      <c r="AK5521" s="121"/>
    </row>
    <row r="5522" spans="37:37" ht="12.75">
      <c r="AK5522" s="121"/>
    </row>
    <row r="5523" spans="37:37" ht="12.75">
      <c r="AK5523" s="121"/>
    </row>
    <row r="5524" spans="37:37" ht="12.75">
      <c r="AK5524" s="121"/>
    </row>
    <row r="5525" spans="37:37" ht="12.75">
      <c r="AK5525" s="121"/>
    </row>
    <row r="5526" spans="37:37" ht="12.75">
      <c r="AK5526" s="121"/>
    </row>
    <row r="5527" spans="37:37" ht="12.75">
      <c r="AK5527" s="121"/>
    </row>
    <row r="5528" spans="37:37" ht="12.75">
      <c r="AK5528" s="121"/>
    </row>
    <row r="5529" spans="37:37" ht="12.75">
      <c r="AK5529" s="121"/>
    </row>
    <row r="5530" spans="37:37" ht="12.75">
      <c r="AK5530" s="121"/>
    </row>
    <row r="5531" spans="37:37" ht="12.75">
      <c r="AK5531" s="121"/>
    </row>
    <row r="5532" spans="37:37" ht="12.75">
      <c r="AK5532" s="121"/>
    </row>
    <row r="5533" spans="37:37" ht="12.75">
      <c r="AK5533" s="121"/>
    </row>
    <row r="5534" spans="37:37" ht="12.75">
      <c r="AK5534" s="121"/>
    </row>
    <row r="5535" spans="37:37" ht="12.75">
      <c r="AK5535" s="121"/>
    </row>
    <row r="5536" spans="37:37" ht="12.75">
      <c r="AK5536" s="121"/>
    </row>
    <row r="5537" spans="37:37" ht="12.75">
      <c r="AK5537" s="121"/>
    </row>
    <row r="5538" spans="37:37" ht="12.75">
      <c r="AK5538" s="121"/>
    </row>
    <row r="5539" spans="37:37" ht="12.75">
      <c r="AK5539" s="121"/>
    </row>
    <row r="5540" spans="37:37" ht="12.75">
      <c r="AK5540" s="121"/>
    </row>
    <row r="5541" spans="37:37" ht="12.75">
      <c r="AK5541" s="121"/>
    </row>
    <row r="5542" spans="37:37" ht="12.75">
      <c r="AK5542" s="121"/>
    </row>
    <row r="5543" spans="37:37" ht="12.75">
      <c r="AK5543" s="121"/>
    </row>
    <row r="5544" spans="37:37" ht="12.75">
      <c r="AK5544" s="121"/>
    </row>
    <row r="5545" spans="37:37" ht="12.75">
      <c r="AK5545" s="121"/>
    </row>
    <row r="5546" spans="37:37" ht="12.75">
      <c r="AK5546" s="121"/>
    </row>
    <row r="5547" spans="37:37" ht="12.75">
      <c r="AK5547" s="121"/>
    </row>
    <row r="5548" spans="37:37" ht="12.75">
      <c r="AK5548" s="121"/>
    </row>
    <row r="5549" spans="37:37" ht="12.75">
      <c r="AK5549" s="121"/>
    </row>
    <row r="5550" spans="37:37" ht="12.75">
      <c r="AK5550" s="121"/>
    </row>
    <row r="5551" spans="37:37" ht="12.75">
      <c r="AK5551" s="121"/>
    </row>
    <row r="5552" spans="37:37" ht="12.75">
      <c r="AK5552" s="121"/>
    </row>
    <row r="5553" spans="37:37" ht="12.75">
      <c r="AK5553" s="121"/>
    </row>
    <row r="5554" spans="37:37" ht="12.75">
      <c r="AK5554" s="121"/>
    </row>
    <row r="5555" spans="37:37" ht="12.75">
      <c r="AK5555" s="121"/>
    </row>
    <row r="5556" spans="37:37" ht="12.75">
      <c r="AK5556" s="121"/>
    </row>
    <row r="5557" spans="37:37" ht="12.75">
      <c r="AK5557" s="121"/>
    </row>
    <row r="5558" spans="37:37" ht="12.75">
      <c r="AK5558" s="121"/>
    </row>
    <row r="5559" spans="37:37" ht="12.75">
      <c r="AK5559" s="121"/>
    </row>
    <row r="5560" spans="37:37" ht="12.75">
      <c r="AK5560" s="121"/>
    </row>
    <row r="5561" spans="37:37" ht="12.75">
      <c r="AK5561" s="121"/>
    </row>
    <row r="5562" spans="37:37" ht="12.75">
      <c r="AK5562" s="121"/>
    </row>
    <row r="5563" spans="37:37" ht="12.75">
      <c r="AK5563" s="121"/>
    </row>
    <row r="5564" spans="37:37" ht="12.75">
      <c r="AK5564" s="121"/>
    </row>
    <row r="5565" spans="37:37" ht="12.75">
      <c r="AK5565" s="121"/>
    </row>
    <row r="5566" spans="37:37" ht="12.75">
      <c r="AK5566" s="121"/>
    </row>
    <row r="5567" spans="37:37" ht="12.75">
      <c r="AK5567" s="121"/>
    </row>
    <row r="5568" spans="37:37" ht="12.75">
      <c r="AK5568" s="121"/>
    </row>
    <row r="5569" spans="37:37" ht="12.75">
      <c r="AK5569" s="121"/>
    </row>
    <row r="5570" spans="37:37" ht="12.75">
      <c r="AK5570" s="121"/>
    </row>
    <row r="5571" spans="37:37" ht="12.75">
      <c r="AK5571" s="121"/>
    </row>
    <row r="5572" spans="37:37" ht="12.75">
      <c r="AK5572" s="121"/>
    </row>
    <row r="5573" spans="37:37" ht="12.75">
      <c r="AK5573" s="121"/>
    </row>
    <row r="5574" spans="37:37" ht="12.75">
      <c r="AK5574" s="121"/>
    </row>
    <row r="5575" spans="37:37" ht="12.75">
      <c r="AK5575" s="121"/>
    </row>
    <row r="5576" spans="37:37" ht="12.75">
      <c r="AK5576" s="121"/>
    </row>
    <row r="5577" spans="37:37" ht="12.75">
      <c r="AK5577" s="121"/>
    </row>
    <row r="5578" spans="37:37" ht="12.75">
      <c r="AK5578" s="121"/>
    </row>
    <row r="5579" spans="37:37" ht="12.75">
      <c r="AK5579" s="121"/>
    </row>
    <row r="5580" spans="37:37" ht="12.75">
      <c r="AK5580" s="121"/>
    </row>
    <row r="5581" spans="37:37" ht="12.75">
      <c r="AK5581" s="121"/>
    </row>
    <row r="5582" spans="37:37" ht="12.75">
      <c r="AK5582" s="121"/>
    </row>
    <row r="5583" spans="37:37" ht="12.75">
      <c r="AK5583" s="121"/>
    </row>
    <row r="5584" spans="37:37" ht="12.75">
      <c r="AK5584" s="121"/>
    </row>
    <row r="5585" spans="37:37" ht="12.75">
      <c r="AK5585" s="121"/>
    </row>
    <row r="5586" spans="37:37" ht="12.75">
      <c r="AK5586" s="121"/>
    </row>
    <row r="5587" spans="37:37" ht="12.75">
      <c r="AK5587" s="121"/>
    </row>
    <row r="5588" spans="37:37" ht="12.75">
      <c r="AK5588" s="121"/>
    </row>
    <row r="5589" spans="37:37" ht="12.75">
      <c r="AK5589" s="121"/>
    </row>
    <row r="5590" spans="37:37" ht="12.75">
      <c r="AK5590" s="121"/>
    </row>
    <row r="5591" spans="37:37" ht="12.75">
      <c r="AK5591" s="121"/>
    </row>
    <row r="5592" spans="37:37" ht="12.75">
      <c r="AK5592" s="121"/>
    </row>
    <row r="5593" spans="37:37" ht="12.75">
      <c r="AK5593" s="121"/>
    </row>
    <row r="5594" spans="37:37" ht="12.75">
      <c r="AK5594" s="121"/>
    </row>
    <row r="5595" spans="37:37" ht="12.75">
      <c r="AK5595" s="121"/>
    </row>
    <row r="5596" spans="37:37" ht="12.75">
      <c r="AK5596" s="121"/>
    </row>
    <row r="5597" spans="37:37" ht="12.75">
      <c r="AK5597" s="121"/>
    </row>
    <row r="5598" spans="37:37" ht="12.75">
      <c r="AK5598" s="121"/>
    </row>
    <row r="5599" spans="37:37" ht="12.75">
      <c r="AK5599" s="121"/>
    </row>
    <row r="5600" spans="37:37" ht="12.75">
      <c r="AK5600" s="121"/>
    </row>
    <row r="5601" spans="37:37" ht="12.75">
      <c r="AK5601" s="121"/>
    </row>
    <row r="5602" spans="37:37" ht="12.75">
      <c r="AK5602" s="121"/>
    </row>
    <row r="5603" spans="37:37" ht="12.75">
      <c r="AK5603" s="121"/>
    </row>
    <row r="5604" spans="37:37" ht="12.75">
      <c r="AK5604" s="121"/>
    </row>
    <row r="5605" spans="37:37" ht="12.75">
      <c r="AK5605" s="121"/>
    </row>
    <row r="5606" spans="37:37" ht="12.75">
      <c r="AK5606" s="121"/>
    </row>
    <row r="5607" spans="37:37" ht="12.75">
      <c r="AK5607" s="121"/>
    </row>
    <row r="5608" spans="37:37" ht="12.75">
      <c r="AK5608" s="121"/>
    </row>
    <row r="5609" spans="37:37" ht="12.75">
      <c r="AK5609" s="121"/>
    </row>
    <row r="5610" spans="37:37" ht="12.75">
      <c r="AK5610" s="121"/>
    </row>
    <row r="5611" spans="37:37" ht="12.75">
      <c r="AK5611" s="121"/>
    </row>
    <row r="5612" spans="37:37" ht="12.75">
      <c r="AK5612" s="121"/>
    </row>
    <row r="5613" spans="37:37" ht="12.75">
      <c r="AK5613" s="121"/>
    </row>
    <row r="5614" spans="37:37" ht="12.75">
      <c r="AK5614" s="121"/>
    </row>
    <row r="5615" spans="37:37" ht="12.75">
      <c r="AK5615" s="121"/>
    </row>
    <row r="5616" spans="37:37" ht="12.75">
      <c r="AK5616" s="121"/>
    </row>
    <row r="5617" spans="37:37" ht="12.75">
      <c r="AK5617" s="121"/>
    </row>
    <row r="5618" spans="37:37" ht="12.75">
      <c r="AK5618" s="121"/>
    </row>
    <row r="5619" spans="37:37" ht="12.75">
      <c r="AK5619" s="121"/>
    </row>
    <row r="5620" spans="37:37" ht="12.75">
      <c r="AK5620" s="121"/>
    </row>
    <row r="5621" spans="37:37" ht="12.75">
      <c r="AK5621" s="121"/>
    </row>
    <row r="5622" spans="37:37" ht="12.75">
      <c r="AK5622" s="121"/>
    </row>
    <row r="5623" spans="37:37" ht="12.75">
      <c r="AK5623" s="121"/>
    </row>
    <row r="5624" spans="37:37" ht="12.75">
      <c r="AK5624" s="121"/>
    </row>
    <row r="5625" spans="37:37" ht="12.75">
      <c r="AK5625" s="121"/>
    </row>
    <row r="5626" spans="37:37" ht="12.75">
      <c r="AK5626" s="121"/>
    </row>
    <row r="5627" spans="37:37" ht="12.75">
      <c r="AK5627" s="121"/>
    </row>
    <row r="5628" spans="37:37" ht="12.75">
      <c r="AK5628" s="121"/>
    </row>
    <row r="5629" spans="37:37" ht="12.75">
      <c r="AK5629" s="121"/>
    </row>
    <row r="5630" spans="37:37" ht="12.75">
      <c r="AK5630" s="121"/>
    </row>
    <row r="5631" spans="37:37" ht="12.75">
      <c r="AK5631" s="121"/>
    </row>
    <row r="5632" spans="37:37" ht="12.75">
      <c r="AK5632" s="121"/>
    </row>
    <row r="5633" spans="37:37" ht="12.75">
      <c r="AK5633" s="121"/>
    </row>
    <row r="5634" spans="37:37" ht="12.75">
      <c r="AK5634" s="121"/>
    </row>
    <row r="5635" spans="37:37" ht="12.75">
      <c r="AK5635" s="121"/>
    </row>
    <row r="5636" spans="37:37" ht="12.75">
      <c r="AK5636" s="121"/>
    </row>
    <row r="5637" spans="37:37" ht="12.75">
      <c r="AK5637" s="121"/>
    </row>
    <row r="5638" spans="37:37" ht="12.75">
      <c r="AK5638" s="121"/>
    </row>
    <row r="5639" spans="37:37" ht="12.75">
      <c r="AK5639" s="121"/>
    </row>
    <row r="5640" spans="37:37" ht="12.75">
      <c r="AK5640" s="121"/>
    </row>
    <row r="5641" spans="37:37" ht="12.75">
      <c r="AK5641" s="121"/>
    </row>
    <row r="5642" spans="37:37" ht="12.75">
      <c r="AK5642" s="121"/>
    </row>
    <row r="5643" spans="37:37" ht="12.75">
      <c r="AK5643" s="121"/>
    </row>
    <row r="5644" spans="37:37" ht="12.75">
      <c r="AK5644" s="121"/>
    </row>
    <row r="5645" spans="37:37" ht="12.75">
      <c r="AK5645" s="121"/>
    </row>
    <row r="5646" spans="37:37" ht="12.75">
      <c r="AK5646" s="121"/>
    </row>
    <row r="5647" spans="37:37" ht="12.75">
      <c r="AK5647" s="121"/>
    </row>
    <row r="5648" spans="37:37" ht="12.75">
      <c r="AK5648" s="121"/>
    </row>
    <row r="5649" spans="37:37" ht="12.75">
      <c r="AK5649" s="121"/>
    </row>
    <row r="5650" spans="37:37" ht="12.75">
      <c r="AK5650" s="121"/>
    </row>
    <row r="5651" spans="37:37" ht="12.75">
      <c r="AK5651" s="121"/>
    </row>
    <row r="5652" spans="37:37" ht="12.75">
      <c r="AK5652" s="121"/>
    </row>
    <row r="5653" spans="37:37" ht="12.75">
      <c r="AK5653" s="121"/>
    </row>
    <row r="5654" spans="37:37" ht="12.75">
      <c r="AK5654" s="121"/>
    </row>
    <row r="5655" spans="37:37" ht="12.75">
      <c r="AK5655" s="121"/>
    </row>
    <row r="5656" spans="37:37" ht="12.75">
      <c r="AK5656" s="121"/>
    </row>
    <row r="5657" spans="37:37" ht="12.75">
      <c r="AK5657" s="121"/>
    </row>
    <row r="5658" spans="37:37" ht="12.75">
      <c r="AK5658" s="121"/>
    </row>
    <row r="5659" spans="37:37" ht="12.75">
      <c r="AK5659" s="121"/>
    </row>
    <row r="5660" spans="37:37" ht="12.75">
      <c r="AK5660" s="121"/>
    </row>
    <row r="5661" spans="37:37" ht="12.75">
      <c r="AK5661" s="121"/>
    </row>
    <row r="5662" spans="37:37" ht="12.75">
      <c r="AK5662" s="121"/>
    </row>
    <row r="5663" spans="37:37" ht="12.75">
      <c r="AK5663" s="121"/>
    </row>
    <row r="5664" spans="37:37" ht="12.75">
      <c r="AK5664" s="121"/>
    </row>
    <row r="5665" spans="37:37" ht="12.75">
      <c r="AK5665" s="121"/>
    </row>
    <row r="5666" spans="37:37" ht="12.75">
      <c r="AK5666" s="121"/>
    </row>
    <row r="5667" spans="37:37" ht="12.75">
      <c r="AK5667" s="121"/>
    </row>
    <row r="5668" spans="37:37" ht="12.75">
      <c r="AK5668" s="121"/>
    </row>
    <row r="5669" spans="37:37" ht="12.75">
      <c r="AK5669" s="121"/>
    </row>
    <row r="5670" spans="37:37" ht="12.75">
      <c r="AK5670" s="121"/>
    </row>
    <row r="5671" spans="37:37" ht="12.75">
      <c r="AK5671" s="121"/>
    </row>
    <row r="5672" spans="37:37" ht="12.75">
      <c r="AK5672" s="121"/>
    </row>
    <row r="5673" spans="37:37" ht="12.75">
      <c r="AK5673" s="121"/>
    </row>
    <row r="5674" spans="37:37" ht="12.75">
      <c r="AK5674" s="121"/>
    </row>
    <row r="5675" spans="37:37" ht="12.75">
      <c r="AK5675" s="121"/>
    </row>
    <row r="5676" spans="37:37" ht="12.75">
      <c r="AK5676" s="121"/>
    </row>
    <row r="5677" spans="37:37" ht="12.75">
      <c r="AK5677" s="121"/>
    </row>
    <row r="5678" spans="37:37" ht="12.75">
      <c r="AK5678" s="121"/>
    </row>
    <row r="5679" spans="37:37" ht="12.75">
      <c r="AK5679" s="121"/>
    </row>
    <row r="5680" spans="37:37" ht="12.75">
      <c r="AK5680" s="121"/>
    </row>
    <row r="5681" spans="37:37" ht="12.75">
      <c r="AK5681" s="121"/>
    </row>
    <row r="5682" spans="37:37" ht="12.75">
      <c r="AK5682" s="121"/>
    </row>
    <row r="5683" spans="37:37" ht="12.75">
      <c r="AK5683" s="121"/>
    </row>
    <row r="5684" spans="37:37" ht="12.75">
      <c r="AK5684" s="121"/>
    </row>
    <row r="5685" spans="37:37" ht="12.75">
      <c r="AK5685" s="121"/>
    </row>
    <row r="5686" spans="37:37" ht="12.75">
      <c r="AK5686" s="121"/>
    </row>
    <row r="5687" spans="37:37" ht="12.75">
      <c r="AK5687" s="121"/>
    </row>
    <row r="5688" spans="37:37" ht="12.75">
      <c r="AK5688" s="121"/>
    </row>
    <row r="5689" spans="37:37" ht="12.75">
      <c r="AK5689" s="121"/>
    </row>
    <row r="5690" spans="37:37" ht="12.75">
      <c r="AK5690" s="121"/>
    </row>
    <row r="5691" spans="37:37" ht="12.75">
      <c r="AK5691" s="121"/>
    </row>
    <row r="5692" spans="37:37" ht="12.75">
      <c r="AK5692" s="121"/>
    </row>
    <row r="5693" spans="37:37" ht="12.75">
      <c r="AK5693" s="121"/>
    </row>
    <row r="5694" spans="37:37" ht="12.75">
      <c r="AK5694" s="121"/>
    </row>
    <row r="5695" spans="37:37" ht="12.75">
      <c r="AK5695" s="121"/>
    </row>
    <row r="5696" spans="37:37" ht="12.75">
      <c r="AK5696" s="121"/>
    </row>
    <row r="5697" spans="37:37" ht="12.75">
      <c r="AK5697" s="121"/>
    </row>
    <row r="5698" spans="37:37" ht="12.75">
      <c r="AK5698" s="121"/>
    </row>
    <row r="5699" spans="37:37" ht="12.75">
      <c r="AK5699" s="121"/>
    </row>
    <row r="5700" spans="37:37" ht="12.75">
      <c r="AK5700" s="121"/>
    </row>
    <row r="5701" spans="37:37" ht="12.75">
      <c r="AK5701" s="121"/>
    </row>
    <row r="5702" spans="37:37" ht="12.75">
      <c r="AK5702" s="121"/>
    </row>
    <row r="5703" spans="37:37" ht="12.75">
      <c r="AK5703" s="121"/>
    </row>
    <row r="5704" spans="37:37" ht="12.75">
      <c r="AK5704" s="121"/>
    </row>
    <row r="5705" spans="37:37" ht="12.75">
      <c r="AK5705" s="121"/>
    </row>
    <row r="5706" spans="37:37" ht="12.75">
      <c r="AK5706" s="121"/>
    </row>
    <row r="5707" spans="37:37" ht="12.75">
      <c r="AK5707" s="121"/>
    </row>
    <row r="5708" spans="37:37" ht="12.75">
      <c r="AK5708" s="121"/>
    </row>
    <row r="5709" spans="37:37" ht="12.75">
      <c r="AK5709" s="121"/>
    </row>
    <row r="5710" spans="37:37" ht="12.75">
      <c r="AK5710" s="121"/>
    </row>
    <row r="5711" spans="37:37" ht="12.75">
      <c r="AK5711" s="121"/>
    </row>
    <row r="5712" spans="37:37" ht="12.75">
      <c r="AK5712" s="121"/>
    </row>
    <row r="5713" spans="37:37" ht="12.75">
      <c r="AK5713" s="121"/>
    </row>
    <row r="5714" spans="37:37" ht="12.75">
      <c r="AK5714" s="121"/>
    </row>
    <row r="5715" spans="37:37" ht="12.75">
      <c r="AK5715" s="121"/>
    </row>
    <row r="5716" spans="37:37" ht="12.75">
      <c r="AK5716" s="121"/>
    </row>
    <row r="5717" spans="37:37" ht="12.75">
      <c r="AK5717" s="121"/>
    </row>
    <row r="5718" spans="37:37" ht="12.75">
      <c r="AK5718" s="121"/>
    </row>
    <row r="5719" spans="37:37" ht="12.75">
      <c r="AK5719" s="121"/>
    </row>
    <row r="5720" spans="37:37" ht="12.75">
      <c r="AK5720" s="121"/>
    </row>
    <row r="5721" spans="37:37" ht="12.75">
      <c r="AK5721" s="121"/>
    </row>
    <row r="5722" spans="37:37" ht="12.75">
      <c r="AK5722" s="121"/>
    </row>
    <row r="5723" spans="37:37" ht="12.75">
      <c r="AK5723" s="121"/>
    </row>
    <row r="5724" spans="37:37" ht="12.75">
      <c r="AK5724" s="121"/>
    </row>
    <row r="5725" spans="37:37" ht="12.75">
      <c r="AK5725" s="121"/>
    </row>
    <row r="5726" spans="37:37" ht="12.75">
      <c r="AK5726" s="121"/>
    </row>
    <row r="5727" spans="37:37" ht="12.75">
      <c r="AK5727" s="121"/>
    </row>
    <row r="5728" spans="37:37" ht="12.75">
      <c r="AK5728" s="121"/>
    </row>
    <row r="5729" spans="37:37" ht="12.75">
      <c r="AK5729" s="121"/>
    </row>
    <row r="5730" spans="37:37" ht="12.75">
      <c r="AK5730" s="121"/>
    </row>
    <row r="5731" spans="37:37" ht="12.75">
      <c r="AK5731" s="121"/>
    </row>
    <row r="5732" spans="37:37" ht="12.75">
      <c r="AK5732" s="121"/>
    </row>
    <row r="5733" spans="37:37" ht="12.75">
      <c r="AK5733" s="121"/>
    </row>
    <row r="5734" spans="37:37" ht="12.75">
      <c r="AK5734" s="121"/>
    </row>
    <row r="5735" spans="37:37" ht="12.75">
      <c r="AK5735" s="121"/>
    </row>
    <row r="5736" spans="37:37" ht="12.75">
      <c r="AK5736" s="121"/>
    </row>
    <row r="5737" spans="37:37" ht="12.75">
      <c r="AK5737" s="121"/>
    </row>
    <row r="5738" spans="37:37" ht="12.75">
      <c r="AK5738" s="121"/>
    </row>
    <row r="5739" spans="37:37" ht="12.75">
      <c r="AK5739" s="121"/>
    </row>
    <row r="5740" spans="37:37" ht="12.75">
      <c r="AK5740" s="121"/>
    </row>
    <row r="5741" spans="37:37" ht="12.75">
      <c r="AK5741" s="121"/>
    </row>
    <row r="5742" spans="37:37" ht="12.75">
      <c r="AK5742" s="121"/>
    </row>
    <row r="5743" spans="37:37" ht="12.75">
      <c r="AK5743" s="121"/>
    </row>
    <row r="5744" spans="37:37" ht="12.75">
      <c r="AK5744" s="121"/>
    </row>
    <row r="5745" spans="37:37" ht="12.75">
      <c r="AK5745" s="121"/>
    </row>
    <row r="5746" spans="37:37" ht="12.75">
      <c r="AK5746" s="121"/>
    </row>
    <row r="5747" spans="37:37" ht="12.75">
      <c r="AK5747" s="121"/>
    </row>
    <row r="5748" spans="37:37" ht="12.75">
      <c r="AK5748" s="121"/>
    </row>
    <row r="5749" spans="37:37" ht="12.75">
      <c r="AK5749" s="121"/>
    </row>
    <row r="5750" spans="37:37" ht="12.75">
      <c r="AK5750" s="121"/>
    </row>
    <row r="5751" spans="37:37" ht="12.75">
      <c r="AK5751" s="121"/>
    </row>
    <row r="5752" spans="37:37" ht="12.75">
      <c r="AK5752" s="121"/>
    </row>
    <row r="5753" spans="37:37" ht="12.75">
      <c r="AK5753" s="121"/>
    </row>
    <row r="5754" spans="37:37" ht="12.75">
      <c r="AK5754" s="121"/>
    </row>
    <row r="5755" spans="37:37" ht="12.75">
      <c r="AK5755" s="121"/>
    </row>
    <row r="5756" spans="37:37" ht="12.75">
      <c r="AK5756" s="121"/>
    </row>
    <row r="5757" spans="37:37" ht="12.75">
      <c r="AK5757" s="121"/>
    </row>
    <row r="5758" spans="37:37" ht="12.75">
      <c r="AK5758" s="121"/>
    </row>
    <row r="5759" spans="37:37" ht="12.75">
      <c r="AK5759" s="121"/>
    </row>
    <row r="5760" spans="37:37" ht="12.75">
      <c r="AK5760" s="121"/>
    </row>
    <row r="5761" spans="37:37" ht="12.75">
      <c r="AK5761" s="121"/>
    </row>
    <row r="5762" spans="37:37" ht="12.75">
      <c r="AK5762" s="121"/>
    </row>
    <row r="5763" spans="37:37" ht="12.75">
      <c r="AK5763" s="121"/>
    </row>
    <row r="5764" spans="37:37" ht="12.75">
      <c r="AK5764" s="121"/>
    </row>
    <row r="5765" spans="37:37" ht="12.75">
      <c r="AK5765" s="121"/>
    </row>
    <row r="5766" spans="37:37" ht="12.75">
      <c r="AK5766" s="121"/>
    </row>
    <row r="5767" spans="37:37" ht="12.75">
      <c r="AK5767" s="121"/>
    </row>
    <row r="5768" spans="37:37" ht="12.75">
      <c r="AK5768" s="121"/>
    </row>
    <row r="5769" spans="37:37" ht="12.75">
      <c r="AK5769" s="121"/>
    </row>
    <row r="5770" spans="37:37" ht="12.75">
      <c r="AK5770" s="121"/>
    </row>
    <row r="5771" spans="37:37" ht="12.75">
      <c r="AK5771" s="121"/>
    </row>
    <row r="5772" spans="37:37" ht="12.75">
      <c r="AK5772" s="121"/>
    </row>
    <row r="5773" spans="37:37" ht="12.75">
      <c r="AK5773" s="121"/>
    </row>
    <row r="5774" spans="37:37" ht="12.75">
      <c r="AK5774" s="121"/>
    </row>
    <row r="5775" spans="37:37" ht="12.75">
      <c r="AK5775" s="121"/>
    </row>
    <row r="5776" spans="37:37" ht="12.75">
      <c r="AK5776" s="121"/>
    </row>
    <row r="5777" spans="37:37" ht="12.75">
      <c r="AK5777" s="121"/>
    </row>
    <row r="5778" spans="37:37" ht="12.75">
      <c r="AK5778" s="121"/>
    </row>
    <row r="5779" spans="37:37" ht="12.75">
      <c r="AK5779" s="121"/>
    </row>
    <row r="5780" spans="37:37" ht="12.75">
      <c r="AK5780" s="121"/>
    </row>
    <row r="5781" spans="37:37" ht="12.75">
      <c r="AK5781" s="121"/>
    </row>
    <row r="5782" spans="37:37" ht="12.75">
      <c r="AK5782" s="121"/>
    </row>
    <row r="5783" spans="37:37" ht="12.75">
      <c r="AK5783" s="121"/>
    </row>
    <row r="5784" spans="37:37" ht="12.75">
      <c r="AK5784" s="121"/>
    </row>
    <row r="5785" spans="37:37" ht="12.75">
      <c r="AK5785" s="121"/>
    </row>
    <row r="5786" spans="37:37" ht="12.75">
      <c r="AK5786" s="121"/>
    </row>
    <row r="5787" spans="37:37" ht="12.75">
      <c r="AK5787" s="121"/>
    </row>
    <row r="5788" spans="37:37" ht="12.75">
      <c r="AK5788" s="121"/>
    </row>
    <row r="5789" spans="37:37" ht="12.75">
      <c r="AK5789" s="121"/>
    </row>
    <row r="5790" spans="37:37" ht="12.75">
      <c r="AK5790" s="121"/>
    </row>
    <row r="5791" spans="37:37" ht="12.75">
      <c r="AK5791" s="121"/>
    </row>
    <row r="5792" spans="37:37" ht="12.75">
      <c r="AK5792" s="121"/>
    </row>
    <row r="5793" spans="37:37" ht="12.75">
      <c r="AK5793" s="121"/>
    </row>
    <row r="5794" spans="37:37" ht="12.75">
      <c r="AK5794" s="121"/>
    </row>
    <row r="5795" spans="37:37" ht="12.75">
      <c r="AK5795" s="121"/>
    </row>
    <row r="5796" spans="37:37" ht="12.75">
      <c r="AK5796" s="121"/>
    </row>
    <row r="5797" spans="37:37" ht="12.75">
      <c r="AK5797" s="121"/>
    </row>
    <row r="5798" spans="37:37" ht="12.75">
      <c r="AK5798" s="121"/>
    </row>
    <row r="5799" spans="37:37" ht="12.75">
      <c r="AK5799" s="121"/>
    </row>
    <row r="5800" spans="37:37" ht="12.75">
      <c r="AK5800" s="121"/>
    </row>
    <row r="5801" spans="37:37" ht="12.75">
      <c r="AK5801" s="121"/>
    </row>
    <row r="5802" spans="37:37" ht="12.75">
      <c r="AK5802" s="121"/>
    </row>
    <row r="5803" spans="37:37" ht="12.75">
      <c r="AK5803" s="121"/>
    </row>
    <row r="5804" spans="37:37" ht="12.75">
      <c r="AK5804" s="121"/>
    </row>
    <row r="5805" spans="37:37" ht="12.75">
      <c r="AK5805" s="121"/>
    </row>
    <row r="5806" spans="37:37" ht="12.75">
      <c r="AK5806" s="121"/>
    </row>
    <row r="5807" spans="37:37" ht="12.75">
      <c r="AK5807" s="121"/>
    </row>
    <row r="5808" spans="37:37" ht="12.75">
      <c r="AK5808" s="121"/>
    </row>
    <row r="5809" spans="37:37" ht="12.75">
      <c r="AK5809" s="121"/>
    </row>
    <row r="5810" spans="37:37" ht="12.75">
      <c r="AK5810" s="121"/>
    </row>
    <row r="5811" spans="37:37" ht="12.75">
      <c r="AK5811" s="121"/>
    </row>
    <row r="5812" spans="37:37" ht="12.75">
      <c r="AK5812" s="121"/>
    </row>
    <row r="5813" spans="37:37" ht="12.75">
      <c r="AK5813" s="121"/>
    </row>
    <row r="5814" spans="37:37" ht="12.75">
      <c r="AK5814" s="121"/>
    </row>
    <row r="5815" spans="37:37" ht="12.75">
      <c r="AK5815" s="121"/>
    </row>
    <row r="5816" spans="37:37" ht="12.75">
      <c r="AK5816" s="121"/>
    </row>
    <row r="5817" spans="37:37" ht="12.75">
      <c r="AK5817" s="121"/>
    </row>
    <row r="5818" spans="37:37" ht="12.75">
      <c r="AK5818" s="121"/>
    </row>
    <row r="5819" spans="37:37" ht="12.75">
      <c r="AK5819" s="121"/>
    </row>
    <row r="5820" spans="37:37" ht="12.75">
      <c r="AK5820" s="121"/>
    </row>
    <row r="5821" spans="37:37" ht="12.75">
      <c r="AK5821" s="121"/>
    </row>
    <row r="5822" spans="37:37" ht="12.75">
      <c r="AK5822" s="121"/>
    </row>
    <row r="5823" spans="37:37" ht="12.75">
      <c r="AK5823" s="121"/>
    </row>
    <row r="5824" spans="37:37" ht="12.75">
      <c r="AK5824" s="121"/>
    </row>
    <row r="5825" spans="37:37" ht="12.75">
      <c r="AK5825" s="121"/>
    </row>
    <row r="5826" spans="37:37" ht="12.75">
      <c r="AK5826" s="121"/>
    </row>
    <row r="5827" spans="37:37" ht="12.75">
      <c r="AK5827" s="121"/>
    </row>
    <row r="5828" spans="37:37" ht="12.75">
      <c r="AK5828" s="121"/>
    </row>
    <row r="5829" spans="37:37" ht="12.75">
      <c r="AK5829" s="121"/>
    </row>
    <row r="5830" spans="37:37" ht="12.75">
      <c r="AK5830" s="121"/>
    </row>
    <row r="5831" spans="37:37" ht="12.75">
      <c r="AK5831" s="121"/>
    </row>
    <row r="5832" spans="37:37" ht="12.75">
      <c r="AK5832" s="121"/>
    </row>
    <row r="5833" spans="37:37" ht="12.75">
      <c r="AK5833" s="121"/>
    </row>
    <row r="5834" spans="37:37" ht="12.75">
      <c r="AK5834" s="121"/>
    </row>
    <row r="5835" spans="37:37" ht="12.75">
      <c r="AK5835" s="121"/>
    </row>
    <row r="5836" spans="37:37" ht="12.75">
      <c r="AK5836" s="121"/>
    </row>
    <row r="5837" spans="37:37" ht="12.75">
      <c r="AK5837" s="121"/>
    </row>
    <row r="5838" spans="37:37" ht="12.75">
      <c r="AK5838" s="121"/>
    </row>
    <row r="5839" spans="37:37" ht="12.75">
      <c r="AK5839" s="121"/>
    </row>
    <row r="5840" spans="37:37" ht="12.75">
      <c r="AK5840" s="121"/>
    </row>
    <row r="5841" spans="37:37" ht="12.75">
      <c r="AK5841" s="121"/>
    </row>
    <row r="5842" spans="37:37" ht="12.75">
      <c r="AK5842" s="121"/>
    </row>
    <row r="5843" spans="37:37" ht="12.75">
      <c r="AK5843" s="121"/>
    </row>
    <row r="5844" spans="37:37" ht="12.75">
      <c r="AK5844" s="121"/>
    </row>
    <row r="5845" spans="37:37" ht="12.75">
      <c r="AK5845" s="121"/>
    </row>
    <row r="5846" spans="37:37" ht="12.75">
      <c r="AK5846" s="121"/>
    </row>
    <row r="5847" spans="37:37" ht="12.75">
      <c r="AK5847" s="121"/>
    </row>
    <row r="5848" spans="37:37" ht="12.75">
      <c r="AK5848" s="121"/>
    </row>
    <row r="5849" spans="37:37" ht="12.75">
      <c r="AK5849" s="121"/>
    </row>
    <row r="5850" spans="37:37" ht="12.75">
      <c r="AK5850" s="121"/>
    </row>
    <row r="5851" spans="37:37" ht="12.75">
      <c r="AK5851" s="121"/>
    </row>
    <row r="5852" spans="37:37" ht="12.75">
      <c r="AK5852" s="121"/>
    </row>
    <row r="5853" spans="37:37" ht="12.75">
      <c r="AK5853" s="121"/>
    </row>
    <row r="5854" spans="37:37" ht="12.75">
      <c r="AK5854" s="121"/>
    </row>
    <row r="5855" spans="37:37" ht="12.75">
      <c r="AK5855" s="121"/>
    </row>
    <row r="5856" spans="37:37" ht="12.75">
      <c r="AK5856" s="121"/>
    </row>
    <row r="5857" spans="37:37" ht="12.75">
      <c r="AK5857" s="121"/>
    </row>
    <row r="5858" spans="37:37" ht="12.75">
      <c r="AK5858" s="121"/>
    </row>
    <row r="5859" spans="37:37" ht="12.75">
      <c r="AK5859" s="121"/>
    </row>
    <row r="5860" spans="37:37" ht="12.75">
      <c r="AK5860" s="121"/>
    </row>
    <row r="5861" spans="37:37" ht="12.75">
      <c r="AK5861" s="121"/>
    </row>
    <row r="5862" spans="37:37" ht="12.75">
      <c r="AK5862" s="121"/>
    </row>
    <row r="5863" spans="37:37" ht="12.75">
      <c r="AK5863" s="121"/>
    </row>
    <row r="5864" spans="37:37" ht="12.75">
      <c r="AK5864" s="121"/>
    </row>
    <row r="5865" spans="37:37" ht="12.75">
      <c r="AK5865" s="121"/>
    </row>
    <row r="5866" spans="37:37" ht="12.75">
      <c r="AK5866" s="121"/>
    </row>
    <row r="5867" spans="37:37" ht="12.75">
      <c r="AK5867" s="121"/>
    </row>
    <row r="5868" spans="37:37" ht="12.75">
      <c r="AK5868" s="121"/>
    </row>
    <row r="5869" spans="37:37" ht="12.75">
      <c r="AK5869" s="121"/>
    </row>
    <row r="5870" spans="37:37" ht="12.75">
      <c r="AK5870" s="121"/>
    </row>
    <row r="5871" spans="37:37" ht="12.75">
      <c r="AK5871" s="121"/>
    </row>
    <row r="5872" spans="37:37" ht="12.75">
      <c r="AK5872" s="121"/>
    </row>
    <row r="5873" spans="37:37" ht="12.75">
      <c r="AK5873" s="121"/>
    </row>
    <row r="5874" spans="37:37" ht="12.75">
      <c r="AK5874" s="121"/>
    </row>
    <row r="5875" spans="37:37" ht="12.75">
      <c r="AK5875" s="121"/>
    </row>
    <row r="5876" spans="37:37" ht="12.75">
      <c r="AK5876" s="121"/>
    </row>
    <row r="5877" spans="37:37" ht="12.75">
      <c r="AK5877" s="121"/>
    </row>
    <row r="5878" spans="37:37" ht="12.75">
      <c r="AK5878" s="121"/>
    </row>
    <row r="5879" spans="37:37" ht="12.75">
      <c r="AK5879" s="121"/>
    </row>
    <row r="5880" spans="37:37" ht="12.75">
      <c r="AK5880" s="121"/>
    </row>
    <row r="5881" spans="37:37" ht="12.75">
      <c r="AK5881" s="121"/>
    </row>
    <row r="5882" spans="37:37" ht="12.75">
      <c r="AK5882" s="121"/>
    </row>
    <row r="5883" spans="37:37" ht="12.75">
      <c r="AK5883" s="121"/>
    </row>
    <row r="5884" spans="37:37" ht="12.75">
      <c r="AK5884" s="121"/>
    </row>
    <row r="5885" spans="37:37" ht="12.75">
      <c r="AK5885" s="121"/>
    </row>
    <row r="5886" spans="37:37" ht="12.75">
      <c r="AK5886" s="121"/>
    </row>
    <row r="5887" spans="37:37" ht="12.75">
      <c r="AK5887" s="121"/>
    </row>
    <row r="5888" spans="37:37" ht="12.75">
      <c r="AK5888" s="121"/>
    </row>
    <row r="5889" spans="37:37" ht="12.75">
      <c r="AK5889" s="121"/>
    </row>
    <row r="5890" spans="37:37" ht="12.75">
      <c r="AK5890" s="121"/>
    </row>
    <row r="5891" spans="37:37" ht="12.75">
      <c r="AK5891" s="121"/>
    </row>
    <row r="5892" spans="37:37" ht="12.75">
      <c r="AK5892" s="121"/>
    </row>
    <row r="5893" spans="37:37" ht="12.75">
      <c r="AK5893" s="121"/>
    </row>
    <row r="5894" spans="37:37" ht="12.75">
      <c r="AK5894" s="121"/>
    </row>
    <row r="5895" spans="37:37" ht="12.75">
      <c r="AK5895" s="121"/>
    </row>
    <row r="5896" spans="37:37" ht="12.75">
      <c r="AK5896" s="121"/>
    </row>
    <row r="5897" spans="37:37" ht="12.75">
      <c r="AK5897" s="121"/>
    </row>
    <row r="5898" spans="37:37" ht="12.75">
      <c r="AK5898" s="121"/>
    </row>
    <row r="5899" spans="37:37" ht="12.75">
      <c r="AK5899" s="121"/>
    </row>
    <row r="5900" spans="37:37" ht="12.75">
      <c r="AK5900" s="121"/>
    </row>
    <row r="5901" spans="37:37" ht="12.75">
      <c r="AK5901" s="121"/>
    </row>
    <row r="5902" spans="37:37" ht="12.75">
      <c r="AK5902" s="121"/>
    </row>
    <row r="5903" spans="37:37" ht="12.75">
      <c r="AK5903" s="121"/>
    </row>
    <row r="5904" spans="37:37" ht="12.75">
      <c r="AK5904" s="121"/>
    </row>
    <row r="5905" spans="37:37" ht="12.75">
      <c r="AK5905" s="121"/>
    </row>
    <row r="5906" spans="37:37" ht="12.75">
      <c r="AK5906" s="121"/>
    </row>
    <row r="5907" spans="37:37" ht="12.75">
      <c r="AK5907" s="121"/>
    </row>
    <row r="5908" spans="37:37" ht="12.75">
      <c r="AK5908" s="121"/>
    </row>
    <row r="5909" spans="37:37" ht="12.75">
      <c r="AK5909" s="121"/>
    </row>
    <row r="5910" spans="37:37" ht="12.75">
      <c r="AK5910" s="121"/>
    </row>
    <row r="5911" spans="37:37" ht="12.75">
      <c r="AK5911" s="121"/>
    </row>
    <row r="5912" spans="37:37" ht="12.75">
      <c r="AK5912" s="121"/>
    </row>
    <row r="5913" spans="37:37" ht="12.75">
      <c r="AK5913" s="121"/>
    </row>
    <row r="5914" spans="37:37" ht="12.75">
      <c r="AK5914" s="121"/>
    </row>
    <row r="5915" spans="37:37" ht="12.75">
      <c r="AK5915" s="121"/>
    </row>
    <row r="5916" spans="37:37" ht="12.75">
      <c r="AK5916" s="121"/>
    </row>
    <row r="5917" spans="37:37" ht="12.75">
      <c r="AK5917" s="121"/>
    </row>
    <row r="5918" spans="37:37" ht="12.75">
      <c r="AK5918" s="121"/>
    </row>
    <row r="5919" spans="37:37" ht="12.75">
      <c r="AK5919" s="121"/>
    </row>
    <row r="5920" spans="37:37" ht="12.75">
      <c r="AK5920" s="121"/>
    </row>
    <row r="5921" spans="37:37" ht="12.75">
      <c r="AK5921" s="121"/>
    </row>
    <row r="5922" spans="37:37" ht="12.75">
      <c r="AK5922" s="121"/>
    </row>
    <row r="5923" spans="37:37" ht="12.75">
      <c r="AK5923" s="121"/>
    </row>
    <row r="5924" spans="37:37" ht="12.75">
      <c r="AK5924" s="121"/>
    </row>
    <row r="5925" spans="37:37" ht="12.75">
      <c r="AK5925" s="121"/>
    </row>
    <row r="5926" spans="37:37" ht="12.75">
      <c r="AK5926" s="121"/>
    </row>
    <row r="5927" spans="37:37" ht="12.75">
      <c r="AK5927" s="121"/>
    </row>
    <row r="5928" spans="37:37" ht="12.75">
      <c r="AK5928" s="121"/>
    </row>
    <row r="5929" spans="37:37" ht="12.75">
      <c r="AK5929" s="121"/>
    </row>
    <row r="5930" spans="37:37" ht="12.75">
      <c r="AK5930" s="121"/>
    </row>
    <row r="5931" spans="37:37" ht="12.75">
      <c r="AK5931" s="121"/>
    </row>
    <row r="5932" spans="37:37" ht="12.75">
      <c r="AK5932" s="121"/>
    </row>
    <row r="5933" spans="37:37" ht="12.75">
      <c r="AK5933" s="121"/>
    </row>
    <row r="5934" spans="37:37" ht="12.75">
      <c r="AK5934" s="121"/>
    </row>
    <row r="5935" spans="37:37" ht="12.75">
      <c r="AK5935" s="121"/>
    </row>
    <row r="5936" spans="37:37" ht="12.75">
      <c r="AK5936" s="121"/>
    </row>
    <row r="5937" spans="37:37" ht="12.75">
      <c r="AK5937" s="121"/>
    </row>
    <row r="5938" spans="37:37" ht="12.75">
      <c r="AK5938" s="121"/>
    </row>
    <row r="5939" spans="37:37" ht="12.75">
      <c r="AK5939" s="121"/>
    </row>
    <row r="5940" spans="37:37" ht="12.75">
      <c r="AK5940" s="121"/>
    </row>
    <row r="5941" spans="37:37" ht="12.75">
      <c r="AK5941" s="121"/>
    </row>
    <row r="5942" spans="37:37" ht="12.75">
      <c r="AK5942" s="121"/>
    </row>
    <row r="5943" spans="37:37" ht="12.75">
      <c r="AK5943" s="121"/>
    </row>
    <row r="5944" spans="37:37" ht="12.75">
      <c r="AK5944" s="121"/>
    </row>
    <row r="5945" spans="37:37" ht="12.75">
      <c r="AK5945" s="121"/>
    </row>
    <row r="5946" spans="37:37" ht="12.75">
      <c r="AK5946" s="121"/>
    </row>
    <row r="5947" spans="37:37" ht="12.75">
      <c r="AK5947" s="121"/>
    </row>
    <row r="5948" spans="37:37" ht="12.75">
      <c r="AK5948" s="121"/>
    </row>
    <row r="5949" spans="37:37" ht="12.75">
      <c r="AK5949" s="121"/>
    </row>
    <row r="5950" spans="37:37" ht="12.75">
      <c r="AK5950" s="121"/>
    </row>
    <row r="5951" spans="37:37" ht="12.75">
      <c r="AK5951" s="121"/>
    </row>
    <row r="5952" spans="37:37" ht="12.75">
      <c r="AK5952" s="121"/>
    </row>
    <row r="5953" spans="37:37" ht="12.75">
      <c r="AK5953" s="121"/>
    </row>
    <row r="5954" spans="37:37" ht="12.75">
      <c r="AK5954" s="121"/>
    </row>
    <row r="5955" spans="37:37" ht="12.75">
      <c r="AK5955" s="121"/>
    </row>
    <row r="5956" spans="37:37" ht="12.75">
      <c r="AK5956" s="121"/>
    </row>
    <row r="5957" spans="37:37" ht="12.75">
      <c r="AK5957" s="121"/>
    </row>
    <row r="5958" spans="37:37" ht="12.75">
      <c r="AK5958" s="121"/>
    </row>
    <row r="5959" spans="37:37" ht="12.75">
      <c r="AK5959" s="121"/>
    </row>
    <row r="5960" spans="37:37" ht="12.75">
      <c r="AK5960" s="121"/>
    </row>
    <row r="5961" spans="37:37" ht="12.75">
      <c r="AK5961" s="121"/>
    </row>
    <row r="5962" spans="37:37" ht="12.75">
      <c r="AK5962" s="121"/>
    </row>
    <row r="5963" spans="37:37" ht="12.75">
      <c r="AK5963" s="121"/>
    </row>
    <row r="5964" spans="37:37" ht="12.75">
      <c r="AK5964" s="121"/>
    </row>
    <row r="5965" spans="37:37" ht="12.75">
      <c r="AK5965" s="121"/>
    </row>
    <row r="5966" spans="37:37" ht="12.75">
      <c r="AK5966" s="121"/>
    </row>
    <row r="5967" spans="37:37" ht="12.75">
      <c r="AK5967" s="121"/>
    </row>
    <row r="5968" spans="37:37" ht="12.75">
      <c r="AK5968" s="121"/>
    </row>
    <row r="5969" spans="37:37" ht="12.75">
      <c r="AK5969" s="121"/>
    </row>
    <row r="5970" spans="37:37" ht="12.75">
      <c r="AK5970" s="121"/>
    </row>
    <row r="5971" spans="37:37" ht="12.75">
      <c r="AK5971" s="121"/>
    </row>
    <row r="5972" spans="37:37" ht="12.75">
      <c r="AK5972" s="121"/>
    </row>
    <row r="5973" spans="37:37" ht="12.75">
      <c r="AK5973" s="121"/>
    </row>
    <row r="5974" spans="37:37" ht="12.75">
      <c r="AK5974" s="121"/>
    </row>
    <row r="5975" spans="37:37" ht="12.75">
      <c r="AK5975" s="121"/>
    </row>
    <row r="5976" spans="37:37" ht="12.75">
      <c r="AK5976" s="121"/>
    </row>
    <row r="5977" spans="37:37" ht="12.75">
      <c r="AK5977" s="121"/>
    </row>
    <row r="5978" spans="37:37" ht="12.75">
      <c r="AK5978" s="121"/>
    </row>
    <row r="5979" spans="37:37" ht="12.75">
      <c r="AK5979" s="121"/>
    </row>
    <row r="5980" spans="37:37" ht="12.75">
      <c r="AK5980" s="121"/>
    </row>
    <row r="5981" spans="37:37" ht="12.75">
      <c r="AK5981" s="121"/>
    </row>
    <row r="5982" spans="37:37" ht="12.75">
      <c r="AK5982" s="121"/>
    </row>
    <row r="5983" spans="37:37" ht="12.75">
      <c r="AK5983" s="121"/>
    </row>
    <row r="5984" spans="37:37" ht="12.75">
      <c r="AK5984" s="121"/>
    </row>
    <row r="5985" spans="37:37" ht="12.75">
      <c r="AK5985" s="121"/>
    </row>
    <row r="5986" spans="37:37" ht="12.75">
      <c r="AK5986" s="121"/>
    </row>
    <row r="5987" spans="37:37" ht="12.75">
      <c r="AK5987" s="121"/>
    </row>
    <row r="5988" spans="37:37" ht="12.75">
      <c r="AK5988" s="121"/>
    </row>
    <row r="5989" spans="37:37" ht="12.75">
      <c r="AK5989" s="121"/>
    </row>
    <row r="5990" spans="37:37" ht="12.75">
      <c r="AK5990" s="121"/>
    </row>
    <row r="5991" spans="37:37" ht="12.75">
      <c r="AK5991" s="121"/>
    </row>
    <row r="5992" spans="37:37" ht="12.75">
      <c r="AK5992" s="121"/>
    </row>
    <row r="5993" spans="37:37" ht="12.75">
      <c r="AK5993" s="121"/>
    </row>
    <row r="5994" spans="37:37" ht="12.75">
      <c r="AK5994" s="121"/>
    </row>
    <row r="5995" spans="37:37" ht="12.75">
      <c r="AK5995" s="121"/>
    </row>
    <row r="5996" spans="37:37" ht="12.75">
      <c r="AK5996" s="121"/>
    </row>
    <row r="5997" spans="37:37" ht="12.75">
      <c r="AK5997" s="121"/>
    </row>
    <row r="5998" spans="37:37" ht="12.75">
      <c r="AK5998" s="121"/>
    </row>
    <row r="5999" spans="37:37" ht="12.75">
      <c r="AK5999" s="121"/>
    </row>
    <row r="6000" spans="37:37" ht="12.75">
      <c r="AK6000" s="121"/>
    </row>
    <row r="6001" spans="37:37" ht="12.75">
      <c r="AK6001" s="121"/>
    </row>
    <row r="6002" spans="37:37" ht="12.75">
      <c r="AK6002" s="121"/>
    </row>
    <row r="6003" spans="37:37" ht="12.75">
      <c r="AK6003" s="121"/>
    </row>
    <row r="6004" spans="37:37" ht="12.75">
      <c r="AK6004" s="121"/>
    </row>
    <row r="6005" spans="37:37" ht="12.75">
      <c r="AK6005" s="121"/>
    </row>
    <row r="6006" spans="37:37" ht="12.75">
      <c r="AK6006" s="121"/>
    </row>
    <row r="6007" spans="37:37" ht="12.75">
      <c r="AK6007" s="121"/>
    </row>
    <row r="6008" spans="37:37" ht="12.75">
      <c r="AK6008" s="121"/>
    </row>
    <row r="6009" spans="37:37" ht="12.75">
      <c r="AK6009" s="121"/>
    </row>
    <row r="6010" spans="37:37" ht="12.75">
      <c r="AK6010" s="121"/>
    </row>
    <row r="6011" spans="37:37" ht="12.75">
      <c r="AK6011" s="121"/>
    </row>
    <row r="6012" spans="37:37" ht="12.75">
      <c r="AK6012" s="121"/>
    </row>
    <row r="6013" spans="37:37" ht="12.75">
      <c r="AK6013" s="121"/>
    </row>
    <row r="6014" spans="37:37" ht="12.75">
      <c r="AK6014" s="121"/>
    </row>
    <row r="6015" spans="37:37" ht="12.75">
      <c r="AK6015" s="121"/>
    </row>
    <row r="6016" spans="37:37" ht="12.75">
      <c r="AK6016" s="121"/>
    </row>
    <row r="6017" spans="37:37" ht="12.75">
      <c r="AK6017" s="121"/>
    </row>
    <row r="6018" spans="37:37" ht="12.75">
      <c r="AK6018" s="121"/>
    </row>
    <row r="6019" spans="37:37" ht="12.75">
      <c r="AK6019" s="121"/>
    </row>
    <row r="6020" spans="37:37" ht="12.75">
      <c r="AK6020" s="121"/>
    </row>
    <row r="6021" spans="37:37" ht="12.75">
      <c r="AK6021" s="121"/>
    </row>
    <row r="6022" spans="37:37" ht="12.75">
      <c r="AK6022" s="121"/>
    </row>
    <row r="6023" spans="37:37" ht="12.75">
      <c r="AK6023" s="121"/>
    </row>
    <row r="6024" spans="37:37" ht="12.75">
      <c r="AK6024" s="121"/>
    </row>
    <row r="6025" spans="37:37" ht="12.75">
      <c r="AK6025" s="121"/>
    </row>
    <row r="6026" spans="37:37" ht="12.75">
      <c r="AK6026" s="121"/>
    </row>
    <row r="6027" spans="37:37" ht="12.75">
      <c r="AK6027" s="121"/>
    </row>
    <row r="6028" spans="37:37" ht="12.75">
      <c r="AK6028" s="121"/>
    </row>
    <row r="6029" spans="37:37" ht="12.75">
      <c r="AK6029" s="121"/>
    </row>
    <row r="6030" spans="37:37" ht="12.75">
      <c r="AK6030" s="121"/>
    </row>
    <row r="6031" spans="37:37" ht="12.75">
      <c r="AK6031" s="121"/>
    </row>
    <row r="6032" spans="37:37" ht="12.75">
      <c r="AK6032" s="121"/>
    </row>
    <row r="6033" spans="37:37" ht="12.75">
      <c r="AK6033" s="121"/>
    </row>
    <row r="6034" spans="37:37" ht="12.75">
      <c r="AK6034" s="121"/>
    </row>
    <row r="6035" spans="37:37" ht="12.75">
      <c r="AK6035" s="121"/>
    </row>
    <row r="6036" spans="37:37" ht="12.75">
      <c r="AK6036" s="121"/>
    </row>
    <row r="6037" spans="37:37" ht="12.75">
      <c r="AK6037" s="121"/>
    </row>
    <row r="6038" spans="37:37" ht="12.75">
      <c r="AK6038" s="121"/>
    </row>
    <row r="6039" spans="37:37" ht="12.75">
      <c r="AK6039" s="121"/>
    </row>
    <row r="6040" spans="37:37" ht="12.75">
      <c r="AK6040" s="121"/>
    </row>
    <row r="6041" spans="37:37" ht="12.75">
      <c r="AK6041" s="121"/>
    </row>
    <row r="6042" spans="37:37" ht="12.75">
      <c r="AK6042" s="121"/>
    </row>
    <row r="6043" spans="37:37" ht="12.75">
      <c r="AK6043" s="121"/>
    </row>
    <row r="6044" spans="37:37" ht="12.75">
      <c r="AK6044" s="121"/>
    </row>
    <row r="6045" spans="37:37" ht="12.75">
      <c r="AK6045" s="121"/>
    </row>
    <row r="6046" spans="37:37" ht="12.75">
      <c r="AK6046" s="121"/>
    </row>
    <row r="6047" spans="37:37" ht="12.75">
      <c r="AK6047" s="121"/>
    </row>
    <row r="6048" spans="37:37" ht="12.75">
      <c r="AK6048" s="121"/>
    </row>
    <row r="6049" spans="37:37" ht="12.75">
      <c r="AK6049" s="121"/>
    </row>
    <row r="6050" spans="37:37" ht="12.75">
      <c r="AK6050" s="121"/>
    </row>
    <row r="6051" spans="37:37" ht="12.75">
      <c r="AK6051" s="121"/>
    </row>
    <row r="6052" spans="37:37" ht="12.75">
      <c r="AK6052" s="121"/>
    </row>
    <row r="6053" spans="37:37" ht="12.75">
      <c r="AK6053" s="121"/>
    </row>
    <row r="6054" spans="37:37" ht="12.75">
      <c r="AK6054" s="121"/>
    </row>
    <row r="6055" spans="37:37" ht="12.75">
      <c r="AK6055" s="121"/>
    </row>
    <row r="6056" spans="37:37" ht="12.75">
      <c r="AK6056" s="121"/>
    </row>
    <row r="6057" spans="37:37" ht="12.75">
      <c r="AK6057" s="121"/>
    </row>
    <row r="6058" spans="37:37" ht="12.75">
      <c r="AK6058" s="121"/>
    </row>
    <row r="6059" spans="37:37" ht="12.75">
      <c r="AK6059" s="121"/>
    </row>
    <row r="6060" spans="37:37" ht="12.75">
      <c r="AK6060" s="121"/>
    </row>
    <row r="6061" spans="37:37" ht="12.75">
      <c r="AK6061" s="121"/>
    </row>
    <row r="6062" spans="37:37" ht="12.75">
      <c r="AK6062" s="121"/>
    </row>
    <row r="6063" spans="37:37" ht="12.75">
      <c r="AK6063" s="121"/>
    </row>
    <row r="6064" spans="37:37" ht="12.75">
      <c r="AK6064" s="121"/>
    </row>
    <row r="6065" spans="37:37" ht="12.75">
      <c r="AK6065" s="121"/>
    </row>
    <row r="6066" spans="37:37" ht="12.75">
      <c r="AK6066" s="121"/>
    </row>
    <row r="6067" spans="37:37" ht="12.75">
      <c r="AK6067" s="121"/>
    </row>
    <row r="6068" spans="37:37" ht="12.75">
      <c r="AK6068" s="121"/>
    </row>
    <row r="6069" spans="37:37" ht="12.75">
      <c r="AK6069" s="121"/>
    </row>
    <row r="6070" spans="37:37" ht="12.75">
      <c r="AK6070" s="121"/>
    </row>
    <row r="6071" spans="37:37" ht="12.75">
      <c r="AK6071" s="121"/>
    </row>
    <row r="6072" spans="37:37" ht="12.75">
      <c r="AK6072" s="121"/>
    </row>
    <row r="6073" spans="37:37" ht="12.75">
      <c r="AK6073" s="121"/>
    </row>
    <row r="6074" spans="37:37" ht="12.75">
      <c r="AK6074" s="121"/>
    </row>
    <row r="6075" spans="37:37" ht="12.75">
      <c r="AK6075" s="121"/>
    </row>
    <row r="6076" spans="37:37" ht="12.75">
      <c r="AK6076" s="121"/>
    </row>
    <row r="6077" spans="37:37" ht="12.75">
      <c r="AK6077" s="121"/>
    </row>
    <row r="6078" spans="37:37" ht="12.75">
      <c r="AK6078" s="121"/>
    </row>
    <row r="6079" spans="37:37" ht="12.75">
      <c r="AK6079" s="121"/>
    </row>
    <row r="6080" spans="37:37" ht="12.75">
      <c r="AK6080" s="121"/>
    </row>
    <row r="6081" spans="37:37" ht="12.75">
      <c r="AK6081" s="121"/>
    </row>
    <row r="6082" spans="37:37" ht="12.75">
      <c r="AK6082" s="121"/>
    </row>
    <row r="6083" spans="37:37" ht="12.75">
      <c r="AK6083" s="121"/>
    </row>
    <row r="6084" spans="37:37" ht="12.75">
      <c r="AK6084" s="121"/>
    </row>
    <row r="6085" spans="37:37" ht="12.75">
      <c r="AK6085" s="121"/>
    </row>
    <row r="6086" spans="37:37" ht="12.75">
      <c r="AK6086" s="121"/>
    </row>
    <row r="6087" spans="37:37" ht="12.75">
      <c r="AK6087" s="121"/>
    </row>
    <row r="6088" spans="37:37" ht="12.75">
      <c r="AK6088" s="121"/>
    </row>
    <row r="6089" spans="37:37" ht="12.75">
      <c r="AK6089" s="121"/>
    </row>
    <row r="6090" spans="37:37" ht="12.75">
      <c r="AK6090" s="121"/>
    </row>
    <row r="6091" spans="37:37" ht="12.75">
      <c r="AK6091" s="121"/>
    </row>
    <row r="6092" spans="37:37" ht="12.75">
      <c r="AK6092" s="121"/>
    </row>
    <row r="6093" spans="37:37" ht="12.75">
      <c r="AK6093" s="121"/>
    </row>
    <row r="6094" spans="37:37" ht="12.75">
      <c r="AK6094" s="121"/>
    </row>
    <row r="6095" spans="37:37" ht="12.75">
      <c r="AK6095" s="121"/>
    </row>
    <row r="6096" spans="37:37" ht="12.75">
      <c r="AK6096" s="121"/>
    </row>
    <row r="6097" spans="37:37" ht="12.75">
      <c r="AK6097" s="121"/>
    </row>
    <row r="6098" spans="37:37" ht="12.75">
      <c r="AK6098" s="121"/>
    </row>
    <row r="6099" spans="37:37" ht="12.75">
      <c r="AK6099" s="121"/>
    </row>
    <row r="6100" spans="37:37" ht="12.75">
      <c r="AK6100" s="121"/>
    </row>
    <row r="6101" spans="37:37" ht="12.75">
      <c r="AK6101" s="121"/>
    </row>
    <row r="6102" spans="37:37" ht="12.75">
      <c r="AK6102" s="121"/>
    </row>
    <row r="6103" spans="37:37" ht="12.75">
      <c r="AK6103" s="121"/>
    </row>
    <row r="6104" spans="37:37" ht="12.75">
      <c r="AK6104" s="121"/>
    </row>
    <row r="6105" spans="37:37" ht="12.75">
      <c r="AK6105" s="121"/>
    </row>
    <row r="6106" spans="37:37" ht="12.75">
      <c r="AK6106" s="121"/>
    </row>
    <row r="6107" spans="37:37" ht="12.75">
      <c r="AK6107" s="121"/>
    </row>
    <row r="6108" spans="37:37" ht="12.75">
      <c r="AK6108" s="121"/>
    </row>
    <row r="6109" spans="37:37" ht="12.75">
      <c r="AK6109" s="121"/>
    </row>
    <row r="6110" spans="37:37" ht="12.75">
      <c r="AK6110" s="121"/>
    </row>
    <row r="6111" spans="37:37" ht="12.75">
      <c r="AK6111" s="121"/>
    </row>
    <row r="6112" spans="37:37" ht="12.75">
      <c r="AK6112" s="121"/>
    </row>
    <row r="6113" spans="37:37" ht="12.75">
      <c r="AK6113" s="121"/>
    </row>
    <row r="6114" spans="37:37" ht="12.75">
      <c r="AK6114" s="121"/>
    </row>
    <row r="6115" spans="37:37" ht="12.75">
      <c r="AK6115" s="121"/>
    </row>
    <row r="6116" spans="37:37" ht="12.75">
      <c r="AK6116" s="121"/>
    </row>
    <row r="6117" spans="37:37" ht="12.75">
      <c r="AK6117" s="121"/>
    </row>
    <row r="6118" spans="37:37" ht="12.75">
      <c r="AK6118" s="121"/>
    </row>
    <row r="6119" spans="37:37" ht="12.75">
      <c r="AK6119" s="121"/>
    </row>
    <row r="6120" spans="37:37" ht="12.75">
      <c r="AK6120" s="121"/>
    </row>
    <row r="6121" spans="37:37" ht="12.75">
      <c r="AK6121" s="121"/>
    </row>
    <row r="6122" spans="37:37" ht="12.75">
      <c r="AK6122" s="121"/>
    </row>
    <row r="6123" spans="37:37" ht="12.75">
      <c r="AK6123" s="121"/>
    </row>
    <row r="6124" spans="37:37" ht="12.75">
      <c r="AK6124" s="121"/>
    </row>
    <row r="6125" spans="37:37" ht="12.75">
      <c r="AK6125" s="121"/>
    </row>
    <row r="6126" spans="37:37" ht="12.75">
      <c r="AK6126" s="121"/>
    </row>
    <row r="6127" spans="37:37" ht="12.75">
      <c r="AK6127" s="121"/>
    </row>
    <row r="6128" spans="37:37" ht="12.75">
      <c r="AK6128" s="121"/>
    </row>
    <row r="6129" spans="37:37" ht="12.75">
      <c r="AK6129" s="121"/>
    </row>
    <row r="6130" spans="37:37" ht="12.75">
      <c r="AK6130" s="121"/>
    </row>
    <row r="6131" spans="37:37" ht="12.75">
      <c r="AK6131" s="121"/>
    </row>
    <row r="6132" spans="37:37" ht="12.75">
      <c r="AK6132" s="121"/>
    </row>
    <row r="6133" spans="37:37" ht="12.75">
      <c r="AK6133" s="121"/>
    </row>
    <row r="6134" spans="37:37" ht="12.75">
      <c r="AK6134" s="121"/>
    </row>
    <row r="6135" spans="37:37" ht="12.75">
      <c r="AK6135" s="121"/>
    </row>
    <row r="6136" spans="37:37" ht="12.75">
      <c r="AK6136" s="121"/>
    </row>
    <row r="6137" spans="37:37" ht="12.75">
      <c r="AK6137" s="121"/>
    </row>
    <row r="6138" spans="37:37" ht="12.75">
      <c r="AK6138" s="121"/>
    </row>
    <row r="6139" spans="37:37" ht="12.75">
      <c r="AK6139" s="121"/>
    </row>
    <row r="6140" spans="37:37" ht="12.75">
      <c r="AK6140" s="121"/>
    </row>
    <row r="6141" spans="37:37" ht="12.75">
      <c r="AK6141" s="121"/>
    </row>
    <row r="6142" spans="37:37" ht="12.75">
      <c r="AK6142" s="121"/>
    </row>
    <row r="6143" spans="37:37" ht="12.75">
      <c r="AK6143" s="121"/>
    </row>
    <row r="6144" spans="37:37" ht="12.75">
      <c r="AK6144" s="121"/>
    </row>
    <row r="6145" spans="37:37" ht="12.75">
      <c r="AK6145" s="121"/>
    </row>
    <row r="6146" spans="37:37" ht="12.75">
      <c r="AK6146" s="121"/>
    </row>
    <row r="6147" spans="37:37" ht="12.75">
      <c r="AK6147" s="121"/>
    </row>
    <row r="6148" spans="37:37" ht="12.75">
      <c r="AK6148" s="121"/>
    </row>
    <row r="6149" spans="37:37" ht="12.75">
      <c r="AK6149" s="121"/>
    </row>
    <row r="6150" spans="37:37" ht="12.75">
      <c r="AK6150" s="121"/>
    </row>
    <row r="6151" spans="37:37" ht="12.75">
      <c r="AK6151" s="121"/>
    </row>
    <row r="6152" spans="37:37" ht="12.75">
      <c r="AK6152" s="121"/>
    </row>
    <row r="6153" spans="37:37" ht="12.75">
      <c r="AK6153" s="121"/>
    </row>
    <row r="6154" spans="37:37" ht="12.75">
      <c r="AK6154" s="121"/>
    </row>
    <row r="6155" spans="37:37" ht="12.75">
      <c r="AK6155" s="121"/>
    </row>
    <row r="6156" spans="37:37" ht="12.75">
      <c r="AK6156" s="121"/>
    </row>
    <row r="6157" spans="37:37" ht="12.75">
      <c r="AK6157" s="121"/>
    </row>
    <row r="6158" spans="37:37" ht="12.75">
      <c r="AK6158" s="121"/>
    </row>
    <row r="6159" spans="37:37" ht="12.75">
      <c r="AK6159" s="121"/>
    </row>
    <row r="6160" spans="37:37" ht="12.75">
      <c r="AK6160" s="121"/>
    </row>
    <row r="6161" spans="37:37" ht="12.75">
      <c r="AK6161" s="121"/>
    </row>
    <row r="6162" spans="37:37" ht="12.75">
      <c r="AK6162" s="121"/>
    </row>
    <row r="6163" spans="37:37" ht="12.75">
      <c r="AK6163" s="121"/>
    </row>
    <row r="6164" spans="37:37" ht="12.75">
      <c r="AK6164" s="121"/>
    </row>
    <row r="6165" spans="37:37" ht="12.75">
      <c r="AK6165" s="121"/>
    </row>
    <row r="6166" spans="37:37" ht="12.75">
      <c r="AK6166" s="121"/>
    </row>
    <row r="6167" spans="37:37" ht="12.75">
      <c r="AK6167" s="121"/>
    </row>
    <row r="6168" spans="37:37" ht="12.75">
      <c r="AK6168" s="121"/>
    </row>
    <row r="6169" spans="37:37" ht="12.75">
      <c r="AK6169" s="121"/>
    </row>
    <row r="6170" spans="37:37" ht="12.75">
      <c r="AK6170" s="121"/>
    </row>
    <row r="6171" spans="37:37" ht="12.75">
      <c r="AK6171" s="121"/>
    </row>
    <row r="6172" spans="37:37" ht="12.75">
      <c r="AK6172" s="121"/>
    </row>
    <row r="6173" spans="37:37" ht="12.75">
      <c r="AK6173" s="121"/>
    </row>
    <row r="6174" spans="37:37" ht="12.75">
      <c r="AK6174" s="121"/>
    </row>
    <row r="6175" spans="37:37" ht="12.75">
      <c r="AK6175" s="121"/>
    </row>
    <row r="6176" spans="37:37" ht="12.75">
      <c r="AK6176" s="121"/>
    </row>
    <row r="6177" spans="37:37" ht="12.75">
      <c r="AK6177" s="121"/>
    </row>
    <row r="6178" spans="37:37" ht="12.75">
      <c r="AK6178" s="121"/>
    </row>
    <row r="6179" spans="37:37" ht="12.75">
      <c r="AK6179" s="121"/>
    </row>
    <row r="6180" spans="37:37" ht="12.75">
      <c r="AK6180" s="121"/>
    </row>
    <row r="6181" spans="37:37" ht="12.75">
      <c r="AK6181" s="121"/>
    </row>
    <row r="6182" spans="37:37" ht="12.75">
      <c r="AK6182" s="121"/>
    </row>
    <row r="6183" spans="37:37" ht="12.75">
      <c r="AK6183" s="121"/>
    </row>
    <row r="6184" spans="37:37" ht="12.75">
      <c r="AK6184" s="121"/>
    </row>
    <row r="6185" spans="37:37" ht="12.75">
      <c r="AK6185" s="121"/>
    </row>
    <row r="6186" spans="37:37" ht="12.75">
      <c r="AK6186" s="121"/>
    </row>
    <row r="6187" spans="37:37" ht="12.75">
      <c r="AK6187" s="121"/>
    </row>
    <row r="6188" spans="37:37" ht="12.75">
      <c r="AK6188" s="121"/>
    </row>
    <row r="6189" spans="37:37" ht="12.75">
      <c r="AK6189" s="121"/>
    </row>
    <row r="6190" spans="37:37" ht="12.75">
      <c r="AK6190" s="121"/>
    </row>
    <row r="6191" spans="37:37" ht="12.75">
      <c r="AK6191" s="121"/>
    </row>
    <row r="6192" spans="37:37" ht="12.75">
      <c r="AK6192" s="121"/>
    </row>
    <row r="6193" spans="37:37" ht="12.75">
      <c r="AK6193" s="121"/>
    </row>
    <row r="6194" spans="37:37" ht="12.75">
      <c r="AK6194" s="121"/>
    </row>
    <row r="6195" spans="37:37" ht="12.75">
      <c r="AK6195" s="121"/>
    </row>
    <row r="6196" spans="37:37" ht="12.75">
      <c r="AK6196" s="121"/>
    </row>
    <row r="6197" spans="37:37" ht="12.75">
      <c r="AK6197" s="121"/>
    </row>
    <row r="6198" spans="37:37" ht="12.75">
      <c r="AK6198" s="121"/>
    </row>
    <row r="6199" spans="37:37" ht="12.75">
      <c r="AK6199" s="121"/>
    </row>
    <row r="6200" spans="37:37" ht="12.75">
      <c r="AK6200" s="121"/>
    </row>
    <row r="6201" spans="37:37" ht="12.75">
      <c r="AK6201" s="121"/>
    </row>
    <row r="6202" spans="37:37" ht="12.75">
      <c r="AK6202" s="121"/>
    </row>
    <row r="6203" spans="37:37" ht="12.75">
      <c r="AK6203" s="121"/>
    </row>
    <row r="6204" spans="37:37" ht="12.75">
      <c r="AK6204" s="121"/>
    </row>
    <row r="6205" spans="37:37" ht="12.75">
      <c r="AK6205" s="121"/>
    </row>
    <row r="6206" spans="37:37" ht="12.75">
      <c r="AK6206" s="121"/>
    </row>
    <row r="6207" spans="37:37" ht="12.75">
      <c r="AK6207" s="121"/>
    </row>
    <row r="6208" spans="37:37" ht="12.75">
      <c r="AK6208" s="121"/>
    </row>
    <row r="6209" spans="37:37" ht="12.75">
      <c r="AK6209" s="121"/>
    </row>
    <row r="6210" spans="37:37" ht="12.75">
      <c r="AK6210" s="121"/>
    </row>
    <row r="6211" spans="37:37" ht="12.75">
      <c r="AK6211" s="121"/>
    </row>
    <row r="6212" spans="37:37" ht="12.75">
      <c r="AK6212" s="121"/>
    </row>
    <row r="6213" spans="37:37" ht="12.75">
      <c r="AK6213" s="121"/>
    </row>
    <row r="6214" spans="37:37" ht="12.75">
      <c r="AK6214" s="121"/>
    </row>
    <row r="6215" spans="37:37" ht="12.75">
      <c r="AK6215" s="121"/>
    </row>
    <row r="6216" spans="37:37" ht="12.75">
      <c r="AK6216" s="121"/>
    </row>
    <row r="6217" spans="37:37" ht="12.75">
      <c r="AK6217" s="121"/>
    </row>
    <row r="6218" spans="37:37" ht="12.75">
      <c r="AK6218" s="121"/>
    </row>
    <row r="6219" spans="37:37" ht="12.75">
      <c r="AK6219" s="121"/>
    </row>
    <row r="6220" spans="37:37" ht="12.75">
      <c r="AK6220" s="121"/>
    </row>
    <row r="6221" spans="37:37" ht="12.75">
      <c r="AK6221" s="121"/>
    </row>
    <row r="6222" spans="37:37" ht="12.75">
      <c r="AK6222" s="121"/>
    </row>
    <row r="6223" spans="37:37" ht="12.75">
      <c r="AK6223" s="121"/>
    </row>
    <row r="6224" spans="37:37" ht="12.75">
      <c r="AK6224" s="121"/>
    </row>
    <row r="6225" spans="37:37" ht="12.75">
      <c r="AK6225" s="121"/>
    </row>
    <row r="6226" spans="37:37" ht="12.75">
      <c r="AK6226" s="121"/>
    </row>
    <row r="6227" spans="37:37" ht="12.75">
      <c r="AK6227" s="121"/>
    </row>
    <row r="6228" spans="37:37" ht="12.75">
      <c r="AK6228" s="121"/>
    </row>
    <row r="6229" spans="37:37" ht="12.75">
      <c r="AK6229" s="121"/>
    </row>
    <row r="6230" spans="37:37" ht="12.75">
      <c r="AK6230" s="121"/>
    </row>
    <row r="6231" spans="37:37" ht="12.75">
      <c r="AK6231" s="121"/>
    </row>
    <row r="6232" spans="37:37" ht="12.75">
      <c r="AK6232" s="121"/>
    </row>
    <row r="6233" spans="37:37" ht="12.75">
      <c r="AK6233" s="121"/>
    </row>
    <row r="6234" spans="37:37" ht="12.75">
      <c r="AK6234" s="121"/>
    </row>
    <row r="6235" spans="37:37" ht="12.75">
      <c r="AK6235" s="121"/>
    </row>
    <row r="6236" spans="37:37" ht="12.75">
      <c r="AK6236" s="121"/>
    </row>
    <row r="6237" spans="37:37" ht="12.75">
      <c r="AK6237" s="121"/>
    </row>
    <row r="6238" spans="37:37" ht="12.75">
      <c r="AK6238" s="121"/>
    </row>
    <row r="6239" spans="37:37" ht="12.75">
      <c r="AK6239" s="121"/>
    </row>
    <row r="6240" spans="37:37" ht="12.75">
      <c r="AK6240" s="121"/>
    </row>
    <row r="6241" spans="37:37" ht="12.75">
      <c r="AK6241" s="121"/>
    </row>
    <row r="6242" spans="37:37" ht="12.75">
      <c r="AK6242" s="121"/>
    </row>
    <row r="6243" spans="37:37" ht="12.75">
      <c r="AK6243" s="121"/>
    </row>
    <row r="6244" spans="37:37" ht="12.75">
      <c r="AK6244" s="121"/>
    </row>
    <row r="6245" spans="37:37" ht="12.75">
      <c r="AK6245" s="121"/>
    </row>
    <row r="6246" spans="37:37" ht="12.75">
      <c r="AK6246" s="121"/>
    </row>
    <row r="6247" spans="37:37" ht="12.75">
      <c r="AK6247" s="121"/>
    </row>
    <row r="6248" spans="37:37" ht="12.75">
      <c r="AK6248" s="121"/>
    </row>
    <row r="6249" spans="37:37" ht="12.75">
      <c r="AK6249" s="121"/>
    </row>
    <row r="6250" spans="37:37" ht="12.75">
      <c r="AK6250" s="121"/>
    </row>
    <row r="6251" spans="37:37" ht="12.75">
      <c r="AK6251" s="121"/>
    </row>
    <row r="6252" spans="37:37" ht="12.75">
      <c r="AK6252" s="121"/>
    </row>
    <row r="6253" spans="37:37" ht="12.75">
      <c r="AK6253" s="121"/>
    </row>
    <row r="6254" spans="37:37" ht="12.75">
      <c r="AK6254" s="121"/>
    </row>
    <row r="6255" spans="37:37" ht="12.75">
      <c r="AK6255" s="121"/>
    </row>
    <row r="6256" spans="37:37" ht="12.75">
      <c r="AK6256" s="121"/>
    </row>
    <row r="6257" spans="37:37" ht="12.75">
      <c r="AK6257" s="121"/>
    </row>
    <row r="6258" spans="37:37" ht="12.75">
      <c r="AK6258" s="121"/>
    </row>
    <row r="6259" spans="37:37" ht="12.75">
      <c r="AK6259" s="121"/>
    </row>
    <row r="6260" spans="37:37" ht="12.75">
      <c r="AK6260" s="121"/>
    </row>
    <row r="6261" spans="37:37" ht="12.75">
      <c r="AK6261" s="121"/>
    </row>
    <row r="6262" spans="37:37" ht="12.75">
      <c r="AK6262" s="121"/>
    </row>
    <row r="6263" spans="37:37" ht="12.75">
      <c r="AK6263" s="121"/>
    </row>
    <row r="6264" spans="37:37" ht="12.75">
      <c r="AK6264" s="121"/>
    </row>
    <row r="6265" spans="37:37" ht="12.75">
      <c r="AK6265" s="121"/>
    </row>
    <row r="6266" spans="37:37" ht="12.75">
      <c r="AK6266" s="121"/>
    </row>
    <row r="6267" spans="37:37" ht="12.75">
      <c r="AK6267" s="121"/>
    </row>
    <row r="6268" spans="37:37" ht="12.75">
      <c r="AK6268" s="121"/>
    </row>
    <row r="6269" spans="37:37" ht="12.75">
      <c r="AK6269" s="121"/>
    </row>
    <row r="6270" spans="37:37" ht="12.75">
      <c r="AK6270" s="121"/>
    </row>
    <row r="6271" spans="37:37" ht="12.75">
      <c r="AK6271" s="121"/>
    </row>
    <row r="6272" spans="37:37" ht="12.75">
      <c r="AK6272" s="121"/>
    </row>
    <row r="6273" spans="37:37" ht="12.75">
      <c r="AK6273" s="121"/>
    </row>
    <row r="6274" spans="37:37" ht="12.75">
      <c r="AK6274" s="121"/>
    </row>
    <row r="6275" spans="37:37" ht="12.75">
      <c r="AK6275" s="121"/>
    </row>
    <row r="6276" spans="37:37" ht="12.75">
      <c r="AK6276" s="121"/>
    </row>
    <row r="6277" spans="37:37" ht="12.75">
      <c r="AK6277" s="121"/>
    </row>
    <row r="6278" spans="37:37" ht="12.75">
      <c r="AK6278" s="121"/>
    </row>
    <row r="6279" spans="37:37" ht="12.75">
      <c r="AK6279" s="121"/>
    </row>
    <row r="6280" spans="37:37" ht="12.75">
      <c r="AK6280" s="121"/>
    </row>
    <row r="6281" spans="37:37" ht="12.75">
      <c r="AK6281" s="121"/>
    </row>
    <row r="6282" spans="37:37" ht="12.75">
      <c r="AK6282" s="121"/>
    </row>
    <row r="6283" spans="37:37" ht="12.75">
      <c r="AK6283" s="121"/>
    </row>
    <row r="6284" spans="37:37" ht="12.75">
      <c r="AK6284" s="121"/>
    </row>
    <row r="6285" spans="37:37" ht="12.75">
      <c r="AK6285" s="121"/>
    </row>
    <row r="6286" spans="37:37" ht="12.75">
      <c r="AK6286" s="121"/>
    </row>
    <row r="6287" spans="37:37" ht="12.75">
      <c r="AK6287" s="121"/>
    </row>
    <row r="6288" spans="37:37" ht="12.75">
      <c r="AK6288" s="121"/>
    </row>
    <row r="6289" spans="37:37" ht="12.75">
      <c r="AK6289" s="121"/>
    </row>
    <row r="6290" spans="37:37" ht="12.75">
      <c r="AK6290" s="121"/>
    </row>
    <row r="6291" spans="37:37" ht="12.75">
      <c r="AK6291" s="121"/>
    </row>
    <row r="6292" spans="37:37" ht="12.75">
      <c r="AK6292" s="121"/>
    </row>
    <row r="6293" spans="37:37" ht="12.75">
      <c r="AK6293" s="121"/>
    </row>
    <row r="6294" spans="37:37" ht="12.75">
      <c r="AK6294" s="121"/>
    </row>
    <row r="6295" spans="37:37" ht="12.75">
      <c r="AK6295" s="121"/>
    </row>
    <row r="6296" spans="37:37" ht="12.75">
      <c r="AK6296" s="121"/>
    </row>
    <row r="6297" spans="37:37" ht="12.75">
      <c r="AK6297" s="121"/>
    </row>
    <row r="6298" spans="37:37" ht="12.75">
      <c r="AK6298" s="121"/>
    </row>
    <row r="6299" spans="37:37" ht="12.75">
      <c r="AK6299" s="121"/>
    </row>
    <row r="6300" spans="37:37" ht="12.75">
      <c r="AK6300" s="121"/>
    </row>
    <row r="6301" spans="37:37" ht="12.75">
      <c r="AK6301" s="121"/>
    </row>
    <row r="6302" spans="37:37" ht="12.75">
      <c r="AK6302" s="121"/>
    </row>
    <row r="6303" spans="37:37" ht="12.75">
      <c r="AK6303" s="121"/>
    </row>
    <row r="6304" spans="37:37" ht="12.75">
      <c r="AK6304" s="121"/>
    </row>
    <row r="6305" spans="37:37" ht="12.75">
      <c r="AK6305" s="121"/>
    </row>
    <row r="6306" spans="37:37" ht="12.75">
      <c r="AK6306" s="121"/>
    </row>
    <row r="6307" spans="37:37" ht="12.75">
      <c r="AK6307" s="121"/>
    </row>
    <row r="6308" spans="37:37" ht="12.75">
      <c r="AK6308" s="121"/>
    </row>
    <row r="6309" spans="37:37" ht="12.75">
      <c r="AK6309" s="121"/>
    </row>
    <row r="6310" spans="37:37" ht="12.75">
      <c r="AK6310" s="121"/>
    </row>
    <row r="6311" spans="37:37" ht="12.75">
      <c r="AK6311" s="121"/>
    </row>
    <row r="6312" spans="37:37" ht="12.75">
      <c r="AK6312" s="121"/>
    </row>
    <row r="6313" spans="37:37" ht="12.75">
      <c r="AK6313" s="121"/>
    </row>
    <row r="6314" spans="37:37" ht="12.75">
      <c r="AK6314" s="121"/>
    </row>
    <row r="6315" spans="37:37" ht="12.75">
      <c r="AK6315" s="121"/>
    </row>
    <row r="6316" spans="37:37" ht="12.75">
      <c r="AK6316" s="121"/>
    </row>
    <row r="6317" spans="37:37" ht="12.75">
      <c r="AK6317" s="121"/>
    </row>
    <row r="6318" spans="37:37" ht="12.75">
      <c r="AK6318" s="121"/>
    </row>
    <row r="6319" spans="37:37" ht="12.75">
      <c r="AK6319" s="121"/>
    </row>
    <row r="6320" spans="37:37" ht="12.75">
      <c r="AK6320" s="121"/>
    </row>
    <row r="6321" spans="37:37" ht="12.75">
      <c r="AK6321" s="121"/>
    </row>
    <row r="6322" spans="37:37" ht="12.75">
      <c r="AK6322" s="121"/>
    </row>
    <row r="6323" spans="37:37" ht="12.75">
      <c r="AK6323" s="121"/>
    </row>
    <row r="6324" spans="37:37" ht="12.75">
      <c r="AK6324" s="121"/>
    </row>
    <row r="6325" spans="37:37" ht="12.75">
      <c r="AK6325" s="121"/>
    </row>
    <row r="6326" spans="37:37" ht="12.75">
      <c r="AK6326" s="121"/>
    </row>
    <row r="6327" spans="37:37" ht="12.75">
      <c r="AK6327" s="121"/>
    </row>
    <row r="6328" spans="37:37" ht="12.75">
      <c r="AK6328" s="121"/>
    </row>
    <row r="6329" spans="37:37" ht="12.75">
      <c r="AK6329" s="121"/>
    </row>
    <row r="6330" spans="37:37" ht="12.75">
      <c r="AK6330" s="121"/>
    </row>
    <row r="6331" spans="37:37" ht="12.75">
      <c r="AK6331" s="121"/>
    </row>
    <row r="6332" spans="37:37" ht="12.75">
      <c r="AK6332" s="121"/>
    </row>
    <row r="6333" spans="37:37" ht="12.75">
      <c r="AK6333" s="121"/>
    </row>
    <row r="6334" spans="37:37" ht="12.75">
      <c r="AK6334" s="121"/>
    </row>
    <row r="6335" spans="37:37" ht="12.75">
      <c r="AK6335" s="121"/>
    </row>
    <row r="6336" spans="37:37" ht="12.75">
      <c r="AK6336" s="121"/>
    </row>
    <row r="6337" spans="37:37" ht="12.75">
      <c r="AK6337" s="121"/>
    </row>
    <row r="6338" spans="37:37" ht="12.75">
      <c r="AK6338" s="121"/>
    </row>
    <row r="6339" spans="37:37" ht="12.75">
      <c r="AK6339" s="121"/>
    </row>
    <row r="6340" spans="37:37" ht="12.75">
      <c r="AK6340" s="121"/>
    </row>
    <row r="6341" spans="37:37" ht="12.75">
      <c r="AK6341" s="121"/>
    </row>
    <row r="6342" spans="37:37" ht="12.75">
      <c r="AK6342" s="121"/>
    </row>
    <row r="6343" spans="37:37" ht="12.75">
      <c r="AK6343" s="121"/>
    </row>
    <row r="6344" spans="37:37" ht="12.75">
      <c r="AK6344" s="121"/>
    </row>
    <row r="6345" spans="37:37" ht="12.75">
      <c r="AK6345" s="121"/>
    </row>
    <row r="6346" spans="37:37" ht="12.75">
      <c r="AK6346" s="121"/>
    </row>
    <row r="6347" spans="37:37" ht="12.75">
      <c r="AK6347" s="121"/>
    </row>
    <row r="6348" spans="37:37" ht="12.75">
      <c r="AK6348" s="121"/>
    </row>
    <row r="6349" spans="37:37" ht="12.75">
      <c r="AK6349" s="121"/>
    </row>
    <row r="6350" spans="37:37" ht="12.75">
      <c r="AK6350" s="121"/>
    </row>
    <row r="6351" spans="37:37" ht="12.75">
      <c r="AK6351" s="121"/>
    </row>
    <row r="6352" spans="37:37" ht="12.75">
      <c r="AK6352" s="121"/>
    </row>
    <row r="6353" spans="37:37" ht="12.75">
      <c r="AK6353" s="121"/>
    </row>
    <row r="6354" spans="37:37" ht="12.75">
      <c r="AK6354" s="121"/>
    </row>
    <row r="6355" spans="37:37" ht="12.75">
      <c r="AK6355" s="121"/>
    </row>
    <row r="6356" spans="37:37" ht="12.75">
      <c r="AK6356" s="121"/>
    </row>
    <row r="6357" spans="37:37" ht="12.75">
      <c r="AK6357" s="121"/>
    </row>
    <row r="6358" spans="37:37" ht="12.75">
      <c r="AK6358" s="121"/>
    </row>
    <row r="6359" spans="37:37" ht="12.75">
      <c r="AK6359" s="121"/>
    </row>
    <row r="6360" spans="37:37" ht="12.75">
      <c r="AK6360" s="121"/>
    </row>
    <row r="6361" spans="37:37" ht="12.75">
      <c r="AK6361" s="121"/>
    </row>
    <row r="6362" spans="37:37" ht="12.75">
      <c r="AK6362" s="121"/>
    </row>
    <row r="6363" spans="37:37" ht="12.75">
      <c r="AK6363" s="121"/>
    </row>
    <row r="6364" spans="37:37" ht="12.75">
      <c r="AK6364" s="121"/>
    </row>
    <row r="6365" spans="37:37" ht="12.75">
      <c r="AK6365" s="121"/>
    </row>
    <row r="6366" spans="37:37" ht="12.75">
      <c r="AK6366" s="121"/>
    </row>
    <row r="6367" spans="37:37" ht="12.75">
      <c r="AK6367" s="121"/>
    </row>
    <row r="6368" spans="37:37" ht="12.75">
      <c r="AK6368" s="121"/>
    </row>
    <row r="6369" spans="37:37" ht="12.75">
      <c r="AK6369" s="121"/>
    </row>
    <row r="6370" spans="37:37" ht="12.75">
      <c r="AK6370" s="121"/>
    </row>
    <row r="6371" spans="37:37" ht="12.75">
      <c r="AK6371" s="121"/>
    </row>
    <row r="6372" spans="37:37" ht="12.75">
      <c r="AK6372" s="121"/>
    </row>
    <row r="6373" spans="37:37" ht="12.75">
      <c r="AK6373" s="121"/>
    </row>
    <row r="6374" spans="37:37" ht="12.75">
      <c r="AK6374" s="121"/>
    </row>
    <row r="6375" spans="37:37" ht="12.75">
      <c r="AK6375" s="121"/>
    </row>
    <row r="6376" spans="37:37" ht="12.75">
      <c r="AK6376" s="121"/>
    </row>
    <row r="6377" spans="37:37" ht="12.75">
      <c r="AK6377" s="121"/>
    </row>
    <row r="6378" spans="37:37" ht="12.75">
      <c r="AK6378" s="121"/>
    </row>
    <row r="6379" spans="37:37" ht="12.75">
      <c r="AK6379" s="121"/>
    </row>
    <row r="6380" spans="37:37" ht="12.75">
      <c r="AK6380" s="121"/>
    </row>
    <row r="6381" spans="37:37" ht="12.75">
      <c r="AK6381" s="121"/>
    </row>
    <row r="6382" spans="37:37" ht="12.75">
      <c r="AK6382" s="121"/>
    </row>
    <row r="6383" spans="37:37" ht="12.75">
      <c r="AK6383" s="121"/>
    </row>
    <row r="6384" spans="37:37" ht="12.75">
      <c r="AK6384" s="121"/>
    </row>
    <row r="6385" spans="37:37" ht="12.75">
      <c r="AK6385" s="121"/>
    </row>
    <row r="6386" spans="37:37" ht="12.75">
      <c r="AK6386" s="121"/>
    </row>
    <row r="6387" spans="37:37" ht="12.75">
      <c r="AK6387" s="121"/>
    </row>
    <row r="6388" spans="37:37" ht="12.75">
      <c r="AK6388" s="121"/>
    </row>
    <row r="6389" spans="37:37" ht="12.75">
      <c r="AK6389" s="121"/>
    </row>
    <row r="6390" spans="37:37" ht="12.75">
      <c r="AK6390" s="121"/>
    </row>
    <row r="6391" spans="37:37" ht="12.75">
      <c r="AK6391" s="121"/>
    </row>
    <row r="6392" spans="37:37" ht="12.75">
      <c r="AK6392" s="121"/>
    </row>
    <row r="6393" spans="37:37" ht="12.75">
      <c r="AK6393" s="121"/>
    </row>
    <row r="6394" spans="37:37" ht="12.75">
      <c r="AK6394" s="121"/>
    </row>
    <row r="6395" spans="37:37" ht="12.75">
      <c r="AK6395" s="121"/>
    </row>
    <row r="6396" spans="37:37" ht="12.75">
      <c r="AK6396" s="121"/>
    </row>
    <row r="6397" spans="37:37" ht="12.75">
      <c r="AK6397" s="121"/>
    </row>
    <row r="6398" spans="37:37" ht="12.75">
      <c r="AK6398" s="121"/>
    </row>
    <row r="6399" spans="37:37" ht="12.75">
      <c r="AK6399" s="121"/>
    </row>
    <row r="6400" spans="37:37" ht="12.75">
      <c r="AK6400" s="121"/>
    </row>
    <row r="6401" spans="37:37" ht="12.75">
      <c r="AK6401" s="121"/>
    </row>
    <row r="6402" spans="37:37" ht="12.75">
      <c r="AK6402" s="121"/>
    </row>
    <row r="6403" spans="37:37" ht="12.75">
      <c r="AK6403" s="121"/>
    </row>
    <row r="6404" spans="37:37" ht="12.75">
      <c r="AK6404" s="121"/>
    </row>
    <row r="6405" spans="37:37" ht="12.75">
      <c r="AK6405" s="121"/>
    </row>
    <row r="6406" spans="37:37" ht="12.75">
      <c r="AK6406" s="121"/>
    </row>
    <row r="6407" spans="37:37" ht="12.75">
      <c r="AK6407" s="121"/>
    </row>
    <row r="6408" spans="37:37" ht="12.75">
      <c r="AK6408" s="121"/>
    </row>
    <row r="6409" spans="37:37" ht="12.75">
      <c r="AK6409" s="121"/>
    </row>
    <row r="6410" spans="37:37" ht="12.75">
      <c r="AK6410" s="121"/>
    </row>
    <row r="6411" spans="37:37" ht="12.75">
      <c r="AK6411" s="121"/>
    </row>
    <row r="6412" spans="37:37" ht="12.75">
      <c r="AK6412" s="121"/>
    </row>
    <row r="6413" spans="37:37" ht="12.75">
      <c r="AK6413" s="121"/>
    </row>
    <row r="6414" spans="37:37" ht="12.75">
      <c r="AK6414" s="121"/>
    </row>
    <row r="6415" spans="37:37" ht="12.75">
      <c r="AK6415" s="121"/>
    </row>
    <row r="6416" spans="37:37" ht="12.75">
      <c r="AK6416" s="121"/>
    </row>
    <row r="6417" spans="37:37" ht="12.75">
      <c r="AK6417" s="121"/>
    </row>
    <row r="6418" spans="37:37" ht="12.75">
      <c r="AK6418" s="121"/>
    </row>
    <row r="6419" spans="37:37" ht="12.75">
      <c r="AK6419" s="121"/>
    </row>
    <row r="6420" spans="37:37" ht="12.75">
      <c r="AK6420" s="121"/>
    </row>
    <row r="6421" spans="37:37" ht="12.75">
      <c r="AK6421" s="121"/>
    </row>
    <row r="6422" spans="37:37" ht="12.75">
      <c r="AK6422" s="121"/>
    </row>
    <row r="6423" spans="37:37" ht="12.75">
      <c r="AK6423" s="121"/>
    </row>
    <row r="6424" spans="37:37" ht="12.75">
      <c r="AK6424" s="121"/>
    </row>
    <row r="6425" spans="37:37" ht="12.75">
      <c r="AK6425" s="121"/>
    </row>
    <row r="6426" spans="37:37" ht="12.75">
      <c r="AK6426" s="121"/>
    </row>
    <row r="6427" spans="37:37" ht="12.75">
      <c r="AK6427" s="121"/>
    </row>
    <row r="6428" spans="37:37" ht="12.75">
      <c r="AK6428" s="121"/>
    </row>
    <row r="6429" spans="37:37" ht="12.75">
      <c r="AK6429" s="121"/>
    </row>
    <row r="6430" spans="37:37" ht="12.75">
      <c r="AK6430" s="121"/>
    </row>
    <row r="6431" spans="37:37" ht="12.75">
      <c r="AK6431" s="121"/>
    </row>
    <row r="6432" spans="37:37" ht="12.75">
      <c r="AK6432" s="121"/>
    </row>
    <row r="6433" spans="37:37" ht="12.75">
      <c r="AK6433" s="121"/>
    </row>
    <row r="6434" spans="37:37" ht="12.75">
      <c r="AK6434" s="121"/>
    </row>
    <row r="6435" spans="37:37" ht="12.75">
      <c r="AK6435" s="121"/>
    </row>
    <row r="6436" spans="37:37" ht="12.75">
      <c r="AK6436" s="121"/>
    </row>
    <row r="6437" spans="37:37" ht="12.75">
      <c r="AK6437" s="121"/>
    </row>
    <row r="6438" spans="37:37" ht="12.75">
      <c r="AK6438" s="121"/>
    </row>
    <row r="6439" spans="37:37" ht="12.75">
      <c r="AK6439" s="121"/>
    </row>
    <row r="6440" spans="37:37" ht="12.75">
      <c r="AK6440" s="121"/>
    </row>
    <row r="6441" spans="37:37" ht="12.75">
      <c r="AK6441" s="121"/>
    </row>
    <row r="6442" spans="37:37" ht="12.75">
      <c r="AK6442" s="121"/>
    </row>
    <row r="6443" spans="37:37" ht="12.75">
      <c r="AK6443" s="121"/>
    </row>
    <row r="6444" spans="37:37" ht="12.75">
      <c r="AK6444" s="121"/>
    </row>
    <row r="6445" spans="37:37" ht="12.75">
      <c r="AK6445" s="121"/>
    </row>
    <row r="6446" spans="37:37" ht="12.75">
      <c r="AK6446" s="121"/>
    </row>
    <row r="6447" spans="37:37" ht="12.75">
      <c r="AK6447" s="121"/>
    </row>
    <row r="6448" spans="37:37" ht="12.75">
      <c r="AK6448" s="121"/>
    </row>
    <row r="6449" spans="37:37" ht="12.75">
      <c r="AK6449" s="121"/>
    </row>
    <row r="6450" spans="37:37" ht="12.75">
      <c r="AK6450" s="121"/>
    </row>
    <row r="6451" spans="37:37" ht="12.75">
      <c r="AK6451" s="121"/>
    </row>
    <row r="6452" spans="37:37" ht="12.75">
      <c r="AK6452" s="121"/>
    </row>
    <row r="6453" spans="37:37" ht="12.75">
      <c r="AK6453" s="121"/>
    </row>
    <row r="6454" spans="37:37" ht="12.75">
      <c r="AK6454" s="121"/>
    </row>
    <row r="6455" spans="37:37" ht="12.75">
      <c r="AK6455" s="121"/>
    </row>
    <row r="6456" spans="37:37" ht="12.75">
      <c r="AK6456" s="121"/>
    </row>
    <row r="6457" spans="37:37" ht="12.75">
      <c r="AK6457" s="121"/>
    </row>
    <row r="6458" spans="37:37" ht="12.75">
      <c r="AK6458" s="121"/>
    </row>
    <row r="6459" spans="37:37" ht="12.75">
      <c r="AK6459" s="121"/>
    </row>
    <row r="6460" spans="37:37" ht="12.75">
      <c r="AK6460" s="121"/>
    </row>
    <row r="6461" spans="37:37" ht="12.75">
      <c r="AK6461" s="121"/>
    </row>
    <row r="6462" spans="37:37" ht="12.75">
      <c r="AK6462" s="121"/>
    </row>
    <row r="6463" spans="37:37" ht="12.75">
      <c r="AK6463" s="121"/>
    </row>
    <row r="6464" spans="37:37" ht="12.75">
      <c r="AK6464" s="121"/>
    </row>
    <row r="6465" spans="37:37" ht="12.75">
      <c r="AK6465" s="121"/>
    </row>
    <row r="6466" spans="37:37" ht="12.75">
      <c r="AK6466" s="121"/>
    </row>
    <row r="6467" spans="37:37" ht="12.75">
      <c r="AK6467" s="121"/>
    </row>
    <row r="6468" spans="37:37" ht="12.75">
      <c r="AK6468" s="121"/>
    </row>
    <row r="6469" spans="37:37" ht="12.75">
      <c r="AK6469" s="121"/>
    </row>
    <row r="6470" spans="37:37" ht="12.75">
      <c r="AK6470" s="121"/>
    </row>
    <row r="6471" spans="37:37" ht="12.75">
      <c r="AK6471" s="121"/>
    </row>
    <row r="6472" spans="37:37" ht="12.75">
      <c r="AK6472" s="121"/>
    </row>
    <row r="6473" spans="37:37" ht="12.75">
      <c r="AK6473" s="121"/>
    </row>
    <row r="6474" spans="37:37" ht="12.75">
      <c r="AK6474" s="121"/>
    </row>
    <row r="6475" spans="37:37" ht="12.75">
      <c r="AK6475" s="121"/>
    </row>
    <row r="6476" spans="37:37" ht="12.75">
      <c r="AK6476" s="121"/>
    </row>
    <row r="6477" spans="37:37" ht="12.75">
      <c r="AK6477" s="121"/>
    </row>
    <row r="6478" spans="37:37" ht="12.75">
      <c r="AK6478" s="121"/>
    </row>
    <row r="6479" spans="37:37" ht="12.75">
      <c r="AK6479" s="121"/>
    </row>
    <row r="6480" spans="37:37" ht="12.75">
      <c r="AK6480" s="121"/>
    </row>
    <row r="6481" spans="37:37" ht="12.75">
      <c r="AK6481" s="121"/>
    </row>
    <row r="6482" spans="37:37" ht="12.75">
      <c r="AK6482" s="121"/>
    </row>
    <row r="6483" spans="37:37" ht="12.75">
      <c r="AK6483" s="121"/>
    </row>
    <row r="6484" spans="37:37" ht="12.75">
      <c r="AK6484" s="121"/>
    </row>
    <row r="6485" spans="37:37" ht="12.75">
      <c r="AK6485" s="121"/>
    </row>
    <row r="6486" spans="37:37" ht="12.75">
      <c r="AK6486" s="121"/>
    </row>
    <row r="6487" spans="37:37" ht="12.75">
      <c r="AK6487" s="121"/>
    </row>
    <row r="6488" spans="37:37" ht="12.75">
      <c r="AK6488" s="121"/>
    </row>
    <row r="6489" spans="37:37" ht="12.75">
      <c r="AK6489" s="121"/>
    </row>
    <row r="6490" spans="37:37" ht="12.75">
      <c r="AK6490" s="121"/>
    </row>
    <row r="6491" spans="37:37" ht="12.75">
      <c r="AK6491" s="121"/>
    </row>
    <row r="6492" spans="37:37" ht="12.75">
      <c r="AK6492" s="121"/>
    </row>
    <row r="6493" spans="37:37" ht="12.75">
      <c r="AK6493" s="121"/>
    </row>
    <row r="6494" spans="37:37" ht="12.75">
      <c r="AK6494" s="121"/>
    </row>
    <row r="6495" spans="37:37" ht="12.75">
      <c r="AK6495" s="121"/>
    </row>
    <row r="6496" spans="37:37" ht="12.75">
      <c r="AK6496" s="121"/>
    </row>
    <row r="6497" spans="37:37" ht="12.75">
      <c r="AK6497" s="121"/>
    </row>
    <row r="6498" spans="37:37" ht="12.75">
      <c r="AK6498" s="121"/>
    </row>
    <row r="6499" spans="37:37" ht="12.75">
      <c r="AK6499" s="121"/>
    </row>
    <row r="6500" spans="37:37" ht="12.75">
      <c r="AK6500" s="121"/>
    </row>
    <row r="6501" spans="37:37" ht="12.75">
      <c r="AK6501" s="121"/>
    </row>
    <row r="6502" spans="37:37" ht="12.75">
      <c r="AK6502" s="121"/>
    </row>
    <row r="6503" spans="37:37" ht="12.75">
      <c r="AK6503" s="121"/>
    </row>
    <row r="6504" spans="37:37" ht="12.75">
      <c r="AK6504" s="121"/>
    </row>
    <row r="6505" spans="37:37" ht="12.75">
      <c r="AK6505" s="121"/>
    </row>
    <row r="6506" spans="37:37" ht="12.75">
      <c r="AK6506" s="121"/>
    </row>
    <row r="6507" spans="37:37" ht="12.75">
      <c r="AK6507" s="121"/>
    </row>
    <row r="6508" spans="37:37" ht="12.75">
      <c r="AK6508" s="121"/>
    </row>
    <row r="6509" spans="37:37" ht="12.75">
      <c r="AK6509" s="121"/>
    </row>
    <row r="6510" spans="37:37" ht="12.75">
      <c r="AK6510" s="121"/>
    </row>
    <row r="6511" spans="37:37" ht="12.75">
      <c r="AK6511" s="121"/>
    </row>
    <row r="6512" spans="37:37" ht="12.75">
      <c r="AK6512" s="121"/>
    </row>
    <row r="6513" spans="37:37" ht="12.75">
      <c r="AK6513" s="121"/>
    </row>
    <row r="6514" spans="37:37" ht="12.75">
      <c r="AK6514" s="121"/>
    </row>
    <row r="6515" spans="37:37" ht="12.75">
      <c r="AK6515" s="121"/>
    </row>
    <row r="6516" spans="37:37" ht="12.75">
      <c r="AK6516" s="121"/>
    </row>
    <row r="6517" spans="37:37" ht="12.75">
      <c r="AK6517" s="121"/>
    </row>
    <row r="6518" spans="37:37" ht="12.75">
      <c r="AK6518" s="121"/>
    </row>
    <row r="6519" spans="37:37" ht="12.75">
      <c r="AK6519" s="121"/>
    </row>
    <row r="6520" spans="37:37" ht="12.75">
      <c r="AK6520" s="121"/>
    </row>
    <row r="6521" spans="37:37" ht="12.75">
      <c r="AK6521" s="121"/>
    </row>
    <row r="6522" spans="37:37" ht="12.75">
      <c r="AK6522" s="121"/>
    </row>
    <row r="6523" spans="37:37" ht="12.75">
      <c r="AK6523" s="121"/>
    </row>
    <row r="6524" spans="37:37" ht="12.75">
      <c r="AK6524" s="121"/>
    </row>
    <row r="6525" spans="37:37" ht="12.75">
      <c r="AK6525" s="121"/>
    </row>
    <row r="6526" spans="37:37" ht="12.75">
      <c r="AK6526" s="121"/>
    </row>
    <row r="6527" spans="37:37" ht="12.75">
      <c r="AK6527" s="121"/>
    </row>
    <row r="6528" spans="37:37" ht="12.75">
      <c r="AK6528" s="121"/>
    </row>
    <row r="6529" spans="37:37" ht="12.75">
      <c r="AK6529" s="121"/>
    </row>
    <row r="6530" spans="37:37" ht="12.75">
      <c r="AK6530" s="121"/>
    </row>
    <row r="6531" spans="37:37" ht="12.75">
      <c r="AK6531" s="121"/>
    </row>
    <row r="6532" spans="37:37" ht="12.75">
      <c r="AK6532" s="121"/>
    </row>
    <row r="6533" spans="37:37" ht="12.75">
      <c r="AK6533" s="121"/>
    </row>
    <row r="6534" spans="37:37" ht="12.75">
      <c r="AK6534" s="121"/>
    </row>
    <row r="6535" spans="37:37" ht="12.75">
      <c r="AK6535" s="121"/>
    </row>
    <row r="6536" spans="37:37" ht="12.75">
      <c r="AK6536" s="121"/>
    </row>
    <row r="6537" spans="37:37" ht="12.75">
      <c r="AK6537" s="121"/>
    </row>
    <row r="6538" spans="37:37" ht="12.75">
      <c r="AK6538" s="121"/>
    </row>
    <row r="6539" spans="37:37" ht="12.75">
      <c r="AK6539" s="121"/>
    </row>
    <row r="6540" spans="37:37" ht="12.75">
      <c r="AK6540" s="121"/>
    </row>
    <row r="6541" spans="37:37" ht="12.75">
      <c r="AK6541" s="121"/>
    </row>
    <row r="6542" spans="37:37" ht="12.75">
      <c r="AK6542" s="121"/>
    </row>
    <row r="6543" spans="37:37" ht="12.75">
      <c r="AK6543" s="121"/>
    </row>
    <row r="6544" spans="37:37" ht="12.75">
      <c r="AK6544" s="121"/>
    </row>
    <row r="6545" spans="37:37" ht="12.75">
      <c r="AK6545" s="121"/>
    </row>
    <row r="6546" spans="37:37" ht="12.75">
      <c r="AK6546" s="121"/>
    </row>
    <row r="6547" spans="37:37" ht="12.75">
      <c r="AK6547" s="121"/>
    </row>
    <row r="6548" spans="37:37" ht="12.75">
      <c r="AK6548" s="121"/>
    </row>
    <row r="6549" spans="37:37" ht="12.75">
      <c r="AK6549" s="121"/>
    </row>
    <row r="6550" spans="37:37" ht="12.75">
      <c r="AK6550" s="121"/>
    </row>
    <row r="6551" spans="37:37" ht="12.75">
      <c r="AK6551" s="121"/>
    </row>
    <row r="6552" spans="37:37" ht="12.75">
      <c r="AK6552" s="121"/>
    </row>
    <row r="6553" spans="37:37" ht="12.75">
      <c r="AK6553" s="121"/>
    </row>
    <row r="6554" spans="37:37" ht="12.75">
      <c r="AK6554" s="121"/>
    </row>
    <row r="6555" spans="37:37" ht="12.75">
      <c r="AK6555" s="121"/>
    </row>
    <row r="6556" spans="37:37" ht="12.75">
      <c r="AK6556" s="121"/>
    </row>
    <row r="6557" spans="37:37" ht="12.75">
      <c r="AK6557" s="121"/>
    </row>
    <row r="6558" spans="37:37" ht="12.75">
      <c r="AK6558" s="121"/>
    </row>
    <row r="6559" spans="37:37" ht="12.75">
      <c r="AK6559" s="121"/>
    </row>
    <row r="6560" spans="37:37" ht="12.75">
      <c r="AK6560" s="121"/>
    </row>
    <row r="6561" spans="37:37" ht="12.75">
      <c r="AK6561" s="121"/>
    </row>
    <row r="6562" spans="37:37" ht="12.75">
      <c r="AK6562" s="121"/>
    </row>
    <row r="6563" spans="37:37" ht="12.75">
      <c r="AK6563" s="121"/>
    </row>
    <row r="6564" spans="37:37" ht="12.75">
      <c r="AK6564" s="121"/>
    </row>
    <row r="6565" spans="37:37" ht="12.75">
      <c r="AK6565" s="121"/>
    </row>
    <row r="6566" spans="37:37" ht="12.75">
      <c r="AK6566" s="121"/>
    </row>
    <row r="6567" spans="37:37" ht="12.75">
      <c r="AK6567" s="121"/>
    </row>
    <row r="6568" spans="37:37" ht="12.75">
      <c r="AK6568" s="121"/>
    </row>
    <row r="6569" spans="37:37" ht="12.75">
      <c r="AK6569" s="121"/>
    </row>
    <row r="6570" spans="37:37" ht="12.75">
      <c r="AK6570" s="121"/>
    </row>
    <row r="6571" spans="37:37" ht="12.75">
      <c r="AK6571" s="121"/>
    </row>
    <row r="6572" spans="37:37" ht="12.75">
      <c r="AK6572" s="121"/>
    </row>
    <row r="6573" spans="37:37" ht="12.75">
      <c r="AK6573" s="121"/>
    </row>
    <row r="6574" spans="37:37" ht="12.75">
      <c r="AK6574" s="121"/>
    </row>
    <row r="6575" spans="37:37" ht="12.75">
      <c r="AK6575" s="121"/>
    </row>
    <row r="6576" spans="37:37" ht="12.75">
      <c r="AK6576" s="121"/>
    </row>
    <row r="6577" spans="37:37" ht="12.75">
      <c r="AK6577" s="121"/>
    </row>
    <row r="6578" spans="37:37" ht="12.75">
      <c r="AK6578" s="121"/>
    </row>
    <row r="6579" spans="37:37" ht="12.75">
      <c r="AK6579" s="121"/>
    </row>
    <row r="6580" spans="37:37" ht="12.75">
      <c r="AK6580" s="121"/>
    </row>
    <row r="6581" spans="37:37" ht="12.75">
      <c r="AK6581" s="121"/>
    </row>
    <row r="6582" spans="37:37" ht="12.75">
      <c r="AK6582" s="121"/>
    </row>
    <row r="6583" spans="37:37" ht="12.75">
      <c r="AK6583" s="121"/>
    </row>
    <row r="6584" spans="37:37" ht="12.75">
      <c r="AK6584" s="121"/>
    </row>
    <row r="6585" spans="37:37" ht="12.75">
      <c r="AK6585" s="121"/>
    </row>
    <row r="6586" spans="37:37" ht="12.75">
      <c r="AK6586" s="121"/>
    </row>
    <row r="6587" spans="37:37" ht="12.75">
      <c r="AK6587" s="121"/>
    </row>
    <row r="6588" spans="37:37" ht="12.75">
      <c r="AK6588" s="121"/>
    </row>
    <row r="6589" spans="37:37" ht="12.75">
      <c r="AK6589" s="121"/>
    </row>
    <row r="6590" spans="37:37" ht="12.75">
      <c r="AK6590" s="121"/>
    </row>
    <row r="6591" spans="37:37" ht="12.75">
      <c r="AK6591" s="121"/>
    </row>
    <row r="6592" spans="37:37" ht="12.75">
      <c r="AK6592" s="121"/>
    </row>
    <row r="6593" spans="37:37" ht="12.75">
      <c r="AK6593" s="121"/>
    </row>
    <row r="6594" spans="37:37" ht="12.75">
      <c r="AK6594" s="121"/>
    </row>
    <row r="6595" spans="37:37" ht="12.75">
      <c r="AK6595" s="121"/>
    </row>
    <row r="6596" spans="37:37" ht="12.75">
      <c r="AK6596" s="121"/>
    </row>
    <row r="6597" spans="37:37" ht="12.75">
      <c r="AK6597" s="121"/>
    </row>
    <row r="6598" spans="37:37" ht="12.75">
      <c r="AK6598" s="121"/>
    </row>
    <row r="6599" spans="37:37" ht="12.75">
      <c r="AK6599" s="121"/>
    </row>
    <row r="6600" spans="37:37" ht="12.75">
      <c r="AK6600" s="121"/>
    </row>
    <row r="6601" spans="37:37" ht="12.75">
      <c r="AK6601" s="121"/>
    </row>
    <row r="6602" spans="37:37" ht="12.75">
      <c r="AK6602" s="121"/>
    </row>
    <row r="6603" spans="37:37" ht="12.75">
      <c r="AK6603" s="121"/>
    </row>
    <row r="6604" spans="37:37" ht="12.75">
      <c r="AK6604" s="121"/>
    </row>
    <row r="6605" spans="37:37" ht="12.75">
      <c r="AK6605" s="121"/>
    </row>
    <row r="6606" spans="37:37" ht="12.75">
      <c r="AK6606" s="121"/>
    </row>
    <row r="6607" spans="37:37" ht="12.75">
      <c r="AK6607" s="121"/>
    </row>
    <row r="6608" spans="37:37" ht="12.75">
      <c r="AK6608" s="121"/>
    </row>
    <row r="6609" spans="37:37" ht="12.75">
      <c r="AK6609" s="121"/>
    </row>
    <row r="6610" spans="37:37" ht="12.75">
      <c r="AK6610" s="121"/>
    </row>
    <row r="6611" spans="37:37" ht="12.75">
      <c r="AK6611" s="121"/>
    </row>
    <row r="6612" spans="37:37" ht="12.75">
      <c r="AK6612" s="121"/>
    </row>
    <row r="6613" spans="37:37" ht="12.75">
      <c r="AK6613" s="121"/>
    </row>
    <row r="6614" spans="37:37" ht="12.75">
      <c r="AK6614" s="121"/>
    </row>
    <row r="6615" spans="37:37" ht="12.75">
      <c r="AK6615" s="121"/>
    </row>
    <row r="6616" spans="37:37" ht="12.75">
      <c r="AK6616" s="121"/>
    </row>
    <row r="6617" spans="37:37" ht="12.75">
      <c r="AK6617" s="121"/>
    </row>
    <row r="6618" spans="37:37" ht="12.75">
      <c r="AK6618" s="121"/>
    </row>
    <row r="6619" spans="37:37" ht="12.75">
      <c r="AK6619" s="121"/>
    </row>
    <row r="6620" spans="37:37" ht="12.75">
      <c r="AK6620" s="121"/>
    </row>
    <row r="6621" spans="37:37" ht="12.75">
      <c r="AK6621" s="121"/>
    </row>
    <row r="6622" spans="37:37" ht="12.75">
      <c r="AK6622" s="121"/>
    </row>
    <row r="6623" spans="37:37" ht="12.75">
      <c r="AK6623" s="121"/>
    </row>
    <row r="6624" spans="37:37" ht="12.75">
      <c r="AK6624" s="121"/>
    </row>
    <row r="6625" spans="37:37" ht="12.75">
      <c r="AK6625" s="121"/>
    </row>
    <row r="6626" spans="37:37" ht="12.75">
      <c r="AK6626" s="121"/>
    </row>
    <row r="6627" spans="37:37" ht="12.75">
      <c r="AK6627" s="121"/>
    </row>
    <row r="6628" spans="37:37" ht="12.75">
      <c r="AK6628" s="121"/>
    </row>
    <row r="6629" spans="37:37" ht="12.75">
      <c r="AK6629" s="121"/>
    </row>
    <row r="6630" spans="37:37" ht="12.75">
      <c r="AK6630" s="121"/>
    </row>
    <row r="6631" spans="37:37" ht="12.75">
      <c r="AK6631" s="121"/>
    </row>
    <row r="6632" spans="37:37" ht="12.75">
      <c r="AK6632" s="121"/>
    </row>
    <row r="6633" spans="37:37" ht="12.75">
      <c r="AK6633" s="121"/>
    </row>
    <row r="6634" spans="37:37" ht="12.75">
      <c r="AK6634" s="121"/>
    </row>
    <row r="6635" spans="37:37" ht="12.75">
      <c r="AK6635" s="121"/>
    </row>
    <row r="6636" spans="37:37" ht="12.75">
      <c r="AK6636" s="121"/>
    </row>
    <row r="6637" spans="37:37" ht="12.75">
      <c r="AK6637" s="121"/>
    </row>
    <row r="6638" spans="37:37" ht="12.75">
      <c r="AK6638" s="121"/>
    </row>
    <row r="6639" spans="37:37" ht="12.75">
      <c r="AK6639" s="121"/>
    </row>
    <row r="6640" spans="37:37" ht="12.75">
      <c r="AK6640" s="121"/>
    </row>
    <row r="6641" spans="37:37" ht="12.75">
      <c r="AK6641" s="121"/>
    </row>
    <row r="6642" spans="37:37" ht="12.75">
      <c r="AK6642" s="121"/>
    </row>
    <row r="6643" spans="37:37" ht="12.75">
      <c r="AK6643" s="121"/>
    </row>
    <row r="6644" spans="37:37" ht="12.75">
      <c r="AK6644" s="121"/>
    </row>
    <row r="6645" spans="37:37" ht="12.75">
      <c r="AK6645" s="121"/>
    </row>
    <row r="6646" spans="37:37" ht="12.75">
      <c r="AK6646" s="121"/>
    </row>
    <row r="6647" spans="37:37" ht="12.75">
      <c r="AK6647" s="121"/>
    </row>
    <row r="6648" spans="37:37" ht="12.75">
      <c r="AK6648" s="121"/>
    </row>
    <row r="6649" spans="37:37" ht="12.75">
      <c r="AK6649" s="121"/>
    </row>
    <row r="6650" spans="37:37" ht="12.75">
      <c r="AK6650" s="121"/>
    </row>
    <row r="6651" spans="37:37" ht="12.75">
      <c r="AK6651" s="121"/>
    </row>
    <row r="6652" spans="37:37" ht="12.75">
      <c r="AK6652" s="121"/>
    </row>
    <row r="6653" spans="37:37" ht="12.75">
      <c r="AK6653" s="121"/>
    </row>
    <row r="6654" spans="37:37" ht="12.75">
      <c r="AK6654" s="121"/>
    </row>
    <row r="6655" spans="37:37" ht="12.75">
      <c r="AK6655" s="121"/>
    </row>
    <row r="6656" spans="37:37" ht="12.75">
      <c r="AK6656" s="121"/>
    </row>
    <row r="6657" spans="37:37" ht="12.75">
      <c r="AK6657" s="121"/>
    </row>
    <row r="6658" spans="37:37" ht="12.75">
      <c r="AK6658" s="121"/>
    </row>
    <row r="6659" spans="37:37" ht="12.75">
      <c r="AK6659" s="121"/>
    </row>
    <row r="6660" spans="37:37" ht="12.75">
      <c r="AK6660" s="121"/>
    </row>
    <row r="6661" spans="37:37" ht="12.75">
      <c r="AK6661" s="121"/>
    </row>
    <row r="6662" spans="37:37" ht="12.75">
      <c r="AK6662" s="121"/>
    </row>
    <row r="6663" spans="37:37" ht="12.75">
      <c r="AK6663" s="121"/>
    </row>
    <row r="6664" spans="37:37" ht="12.75">
      <c r="AK6664" s="121"/>
    </row>
    <row r="6665" spans="37:37" ht="12.75">
      <c r="AK6665" s="121"/>
    </row>
    <row r="6666" spans="37:37" ht="12.75">
      <c r="AK6666" s="121"/>
    </row>
    <row r="6667" spans="37:37" ht="12.75">
      <c r="AK6667" s="121"/>
    </row>
    <row r="6668" spans="37:37" ht="12.75">
      <c r="AK6668" s="121"/>
    </row>
    <row r="6669" spans="37:37" ht="12.75">
      <c r="AK6669" s="121"/>
    </row>
    <row r="6670" spans="37:37" ht="12.75">
      <c r="AK6670" s="121"/>
    </row>
    <row r="6671" spans="37:37" ht="12.75">
      <c r="AK6671" s="121"/>
    </row>
    <row r="6672" spans="37:37" ht="12.75">
      <c r="AK6672" s="121"/>
    </row>
    <row r="6673" spans="37:37" ht="12.75">
      <c r="AK6673" s="121"/>
    </row>
    <row r="6674" spans="37:37" ht="12.75">
      <c r="AK6674" s="121"/>
    </row>
    <row r="6675" spans="37:37" ht="12.75">
      <c r="AK6675" s="121"/>
    </row>
    <row r="6676" spans="37:37" ht="12.75">
      <c r="AK6676" s="121"/>
    </row>
    <row r="6677" spans="37:37" ht="12.75">
      <c r="AK6677" s="121"/>
    </row>
    <row r="6678" spans="37:37" ht="12.75">
      <c r="AK6678" s="121"/>
    </row>
    <row r="6679" spans="37:37" ht="12.75">
      <c r="AK6679" s="121"/>
    </row>
    <row r="6680" spans="37:37" ht="12.75">
      <c r="AK6680" s="121"/>
    </row>
    <row r="6681" spans="37:37" ht="12.75">
      <c r="AK6681" s="121"/>
    </row>
    <row r="6682" spans="37:37" ht="12.75">
      <c r="AK6682" s="121"/>
    </row>
    <row r="6683" spans="37:37" ht="12.75">
      <c r="AK6683" s="121"/>
    </row>
    <row r="6684" spans="37:37" ht="12.75">
      <c r="AK6684" s="121"/>
    </row>
    <row r="6685" spans="37:37" ht="12.75">
      <c r="AK6685" s="121"/>
    </row>
    <row r="6686" spans="37:37" ht="12.75">
      <c r="AK6686" s="121"/>
    </row>
    <row r="6687" spans="37:37" ht="12.75">
      <c r="AK6687" s="121"/>
    </row>
    <row r="6688" spans="37:37" ht="12.75">
      <c r="AK6688" s="121"/>
    </row>
    <row r="6689" spans="37:37" ht="12.75">
      <c r="AK6689" s="121"/>
    </row>
    <row r="6690" spans="37:37" ht="12.75">
      <c r="AK6690" s="121"/>
    </row>
    <row r="6691" spans="37:37" ht="12.75">
      <c r="AK6691" s="121"/>
    </row>
    <row r="6692" spans="37:37" ht="12.75">
      <c r="AK6692" s="121"/>
    </row>
    <row r="6693" spans="37:37" ht="12.75">
      <c r="AK6693" s="121"/>
    </row>
    <row r="6694" spans="37:37" ht="12.75">
      <c r="AK6694" s="121"/>
    </row>
    <row r="6695" spans="37:37" ht="12.75">
      <c r="AK6695" s="121"/>
    </row>
    <row r="6696" spans="37:37" ht="12.75">
      <c r="AK6696" s="121"/>
    </row>
    <row r="6697" spans="37:37" ht="12.75">
      <c r="AK6697" s="121"/>
    </row>
    <row r="6698" spans="37:37" ht="12.75">
      <c r="AK6698" s="121"/>
    </row>
    <row r="6699" spans="37:37" ht="12.75">
      <c r="AK6699" s="121"/>
    </row>
    <row r="6700" spans="37:37" ht="12.75">
      <c r="AK6700" s="121"/>
    </row>
    <row r="6701" spans="37:37" ht="12.75">
      <c r="AK6701" s="121"/>
    </row>
    <row r="6702" spans="37:37" ht="12.75">
      <c r="AK6702" s="121"/>
    </row>
    <row r="6703" spans="37:37" ht="12.75">
      <c r="AK6703" s="121"/>
    </row>
    <row r="6704" spans="37:37" ht="12.75">
      <c r="AK6704" s="121"/>
    </row>
    <row r="6705" spans="37:37" ht="12.75">
      <c r="AK6705" s="121"/>
    </row>
    <row r="6706" spans="37:37" ht="12.75">
      <c r="AK6706" s="121"/>
    </row>
    <row r="6707" spans="37:37" ht="12.75">
      <c r="AK6707" s="121"/>
    </row>
    <row r="6708" spans="37:37" ht="12.75">
      <c r="AK6708" s="121"/>
    </row>
    <row r="6709" spans="37:37" ht="12.75">
      <c r="AK6709" s="121"/>
    </row>
    <row r="6710" spans="37:37" ht="12.75">
      <c r="AK6710" s="121"/>
    </row>
    <row r="6711" spans="37:37" ht="12.75">
      <c r="AK6711" s="121"/>
    </row>
    <row r="6712" spans="37:37" ht="12.75">
      <c r="AK6712" s="121"/>
    </row>
    <row r="6713" spans="37:37" ht="12.75">
      <c r="AK6713" s="121"/>
    </row>
    <row r="6714" spans="37:37" ht="12.75">
      <c r="AK6714" s="121"/>
    </row>
    <row r="6715" spans="37:37" ht="12.75">
      <c r="AK6715" s="121"/>
    </row>
    <row r="6716" spans="37:37" ht="12.75">
      <c r="AK6716" s="121"/>
    </row>
    <row r="6717" spans="37:37" ht="12.75">
      <c r="AK6717" s="121"/>
    </row>
    <row r="6718" spans="37:37" ht="12.75">
      <c r="AK6718" s="121"/>
    </row>
    <row r="6719" spans="37:37" ht="12.75">
      <c r="AK6719" s="121"/>
    </row>
    <row r="6720" spans="37:37" ht="12.75">
      <c r="AK6720" s="121"/>
    </row>
    <row r="6721" spans="37:37" ht="12.75">
      <c r="AK6721" s="121"/>
    </row>
    <row r="6722" spans="37:37" ht="12.75">
      <c r="AK6722" s="121"/>
    </row>
    <row r="6723" spans="37:37" ht="12.75">
      <c r="AK6723" s="121"/>
    </row>
    <row r="6724" spans="37:37" ht="12.75">
      <c r="AK6724" s="121"/>
    </row>
    <row r="6725" spans="37:37" ht="12.75">
      <c r="AK6725" s="121"/>
    </row>
    <row r="6726" spans="37:37" ht="12.75">
      <c r="AK6726" s="121"/>
    </row>
    <row r="6727" spans="37:37" ht="12.75">
      <c r="AK6727" s="121"/>
    </row>
    <row r="6728" spans="37:37" ht="12.75">
      <c r="AK6728" s="121"/>
    </row>
    <row r="6729" spans="37:37" ht="12.75">
      <c r="AK6729" s="121"/>
    </row>
    <row r="6730" spans="37:37" ht="12.75">
      <c r="AK6730" s="121"/>
    </row>
    <row r="6731" spans="37:37" ht="12.75">
      <c r="AK6731" s="121"/>
    </row>
    <row r="6732" spans="37:37" ht="12.75">
      <c r="AK6732" s="121"/>
    </row>
    <row r="6733" spans="37:37" ht="12.75">
      <c r="AK6733" s="121"/>
    </row>
    <row r="6734" spans="37:37" ht="12.75">
      <c r="AK6734" s="121"/>
    </row>
    <row r="6735" spans="37:37" ht="12.75">
      <c r="AK6735" s="121"/>
    </row>
    <row r="6736" spans="37:37" ht="12.75">
      <c r="AK6736" s="121"/>
    </row>
    <row r="6737" spans="37:37" ht="12.75">
      <c r="AK6737" s="121"/>
    </row>
    <row r="6738" spans="37:37" ht="12.75">
      <c r="AK6738" s="121"/>
    </row>
    <row r="6739" spans="37:37" ht="12.75">
      <c r="AK6739" s="121"/>
    </row>
    <row r="6740" spans="37:37" ht="12.75">
      <c r="AK6740" s="121"/>
    </row>
    <row r="6741" spans="37:37" ht="12.75">
      <c r="AK6741" s="121"/>
    </row>
    <row r="6742" spans="37:37" ht="12.75">
      <c r="AK6742" s="121"/>
    </row>
    <row r="6743" spans="37:37" ht="12.75">
      <c r="AK6743" s="121"/>
    </row>
    <row r="6744" spans="37:37" ht="12.75">
      <c r="AK6744" s="121"/>
    </row>
    <row r="6745" spans="37:37" ht="12.75">
      <c r="AK6745" s="121"/>
    </row>
    <row r="6746" spans="37:37" ht="12.75">
      <c r="AK6746" s="121"/>
    </row>
    <row r="6747" spans="37:37" ht="12.75">
      <c r="AK6747" s="121"/>
    </row>
    <row r="6748" spans="37:37" ht="12.75">
      <c r="AK6748" s="121"/>
    </row>
    <row r="6749" spans="37:37" ht="12.75">
      <c r="AK6749" s="121"/>
    </row>
    <row r="6750" spans="37:37" ht="12.75">
      <c r="AK6750" s="121"/>
    </row>
    <row r="6751" spans="37:37" ht="12.75">
      <c r="AK6751" s="121"/>
    </row>
    <row r="6752" spans="37:37" ht="12.75">
      <c r="AK6752" s="121"/>
    </row>
    <row r="6753" spans="37:37" ht="12.75">
      <c r="AK6753" s="121"/>
    </row>
    <row r="6754" spans="37:37" ht="12.75">
      <c r="AK6754" s="121"/>
    </row>
    <row r="6755" spans="37:37" ht="12.75">
      <c r="AK6755" s="121"/>
    </row>
    <row r="6756" spans="37:37" ht="12.75">
      <c r="AK6756" s="121"/>
    </row>
    <row r="6757" spans="37:37" ht="12.75">
      <c r="AK6757" s="121"/>
    </row>
    <row r="6758" spans="37:37" ht="12.75">
      <c r="AK6758" s="121"/>
    </row>
    <row r="6759" spans="37:37" ht="12.75">
      <c r="AK6759" s="121"/>
    </row>
    <row r="6760" spans="37:37" ht="12.75">
      <c r="AK6760" s="121"/>
    </row>
    <row r="6761" spans="37:37" ht="12.75">
      <c r="AK6761" s="121"/>
    </row>
    <row r="6762" spans="37:37" ht="12.75">
      <c r="AK6762" s="121"/>
    </row>
    <row r="6763" spans="37:37" ht="12.75">
      <c r="AK6763" s="121"/>
    </row>
    <row r="6764" spans="37:37" ht="12.75">
      <c r="AK6764" s="121"/>
    </row>
    <row r="6765" spans="37:37" ht="12.75">
      <c r="AK6765" s="121"/>
    </row>
    <row r="6766" spans="37:37" ht="12.75">
      <c r="AK6766" s="121"/>
    </row>
    <row r="6767" spans="37:37" ht="12.75">
      <c r="AK6767" s="121"/>
    </row>
    <row r="6768" spans="37:37" ht="12.75">
      <c r="AK6768" s="121"/>
    </row>
    <row r="6769" spans="37:37" ht="12.75">
      <c r="AK6769" s="121"/>
    </row>
    <row r="6770" spans="37:37" ht="12.75">
      <c r="AK6770" s="121"/>
    </row>
    <row r="6771" spans="37:37" ht="12.75">
      <c r="AK6771" s="121"/>
    </row>
    <row r="6772" spans="37:37" ht="12.75">
      <c r="AK6772" s="121"/>
    </row>
    <row r="6773" spans="37:37" ht="12.75">
      <c r="AK6773" s="121"/>
    </row>
    <row r="6774" spans="37:37" ht="12.75">
      <c r="AK6774" s="121"/>
    </row>
    <row r="6775" spans="37:37" ht="12.75">
      <c r="AK6775" s="121"/>
    </row>
    <row r="6776" spans="37:37" ht="12.75">
      <c r="AK6776" s="121"/>
    </row>
    <row r="6777" spans="37:37" ht="12.75">
      <c r="AK6777" s="121"/>
    </row>
    <row r="6778" spans="37:37" ht="12.75">
      <c r="AK6778" s="121"/>
    </row>
    <row r="6779" spans="37:37" ht="12.75">
      <c r="AK6779" s="121"/>
    </row>
    <row r="6780" spans="37:37" ht="12.75">
      <c r="AK6780" s="121"/>
    </row>
    <row r="6781" spans="37:37" ht="12.75">
      <c r="AK6781" s="121"/>
    </row>
    <row r="6782" spans="37:37" ht="12.75">
      <c r="AK6782" s="121"/>
    </row>
    <row r="6783" spans="37:37" ht="12.75">
      <c r="AK6783" s="121"/>
    </row>
    <row r="6784" spans="37:37" ht="12.75">
      <c r="AK6784" s="121"/>
    </row>
    <row r="6785" spans="37:37" ht="12.75">
      <c r="AK6785" s="121"/>
    </row>
    <row r="6786" spans="37:37" ht="12.75">
      <c r="AK6786" s="121"/>
    </row>
    <row r="6787" spans="37:37" ht="12.75">
      <c r="AK6787" s="121"/>
    </row>
    <row r="6788" spans="37:37" ht="12.75">
      <c r="AK6788" s="121"/>
    </row>
    <row r="6789" spans="37:37" ht="12.75">
      <c r="AK6789" s="121"/>
    </row>
    <row r="6790" spans="37:37" ht="12.75">
      <c r="AK6790" s="121"/>
    </row>
    <row r="6791" spans="37:37" ht="12.75">
      <c r="AK6791" s="121"/>
    </row>
    <row r="6792" spans="37:37" ht="12.75">
      <c r="AK6792" s="121"/>
    </row>
    <row r="6793" spans="37:37" ht="12.75">
      <c r="AK6793" s="121"/>
    </row>
    <row r="6794" spans="37:37" ht="12.75">
      <c r="AK6794" s="121"/>
    </row>
    <row r="6795" spans="37:37" ht="12.75">
      <c r="AK6795" s="121"/>
    </row>
    <row r="6796" spans="37:37" ht="12.75">
      <c r="AK6796" s="121"/>
    </row>
    <row r="6797" spans="37:37" ht="12.75">
      <c r="AK6797" s="121"/>
    </row>
    <row r="6798" spans="37:37" ht="12.75">
      <c r="AK6798" s="121"/>
    </row>
    <row r="6799" spans="37:37" ht="12.75">
      <c r="AK6799" s="121"/>
    </row>
    <row r="6800" spans="37:37" ht="12.75">
      <c r="AK6800" s="121"/>
    </row>
    <row r="6801" spans="37:37" ht="12.75">
      <c r="AK6801" s="121"/>
    </row>
    <row r="6802" spans="37:37" ht="12.75">
      <c r="AK6802" s="121"/>
    </row>
    <row r="6803" spans="37:37" ht="12.75">
      <c r="AK6803" s="121"/>
    </row>
    <row r="6804" spans="37:37" ht="12.75">
      <c r="AK6804" s="121"/>
    </row>
    <row r="6805" spans="37:37" ht="12.75">
      <c r="AK6805" s="121"/>
    </row>
    <row r="6806" spans="37:37" ht="12.75">
      <c r="AK6806" s="121"/>
    </row>
    <row r="6807" spans="37:37" ht="12.75">
      <c r="AK6807" s="121"/>
    </row>
    <row r="6808" spans="37:37" ht="12.75">
      <c r="AK6808" s="121"/>
    </row>
    <row r="6809" spans="37:37" ht="12.75">
      <c r="AK6809" s="121"/>
    </row>
    <row r="6810" spans="37:37" ht="12.75">
      <c r="AK6810" s="121"/>
    </row>
    <row r="6811" spans="37:37" ht="12.75">
      <c r="AK6811" s="121"/>
    </row>
    <row r="6812" spans="37:37" ht="12.75">
      <c r="AK6812" s="121"/>
    </row>
    <row r="6813" spans="37:37" ht="12.75">
      <c r="AK6813" s="121"/>
    </row>
    <row r="6814" spans="37:37" ht="12.75">
      <c r="AK6814" s="121"/>
    </row>
    <row r="6815" spans="37:37" ht="12.75">
      <c r="AK6815" s="121"/>
    </row>
    <row r="6816" spans="37:37" ht="12.75">
      <c r="AK6816" s="121"/>
    </row>
    <row r="6817" spans="37:37" ht="12.75">
      <c r="AK6817" s="121"/>
    </row>
    <row r="6818" spans="37:37" ht="12.75">
      <c r="AK6818" s="121"/>
    </row>
    <row r="6819" spans="37:37" ht="12.75">
      <c r="AK6819" s="121"/>
    </row>
    <row r="6820" spans="37:37" ht="12.75">
      <c r="AK6820" s="121"/>
    </row>
    <row r="6821" spans="37:37" ht="12.75">
      <c r="AK6821" s="121"/>
    </row>
    <row r="6822" spans="37:37" ht="12.75">
      <c r="AK6822" s="121"/>
    </row>
    <row r="6823" spans="37:37" ht="12.75">
      <c r="AK6823" s="121"/>
    </row>
    <row r="6824" spans="37:37" ht="12.75">
      <c r="AK6824" s="121"/>
    </row>
    <row r="6825" spans="37:37" ht="12.75">
      <c r="AK6825" s="121"/>
    </row>
    <row r="6826" spans="37:37" ht="12.75">
      <c r="AK6826" s="121"/>
    </row>
    <row r="6827" spans="37:37" ht="12.75">
      <c r="AK6827" s="121"/>
    </row>
    <row r="6828" spans="37:37" ht="12.75">
      <c r="AK6828" s="121"/>
    </row>
    <row r="6829" spans="37:37" ht="12.75">
      <c r="AK6829" s="121"/>
    </row>
    <row r="6830" spans="37:37" ht="12.75">
      <c r="AK6830" s="121"/>
    </row>
    <row r="6831" spans="37:37" ht="12.75">
      <c r="AK6831" s="121"/>
    </row>
    <row r="6832" spans="37:37" ht="12.75">
      <c r="AK6832" s="121"/>
    </row>
    <row r="6833" spans="37:37" ht="12.75">
      <c r="AK6833" s="121"/>
    </row>
    <row r="6834" spans="37:37" ht="12.75">
      <c r="AK6834" s="121"/>
    </row>
    <row r="6835" spans="37:37" ht="12.75">
      <c r="AK6835" s="121"/>
    </row>
    <row r="6836" spans="37:37" ht="12.75">
      <c r="AK6836" s="121"/>
    </row>
    <row r="6837" spans="37:37" ht="12.75">
      <c r="AK6837" s="121"/>
    </row>
    <row r="6838" spans="37:37" ht="12.75">
      <c r="AK6838" s="121"/>
    </row>
    <row r="6839" spans="37:37" ht="12.75">
      <c r="AK6839" s="121"/>
    </row>
    <row r="6840" spans="37:37" ht="12.75">
      <c r="AK6840" s="121"/>
    </row>
    <row r="6841" spans="37:37" ht="12.75">
      <c r="AK6841" s="121"/>
    </row>
    <row r="6842" spans="37:37" ht="12.75">
      <c r="AK6842" s="121"/>
    </row>
    <row r="6843" spans="37:37" ht="12.75">
      <c r="AK6843" s="121"/>
    </row>
    <row r="6844" spans="37:37" ht="12.75">
      <c r="AK6844" s="121"/>
    </row>
    <row r="6845" spans="37:37" ht="12.75">
      <c r="AK6845" s="121"/>
    </row>
    <row r="6846" spans="37:37" ht="12.75">
      <c r="AK6846" s="121"/>
    </row>
    <row r="6847" spans="37:37" ht="12.75">
      <c r="AK6847" s="121"/>
    </row>
    <row r="6848" spans="37:37" ht="12.75">
      <c r="AK6848" s="121"/>
    </row>
    <row r="6849" spans="37:37" ht="12.75">
      <c r="AK6849" s="121"/>
    </row>
    <row r="6850" spans="37:37" ht="12.75">
      <c r="AK6850" s="121"/>
    </row>
    <row r="6851" spans="37:37" ht="12.75">
      <c r="AK6851" s="121"/>
    </row>
    <row r="6852" spans="37:37" ht="12.75">
      <c r="AK6852" s="121"/>
    </row>
    <row r="6853" spans="37:37" ht="12.75">
      <c r="AK6853" s="121"/>
    </row>
    <row r="6854" spans="37:37" ht="12.75">
      <c r="AK6854" s="121"/>
    </row>
    <row r="6855" spans="37:37" ht="12.75">
      <c r="AK6855" s="121"/>
    </row>
    <row r="6856" spans="37:37" ht="12.75">
      <c r="AK6856" s="121"/>
    </row>
    <row r="6857" spans="37:37" ht="12.75">
      <c r="AK6857" s="121"/>
    </row>
    <row r="6858" spans="37:37" ht="12.75">
      <c r="AK6858" s="121"/>
    </row>
    <row r="6859" spans="37:37" ht="12.75">
      <c r="AK6859" s="121"/>
    </row>
    <row r="6860" spans="37:37" ht="12.75">
      <c r="AK6860" s="121"/>
    </row>
    <row r="6861" spans="37:37" ht="12.75">
      <c r="AK6861" s="121"/>
    </row>
    <row r="6862" spans="37:37" ht="12.75">
      <c r="AK6862" s="121"/>
    </row>
    <row r="6863" spans="37:37" ht="12.75">
      <c r="AK6863" s="121"/>
    </row>
    <row r="6864" spans="37:37" ht="12.75">
      <c r="AK6864" s="121"/>
    </row>
    <row r="6865" spans="37:37" ht="12.75">
      <c r="AK6865" s="121"/>
    </row>
    <row r="6866" spans="37:37" ht="12.75">
      <c r="AK6866" s="121"/>
    </row>
    <row r="6867" spans="37:37" ht="12.75">
      <c r="AK6867" s="121"/>
    </row>
    <row r="6868" spans="37:37" ht="12.75">
      <c r="AK6868" s="121"/>
    </row>
    <row r="6869" spans="37:37" ht="12.75">
      <c r="AK6869" s="121"/>
    </row>
    <row r="6870" spans="37:37" ht="12.75">
      <c r="AK6870" s="121"/>
    </row>
    <row r="6871" spans="37:37" ht="12.75">
      <c r="AK6871" s="121"/>
    </row>
    <row r="6872" spans="37:37" ht="12.75">
      <c r="AK6872" s="121"/>
    </row>
    <row r="6873" spans="37:37" ht="12.75">
      <c r="AK6873" s="121"/>
    </row>
    <row r="6874" spans="37:37" ht="12.75">
      <c r="AK6874" s="121"/>
    </row>
    <row r="6875" spans="37:37" ht="12.75">
      <c r="AK6875" s="121"/>
    </row>
    <row r="6876" spans="37:37" ht="12.75">
      <c r="AK6876" s="121"/>
    </row>
    <row r="6877" spans="37:37" ht="12.75">
      <c r="AK6877" s="121"/>
    </row>
    <row r="6878" spans="37:37" ht="12.75">
      <c r="AK6878" s="121"/>
    </row>
    <row r="6879" spans="37:37" ht="12.75">
      <c r="AK6879" s="121"/>
    </row>
    <row r="6880" spans="37:37" ht="12.75">
      <c r="AK6880" s="121"/>
    </row>
    <row r="6881" spans="37:37" ht="12.75">
      <c r="AK6881" s="121"/>
    </row>
    <row r="6882" spans="37:37" ht="12.75">
      <c r="AK6882" s="121"/>
    </row>
    <row r="6883" spans="37:37" ht="12.75">
      <c r="AK6883" s="121"/>
    </row>
    <row r="6884" spans="37:37" ht="12.75">
      <c r="AK6884" s="121"/>
    </row>
    <row r="6885" spans="37:37" ht="12.75">
      <c r="AK6885" s="121"/>
    </row>
    <row r="6886" spans="37:37" ht="12.75">
      <c r="AK6886" s="121"/>
    </row>
    <row r="6887" spans="37:37" ht="12.75">
      <c r="AK6887" s="121"/>
    </row>
    <row r="6888" spans="37:37" ht="12.75">
      <c r="AK6888" s="121"/>
    </row>
    <row r="6889" spans="37:37" ht="12.75">
      <c r="AK6889" s="121"/>
    </row>
    <row r="6890" spans="37:37" ht="12.75">
      <c r="AK6890" s="121"/>
    </row>
    <row r="6891" spans="37:37" ht="12.75">
      <c r="AK6891" s="121"/>
    </row>
    <row r="6892" spans="37:37" ht="12.75">
      <c r="AK6892" s="121"/>
    </row>
    <row r="6893" spans="37:37" ht="12.75">
      <c r="AK6893" s="121"/>
    </row>
    <row r="6894" spans="37:37" ht="12.75">
      <c r="AK6894" s="121"/>
    </row>
    <row r="6895" spans="37:37" ht="12.75">
      <c r="AK6895" s="121"/>
    </row>
    <row r="6896" spans="37:37" ht="12.75">
      <c r="AK6896" s="121"/>
    </row>
    <row r="6897" spans="37:37" ht="12.75">
      <c r="AK6897" s="121"/>
    </row>
    <row r="6898" spans="37:37" ht="12.75">
      <c r="AK6898" s="121"/>
    </row>
    <row r="6899" spans="37:37" ht="12.75">
      <c r="AK6899" s="121"/>
    </row>
    <row r="6900" spans="37:37" ht="12.75">
      <c r="AK6900" s="121"/>
    </row>
    <row r="6901" spans="37:37" ht="12.75">
      <c r="AK6901" s="121"/>
    </row>
    <row r="6902" spans="37:37" ht="12.75">
      <c r="AK6902" s="121"/>
    </row>
    <row r="6903" spans="37:37" ht="12.75">
      <c r="AK6903" s="121"/>
    </row>
    <row r="6904" spans="37:37" ht="12.75">
      <c r="AK6904" s="121"/>
    </row>
    <row r="6905" spans="37:37" ht="12.75">
      <c r="AK6905" s="121"/>
    </row>
    <row r="6906" spans="37:37" ht="12.75">
      <c r="AK6906" s="121"/>
    </row>
    <row r="6907" spans="37:37" ht="12.75">
      <c r="AK6907" s="121"/>
    </row>
    <row r="6908" spans="37:37" ht="12.75">
      <c r="AK6908" s="121"/>
    </row>
    <row r="6909" spans="37:37" ht="12.75">
      <c r="AK6909" s="121"/>
    </row>
    <row r="6910" spans="37:37" ht="12.75">
      <c r="AK6910" s="121"/>
    </row>
    <row r="6911" spans="37:37" ht="12.75">
      <c r="AK6911" s="121"/>
    </row>
    <row r="6912" spans="37:37" ht="12.75">
      <c r="AK6912" s="121"/>
    </row>
    <row r="6913" spans="37:37" ht="12.75">
      <c r="AK6913" s="121"/>
    </row>
    <row r="6914" spans="37:37" ht="12.75">
      <c r="AK6914" s="121"/>
    </row>
    <row r="6915" spans="37:37" ht="12.75">
      <c r="AK6915" s="121"/>
    </row>
    <row r="6916" spans="37:37" ht="12.75">
      <c r="AK6916" s="121"/>
    </row>
    <row r="6917" spans="37:37" ht="12.75">
      <c r="AK6917" s="121"/>
    </row>
    <row r="6918" spans="37:37" ht="12.75">
      <c r="AK6918" s="121"/>
    </row>
    <row r="6919" spans="37:37" ht="12.75">
      <c r="AK6919" s="121"/>
    </row>
    <row r="6920" spans="37:37" ht="12.75">
      <c r="AK6920" s="121"/>
    </row>
    <row r="6921" spans="37:37" ht="12.75">
      <c r="AK6921" s="121"/>
    </row>
    <row r="6922" spans="37:37" ht="12.75">
      <c r="AK6922" s="121"/>
    </row>
    <row r="6923" spans="37:37" ht="12.75">
      <c r="AK6923" s="121"/>
    </row>
    <row r="6924" spans="37:37" ht="12.75">
      <c r="AK6924" s="121"/>
    </row>
    <row r="6925" spans="37:37" ht="12.75">
      <c r="AK6925" s="121"/>
    </row>
    <row r="6926" spans="37:37" ht="12.75">
      <c r="AK6926" s="121"/>
    </row>
    <row r="6927" spans="37:37" ht="12.75">
      <c r="AK6927" s="121"/>
    </row>
    <row r="6928" spans="37:37" ht="12.75">
      <c r="AK6928" s="121"/>
    </row>
    <row r="6929" spans="37:37" ht="12.75">
      <c r="AK6929" s="121"/>
    </row>
    <row r="6930" spans="37:37" ht="12.75">
      <c r="AK6930" s="121"/>
    </row>
    <row r="6931" spans="37:37" ht="12.75">
      <c r="AK6931" s="121"/>
    </row>
    <row r="6932" spans="37:37" ht="12.75">
      <c r="AK6932" s="121"/>
    </row>
    <row r="6933" spans="37:37" ht="12.75">
      <c r="AK6933" s="121"/>
    </row>
    <row r="6934" spans="37:37" ht="12.75">
      <c r="AK6934" s="121"/>
    </row>
    <row r="6935" spans="37:37" ht="12.75">
      <c r="AK6935" s="121"/>
    </row>
    <row r="6936" spans="37:37" ht="12.75">
      <c r="AK6936" s="121"/>
    </row>
    <row r="6937" spans="37:37" ht="12.75">
      <c r="AK6937" s="121"/>
    </row>
    <row r="6938" spans="37:37" ht="12.75">
      <c r="AK6938" s="121"/>
    </row>
    <row r="6939" spans="37:37" ht="12.75">
      <c r="AK6939" s="121"/>
    </row>
    <row r="6940" spans="37:37" ht="12.75">
      <c r="AK6940" s="121"/>
    </row>
    <row r="6941" spans="37:37" ht="12.75">
      <c r="AK6941" s="121"/>
    </row>
    <row r="6942" spans="37:37" ht="12.75">
      <c r="AK6942" s="121"/>
    </row>
    <row r="6943" spans="37:37" ht="12.75">
      <c r="AK6943" s="121"/>
    </row>
    <row r="6944" spans="37:37" ht="12.75">
      <c r="AK6944" s="121"/>
    </row>
    <row r="6945" spans="37:37" ht="12.75">
      <c r="AK6945" s="121"/>
    </row>
    <row r="6946" spans="37:37" ht="12.75">
      <c r="AK6946" s="121"/>
    </row>
    <row r="6947" spans="37:37" ht="12.75">
      <c r="AK6947" s="121"/>
    </row>
    <row r="6948" spans="37:37" ht="12.75">
      <c r="AK6948" s="121"/>
    </row>
    <row r="6949" spans="37:37" ht="12.75">
      <c r="AK6949" s="121"/>
    </row>
    <row r="6950" spans="37:37" ht="12.75">
      <c r="AK6950" s="121"/>
    </row>
    <row r="6951" spans="37:37" ht="12.75">
      <c r="AK6951" s="121"/>
    </row>
    <row r="6952" spans="37:37" ht="12.75">
      <c r="AK6952" s="121"/>
    </row>
    <row r="6953" spans="37:37" ht="12.75">
      <c r="AK6953" s="121"/>
    </row>
    <row r="6954" spans="37:37" ht="12.75">
      <c r="AK6954" s="121"/>
    </row>
    <row r="6955" spans="37:37" ht="12.75">
      <c r="AK6955" s="121"/>
    </row>
    <row r="6956" spans="37:37" ht="12.75">
      <c r="AK6956" s="121"/>
    </row>
    <row r="6957" spans="37:37" ht="12.75">
      <c r="AK6957" s="121"/>
    </row>
    <row r="6958" spans="37:37" ht="12.75">
      <c r="AK6958" s="121"/>
    </row>
    <row r="6959" spans="37:37" ht="12.75">
      <c r="AK6959" s="121"/>
    </row>
    <row r="6960" spans="37:37" ht="12.75">
      <c r="AK6960" s="121"/>
    </row>
    <row r="6961" spans="37:37" ht="12.75">
      <c r="AK6961" s="121"/>
    </row>
    <row r="6962" spans="37:37" ht="12.75">
      <c r="AK6962" s="121"/>
    </row>
    <row r="6963" spans="37:37" ht="12.75">
      <c r="AK6963" s="121"/>
    </row>
    <row r="6964" spans="37:37" ht="12.75">
      <c r="AK6964" s="121"/>
    </row>
    <row r="6965" spans="37:37" ht="12.75">
      <c r="AK6965" s="121"/>
    </row>
    <row r="6966" spans="37:37" ht="12.75">
      <c r="AK6966" s="121"/>
    </row>
    <row r="6967" spans="37:37" ht="12.75">
      <c r="AK6967" s="121"/>
    </row>
    <row r="6968" spans="37:37" ht="12.75">
      <c r="AK6968" s="121"/>
    </row>
    <row r="6969" spans="37:37" ht="12.75">
      <c r="AK6969" s="121"/>
    </row>
    <row r="6970" spans="37:37" ht="12.75">
      <c r="AK6970" s="121"/>
    </row>
    <row r="6971" spans="37:37" ht="12.75">
      <c r="AK6971" s="121"/>
    </row>
    <row r="6972" spans="37:37" ht="12.75">
      <c r="AK6972" s="121"/>
    </row>
    <row r="6973" spans="37:37" ht="12.75">
      <c r="AK6973" s="121"/>
    </row>
    <row r="6974" spans="37:37" ht="12.75">
      <c r="AK6974" s="121"/>
    </row>
    <row r="6975" spans="37:37" ht="12.75">
      <c r="AK6975" s="121"/>
    </row>
    <row r="6976" spans="37:37" ht="12.75">
      <c r="AK6976" s="121"/>
    </row>
    <row r="6977" spans="37:37" ht="12.75">
      <c r="AK6977" s="121"/>
    </row>
    <row r="6978" spans="37:37" ht="12.75">
      <c r="AK6978" s="121"/>
    </row>
    <row r="6979" spans="37:37" ht="12.75">
      <c r="AK6979" s="121"/>
    </row>
    <row r="6980" spans="37:37" ht="12.75">
      <c r="AK6980" s="121"/>
    </row>
    <row r="6981" spans="37:37" ht="12.75">
      <c r="AK6981" s="121"/>
    </row>
    <row r="6982" spans="37:37" ht="12.75">
      <c r="AK6982" s="121"/>
    </row>
    <row r="6983" spans="37:37" ht="12.75">
      <c r="AK6983" s="121"/>
    </row>
    <row r="6984" spans="37:37" ht="12.75">
      <c r="AK6984" s="121"/>
    </row>
    <row r="6985" spans="37:37" ht="12.75">
      <c r="AK6985" s="121"/>
    </row>
    <row r="6986" spans="37:37" ht="12.75">
      <c r="AK6986" s="121"/>
    </row>
    <row r="6987" spans="37:37" ht="12.75">
      <c r="AK6987" s="121"/>
    </row>
    <row r="6988" spans="37:37" ht="12.75">
      <c r="AK6988" s="121"/>
    </row>
    <row r="6989" spans="37:37" ht="12.75">
      <c r="AK6989" s="121"/>
    </row>
    <row r="6990" spans="37:37" ht="12.75">
      <c r="AK6990" s="121"/>
    </row>
    <row r="6991" spans="37:37" ht="12.75">
      <c r="AK6991" s="121"/>
    </row>
    <row r="6992" spans="37:37" ht="12.75">
      <c r="AK6992" s="121"/>
    </row>
    <row r="6993" spans="37:37" ht="12.75">
      <c r="AK6993" s="121"/>
    </row>
    <row r="6994" spans="37:37" ht="12.75">
      <c r="AK6994" s="121"/>
    </row>
    <row r="6995" spans="37:37" ht="12.75">
      <c r="AK6995" s="121"/>
    </row>
    <row r="6996" spans="37:37" ht="12.75">
      <c r="AK6996" s="121"/>
    </row>
    <row r="6997" spans="37:37" ht="12.75">
      <c r="AK6997" s="121"/>
    </row>
    <row r="6998" spans="37:37" ht="12.75">
      <c r="AK6998" s="121"/>
    </row>
    <row r="6999" spans="37:37" ht="12.75">
      <c r="AK6999" s="121"/>
    </row>
    <row r="7000" spans="37:37" ht="12.75">
      <c r="AK7000" s="121"/>
    </row>
    <row r="7001" spans="37:37" ht="12.75">
      <c r="AK7001" s="121"/>
    </row>
    <row r="7002" spans="37:37" ht="12.75">
      <c r="AK7002" s="121"/>
    </row>
    <row r="7003" spans="37:37" ht="12.75">
      <c r="AK7003" s="121"/>
    </row>
    <row r="7004" spans="37:37" ht="12.75">
      <c r="AK7004" s="121"/>
    </row>
    <row r="7005" spans="37:37" ht="12.75">
      <c r="AK7005" s="121"/>
    </row>
    <row r="7006" spans="37:37" ht="12.75">
      <c r="AK7006" s="121"/>
    </row>
    <row r="7007" spans="37:37" ht="12.75">
      <c r="AK7007" s="121"/>
    </row>
    <row r="7008" spans="37:37" ht="12.75">
      <c r="AK7008" s="121"/>
    </row>
    <row r="7009" spans="37:37" ht="12.75">
      <c r="AK7009" s="121"/>
    </row>
    <row r="7010" spans="37:37" ht="12.75">
      <c r="AK7010" s="121"/>
    </row>
    <row r="7011" spans="37:37" ht="12.75">
      <c r="AK7011" s="121"/>
    </row>
    <row r="7012" spans="37:37" ht="12.75">
      <c r="AK7012" s="121"/>
    </row>
    <row r="7013" spans="37:37" ht="12.75">
      <c r="AK7013" s="121"/>
    </row>
    <row r="7014" spans="37:37" ht="12.75">
      <c r="AK7014" s="121"/>
    </row>
    <row r="7015" spans="37:37" ht="12.75">
      <c r="AK7015" s="121"/>
    </row>
    <row r="7016" spans="37:37" ht="12.75">
      <c r="AK7016" s="121"/>
    </row>
    <row r="7017" spans="37:37" ht="12.75">
      <c r="AK7017" s="121"/>
    </row>
    <row r="7018" spans="37:37" ht="12.75">
      <c r="AK7018" s="121"/>
    </row>
    <row r="7019" spans="37:37" ht="12.75">
      <c r="AK7019" s="121"/>
    </row>
    <row r="7020" spans="37:37" ht="12.75">
      <c r="AK7020" s="121"/>
    </row>
    <row r="7021" spans="37:37" ht="12.75">
      <c r="AK7021" s="121"/>
    </row>
    <row r="7022" spans="37:37" ht="12.75">
      <c r="AK7022" s="121"/>
    </row>
    <row r="7023" spans="37:37" ht="12.75">
      <c r="AK7023" s="121"/>
    </row>
    <row r="7024" spans="37:37" ht="12.75">
      <c r="AK7024" s="121"/>
    </row>
    <row r="7025" spans="37:37" ht="12.75">
      <c r="AK7025" s="121"/>
    </row>
    <row r="7026" spans="37:37" ht="12.75">
      <c r="AK7026" s="121"/>
    </row>
    <row r="7027" spans="37:37" ht="12.75">
      <c r="AK7027" s="121"/>
    </row>
    <row r="7028" spans="37:37" ht="12.75">
      <c r="AK7028" s="121"/>
    </row>
    <row r="7029" spans="37:37" ht="12.75">
      <c r="AK7029" s="121"/>
    </row>
    <row r="7030" spans="37:37" ht="12.75">
      <c r="AK7030" s="121"/>
    </row>
    <row r="7031" spans="37:37" ht="12.75">
      <c r="AK7031" s="121"/>
    </row>
    <row r="7032" spans="37:37" ht="12.75">
      <c r="AK7032" s="121"/>
    </row>
    <row r="7033" spans="37:37" ht="12.75">
      <c r="AK7033" s="121"/>
    </row>
    <row r="7034" spans="37:37" ht="12.75">
      <c r="AK7034" s="121"/>
    </row>
    <row r="7035" spans="37:37" ht="12.75">
      <c r="AK7035" s="121"/>
    </row>
    <row r="7036" spans="37:37" ht="12.75">
      <c r="AK7036" s="121"/>
    </row>
    <row r="7037" spans="37:37" ht="12.75">
      <c r="AK7037" s="121"/>
    </row>
    <row r="7038" spans="37:37" ht="12.75">
      <c r="AK7038" s="121"/>
    </row>
    <row r="7039" spans="37:37" ht="12.75">
      <c r="AK7039" s="121"/>
    </row>
    <row r="7040" spans="37:37" ht="12.75">
      <c r="AK7040" s="121"/>
    </row>
    <row r="7041" spans="37:37" ht="12.75">
      <c r="AK7041" s="121"/>
    </row>
    <row r="7042" spans="37:37" ht="12.75">
      <c r="AK7042" s="121"/>
    </row>
    <row r="7043" spans="37:37" ht="12.75">
      <c r="AK7043" s="121"/>
    </row>
    <row r="7044" spans="37:37" ht="12.75">
      <c r="AK7044" s="121"/>
    </row>
    <row r="7045" spans="37:37" ht="12.75">
      <c r="AK7045" s="121"/>
    </row>
    <row r="7046" spans="37:37" ht="12.75">
      <c r="AK7046" s="121"/>
    </row>
    <row r="7047" spans="37:37" ht="12.75">
      <c r="AK7047" s="121"/>
    </row>
    <row r="7048" spans="37:37" ht="12.75">
      <c r="AK7048" s="121"/>
    </row>
    <row r="7049" spans="37:37" ht="12.75">
      <c r="AK7049" s="121"/>
    </row>
    <row r="7050" spans="37:37" ht="12.75">
      <c r="AK7050" s="121"/>
    </row>
    <row r="7051" spans="37:37" ht="12.75">
      <c r="AK7051" s="121"/>
    </row>
    <row r="7052" spans="37:37" ht="12.75">
      <c r="AK7052" s="121"/>
    </row>
    <row r="7053" spans="37:37" ht="12.75">
      <c r="AK7053" s="121"/>
    </row>
    <row r="7054" spans="37:37" ht="12.75">
      <c r="AK7054" s="121"/>
    </row>
    <row r="7055" spans="37:37" ht="12.75">
      <c r="AK7055" s="121"/>
    </row>
    <row r="7056" spans="37:37" ht="12.75">
      <c r="AK7056" s="121"/>
    </row>
    <row r="7057" spans="37:37" ht="12.75">
      <c r="AK7057" s="121"/>
    </row>
    <row r="7058" spans="37:37" ht="12.75">
      <c r="AK7058" s="121"/>
    </row>
    <row r="7059" spans="37:37" ht="12.75">
      <c r="AK7059" s="121"/>
    </row>
    <row r="7060" spans="37:37" ht="12.75">
      <c r="AK7060" s="121"/>
    </row>
    <row r="7061" spans="37:37" ht="12.75">
      <c r="AK7061" s="121"/>
    </row>
    <row r="7062" spans="37:37" ht="12.75">
      <c r="AK7062" s="121"/>
    </row>
    <row r="7063" spans="37:37" ht="12.75">
      <c r="AK7063" s="121"/>
    </row>
    <row r="7064" spans="37:37" ht="12.75">
      <c r="AK7064" s="121"/>
    </row>
    <row r="7065" spans="37:37" ht="12.75">
      <c r="AK7065" s="121"/>
    </row>
    <row r="7066" spans="37:37" ht="12.75">
      <c r="AK7066" s="121"/>
    </row>
    <row r="7067" spans="37:37" ht="12.75">
      <c r="AK7067" s="121"/>
    </row>
    <row r="7068" spans="37:37" ht="12.75">
      <c r="AK7068" s="121"/>
    </row>
    <row r="7069" spans="37:37" ht="12.75">
      <c r="AK7069" s="121"/>
    </row>
    <row r="7070" spans="37:37" ht="12.75">
      <c r="AK7070" s="121"/>
    </row>
    <row r="7071" spans="37:37" ht="12.75">
      <c r="AK7071" s="121"/>
    </row>
    <row r="7072" spans="37:37" ht="12.75">
      <c r="AK7072" s="121"/>
    </row>
    <row r="7073" spans="37:37" ht="12.75">
      <c r="AK7073" s="121"/>
    </row>
    <row r="7074" spans="37:37" ht="12.75">
      <c r="AK7074" s="121"/>
    </row>
    <row r="7075" spans="37:37" ht="12.75">
      <c r="AK7075" s="121"/>
    </row>
    <row r="7076" spans="37:37" ht="12.75">
      <c r="AK7076" s="121"/>
    </row>
    <row r="7077" spans="37:37" ht="12.75">
      <c r="AK7077" s="121"/>
    </row>
    <row r="7078" spans="37:37" ht="12.75">
      <c r="AK7078" s="121"/>
    </row>
    <row r="7079" spans="37:37" ht="12.75">
      <c r="AK7079" s="121"/>
    </row>
    <row r="7080" spans="37:37" ht="12.75">
      <c r="AK7080" s="121"/>
    </row>
    <row r="7081" spans="37:37" ht="12.75">
      <c r="AK7081" s="121"/>
    </row>
    <row r="7082" spans="37:37" ht="12.75">
      <c r="AK7082" s="121"/>
    </row>
    <row r="7083" spans="37:37" ht="12.75">
      <c r="AK7083" s="121"/>
    </row>
    <row r="7084" spans="37:37" ht="12.75">
      <c r="AK7084" s="121"/>
    </row>
    <row r="7085" spans="37:37" ht="12.75">
      <c r="AK7085" s="121"/>
    </row>
    <row r="7086" spans="37:37" ht="12.75">
      <c r="AK7086" s="121"/>
    </row>
    <row r="7087" spans="37:37" ht="12.75">
      <c r="AK7087" s="121"/>
    </row>
    <row r="7088" spans="37:37" ht="12.75">
      <c r="AK7088" s="121"/>
    </row>
    <row r="7089" spans="37:37" ht="12.75">
      <c r="AK7089" s="121"/>
    </row>
    <row r="7090" spans="37:37" ht="12.75">
      <c r="AK7090" s="121"/>
    </row>
    <row r="7091" spans="37:37" ht="12.75">
      <c r="AK7091" s="121"/>
    </row>
    <row r="7092" spans="37:37" ht="12.75">
      <c r="AK7092" s="121"/>
    </row>
    <row r="7093" spans="37:37" ht="12.75">
      <c r="AK7093" s="121"/>
    </row>
    <row r="7094" spans="37:37" ht="12.75">
      <c r="AK7094" s="121"/>
    </row>
    <row r="7095" spans="37:37" ht="12.75">
      <c r="AK7095" s="121"/>
    </row>
    <row r="7096" spans="37:37" ht="12.75">
      <c r="AK7096" s="121"/>
    </row>
    <row r="7097" spans="37:37" ht="12.75">
      <c r="AK7097" s="121"/>
    </row>
    <row r="7098" spans="37:37" ht="12.75">
      <c r="AK7098" s="121"/>
    </row>
    <row r="7099" spans="37:37" ht="12.75">
      <c r="AK7099" s="121"/>
    </row>
    <row r="7100" spans="37:37" ht="12.75">
      <c r="AK7100" s="121"/>
    </row>
    <row r="7101" spans="37:37" ht="12.75">
      <c r="AK7101" s="121"/>
    </row>
    <row r="7102" spans="37:37" ht="12.75">
      <c r="AK7102" s="121"/>
    </row>
    <row r="7103" spans="37:37" ht="12.75">
      <c r="AK7103" s="121"/>
    </row>
    <row r="7104" spans="37:37" ht="12.75">
      <c r="AK7104" s="121"/>
    </row>
    <row r="7105" spans="37:37" ht="12.75">
      <c r="AK7105" s="121"/>
    </row>
    <row r="7106" spans="37:37" ht="12.75">
      <c r="AK7106" s="121"/>
    </row>
    <row r="7107" spans="37:37" ht="12.75">
      <c r="AK7107" s="121"/>
    </row>
    <row r="7108" spans="37:37" ht="12.75">
      <c r="AK7108" s="121"/>
    </row>
    <row r="7109" spans="37:37" ht="12.75">
      <c r="AK7109" s="121"/>
    </row>
    <row r="7110" spans="37:37" ht="12.75">
      <c r="AK7110" s="121"/>
    </row>
    <row r="7111" spans="37:37" ht="12.75">
      <c r="AK7111" s="121"/>
    </row>
    <row r="7112" spans="37:37" ht="12.75">
      <c r="AK7112" s="121"/>
    </row>
    <row r="7113" spans="37:37" ht="12.75">
      <c r="AK7113" s="121"/>
    </row>
    <row r="7114" spans="37:37" ht="12.75">
      <c r="AK7114" s="121"/>
    </row>
    <row r="7115" spans="37:37" ht="12.75">
      <c r="AK7115" s="121"/>
    </row>
    <row r="7116" spans="37:37" ht="12.75">
      <c r="AK7116" s="121"/>
    </row>
    <row r="7117" spans="37:37" ht="12.75">
      <c r="AK7117" s="121"/>
    </row>
    <row r="7118" spans="37:37" ht="12.75">
      <c r="AK7118" s="121"/>
    </row>
    <row r="7119" spans="37:37" ht="12.75">
      <c r="AK7119" s="121"/>
    </row>
    <row r="7120" spans="37:37" ht="12.75">
      <c r="AK7120" s="121"/>
    </row>
    <row r="7121" spans="37:37" ht="12.75">
      <c r="AK7121" s="121"/>
    </row>
    <row r="7122" spans="37:37" ht="12.75">
      <c r="AK7122" s="121"/>
    </row>
    <row r="7123" spans="37:37" ht="12.75">
      <c r="AK7123" s="121"/>
    </row>
    <row r="7124" spans="37:37" ht="12.75">
      <c r="AK7124" s="121"/>
    </row>
    <row r="7125" spans="37:37" ht="12.75">
      <c r="AK7125" s="121"/>
    </row>
    <row r="7126" spans="37:37" ht="12.75">
      <c r="AK7126" s="121"/>
    </row>
    <row r="7127" spans="37:37" ht="12.75">
      <c r="AK7127" s="121"/>
    </row>
    <row r="7128" spans="37:37" ht="12.75">
      <c r="AK7128" s="121"/>
    </row>
    <row r="7129" spans="37:37" ht="12.75">
      <c r="AK7129" s="121"/>
    </row>
    <row r="7130" spans="37:37" ht="12.75">
      <c r="AK7130" s="121"/>
    </row>
    <row r="7131" spans="37:37" ht="12.75">
      <c r="AK7131" s="121"/>
    </row>
    <row r="7132" spans="37:37" ht="12.75">
      <c r="AK7132" s="121"/>
    </row>
    <row r="7133" spans="37:37" ht="12.75">
      <c r="AK7133" s="121"/>
    </row>
    <row r="7134" spans="37:37" ht="12.75">
      <c r="AK7134" s="121"/>
    </row>
    <row r="7135" spans="37:37" ht="12.75">
      <c r="AK7135" s="121"/>
    </row>
    <row r="7136" spans="37:37" ht="12.75">
      <c r="AK7136" s="121"/>
    </row>
    <row r="7137" spans="37:37" ht="12.75">
      <c r="AK7137" s="121"/>
    </row>
    <row r="7138" spans="37:37" ht="12.75">
      <c r="AK7138" s="121"/>
    </row>
    <row r="7139" spans="37:37" ht="12.75">
      <c r="AK7139" s="121"/>
    </row>
    <row r="7140" spans="37:37" ht="12.75">
      <c r="AK7140" s="121"/>
    </row>
    <row r="7141" spans="37:37" ht="12.75">
      <c r="AK7141" s="121"/>
    </row>
    <row r="7142" spans="37:37" ht="12.75">
      <c r="AK7142" s="121"/>
    </row>
    <row r="7143" spans="37:37" ht="12.75">
      <c r="AK7143" s="121"/>
    </row>
    <row r="7144" spans="37:37" ht="12.75">
      <c r="AK7144" s="121"/>
    </row>
    <row r="7145" spans="37:37" ht="12.75">
      <c r="AK7145" s="121"/>
    </row>
    <row r="7146" spans="37:37" ht="12.75">
      <c r="AK7146" s="121"/>
    </row>
    <row r="7147" spans="37:37" ht="12.75">
      <c r="AK7147" s="121"/>
    </row>
    <row r="7148" spans="37:37" ht="12.75">
      <c r="AK7148" s="121"/>
    </row>
    <row r="7149" spans="37:37" ht="12.75">
      <c r="AK7149" s="121"/>
    </row>
    <row r="7150" spans="37:37" ht="12.75">
      <c r="AK7150" s="121"/>
    </row>
    <row r="7151" spans="37:37" ht="12.75">
      <c r="AK7151" s="121"/>
    </row>
    <row r="7152" spans="37:37" ht="12.75">
      <c r="AK7152" s="121"/>
    </row>
    <row r="7153" spans="37:37" ht="12.75">
      <c r="AK7153" s="121"/>
    </row>
    <row r="7154" spans="37:37" ht="12.75">
      <c r="AK7154" s="121"/>
    </row>
    <row r="7155" spans="37:37" ht="12.75">
      <c r="AK7155" s="121"/>
    </row>
    <row r="7156" spans="37:37" ht="12.75">
      <c r="AK7156" s="121"/>
    </row>
    <row r="7157" spans="37:37" ht="12.75">
      <c r="AK7157" s="121"/>
    </row>
    <row r="7158" spans="37:37" ht="12.75">
      <c r="AK7158" s="121"/>
    </row>
    <row r="7159" spans="37:37" ht="12.75">
      <c r="AK7159" s="121"/>
    </row>
    <row r="7160" spans="37:37" ht="12.75">
      <c r="AK7160" s="121"/>
    </row>
    <row r="7161" spans="37:37" ht="12.75">
      <c r="AK7161" s="121"/>
    </row>
    <row r="7162" spans="37:37" ht="12.75">
      <c r="AK7162" s="121"/>
    </row>
    <row r="7163" spans="37:37" ht="12.75">
      <c r="AK7163" s="121"/>
    </row>
    <row r="7164" spans="37:37" ht="12.75">
      <c r="AK7164" s="121"/>
    </row>
    <row r="7165" spans="37:37" ht="12.75">
      <c r="AK7165" s="121"/>
    </row>
    <row r="7166" spans="37:37" ht="12.75">
      <c r="AK7166" s="121"/>
    </row>
    <row r="7167" spans="37:37" ht="12.75">
      <c r="AK7167" s="121"/>
    </row>
    <row r="7168" spans="37:37" ht="12.75">
      <c r="AK7168" s="121"/>
    </row>
    <row r="7169" spans="37:37" ht="12.75">
      <c r="AK7169" s="121"/>
    </row>
    <row r="7170" spans="37:37" ht="12.75">
      <c r="AK7170" s="121"/>
    </row>
    <row r="7171" spans="37:37" ht="12.75">
      <c r="AK7171" s="121"/>
    </row>
    <row r="7172" spans="37:37" ht="12.75">
      <c r="AK7172" s="121"/>
    </row>
    <row r="7173" spans="37:37" ht="12.75">
      <c r="AK7173" s="121"/>
    </row>
    <row r="7174" spans="37:37" ht="12.75">
      <c r="AK7174" s="121"/>
    </row>
    <row r="7175" spans="37:37" ht="12.75">
      <c r="AK7175" s="121"/>
    </row>
    <row r="7176" spans="37:37" ht="12.75">
      <c r="AK7176" s="121"/>
    </row>
    <row r="7177" spans="37:37" ht="12.75">
      <c r="AK7177" s="121"/>
    </row>
    <row r="7178" spans="37:37" ht="12.75">
      <c r="AK7178" s="121"/>
    </row>
    <row r="7179" spans="37:37" ht="12.75">
      <c r="AK7179" s="121"/>
    </row>
    <row r="7180" spans="37:37" ht="12.75">
      <c r="AK7180" s="121"/>
    </row>
    <row r="7181" spans="37:37" ht="12.75">
      <c r="AK7181" s="121"/>
    </row>
    <row r="7182" spans="37:37" ht="12.75">
      <c r="AK7182" s="121"/>
    </row>
    <row r="7183" spans="37:37" ht="12.75">
      <c r="AK7183" s="121"/>
    </row>
    <row r="7184" spans="37:37" ht="12.75">
      <c r="AK7184" s="121"/>
    </row>
    <row r="7185" spans="37:37" ht="12.75">
      <c r="AK7185" s="121"/>
    </row>
    <row r="7186" spans="37:37" ht="12.75">
      <c r="AK7186" s="121"/>
    </row>
    <row r="7187" spans="37:37" ht="12.75">
      <c r="AK7187" s="121"/>
    </row>
    <row r="7188" spans="37:37" ht="12.75">
      <c r="AK7188" s="121"/>
    </row>
    <row r="7189" spans="37:37" ht="12.75">
      <c r="AK7189" s="121"/>
    </row>
    <row r="7190" spans="37:37" ht="12.75">
      <c r="AK7190" s="121"/>
    </row>
    <row r="7191" spans="37:37" ht="12.75">
      <c r="AK7191" s="121"/>
    </row>
    <row r="7192" spans="37:37" ht="12.75">
      <c r="AK7192" s="121"/>
    </row>
    <row r="7193" spans="37:37" ht="12.75">
      <c r="AK7193" s="121"/>
    </row>
    <row r="7194" spans="37:37" ht="12.75">
      <c r="AK7194" s="121"/>
    </row>
    <row r="7195" spans="37:37" ht="12.75">
      <c r="AK7195" s="121"/>
    </row>
    <row r="7196" spans="37:37" ht="12.75">
      <c r="AK7196" s="121"/>
    </row>
    <row r="7197" spans="37:37" ht="12.75">
      <c r="AK7197" s="121"/>
    </row>
    <row r="7198" spans="37:37" ht="12.75">
      <c r="AK7198" s="121"/>
    </row>
    <row r="7199" spans="37:37" ht="12.75">
      <c r="AK7199" s="121"/>
    </row>
    <row r="7200" spans="37:37" ht="12.75">
      <c r="AK7200" s="121"/>
    </row>
    <row r="7201" spans="37:37" ht="12.75">
      <c r="AK7201" s="121"/>
    </row>
    <row r="7202" spans="37:37" ht="12.75">
      <c r="AK7202" s="121"/>
    </row>
    <row r="7203" spans="37:37" ht="12.75">
      <c r="AK7203" s="121"/>
    </row>
    <row r="7204" spans="37:37" ht="12.75">
      <c r="AK7204" s="121"/>
    </row>
    <row r="7205" spans="37:37" ht="12.75">
      <c r="AK7205" s="121"/>
    </row>
    <row r="7206" spans="37:37" ht="12.75">
      <c r="AK7206" s="121"/>
    </row>
    <row r="7207" spans="37:37" ht="12.75">
      <c r="AK7207" s="121"/>
    </row>
    <row r="7208" spans="37:37" ht="12.75">
      <c r="AK7208" s="121"/>
    </row>
    <row r="7209" spans="37:37" ht="12.75">
      <c r="AK7209" s="121"/>
    </row>
    <row r="7210" spans="37:37" ht="12.75">
      <c r="AK7210" s="121"/>
    </row>
    <row r="7211" spans="37:37" ht="12.75">
      <c r="AK7211" s="121"/>
    </row>
    <row r="7212" spans="37:37" ht="12.75">
      <c r="AK7212" s="121"/>
    </row>
    <row r="7213" spans="37:37" ht="12.75">
      <c r="AK7213" s="121"/>
    </row>
    <row r="7214" spans="37:37" ht="12.75">
      <c r="AK7214" s="121"/>
    </row>
    <row r="7215" spans="37:37" ht="12.75">
      <c r="AK7215" s="121"/>
    </row>
    <row r="7216" spans="37:37" ht="12.75">
      <c r="AK7216" s="121"/>
    </row>
    <row r="7217" spans="37:37" ht="12.75">
      <c r="AK7217" s="121"/>
    </row>
    <row r="7218" spans="37:37" ht="12.75">
      <c r="AK7218" s="121"/>
    </row>
    <row r="7219" spans="37:37" ht="12.75">
      <c r="AK7219" s="121"/>
    </row>
    <row r="7220" spans="37:37" ht="12.75">
      <c r="AK7220" s="121"/>
    </row>
    <row r="7221" spans="37:37" ht="12.75">
      <c r="AK7221" s="121"/>
    </row>
    <row r="7222" spans="37:37" ht="12.75">
      <c r="AK7222" s="121"/>
    </row>
    <row r="7223" spans="37:37" ht="12.75">
      <c r="AK7223" s="121"/>
    </row>
    <row r="7224" spans="37:37" ht="12.75">
      <c r="AK7224" s="121"/>
    </row>
    <row r="7225" spans="37:37" ht="12.75">
      <c r="AK7225" s="121"/>
    </row>
    <row r="7226" spans="37:37" ht="12.75">
      <c r="AK7226" s="121"/>
    </row>
    <row r="7227" spans="37:37" ht="12.75">
      <c r="AK7227" s="121"/>
    </row>
    <row r="7228" spans="37:37" ht="12.75">
      <c r="AK7228" s="121"/>
    </row>
    <row r="7229" spans="37:37" ht="12.75">
      <c r="AK7229" s="121"/>
    </row>
    <row r="7230" spans="37:37" ht="12.75">
      <c r="AK7230" s="121"/>
    </row>
    <row r="7231" spans="37:37" ht="12.75">
      <c r="AK7231" s="121"/>
    </row>
    <row r="7232" spans="37:37" ht="12.75">
      <c r="AK7232" s="121"/>
    </row>
    <row r="7233" spans="37:37" ht="12.75">
      <c r="AK7233" s="121"/>
    </row>
    <row r="7234" spans="37:37" ht="12.75">
      <c r="AK7234" s="121"/>
    </row>
    <row r="7235" spans="37:37" ht="12.75">
      <c r="AK7235" s="121"/>
    </row>
    <row r="7236" spans="37:37" ht="12.75">
      <c r="AK7236" s="121"/>
    </row>
    <row r="7237" spans="37:37" ht="12.75">
      <c r="AK7237" s="121"/>
    </row>
    <row r="7238" spans="37:37" ht="12.75">
      <c r="AK7238" s="121"/>
    </row>
    <row r="7239" spans="37:37" ht="12.75">
      <c r="AK7239" s="121"/>
    </row>
    <row r="7240" spans="37:37" ht="12.75">
      <c r="AK7240" s="121"/>
    </row>
    <row r="7241" spans="37:37" ht="12.75">
      <c r="AK7241" s="121"/>
    </row>
    <row r="7242" spans="37:37" ht="12.75">
      <c r="AK7242" s="121"/>
    </row>
    <row r="7243" spans="37:37" ht="12.75">
      <c r="AK7243" s="121"/>
    </row>
    <row r="7244" spans="37:37" ht="12.75">
      <c r="AK7244" s="121"/>
    </row>
    <row r="7245" spans="37:37" ht="12.75">
      <c r="AK7245" s="121"/>
    </row>
    <row r="7246" spans="37:37" ht="12.75">
      <c r="AK7246" s="121"/>
    </row>
    <row r="7247" spans="37:37" ht="12.75">
      <c r="AK7247" s="121"/>
    </row>
    <row r="7248" spans="37:37" ht="12.75">
      <c r="AK7248" s="121"/>
    </row>
    <row r="7249" spans="37:37" ht="12.75">
      <c r="AK7249" s="121"/>
    </row>
    <row r="7250" spans="37:37" ht="12.75">
      <c r="AK7250" s="121"/>
    </row>
    <row r="7251" spans="37:37" ht="12.75">
      <c r="AK7251" s="121"/>
    </row>
    <row r="7252" spans="37:37" ht="12.75">
      <c r="AK7252" s="121"/>
    </row>
    <row r="7253" spans="37:37" ht="12.75">
      <c r="AK7253" s="121"/>
    </row>
    <row r="7254" spans="37:37" ht="12.75">
      <c r="AK7254" s="121"/>
    </row>
    <row r="7255" spans="37:37" ht="12.75">
      <c r="AK7255" s="121"/>
    </row>
    <row r="7256" spans="37:37" ht="12.75">
      <c r="AK7256" s="121"/>
    </row>
    <row r="7257" spans="37:37" ht="12.75">
      <c r="AK7257" s="121"/>
    </row>
    <row r="7258" spans="37:37" ht="12.75">
      <c r="AK7258" s="121"/>
    </row>
    <row r="7259" spans="37:37" ht="12.75">
      <c r="AK7259" s="121"/>
    </row>
    <row r="7260" spans="37:37" ht="12.75">
      <c r="AK7260" s="121"/>
    </row>
    <row r="7261" spans="37:37" ht="12.75">
      <c r="AK7261" s="121"/>
    </row>
    <row r="7262" spans="37:37" ht="12.75">
      <c r="AK7262" s="121"/>
    </row>
    <row r="7263" spans="37:37" ht="12.75">
      <c r="AK7263" s="121"/>
    </row>
    <row r="7264" spans="37:37" ht="12.75">
      <c r="AK7264" s="121"/>
    </row>
    <row r="7265" spans="37:37" ht="12.75">
      <c r="AK7265" s="121"/>
    </row>
    <row r="7266" spans="37:37" ht="12.75">
      <c r="AK7266" s="121"/>
    </row>
    <row r="7267" spans="37:37" ht="12.75">
      <c r="AK7267" s="121"/>
    </row>
    <row r="7268" spans="37:37" ht="12.75">
      <c r="AK7268" s="121"/>
    </row>
    <row r="7269" spans="37:37" ht="12.75">
      <c r="AK7269" s="121"/>
    </row>
    <row r="7270" spans="37:37" ht="12.75">
      <c r="AK7270" s="121"/>
    </row>
    <row r="7271" spans="37:37" ht="12.75">
      <c r="AK7271" s="121"/>
    </row>
    <row r="7272" spans="37:37" ht="12.75">
      <c r="AK7272" s="121"/>
    </row>
    <row r="7273" spans="37:37" ht="12.75">
      <c r="AK7273" s="121"/>
    </row>
    <row r="7274" spans="37:37" ht="12.75">
      <c r="AK7274" s="121"/>
    </row>
    <row r="7275" spans="37:37" ht="12.75">
      <c r="AK7275" s="121"/>
    </row>
    <row r="7276" spans="37:37" ht="12.75">
      <c r="AK7276" s="121"/>
    </row>
    <row r="7277" spans="37:37" ht="12.75">
      <c r="AK7277" s="121"/>
    </row>
    <row r="7278" spans="37:37" ht="12.75">
      <c r="AK7278" s="121"/>
    </row>
    <row r="7279" spans="37:37" ht="12.75">
      <c r="AK7279" s="121"/>
    </row>
    <row r="7280" spans="37:37" ht="12.75">
      <c r="AK7280" s="121"/>
    </row>
    <row r="7281" spans="37:37" ht="12.75">
      <c r="AK7281" s="121"/>
    </row>
    <row r="7282" spans="37:37" ht="12.75">
      <c r="AK7282" s="121"/>
    </row>
    <row r="7283" spans="37:37" ht="12.75">
      <c r="AK7283" s="121"/>
    </row>
    <row r="7284" spans="37:37" ht="12.75">
      <c r="AK7284" s="121"/>
    </row>
    <row r="7285" spans="37:37" ht="12.75">
      <c r="AK7285" s="121"/>
    </row>
    <row r="7286" spans="37:37" ht="12.75">
      <c r="AK7286" s="121"/>
    </row>
    <row r="7287" spans="37:37" ht="12.75">
      <c r="AK7287" s="121"/>
    </row>
    <row r="7288" spans="37:37" ht="12.75">
      <c r="AK7288" s="121"/>
    </row>
    <row r="7289" spans="37:37" ht="12.75">
      <c r="AK7289" s="121"/>
    </row>
    <row r="7290" spans="37:37" ht="12.75">
      <c r="AK7290" s="121"/>
    </row>
    <row r="7291" spans="37:37" ht="12.75">
      <c r="AK7291" s="121"/>
    </row>
    <row r="7292" spans="37:37" ht="12.75">
      <c r="AK7292" s="121"/>
    </row>
    <row r="7293" spans="37:37" ht="12.75">
      <c r="AK7293" s="121"/>
    </row>
    <row r="7294" spans="37:37" ht="12.75">
      <c r="AK7294" s="121"/>
    </row>
    <row r="7295" spans="37:37" ht="12.75">
      <c r="AK7295" s="121"/>
    </row>
    <row r="7296" spans="37:37" ht="12.75">
      <c r="AK7296" s="121"/>
    </row>
    <row r="7297" spans="37:37" ht="12.75">
      <c r="AK7297" s="121"/>
    </row>
    <row r="7298" spans="37:37" ht="12.75">
      <c r="AK7298" s="121"/>
    </row>
    <row r="7299" spans="37:37" ht="12.75">
      <c r="AK7299" s="121"/>
    </row>
    <row r="7300" spans="37:37" ht="12.75">
      <c r="AK7300" s="121"/>
    </row>
    <row r="7301" spans="37:37" ht="12.75">
      <c r="AK7301" s="121"/>
    </row>
    <row r="7302" spans="37:37" ht="12.75">
      <c r="AK7302" s="121"/>
    </row>
    <row r="7303" spans="37:37" ht="12.75">
      <c r="AK7303" s="121"/>
    </row>
    <row r="7304" spans="37:37" ht="12.75">
      <c r="AK7304" s="121"/>
    </row>
    <row r="7305" spans="37:37" ht="12.75">
      <c r="AK7305" s="121"/>
    </row>
    <row r="7306" spans="37:37" ht="12.75">
      <c r="AK7306" s="121"/>
    </row>
    <row r="7307" spans="37:37" ht="12.75">
      <c r="AK7307" s="121"/>
    </row>
    <row r="7308" spans="37:37" ht="12.75">
      <c r="AK7308" s="121"/>
    </row>
    <row r="7309" spans="37:37" ht="12.75">
      <c r="AK7309" s="121"/>
    </row>
    <row r="7310" spans="37:37" ht="12.75">
      <c r="AK7310" s="121"/>
    </row>
    <row r="7311" spans="37:37" ht="12.75">
      <c r="AK7311" s="121"/>
    </row>
    <row r="7312" spans="37:37" ht="12.75">
      <c r="AK7312" s="121"/>
    </row>
    <row r="7313" spans="37:37" ht="12.75">
      <c r="AK7313" s="121"/>
    </row>
    <row r="7314" spans="37:37" ht="12.75">
      <c r="AK7314" s="121"/>
    </row>
    <row r="7315" spans="37:37" ht="12.75">
      <c r="AK7315" s="121"/>
    </row>
    <row r="7316" spans="37:37" ht="12.75">
      <c r="AK7316" s="121"/>
    </row>
    <row r="7317" spans="37:37" ht="12.75">
      <c r="AK7317" s="121"/>
    </row>
    <row r="7318" spans="37:37" ht="12.75">
      <c r="AK7318" s="121"/>
    </row>
    <row r="7319" spans="37:37" ht="12.75">
      <c r="AK7319" s="121"/>
    </row>
    <row r="7320" spans="37:37" ht="12.75">
      <c r="AK7320" s="121"/>
    </row>
    <row r="7321" spans="37:37" ht="12.75">
      <c r="AK7321" s="121"/>
    </row>
    <row r="7322" spans="37:37" ht="12.75">
      <c r="AK7322" s="121"/>
    </row>
    <row r="7323" spans="37:37" ht="12.75">
      <c r="AK7323" s="121"/>
    </row>
    <row r="7324" spans="37:37" ht="12.75">
      <c r="AK7324" s="121"/>
    </row>
    <row r="7325" spans="37:37" ht="12.75">
      <c r="AK7325" s="121"/>
    </row>
    <row r="7326" spans="37:37" ht="12.75">
      <c r="AK7326" s="121"/>
    </row>
    <row r="7327" spans="37:37" ht="12.75">
      <c r="AK7327" s="121"/>
    </row>
    <row r="7328" spans="37:37" ht="12.75">
      <c r="AK7328" s="121"/>
    </row>
    <row r="7329" spans="37:37" ht="12.75">
      <c r="AK7329" s="121"/>
    </row>
    <row r="7330" spans="37:37" ht="12.75">
      <c r="AK7330" s="121"/>
    </row>
    <row r="7331" spans="37:37" ht="12.75">
      <c r="AK7331" s="121"/>
    </row>
    <row r="7332" spans="37:37" ht="12.75">
      <c r="AK7332" s="121"/>
    </row>
    <row r="7333" spans="37:37" ht="12.75">
      <c r="AK7333" s="121"/>
    </row>
    <row r="7334" spans="37:37" ht="12.75">
      <c r="AK7334" s="121"/>
    </row>
    <row r="7335" spans="37:37" ht="12.75">
      <c r="AK7335" s="121"/>
    </row>
    <row r="7336" spans="37:37" ht="12.75">
      <c r="AK7336" s="121"/>
    </row>
    <row r="7337" spans="37:37" ht="12.75">
      <c r="AK7337" s="121"/>
    </row>
    <row r="7338" spans="37:37" ht="12.75">
      <c r="AK7338" s="121"/>
    </row>
    <row r="7339" spans="37:37" ht="12.75">
      <c r="AK7339" s="121"/>
    </row>
    <row r="7340" spans="37:37" ht="12.75">
      <c r="AK7340" s="121"/>
    </row>
    <row r="7341" spans="37:37" ht="12.75">
      <c r="AK7341" s="121"/>
    </row>
    <row r="7342" spans="37:37" ht="12.75">
      <c r="AK7342" s="121"/>
    </row>
    <row r="7343" spans="37:37" ht="12.75">
      <c r="AK7343" s="121"/>
    </row>
    <row r="7344" spans="37:37" ht="12.75">
      <c r="AK7344" s="121"/>
    </row>
    <row r="7345" spans="37:37" ht="12.75">
      <c r="AK7345" s="121"/>
    </row>
    <row r="7346" spans="37:37" ht="12.75">
      <c r="AK7346" s="121"/>
    </row>
    <row r="7347" spans="37:37" ht="12.75">
      <c r="AK7347" s="121"/>
    </row>
    <row r="7348" spans="37:37" ht="12.75">
      <c r="AK7348" s="121"/>
    </row>
    <row r="7349" spans="37:37" ht="12.75">
      <c r="AK7349" s="121"/>
    </row>
    <row r="7350" spans="37:37" ht="12.75">
      <c r="AK7350" s="121"/>
    </row>
    <row r="7351" spans="37:37" ht="12.75">
      <c r="AK7351" s="121"/>
    </row>
    <row r="7352" spans="37:37" ht="12.75">
      <c r="AK7352" s="121"/>
    </row>
    <row r="7353" spans="37:37" ht="12.75">
      <c r="AK7353" s="121"/>
    </row>
    <row r="7354" spans="37:37" ht="12.75">
      <c r="AK7354" s="121"/>
    </row>
    <row r="7355" spans="37:37" ht="12.75">
      <c r="AK7355" s="121"/>
    </row>
    <row r="7356" spans="37:37" ht="12.75">
      <c r="AK7356" s="121"/>
    </row>
    <row r="7357" spans="37:37" ht="12.75">
      <c r="AK7357" s="121"/>
    </row>
    <row r="7358" spans="37:37" ht="12.75">
      <c r="AK7358" s="121"/>
    </row>
    <row r="7359" spans="37:37" ht="12.75">
      <c r="AK7359" s="121"/>
    </row>
    <row r="7360" spans="37:37" ht="12.75">
      <c r="AK7360" s="121"/>
    </row>
    <row r="7361" spans="37:37" ht="12.75">
      <c r="AK7361" s="121"/>
    </row>
    <row r="7362" spans="37:37" ht="12.75">
      <c r="AK7362" s="121"/>
    </row>
    <row r="7363" spans="37:37" ht="12.75">
      <c r="AK7363" s="121"/>
    </row>
    <row r="7364" spans="37:37" ht="12.75">
      <c r="AK7364" s="121"/>
    </row>
    <row r="7365" spans="37:37" ht="12.75">
      <c r="AK7365" s="121"/>
    </row>
    <row r="7366" spans="37:37" ht="12.75">
      <c r="AK7366" s="121"/>
    </row>
    <row r="7367" spans="37:37" ht="12.75">
      <c r="AK7367" s="121"/>
    </row>
    <row r="7368" spans="37:37" ht="12.75">
      <c r="AK7368" s="121"/>
    </row>
    <row r="7369" spans="37:37" ht="12.75">
      <c r="AK7369" s="121"/>
    </row>
    <row r="7370" spans="37:37" ht="12.75">
      <c r="AK7370" s="121"/>
    </row>
    <row r="7371" spans="37:37" ht="12.75">
      <c r="AK7371" s="121"/>
    </row>
    <row r="7372" spans="37:37" ht="12.75">
      <c r="AK7372" s="121"/>
    </row>
    <row r="7373" spans="37:37" ht="12.75">
      <c r="AK7373" s="121"/>
    </row>
    <row r="7374" spans="37:37" ht="12.75">
      <c r="AK7374" s="121"/>
    </row>
    <row r="7375" spans="37:37" ht="12.75">
      <c r="AK7375" s="121"/>
    </row>
    <row r="7376" spans="37:37" ht="12.75">
      <c r="AK7376" s="121"/>
    </row>
    <row r="7377" spans="37:37" ht="12.75">
      <c r="AK7377" s="121"/>
    </row>
    <row r="7378" spans="37:37" ht="12.75">
      <c r="AK7378" s="121"/>
    </row>
    <row r="7379" spans="37:37" ht="12.75">
      <c r="AK7379" s="121"/>
    </row>
    <row r="7380" spans="37:37" ht="12.75">
      <c r="AK7380" s="121"/>
    </row>
    <row r="7381" spans="37:37" ht="12.75">
      <c r="AK7381" s="121"/>
    </row>
    <row r="7382" spans="37:37" ht="12.75">
      <c r="AK7382" s="121"/>
    </row>
    <row r="7383" spans="37:37" ht="12.75">
      <c r="AK7383" s="121"/>
    </row>
    <row r="7384" spans="37:37" ht="12.75">
      <c r="AK7384" s="121"/>
    </row>
    <row r="7385" spans="37:37" ht="12.75">
      <c r="AK7385" s="121"/>
    </row>
    <row r="7386" spans="37:37" ht="12.75">
      <c r="AK7386" s="121"/>
    </row>
    <row r="7387" spans="37:37" ht="12.75">
      <c r="AK7387" s="121"/>
    </row>
    <row r="7388" spans="37:37" ht="12.75">
      <c r="AK7388" s="121"/>
    </row>
    <row r="7389" spans="37:37" ht="12.75">
      <c r="AK7389" s="121"/>
    </row>
    <row r="7390" spans="37:37" ht="12.75">
      <c r="AK7390" s="121"/>
    </row>
    <row r="7391" spans="37:37" ht="12.75">
      <c r="AK7391" s="121"/>
    </row>
    <row r="7392" spans="37:37" ht="12.75">
      <c r="AK7392" s="121"/>
    </row>
    <row r="7393" spans="37:37" ht="12.75">
      <c r="AK7393" s="121"/>
    </row>
    <row r="7394" spans="37:37" ht="12.75">
      <c r="AK7394" s="121"/>
    </row>
    <row r="7395" spans="37:37" ht="12.75">
      <c r="AK7395" s="121"/>
    </row>
    <row r="7396" spans="37:37" ht="12.75">
      <c r="AK7396" s="121"/>
    </row>
    <row r="7397" spans="37:37" ht="12.75">
      <c r="AK7397" s="121"/>
    </row>
    <row r="7398" spans="37:37" ht="12.75">
      <c r="AK7398" s="121"/>
    </row>
    <row r="7399" spans="37:37" ht="12.75">
      <c r="AK7399" s="121"/>
    </row>
    <row r="7400" spans="37:37" ht="12.75">
      <c r="AK7400" s="121"/>
    </row>
    <row r="7401" spans="37:37" ht="12.75">
      <c r="AK7401" s="121"/>
    </row>
    <row r="7402" spans="37:37" ht="12.75">
      <c r="AK7402" s="121"/>
    </row>
    <row r="7403" spans="37:37" ht="12.75">
      <c r="AK7403" s="121"/>
    </row>
    <row r="7404" spans="37:37" ht="12.75">
      <c r="AK7404" s="121"/>
    </row>
    <row r="7405" spans="37:37" ht="12.75">
      <c r="AK7405" s="121"/>
    </row>
    <row r="7406" spans="37:37" ht="12.75">
      <c r="AK7406" s="121"/>
    </row>
    <row r="7407" spans="37:37" ht="12.75">
      <c r="AK7407" s="121"/>
    </row>
    <row r="7408" spans="37:37" ht="12.75">
      <c r="AK7408" s="121"/>
    </row>
    <row r="7409" spans="37:37" ht="12.75">
      <c r="AK7409" s="121"/>
    </row>
    <row r="7410" spans="37:37" ht="12.75">
      <c r="AK7410" s="121"/>
    </row>
    <row r="7411" spans="37:37" ht="12.75">
      <c r="AK7411" s="121"/>
    </row>
    <row r="7412" spans="37:37" ht="12.75">
      <c r="AK7412" s="121"/>
    </row>
    <row r="7413" spans="37:37" ht="12.75">
      <c r="AK7413" s="121"/>
    </row>
    <row r="7414" spans="37:37" ht="12.75">
      <c r="AK7414" s="121"/>
    </row>
    <row r="7415" spans="37:37" ht="12.75">
      <c r="AK7415" s="121"/>
    </row>
    <row r="7416" spans="37:37" ht="12.75">
      <c r="AK7416" s="121"/>
    </row>
    <row r="7417" spans="37:37" ht="12.75">
      <c r="AK7417" s="121"/>
    </row>
    <row r="7418" spans="37:37" ht="12.75">
      <c r="AK7418" s="121"/>
    </row>
    <row r="7419" spans="37:37" ht="12.75">
      <c r="AK7419" s="121"/>
    </row>
    <row r="7420" spans="37:37" ht="12.75">
      <c r="AK7420" s="121"/>
    </row>
    <row r="7421" spans="37:37" ht="12.75">
      <c r="AK7421" s="121"/>
    </row>
    <row r="7422" spans="37:37" ht="12.75">
      <c r="AK7422" s="121"/>
    </row>
    <row r="7423" spans="37:37" ht="12.75">
      <c r="AK7423" s="121"/>
    </row>
    <row r="7424" spans="37:37" ht="12.75">
      <c r="AK7424" s="121"/>
    </row>
    <row r="7425" spans="37:37" ht="12.75">
      <c r="AK7425" s="121"/>
    </row>
    <row r="7426" spans="37:37" ht="12.75">
      <c r="AK7426" s="121"/>
    </row>
    <row r="7427" spans="37:37" ht="12.75">
      <c r="AK7427" s="121"/>
    </row>
    <row r="7428" spans="37:37" ht="12.75">
      <c r="AK7428" s="121"/>
    </row>
    <row r="7429" spans="37:37" ht="12.75">
      <c r="AK7429" s="121"/>
    </row>
    <row r="7430" spans="37:37" ht="12.75">
      <c r="AK7430" s="121"/>
    </row>
    <row r="7431" spans="37:37" ht="12.75">
      <c r="AK7431" s="121"/>
    </row>
    <row r="7432" spans="37:37" ht="12.75">
      <c r="AK7432" s="121"/>
    </row>
    <row r="7433" spans="37:37" ht="12.75">
      <c r="AK7433" s="121"/>
    </row>
    <row r="7434" spans="37:37" ht="12.75">
      <c r="AK7434" s="121"/>
    </row>
    <row r="7435" spans="37:37" ht="12.75">
      <c r="AK7435" s="121"/>
    </row>
    <row r="7436" spans="37:37" ht="12.75">
      <c r="AK7436" s="121"/>
    </row>
    <row r="7437" spans="37:37" ht="12.75">
      <c r="AK7437" s="121"/>
    </row>
    <row r="7438" spans="37:37" ht="12.75">
      <c r="AK7438" s="121"/>
    </row>
    <row r="7439" spans="37:37" ht="12.75">
      <c r="AK7439" s="121"/>
    </row>
    <row r="7440" spans="37:37" ht="12.75">
      <c r="AK7440" s="121"/>
    </row>
    <row r="7441" spans="37:37" ht="12.75">
      <c r="AK7441" s="121"/>
    </row>
    <row r="7442" spans="37:37" ht="12.75">
      <c r="AK7442" s="121"/>
    </row>
    <row r="7443" spans="37:37" ht="12.75">
      <c r="AK7443" s="121"/>
    </row>
    <row r="7444" spans="37:37" ht="12.75">
      <c r="AK7444" s="121"/>
    </row>
    <row r="7445" spans="37:37" ht="12.75">
      <c r="AK7445" s="121"/>
    </row>
    <row r="7446" spans="37:37" ht="12.75">
      <c r="AK7446" s="121"/>
    </row>
    <row r="7447" spans="37:37" ht="12.75">
      <c r="AK7447" s="121"/>
    </row>
    <row r="7448" spans="37:37" ht="12.75">
      <c r="AK7448" s="121"/>
    </row>
    <row r="7449" spans="37:37" ht="12.75">
      <c r="AK7449" s="121"/>
    </row>
    <row r="7450" spans="37:37" ht="12.75">
      <c r="AK7450" s="121"/>
    </row>
    <row r="7451" spans="37:37" ht="12.75">
      <c r="AK7451" s="121"/>
    </row>
    <row r="7452" spans="37:37" ht="12.75">
      <c r="AK7452" s="121"/>
    </row>
    <row r="7453" spans="37:37" ht="12.75">
      <c r="AK7453" s="121"/>
    </row>
    <row r="7454" spans="37:37" ht="12.75">
      <c r="AK7454" s="121"/>
    </row>
    <row r="7455" spans="37:37" ht="12.75">
      <c r="AK7455" s="121"/>
    </row>
    <row r="7456" spans="37:37" ht="12.75">
      <c r="AK7456" s="121"/>
    </row>
    <row r="7457" spans="37:37" ht="12.75">
      <c r="AK7457" s="121"/>
    </row>
    <row r="7458" spans="37:37" ht="12.75">
      <c r="AK7458" s="121"/>
    </row>
    <row r="7459" spans="37:37" ht="12.75">
      <c r="AK7459" s="121"/>
    </row>
    <row r="7460" spans="37:37" ht="12.75">
      <c r="AK7460" s="121"/>
    </row>
    <row r="7461" spans="37:37" ht="12.75">
      <c r="AK7461" s="121"/>
    </row>
    <row r="7462" spans="37:37" ht="12.75">
      <c r="AK7462" s="121"/>
    </row>
    <row r="7463" spans="37:37" ht="12.75">
      <c r="AK7463" s="121"/>
    </row>
    <row r="7464" spans="37:37" ht="12.75">
      <c r="AK7464" s="121"/>
    </row>
    <row r="7465" spans="37:37" ht="12.75">
      <c r="AK7465" s="121"/>
    </row>
    <row r="7466" spans="37:37" ht="12.75">
      <c r="AK7466" s="121"/>
    </row>
    <row r="7467" spans="37:37" ht="12.75">
      <c r="AK7467" s="121"/>
    </row>
    <row r="7468" spans="37:37" ht="12.75">
      <c r="AK7468" s="121"/>
    </row>
    <row r="7469" spans="37:37" ht="12.75">
      <c r="AK7469" s="121"/>
    </row>
    <row r="7470" spans="37:37" ht="12.75">
      <c r="AK7470" s="121"/>
    </row>
    <row r="7471" spans="37:37" ht="12.75">
      <c r="AK7471" s="121"/>
    </row>
    <row r="7472" spans="37:37" ht="12.75">
      <c r="AK7472" s="121"/>
    </row>
    <row r="7473" spans="37:37" ht="12.75">
      <c r="AK7473" s="121"/>
    </row>
    <row r="7474" spans="37:37" ht="12.75">
      <c r="AK7474" s="121"/>
    </row>
    <row r="7475" spans="37:37" ht="12.75">
      <c r="AK7475" s="121"/>
    </row>
    <row r="7476" spans="37:37" ht="12.75">
      <c r="AK7476" s="121"/>
    </row>
    <row r="7477" spans="37:37" ht="12.75">
      <c r="AK7477" s="121"/>
    </row>
    <row r="7478" spans="37:37" ht="12.75">
      <c r="AK7478" s="121"/>
    </row>
    <row r="7479" spans="37:37" ht="12.75">
      <c r="AK7479" s="121"/>
    </row>
    <row r="7480" spans="37:37" ht="12.75">
      <c r="AK7480" s="121"/>
    </row>
    <row r="7481" spans="37:37" ht="12.75">
      <c r="AK7481" s="121"/>
    </row>
    <row r="7482" spans="37:37" ht="12.75">
      <c r="AK7482" s="121"/>
    </row>
    <row r="7483" spans="37:37" ht="12.75">
      <c r="AK7483" s="121"/>
    </row>
    <row r="7484" spans="37:37" ht="12.75">
      <c r="AK7484" s="121"/>
    </row>
    <row r="7485" spans="37:37" ht="12.75">
      <c r="AK7485" s="121"/>
    </row>
    <row r="7486" spans="37:37" ht="12.75">
      <c r="AK7486" s="121"/>
    </row>
    <row r="7487" spans="37:37" ht="12.75">
      <c r="AK7487" s="121"/>
    </row>
    <row r="7488" spans="37:37" ht="12.75">
      <c r="AK7488" s="121"/>
    </row>
    <row r="7489" spans="37:37" ht="12.75">
      <c r="AK7489" s="121"/>
    </row>
    <row r="7490" spans="37:37" ht="12.75">
      <c r="AK7490" s="121"/>
    </row>
    <row r="7491" spans="37:37" ht="12.75">
      <c r="AK7491" s="121"/>
    </row>
    <row r="7492" spans="37:37" ht="12.75">
      <c r="AK7492" s="121"/>
    </row>
    <row r="7493" spans="37:37" ht="12.75">
      <c r="AK7493" s="121"/>
    </row>
    <row r="7494" spans="37:37" ht="12.75">
      <c r="AK7494" s="121"/>
    </row>
    <row r="7495" spans="37:37" ht="12.75">
      <c r="AK7495" s="121"/>
    </row>
    <row r="7496" spans="37:37" ht="12.75">
      <c r="AK7496" s="121"/>
    </row>
    <row r="7497" spans="37:37" ht="12.75">
      <c r="AK7497" s="121"/>
    </row>
    <row r="7498" spans="37:37" ht="12.75">
      <c r="AK7498" s="121"/>
    </row>
    <row r="7499" spans="37:37" ht="12.75">
      <c r="AK7499" s="121"/>
    </row>
    <row r="7500" spans="37:37" ht="12.75">
      <c r="AK7500" s="121"/>
    </row>
    <row r="7501" spans="37:37" ht="12.75">
      <c r="AK7501" s="121"/>
    </row>
    <row r="7502" spans="37:37" ht="12.75">
      <c r="AK7502" s="121"/>
    </row>
    <row r="7503" spans="37:37" ht="12.75">
      <c r="AK7503" s="121"/>
    </row>
    <row r="7504" spans="37:37" ht="12.75">
      <c r="AK7504" s="121"/>
    </row>
    <row r="7505" spans="37:37" ht="12.75">
      <c r="AK7505" s="121"/>
    </row>
    <row r="7506" spans="37:37" ht="12.75">
      <c r="AK7506" s="121"/>
    </row>
    <row r="7507" spans="37:37" ht="12.75">
      <c r="AK7507" s="121"/>
    </row>
    <row r="7508" spans="37:37" ht="12.75">
      <c r="AK7508" s="121"/>
    </row>
    <row r="7509" spans="37:37" ht="12.75">
      <c r="AK7509" s="121"/>
    </row>
    <row r="7510" spans="37:37" ht="12.75">
      <c r="AK7510" s="121"/>
    </row>
    <row r="7511" spans="37:37" ht="12.75">
      <c r="AK7511" s="121"/>
    </row>
    <row r="7512" spans="37:37" ht="12.75">
      <c r="AK7512" s="121"/>
    </row>
    <row r="7513" spans="37:37" ht="12.75">
      <c r="AK7513" s="121"/>
    </row>
    <row r="7514" spans="37:37" ht="12.75">
      <c r="AK7514" s="121"/>
    </row>
    <row r="7515" spans="37:37" ht="12.75">
      <c r="AK7515" s="121"/>
    </row>
    <row r="7516" spans="37:37" ht="12.75">
      <c r="AK7516" s="121"/>
    </row>
    <row r="7517" spans="37:37" ht="12.75">
      <c r="AK7517" s="121"/>
    </row>
    <row r="7518" spans="37:37" ht="12.75">
      <c r="AK7518" s="121"/>
    </row>
    <row r="7519" spans="37:37" ht="12.75">
      <c r="AK7519" s="121"/>
    </row>
    <row r="7520" spans="37:37" ht="12.75">
      <c r="AK7520" s="121"/>
    </row>
    <row r="7521" spans="37:37" ht="12.75">
      <c r="AK7521" s="121"/>
    </row>
    <row r="7522" spans="37:37" ht="12.75">
      <c r="AK7522" s="121"/>
    </row>
    <row r="7523" spans="37:37" ht="12.75">
      <c r="AK7523" s="121"/>
    </row>
    <row r="7524" spans="37:37" ht="12.75">
      <c r="AK7524" s="121"/>
    </row>
    <row r="7525" spans="37:37" ht="12.75">
      <c r="AK7525" s="121"/>
    </row>
    <row r="7526" spans="37:37" ht="12.75">
      <c r="AK7526" s="121"/>
    </row>
    <row r="7527" spans="37:37" ht="12.75">
      <c r="AK7527" s="121"/>
    </row>
    <row r="7528" spans="37:37" ht="12.75">
      <c r="AK7528" s="121"/>
    </row>
    <row r="7529" spans="37:37" ht="12.75">
      <c r="AK7529" s="121"/>
    </row>
    <row r="7530" spans="37:37" ht="12.75">
      <c r="AK7530" s="121"/>
    </row>
    <row r="7531" spans="37:37" ht="12.75">
      <c r="AK7531" s="121"/>
    </row>
    <row r="7532" spans="37:37" ht="12.75">
      <c r="AK7532" s="121"/>
    </row>
    <row r="7533" spans="37:37" ht="12.75">
      <c r="AK7533" s="121"/>
    </row>
    <row r="7534" spans="37:37" ht="12.75">
      <c r="AK7534" s="121"/>
    </row>
    <row r="7535" spans="37:37" ht="12.75">
      <c r="AK7535" s="121"/>
    </row>
    <row r="7536" spans="37:37" ht="12.75">
      <c r="AK7536" s="121"/>
    </row>
    <row r="7537" spans="37:37" ht="12.75">
      <c r="AK7537" s="121"/>
    </row>
    <row r="7538" spans="37:37" ht="12.75">
      <c r="AK7538" s="121"/>
    </row>
    <row r="7539" spans="37:37" ht="12.75">
      <c r="AK7539" s="121"/>
    </row>
    <row r="7540" spans="37:37" ht="12.75">
      <c r="AK7540" s="121"/>
    </row>
    <row r="7541" spans="37:37" ht="12.75">
      <c r="AK7541" s="121"/>
    </row>
    <row r="7542" spans="37:37" ht="12.75">
      <c r="AK7542" s="121"/>
    </row>
    <row r="7543" spans="37:37" ht="12.75">
      <c r="AK7543" s="121"/>
    </row>
    <row r="7544" spans="37:37" ht="12.75">
      <c r="AK7544" s="121"/>
    </row>
    <row r="7545" spans="37:37" ht="12.75">
      <c r="AK7545" s="121"/>
    </row>
    <row r="7546" spans="37:37" ht="12.75">
      <c r="AK7546" s="121"/>
    </row>
    <row r="7547" spans="37:37" ht="12.75">
      <c r="AK7547" s="121"/>
    </row>
    <row r="7548" spans="37:37" ht="12.75">
      <c r="AK7548" s="121"/>
    </row>
    <row r="7549" spans="37:37" ht="12.75">
      <c r="AK7549" s="121"/>
    </row>
    <row r="7550" spans="37:37" ht="12.75">
      <c r="AK7550" s="121"/>
    </row>
    <row r="7551" spans="37:37" ht="12.75">
      <c r="AK7551" s="121"/>
    </row>
    <row r="7552" spans="37:37" ht="12.75">
      <c r="AK7552" s="121"/>
    </row>
    <row r="7553" spans="37:37" ht="12.75">
      <c r="AK7553" s="121"/>
    </row>
    <row r="7554" spans="37:37" ht="12.75">
      <c r="AK7554" s="121"/>
    </row>
    <row r="7555" spans="37:37" ht="12.75">
      <c r="AK7555" s="121"/>
    </row>
    <row r="7556" spans="37:37" ht="12.75">
      <c r="AK7556" s="121"/>
    </row>
    <row r="7557" spans="37:37" ht="12.75">
      <c r="AK7557" s="121"/>
    </row>
    <row r="7558" spans="37:37" ht="12.75">
      <c r="AK7558" s="121"/>
    </row>
    <row r="7559" spans="37:37" ht="12.75">
      <c r="AK7559" s="121"/>
    </row>
    <row r="7560" spans="37:37" ht="12.75">
      <c r="AK7560" s="121"/>
    </row>
    <row r="7561" spans="37:37" ht="12.75">
      <c r="AK7561" s="121"/>
    </row>
    <row r="7562" spans="37:37" ht="12.75">
      <c r="AK7562" s="121"/>
    </row>
    <row r="7563" spans="37:37" ht="12.75">
      <c r="AK7563" s="121"/>
    </row>
    <row r="7564" spans="37:37" ht="12.75">
      <c r="AK7564" s="121"/>
    </row>
    <row r="7565" spans="37:37" ht="12.75">
      <c r="AK7565" s="121"/>
    </row>
    <row r="7566" spans="37:37" ht="12.75">
      <c r="AK7566" s="121"/>
    </row>
    <row r="7567" spans="37:37" ht="12.75">
      <c r="AK7567" s="121"/>
    </row>
    <row r="7568" spans="37:37" ht="12.75">
      <c r="AK7568" s="121"/>
    </row>
    <row r="7569" spans="37:37" ht="12.75">
      <c r="AK7569" s="121"/>
    </row>
    <row r="7570" spans="37:37" ht="12.75">
      <c r="AK7570" s="121"/>
    </row>
    <row r="7571" spans="37:37" ht="12.75">
      <c r="AK7571" s="121"/>
    </row>
    <row r="7572" spans="37:37" ht="12.75">
      <c r="AK7572" s="121"/>
    </row>
    <row r="7573" spans="37:37" ht="12.75">
      <c r="AK7573" s="121"/>
    </row>
    <row r="7574" spans="37:37" ht="12.75">
      <c r="AK7574" s="121"/>
    </row>
    <row r="7575" spans="37:37" ht="12.75">
      <c r="AK7575" s="121"/>
    </row>
    <row r="7576" spans="37:37" ht="12.75">
      <c r="AK7576" s="121"/>
    </row>
    <row r="7577" spans="37:37" ht="12.75">
      <c r="AK7577" s="121"/>
    </row>
    <row r="7578" spans="37:37" ht="12.75">
      <c r="AK7578" s="121"/>
    </row>
    <row r="7579" spans="37:37" ht="12.75">
      <c r="AK7579" s="121"/>
    </row>
    <row r="7580" spans="37:37" ht="12.75">
      <c r="AK7580" s="121"/>
    </row>
    <row r="7581" spans="37:37" ht="12.75">
      <c r="AK7581" s="121"/>
    </row>
    <row r="7582" spans="37:37" ht="12.75">
      <c r="AK7582" s="121"/>
    </row>
    <row r="7583" spans="37:37" ht="12.75">
      <c r="AK7583" s="121"/>
    </row>
    <row r="7584" spans="37:37" ht="12.75">
      <c r="AK7584" s="121"/>
    </row>
    <row r="7585" spans="37:37" ht="12.75">
      <c r="AK7585" s="121"/>
    </row>
    <row r="7586" spans="37:37" ht="12.75">
      <c r="AK7586" s="121"/>
    </row>
    <row r="7587" spans="37:37" ht="12.75">
      <c r="AK7587" s="121"/>
    </row>
    <row r="7588" spans="37:37" ht="12.75">
      <c r="AK7588" s="121"/>
    </row>
    <row r="7589" spans="37:37" ht="12.75">
      <c r="AK7589" s="121"/>
    </row>
    <row r="7590" spans="37:37" ht="12.75">
      <c r="AK7590" s="121"/>
    </row>
    <row r="7591" spans="37:37" ht="12.75">
      <c r="AK7591" s="121"/>
    </row>
    <row r="7592" spans="37:37" ht="12.75">
      <c r="AK7592" s="121"/>
    </row>
    <row r="7593" spans="37:37" ht="12.75">
      <c r="AK7593" s="121"/>
    </row>
    <row r="7594" spans="37:37" ht="12.75">
      <c r="AK7594" s="121"/>
    </row>
    <row r="7595" spans="37:37" ht="12.75">
      <c r="AK7595" s="121"/>
    </row>
    <row r="7596" spans="37:37" ht="12.75">
      <c r="AK7596" s="121"/>
    </row>
    <row r="7597" spans="37:37" ht="12.75">
      <c r="AK7597" s="121"/>
    </row>
    <row r="7598" spans="37:37" ht="12.75">
      <c r="AK7598" s="121"/>
    </row>
    <row r="7599" spans="37:37" ht="12.75">
      <c r="AK7599" s="121"/>
    </row>
    <row r="7600" spans="37:37" ht="12.75">
      <c r="AK7600" s="121"/>
    </row>
    <row r="7601" spans="37:37" ht="12.75">
      <c r="AK7601" s="121"/>
    </row>
    <row r="7602" spans="37:37" ht="12.75">
      <c r="AK7602" s="121"/>
    </row>
    <row r="7603" spans="37:37" ht="12.75">
      <c r="AK7603" s="121"/>
    </row>
    <row r="7604" spans="37:37" ht="12.75">
      <c r="AK7604" s="121"/>
    </row>
    <row r="7605" spans="37:37" ht="12.75">
      <c r="AK7605" s="121"/>
    </row>
    <row r="7606" spans="37:37" ht="12.75">
      <c r="AK7606" s="121"/>
    </row>
    <row r="7607" spans="37:37" ht="12.75">
      <c r="AK7607" s="121"/>
    </row>
    <row r="7608" spans="37:37" ht="12.75">
      <c r="AK7608" s="121"/>
    </row>
    <row r="7609" spans="37:37" ht="12.75">
      <c r="AK7609" s="121"/>
    </row>
    <row r="7610" spans="37:37" ht="12.75">
      <c r="AK7610" s="121"/>
    </row>
    <row r="7611" spans="37:37" ht="12.75">
      <c r="AK7611" s="121"/>
    </row>
    <row r="7612" spans="37:37" ht="12.75">
      <c r="AK7612" s="121"/>
    </row>
    <row r="7613" spans="37:37" ht="12.75">
      <c r="AK7613" s="121"/>
    </row>
    <row r="7614" spans="37:37" ht="12.75">
      <c r="AK7614" s="121"/>
    </row>
    <row r="7615" spans="37:37" ht="12.75">
      <c r="AK7615" s="121"/>
    </row>
    <row r="7616" spans="37:37" ht="12.75">
      <c r="AK7616" s="121"/>
    </row>
    <row r="7617" spans="37:37" ht="12.75">
      <c r="AK7617" s="121"/>
    </row>
    <row r="7618" spans="37:37" ht="12.75">
      <c r="AK7618" s="121"/>
    </row>
    <row r="7619" spans="37:37" ht="12.75">
      <c r="AK7619" s="121"/>
    </row>
    <row r="7620" spans="37:37" ht="12.75">
      <c r="AK7620" s="121"/>
    </row>
    <row r="7621" spans="37:37" ht="12.75">
      <c r="AK7621" s="121"/>
    </row>
    <row r="7622" spans="37:37" ht="12.75">
      <c r="AK7622" s="121"/>
    </row>
    <row r="7623" spans="37:37" ht="12.75">
      <c r="AK7623" s="121"/>
    </row>
    <row r="7624" spans="37:37" ht="12.75">
      <c r="AK7624" s="121"/>
    </row>
    <row r="7625" spans="37:37" ht="12.75">
      <c r="AK7625" s="121"/>
    </row>
    <row r="7626" spans="37:37" ht="12.75">
      <c r="AK7626" s="121"/>
    </row>
    <row r="7627" spans="37:37" ht="12.75">
      <c r="AK7627" s="121"/>
    </row>
    <row r="7628" spans="37:37" ht="12.75">
      <c r="AK7628" s="121"/>
    </row>
    <row r="7629" spans="37:37" ht="12.75">
      <c r="AK7629" s="121"/>
    </row>
    <row r="7630" spans="37:37" ht="12.75">
      <c r="AK7630" s="121"/>
    </row>
    <row r="7631" spans="37:37" ht="12.75">
      <c r="AK7631" s="121"/>
    </row>
    <row r="7632" spans="37:37" ht="12.75">
      <c r="AK7632" s="121"/>
    </row>
    <row r="7633" spans="37:37" ht="12.75">
      <c r="AK7633" s="121"/>
    </row>
    <row r="7634" spans="37:37" ht="12.75">
      <c r="AK7634" s="121"/>
    </row>
    <row r="7635" spans="37:37" ht="12.75">
      <c r="AK7635" s="121"/>
    </row>
    <row r="7636" spans="37:37" ht="12.75">
      <c r="AK7636" s="121"/>
    </row>
    <row r="7637" spans="37:37" ht="12.75">
      <c r="AK7637" s="121"/>
    </row>
    <row r="7638" spans="37:37" ht="12.75">
      <c r="AK7638" s="121"/>
    </row>
    <row r="7639" spans="37:37" ht="12.75">
      <c r="AK7639" s="121"/>
    </row>
    <row r="7640" spans="37:37" ht="12.75">
      <c r="AK7640" s="121"/>
    </row>
    <row r="7641" spans="37:37" ht="12.75">
      <c r="AK7641" s="121"/>
    </row>
    <row r="7642" spans="37:37" ht="12.75">
      <c r="AK7642" s="121"/>
    </row>
    <row r="7643" spans="37:37" ht="12.75">
      <c r="AK7643" s="121"/>
    </row>
    <row r="7644" spans="37:37" ht="12.75">
      <c r="AK7644" s="121"/>
    </row>
    <row r="7645" spans="37:37" ht="12.75">
      <c r="AK7645" s="121"/>
    </row>
    <row r="7646" spans="37:37" ht="12.75">
      <c r="AK7646" s="121"/>
    </row>
    <row r="7647" spans="37:37" ht="12.75">
      <c r="AK7647" s="121"/>
    </row>
    <row r="7648" spans="37:37" ht="12.75">
      <c r="AK7648" s="121"/>
    </row>
    <row r="7649" spans="37:37" ht="12.75">
      <c r="AK7649" s="121"/>
    </row>
    <row r="7650" spans="37:37" ht="12.75">
      <c r="AK7650" s="121"/>
    </row>
    <row r="7651" spans="37:37" ht="12.75">
      <c r="AK7651" s="121"/>
    </row>
    <row r="7652" spans="37:37" ht="12.75">
      <c r="AK7652" s="121"/>
    </row>
    <row r="7653" spans="37:37" ht="12.75">
      <c r="AK7653" s="121"/>
    </row>
    <row r="7654" spans="37:37" ht="12.75">
      <c r="AK7654" s="121"/>
    </row>
    <row r="7655" spans="37:37" ht="12.75">
      <c r="AK7655" s="121"/>
    </row>
    <row r="7656" spans="37:37" ht="12.75">
      <c r="AK7656" s="121"/>
    </row>
    <row r="7657" spans="37:37" ht="12.75">
      <c r="AK7657" s="121"/>
    </row>
    <row r="7658" spans="37:37" ht="12.75">
      <c r="AK7658" s="121"/>
    </row>
    <row r="7659" spans="37:37" ht="12.75">
      <c r="AK7659" s="121"/>
    </row>
    <row r="7660" spans="37:37" ht="12.75">
      <c r="AK7660" s="121"/>
    </row>
    <row r="7661" spans="37:37" ht="12.75">
      <c r="AK7661" s="121"/>
    </row>
    <row r="7662" spans="37:37" ht="12.75">
      <c r="AK7662" s="121"/>
    </row>
    <row r="7663" spans="37:37" ht="12.75">
      <c r="AK7663" s="121"/>
    </row>
    <row r="7664" spans="37:37" ht="12.75">
      <c r="AK7664" s="121"/>
    </row>
    <row r="7665" spans="37:37" ht="12.75">
      <c r="AK7665" s="121"/>
    </row>
    <row r="7666" spans="37:37" ht="12.75">
      <c r="AK7666" s="121"/>
    </row>
    <row r="7667" spans="37:37" ht="12.75">
      <c r="AK7667" s="121"/>
    </row>
    <row r="7668" spans="37:37" ht="12.75">
      <c r="AK7668" s="121"/>
    </row>
    <row r="7669" spans="37:37" ht="12.75">
      <c r="AK7669" s="121"/>
    </row>
    <row r="7670" spans="37:37" ht="12.75">
      <c r="AK7670" s="121"/>
    </row>
    <row r="7671" spans="37:37" ht="12.75">
      <c r="AK7671" s="121"/>
    </row>
    <row r="7672" spans="37:37" ht="12.75">
      <c r="AK7672" s="121"/>
    </row>
    <row r="7673" spans="37:37" ht="12.75">
      <c r="AK7673" s="121"/>
    </row>
    <row r="7674" spans="37:37" ht="12.75">
      <c r="AK7674" s="121"/>
    </row>
    <row r="7675" spans="37:37" ht="12.75">
      <c r="AK7675" s="121"/>
    </row>
    <row r="7676" spans="37:37" ht="12.75">
      <c r="AK7676" s="121"/>
    </row>
    <row r="7677" spans="37:37" ht="12.75">
      <c r="AK7677" s="121"/>
    </row>
    <row r="7678" spans="37:37" ht="12.75">
      <c r="AK7678" s="121"/>
    </row>
    <row r="7679" spans="37:37" ht="12.75">
      <c r="AK7679" s="121"/>
    </row>
    <row r="7680" spans="37:37" ht="12.75">
      <c r="AK7680" s="121"/>
    </row>
    <row r="7681" spans="37:37" ht="12.75">
      <c r="AK7681" s="121"/>
    </row>
    <row r="7682" spans="37:37" ht="12.75">
      <c r="AK7682" s="121"/>
    </row>
    <row r="7683" spans="37:37" ht="12.75">
      <c r="AK7683" s="121"/>
    </row>
    <row r="7684" spans="37:37" ht="12.75">
      <c r="AK7684" s="121"/>
    </row>
    <row r="7685" spans="37:37" ht="12.75">
      <c r="AK7685" s="121"/>
    </row>
    <row r="7686" spans="37:37" ht="12.75">
      <c r="AK7686" s="121"/>
    </row>
    <row r="7687" spans="37:37" ht="12.75">
      <c r="AK7687" s="121"/>
    </row>
    <row r="7688" spans="37:37" ht="12.75">
      <c r="AK7688" s="121"/>
    </row>
    <row r="7689" spans="37:37" ht="12.75">
      <c r="AK7689" s="121"/>
    </row>
    <row r="7690" spans="37:37" ht="12.75">
      <c r="AK7690" s="121"/>
    </row>
    <row r="7691" spans="37:37" ht="12.75">
      <c r="AK7691" s="121"/>
    </row>
    <row r="7692" spans="37:37" ht="12.75">
      <c r="AK7692" s="121"/>
    </row>
    <row r="7693" spans="37:37" ht="12.75">
      <c r="AK7693" s="121"/>
    </row>
    <row r="7694" spans="37:37" ht="12.75">
      <c r="AK7694" s="121"/>
    </row>
    <row r="7695" spans="37:37" ht="12.75">
      <c r="AK7695" s="121"/>
    </row>
    <row r="7696" spans="37:37" ht="12.75">
      <c r="AK7696" s="121"/>
    </row>
    <row r="7697" spans="37:37" ht="12.75">
      <c r="AK7697" s="121"/>
    </row>
    <row r="7698" spans="37:37" ht="12.75">
      <c r="AK7698" s="121"/>
    </row>
    <row r="7699" spans="37:37" ht="12.75">
      <c r="AK7699" s="121"/>
    </row>
    <row r="7700" spans="37:37" ht="12.75">
      <c r="AK7700" s="121"/>
    </row>
    <row r="7701" spans="37:37" ht="12.75">
      <c r="AK7701" s="121"/>
    </row>
    <row r="7702" spans="37:37" ht="12.75">
      <c r="AK7702" s="121"/>
    </row>
    <row r="7703" spans="37:37" ht="12.75">
      <c r="AK7703" s="121"/>
    </row>
    <row r="7704" spans="37:37" ht="12.75">
      <c r="AK7704" s="121"/>
    </row>
    <row r="7705" spans="37:37" ht="12.75">
      <c r="AK7705" s="121"/>
    </row>
    <row r="7706" spans="37:37" ht="12.75">
      <c r="AK7706" s="121"/>
    </row>
    <row r="7707" spans="37:37" ht="12.75">
      <c r="AK7707" s="121"/>
    </row>
    <row r="7708" spans="37:37" ht="12.75">
      <c r="AK7708" s="121"/>
    </row>
    <row r="7709" spans="37:37" ht="12.75">
      <c r="AK7709" s="121"/>
    </row>
    <row r="7710" spans="37:37" ht="12.75">
      <c r="AK7710" s="121"/>
    </row>
    <row r="7711" spans="37:37" ht="12.75">
      <c r="AK7711" s="121"/>
    </row>
    <row r="7712" spans="37:37" ht="12.75">
      <c r="AK7712" s="121"/>
    </row>
    <row r="7713" spans="37:37" ht="12.75">
      <c r="AK7713" s="121"/>
    </row>
    <row r="7714" spans="37:37" ht="12.75">
      <c r="AK7714" s="121"/>
    </row>
    <row r="7715" spans="37:37" ht="12.75">
      <c r="AK7715" s="121"/>
    </row>
    <row r="7716" spans="37:37" ht="12.75">
      <c r="AK7716" s="121"/>
    </row>
    <row r="7717" spans="37:37" ht="12.75">
      <c r="AK7717" s="121"/>
    </row>
    <row r="7718" spans="37:37" ht="12.75">
      <c r="AK7718" s="121"/>
    </row>
    <row r="7719" spans="37:37" ht="12.75">
      <c r="AK7719" s="121"/>
    </row>
    <row r="7720" spans="37:37" ht="12.75">
      <c r="AK7720" s="121"/>
    </row>
    <row r="7721" spans="37:37" ht="12.75">
      <c r="AK7721" s="121"/>
    </row>
    <row r="7722" spans="37:37" ht="12.75">
      <c r="AK7722" s="121"/>
    </row>
    <row r="7723" spans="37:37" ht="12.75">
      <c r="AK7723" s="121"/>
    </row>
    <row r="7724" spans="37:37" ht="12.75">
      <c r="AK7724" s="121"/>
    </row>
    <row r="7725" spans="37:37" ht="12.75">
      <c r="AK7725" s="121"/>
    </row>
    <row r="7726" spans="37:37" ht="12.75">
      <c r="AK7726" s="121"/>
    </row>
    <row r="7727" spans="37:37" ht="12.75">
      <c r="AK7727" s="121"/>
    </row>
    <row r="7728" spans="37:37" ht="12.75">
      <c r="AK7728" s="121"/>
    </row>
    <row r="7729" spans="37:37" ht="12.75">
      <c r="AK7729" s="121"/>
    </row>
    <row r="7730" spans="37:37" ht="12.75">
      <c r="AK7730" s="121"/>
    </row>
    <row r="7731" spans="37:37" ht="12.75">
      <c r="AK7731" s="121"/>
    </row>
    <row r="7732" spans="37:37" ht="12.75">
      <c r="AK7732" s="121"/>
    </row>
    <row r="7733" spans="37:37" ht="12.75">
      <c r="AK7733" s="121"/>
    </row>
    <row r="7734" spans="37:37" ht="12.75">
      <c r="AK7734" s="121"/>
    </row>
    <row r="7735" spans="37:37" ht="12.75">
      <c r="AK7735" s="121"/>
    </row>
    <row r="7736" spans="37:37" ht="12.75">
      <c r="AK7736" s="121"/>
    </row>
    <row r="7737" spans="37:37" ht="12.75">
      <c r="AK7737" s="121"/>
    </row>
    <row r="7738" spans="37:37" ht="12.75">
      <c r="AK7738" s="121"/>
    </row>
    <row r="7739" spans="37:37" ht="12.75">
      <c r="AK7739" s="121"/>
    </row>
    <row r="7740" spans="37:37" ht="12.75">
      <c r="AK7740" s="121"/>
    </row>
    <row r="7741" spans="37:37" ht="12.75">
      <c r="AK7741" s="121"/>
    </row>
    <row r="7742" spans="37:37" ht="12.75">
      <c r="AK7742" s="121"/>
    </row>
    <row r="7743" spans="37:37" ht="12.75">
      <c r="AK7743" s="121"/>
    </row>
    <row r="7744" spans="37:37" ht="12.75">
      <c r="AK7744" s="121"/>
    </row>
    <row r="7745" spans="37:37" ht="12.75">
      <c r="AK7745" s="121"/>
    </row>
    <row r="7746" spans="37:37" ht="12.75">
      <c r="AK7746" s="121"/>
    </row>
    <row r="7747" spans="37:37" ht="12.75">
      <c r="AK7747" s="121"/>
    </row>
    <row r="7748" spans="37:37" ht="12.75">
      <c r="AK7748" s="121"/>
    </row>
    <row r="7749" spans="37:37" ht="12.75">
      <c r="AK7749" s="121"/>
    </row>
    <row r="7750" spans="37:37" ht="12.75">
      <c r="AK7750" s="121"/>
    </row>
    <row r="7751" spans="37:37" ht="12.75">
      <c r="AK7751" s="121"/>
    </row>
    <row r="7752" spans="37:37" ht="12.75">
      <c r="AK7752" s="121"/>
    </row>
    <row r="7753" spans="37:37" ht="12.75">
      <c r="AK7753" s="121"/>
    </row>
    <row r="7754" spans="37:37" ht="12.75">
      <c r="AK7754" s="121"/>
    </row>
    <row r="7755" spans="37:37" ht="12.75">
      <c r="AK7755" s="121"/>
    </row>
    <row r="7756" spans="37:37" ht="12.75">
      <c r="AK7756" s="121"/>
    </row>
    <row r="7757" spans="37:37" ht="12.75">
      <c r="AK7757" s="121"/>
    </row>
    <row r="7758" spans="37:37" ht="12.75">
      <c r="AK7758" s="121"/>
    </row>
    <row r="7759" spans="37:37" ht="12.75">
      <c r="AK7759" s="121"/>
    </row>
    <row r="7760" spans="37:37" ht="12.75">
      <c r="AK7760" s="121"/>
    </row>
    <row r="7761" spans="37:37" ht="12.75">
      <c r="AK7761" s="121"/>
    </row>
    <row r="7762" spans="37:37" ht="12.75">
      <c r="AK7762" s="121"/>
    </row>
    <row r="7763" spans="37:37" ht="12.75">
      <c r="AK7763" s="121"/>
    </row>
    <row r="7764" spans="37:37" ht="12.75">
      <c r="AK7764" s="121"/>
    </row>
    <row r="7765" spans="37:37" ht="12.75">
      <c r="AK7765" s="121"/>
    </row>
    <row r="7766" spans="37:37" ht="12.75">
      <c r="AK7766" s="121"/>
    </row>
    <row r="7767" spans="37:37" ht="12.75">
      <c r="AK7767" s="121"/>
    </row>
    <row r="7768" spans="37:37" ht="12.75">
      <c r="AK7768" s="121"/>
    </row>
    <row r="7769" spans="37:37" ht="12.75">
      <c r="AK7769" s="121"/>
    </row>
    <row r="7770" spans="37:37" ht="12.75">
      <c r="AK7770" s="121"/>
    </row>
    <row r="7771" spans="37:37" ht="12.75">
      <c r="AK7771" s="121"/>
    </row>
    <row r="7772" spans="37:37" ht="12.75">
      <c r="AK7772" s="121"/>
    </row>
    <row r="7773" spans="37:37" ht="12.75">
      <c r="AK7773" s="121"/>
    </row>
    <row r="7774" spans="37:37" ht="12.75">
      <c r="AK7774" s="121"/>
    </row>
    <row r="7775" spans="37:37" ht="12.75">
      <c r="AK7775" s="121"/>
    </row>
    <row r="7776" spans="37:37" ht="12.75">
      <c r="AK7776" s="121"/>
    </row>
    <row r="7777" spans="37:37" ht="12.75">
      <c r="AK7777" s="121"/>
    </row>
    <row r="7778" spans="37:37" ht="12.75">
      <c r="AK7778" s="121"/>
    </row>
    <row r="7779" spans="37:37" ht="12.75">
      <c r="AK7779" s="121"/>
    </row>
    <row r="7780" spans="37:37" ht="12.75">
      <c r="AK7780" s="121"/>
    </row>
    <row r="7781" spans="37:37" ht="12.75">
      <c r="AK7781" s="121"/>
    </row>
    <row r="7782" spans="37:37" ht="12.75">
      <c r="AK7782" s="121"/>
    </row>
    <row r="7783" spans="37:37" ht="12.75">
      <c r="AK7783" s="121"/>
    </row>
    <row r="7784" spans="37:37" ht="12.75">
      <c r="AK7784" s="121"/>
    </row>
    <row r="7785" spans="37:37" ht="12.75">
      <c r="AK7785" s="121"/>
    </row>
    <row r="7786" spans="37:37" ht="12.75">
      <c r="AK7786" s="121"/>
    </row>
    <row r="7787" spans="37:37" ht="12.75">
      <c r="AK7787" s="121"/>
    </row>
    <row r="7788" spans="37:37" ht="12.75">
      <c r="AK7788" s="121"/>
    </row>
    <row r="7789" spans="37:37" ht="12.75">
      <c r="AK7789" s="121"/>
    </row>
    <row r="7790" spans="37:37" ht="12.75">
      <c r="AK7790" s="121"/>
    </row>
    <row r="7791" spans="37:37" ht="12.75">
      <c r="AK7791" s="121"/>
    </row>
    <row r="7792" spans="37:37" ht="12.75">
      <c r="AK7792" s="121"/>
    </row>
    <row r="7793" spans="37:37" ht="12.75">
      <c r="AK7793" s="121"/>
    </row>
    <row r="7794" spans="37:37" ht="12.75">
      <c r="AK7794" s="121"/>
    </row>
    <row r="7795" spans="37:37" ht="12.75">
      <c r="AK7795" s="121"/>
    </row>
    <row r="7796" spans="37:37" ht="12.75">
      <c r="AK7796" s="121"/>
    </row>
    <row r="7797" spans="37:37" ht="12.75">
      <c r="AK7797" s="121"/>
    </row>
    <row r="7798" spans="37:37" ht="12.75">
      <c r="AK7798" s="121"/>
    </row>
    <row r="7799" spans="37:37" ht="12.75">
      <c r="AK7799" s="121"/>
    </row>
    <row r="7800" spans="37:37" ht="12.75">
      <c r="AK7800" s="121"/>
    </row>
    <row r="7801" spans="37:37" ht="12.75">
      <c r="AK7801" s="121"/>
    </row>
    <row r="7802" spans="37:37" ht="12.75">
      <c r="AK7802" s="121"/>
    </row>
    <row r="7803" spans="37:37" ht="12.75">
      <c r="AK7803" s="121"/>
    </row>
    <row r="7804" spans="37:37" ht="12.75">
      <c r="AK7804" s="121"/>
    </row>
    <row r="7805" spans="37:37" ht="12.75">
      <c r="AK7805" s="121"/>
    </row>
    <row r="7806" spans="37:37" ht="12.75">
      <c r="AK7806" s="121"/>
    </row>
    <row r="7807" spans="37:37" ht="12.75">
      <c r="AK7807" s="121"/>
    </row>
    <row r="7808" spans="37:37" ht="12.75">
      <c r="AK7808" s="121"/>
    </row>
    <row r="7809" spans="37:37" ht="12.75">
      <c r="AK7809" s="121"/>
    </row>
    <row r="7810" spans="37:37" ht="12.75">
      <c r="AK7810" s="121"/>
    </row>
    <row r="7811" spans="37:37" ht="12.75">
      <c r="AK7811" s="121"/>
    </row>
    <row r="7812" spans="37:37" ht="12.75">
      <c r="AK7812" s="121"/>
    </row>
    <row r="7813" spans="37:37" ht="12.75">
      <c r="AK7813" s="121"/>
    </row>
    <row r="7814" spans="37:37" ht="12.75">
      <c r="AK7814" s="121"/>
    </row>
    <row r="7815" spans="37:37" ht="12.75">
      <c r="AK7815" s="121"/>
    </row>
    <row r="7816" spans="37:37" ht="12.75">
      <c r="AK7816" s="121"/>
    </row>
    <row r="7817" spans="37:37" ht="12.75">
      <c r="AK7817" s="121"/>
    </row>
    <row r="7818" spans="37:37" ht="12.75">
      <c r="AK7818" s="121"/>
    </row>
    <row r="7819" spans="37:37" ht="12.75">
      <c r="AK7819" s="121"/>
    </row>
    <row r="7820" spans="37:37" ht="12.75">
      <c r="AK7820" s="121"/>
    </row>
    <row r="7821" spans="37:37" ht="12.75">
      <c r="AK7821" s="121"/>
    </row>
    <row r="7822" spans="37:37" ht="12.75">
      <c r="AK7822" s="121"/>
    </row>
    <row r="7823" spans="37:37" ht="12.75">
      <c r="AK7823" s="121"/>
    </row>
    <row r="7824" spans="37:37" ht="12.75">
      <c r="AK7824" s="121"/>
    </row>
    <row r="7825" spans="37:37" ht="12.75">
      <c r="AK7825" s="121"/>
    </row>
    <row r="7826" spans="37:37" ht="12.75">
      <c r="AK7826" s="121"/>
    </row>
    <row r="7827" spans="37:37" ht="12.75">
      <c r="AK7827" s="121"/>
    </row>
    <row r="7828" spans="37:37" ht="12.75">
      <c r="AK7828" s="121"/>
    </row>
    <row r="7829" spans="37:37" ht="12.75">
      <c r="AK7829" s="121"/>
    </row>
    <row r="7830" spans="37:37" ht="12.75">
      <c r="AK7830" s="121"/>
    </row>
    <row r="7831" spans="37:37" ht="12.75">
      <c r="AK7831" s="121"/>
    </row>
    <row r="7832" spans="37:37" ht="12.75">
      <c r="AK7832" s="121"/>
    </row>
    <row r="7833" spans="37:37" ht="12.75">
      <c r="AK7833" s="121"/>
    </row>
    <row r="7834" spans="37:37" ht="12.75">
      <c r="AK7834" s="121"/>
    </row>
    <row r="7835" spans="37:37" ht="12.75">
      <c r="AK7835" s="121"/>
    </row>
    <row r="7836" spans="37:37" ht="12.75">
      <c r="AK7836" s="121"/>
    </row>
    <row r="7837" spans="37:37" ht="12.75">
      <c r="AK7837" s="121"/>
    </row>
    <row r="7838" spans="37:37" ht="12.75">
      <c r="AK7838" s="121"/>
    </row>
    <row r="7839" spans="37:37" ht="12.75">
      <c r="AK7839" s="121"/>
    </row>
    <row r="7840" spans="37:37" ht="12.75">
      <c r="AK7840" s="121"/>
    </row>
    <row r="7841" spans="37:37" ht="12.75">
      <c r="AK7841" s="121"/>
    </row>
    <row r="7842" spans="37:37" ht="12.75">
      <c r="AK7842" s="121"/>
    </row>
    <row r="7843" spans="37:37" ht="12.75">
      <c r="AK7843" s="121"/>
    </row>
    <row r="7844" spans="37:37" ht="12.75">
      <c r="AK7844" s="121"/>
    </row>
    <row r="7845" spans="37:37" ht="12.75">
      <c r="AK7845" s="121"/>
    </row>
    <row r="7846" spans="37:37" ht="12.75">
      <c r="AK7846" s="121"/>
    </row>
    <row r="7847" spans="37:37" ht="12.75">
      <c r="AK7847" s="121"/>
    </row>
    <row r="7848" spans="37:37" ht="12.75">
      <c r="AK7848" s="121"/>
    </row>
    <row r="7849" spans="37:37" ht="12.75">
      <c r="AK7849" s="121"/>
    </row>
    <row r="7850" spans="37:37" ht="12.75">
      <c r="AK7850" s="121"/>
    </row>
    <row r="7851" spans="37:37" ht="12.75">
      <c r="AK7851" s="121"/>
    </row>
    <row r="7852" spans="37:37" ht="12.75">
      <c r="AK7852" s="121"/>
    </row>
    <row r="7853" spans="37:37" ht="12.75">
      <c r="AK7853" s="121"/>
    </row>
    <row r="7854" spans="37:37" ht="12.75">
      <c r="AK7854" s="121"/>
    </row>
    <row r="7855" spans="37:37" ht="12.75">
      <c r="AK7855" s="121"/>
    </row>
    <row r="7856" spans="37:37" ht="12.75">
      <c r="AK7856" s="121"/>
    </row>
    <row r="7857" spans="37:37" ht="12.75">
      <c r="AK7857" s="121"/>
    </row>
    <row r="7858" spans="37:37" ht="12.75">
      <c r="AK7858" s="121"/>
    </row>
    <row r="7859" spans="37:37" ht="12.75">
      <c r="AK7859" s="121"/>
    </row>
    <row r="7860" spans="37:37" ht="12.75">
      <c r="AK7860" s="121"/>
    </row>
    <row r="7861" spans="37:37" ht="12.75">
      <c r="AK7861" s="121"/>
    </row>
    <row r="7862" spans="37:37" ht="12.75">
      <c r="AK7862" s="121"/>
    </row>
    <row r="7863" spans="37:37" ht="12.75">
      <c r="AK7863" s="121"/>
    </row>
    <row r="7864" spans="37:37" ht="12.75">
      <c r="AK7864" s="121"/>
    </row>
    <row r="7865" spans="37:37" ht="12.75">
      <c r="AK7865" s="121"/>
    </row>
    <row r="7866" spans="37:37" ht="12.75">
      <c r="AK7866" s="121"/>
    </row>
    <row r="7867" spans="37:37" ht="12.75">
      <c r="AK7867" s="121"/>
    </row>
    <row r="7868" spans="37:37" ht="12.75">
      <c r="AK7868" s="121"/>
    </row>
    <row r="7869" spans="37:37" ht="12.75">
      <c r="AK7869" s="121"/>
    </row>
    <row r="7870" spans="37:37" ht="12.75">
      <c r="AK7870" s="121"/>
    </row>
    <row r="7871" spans="37:37" ht="12.75">
      <c r="AK7871" s="121"/>
    </row>
    <row r="7872" spans="37:37" ht="12.75">
      <c r="AK7872" s="121"/>
    </row>
    <row r="7873" spans="37:37" ht="12.75">
      <c r="AK7873" s="121"/>
    </row>
    <row r="7874" spans="37:37" ht="12.75">
      <c r="AK7874" s="121"/>
    </row>
    <row r="7875" spans="37:37" ht="12.75">
      <c r="AK7875" s="121"/>
    </row>
    <row r="7876" spans="37:37" ht="12.75">
      <c r="AK7876" s="121"/>
    </row>
    <row r="7877" spans="37:37" ht="12.75">
      <c r="AK7877" s="121"/>
    </row>
    <row r="7878" spans="37:37" ht="12.75">
      <c r="AK7878" s="121"/>
    </row>
    <row r="7879" spans="37:37" ht="12.75">
      <c r="AK7879" s="121"/>
    </row>
    <row r="7880" spans="37:37" ht="12.75">
      <c r="AK7880" s="121"/>
    </row>
    <row r="7881" spans="37:37" ht="12.75">
      <c r="AK7881" s="121"/>
    </row>
    <row r="7882" spans="37:37" ht="12.75">
      <c r="AK7882" s="121"/>
    </row>
    <row r="7883" spans="37:37" ht="12.75">
      <c r="AK7883" s="121"/>
    </row>
    <row r="7884" spans="37:37" ht="12.75">
      <c r="AK7884" s="121"/>
    </row>
    <row r="7885" spans="37:37" ht="12.75">
      <c r="AK7885" s="121"/>
    </row>
    <row r="7886" spans="37:37" ht="12.75">
      <c r="AK7886" s="121"/>
    </row>
    <row r="7887" spans="37:37" ht="12.75">
      <c r="AK7887" s="121"/>
    </row>
    <row r="7888" spans="37:37" ht="12.75">
      <c r="AK7888" s="121"/>
    </row>
    <row r="7889" spans="37:37" ht="12.75">
      <c r="AK7889" s="121"/>
    </row>
    <row r="7890" spans="37:37" ht="12.75">
      <c r="AK7890" s="121"/>
    </row>
    <row r="7891" spans="37:37" ht="12.75">
      <c r="AK7891" s="121"/>
    </row>
    <row r="7892" spans="37:37" ht="12.75">
      <c r="AK7892" s="121"/>
    </row>
    <row r="7893" spans="37:37" ht="12.75">
      <c r="AK7893" s="121"/>
    </row>
    <row r="7894" spans="37:37" ht="12.75">
      <c r="AK7894" s="121"/>
    </row>
    <row r="7895" spans="37:37" ht="12.75">
      <c r="AK7895" s="121"/>
    </row>
    <row r="7896" spans="37:37" ht="12.75">
      <c r="AK7896" s="121"/>
    </row>
    <row r="7897" spans="37:37" ht="12.75">
      <c r="AK7897" s="121"/>
    </row>
    <row r="7898" spans="37:37" ht="12.75">
      <c r="AK7898" s="121"/>
    </row>
    <row r="7899" spans="37:37" ht="12.75">
      <c r="AK7899" s="121"/>
    </row>
    <row r="7900" spans="37:37" ht="12.75">
      <c r="AK7900" s="121"/>
    </row>
    <row r="7901" spans="37:37" ht="12.75">
      <c r="AK7901" s="121"/>
    </row>
    <row r="7902" spans="37:37" ht="12.75">
      <c r="AK7902" s="121"/>
    </row>
    <row r="7903" spans="37:37" ht="12.75">
      <c r="AK7903" s="121"/>
    </row>
    <row r="7904" spans="37:37" ht="12.75">
      <c r="AK7904" s="121"/>
    </row>
    <row r="7905" spans="37:37" ht="12.75">
      <c r="AK7905" s="121"/>
    </row>
    <row r="7906" spans="37:37" ht="12.75">
      <c r="AK7906" s="121"/>
    </row>
    <row r="7907" spans="37:37" ht="12.75">
      <c r="AK7907" s="121"/>
    </row>
    <row r="7908" spans="37:37" ht="12.75">
      <c r="AK7908" s="121"/>
    </row>
    <row r="7909" spans="37:37" ht="12.75">
      <c r="AK7909" s="121"/>
    </row>
    <row r="7910" spans="37:37" ht="12.75">
      <c r="AK7910" s="121"/>
    </row>
    <row r="7911" spans="37:37" ht="12.75">
      <c r="AK7911" s="121"/>
    </row>
    <row r="7912" spans="37:37" ht="12.75">
      <c r="AK7912" s="121"/>
    </row>
    <row r="7913" spans="37:37" ht="12.75">
      <c r="AK7913" s="121"/>
    </row>
    <row r="7914" spans="37:37" ht="12.75">
      <c r="AK7914" s="121"/>
    </row>
    <row r="7915" spans="37:37" ht="12.75">
      <c r="AK7915" s="121"/>
    </row>
    <row r="7916" spans="37:37" ht="12.75">
      <c r="AK7916" s="121"/>
    </row>
    <row r="7917" spans="37:37" ht="12.75">
      <c r="AK7917" s="121"/>
    </row>
    <row r="7918" spans="37:37" ht="12.75">
      <c r="AK7918" s="121"/>
    </row>
    <row r="7919" spans="37:37" ht="12.75">
      <c r="AK7919" s="121"/>
    </row>
    <row r="7920" spans="37:37" ht="12.75">
      <c r="AK7920" s="121"/>
    </row>
    <row r="7921" spans="37:37" ht="12.75">
      <c r="AK7921" s="121"/>
    </row>
    <row r="7922" spans="37:37" ht="12.75">
      <c r="AK7922" s="121"/>
    </row>
    <row r="7923" spans="37:37" ht="12.75">
      <c r="AK7923" s="121"/>
    </row>
    <row r="7924" spans="37:37" ht="12.75">
      <c r="AK7924" s="121"/>
    </row>
    <row r="7925" spans="37:37" ht="12.75">
      <c r="AK7925" s="121"/>
    </row>
    <row r="7926" spans="37:37" ht="12.75">
      <c r="AK7926" s="121"/>
    </row>
    <row r="7927" spans="37:37" ht="12.75">
      <c r="AK7927" s="121"/>
    </row>
    <row r="7928" spans="37:37" ht="12.75">
      <c r="AK7928" s="121"/>
    </row>
    <row r="7929" spans="37:37" ht="12.75">
      <c r="AK7929" s="121"/>
    </row>
    <row r="7930" spans="37:37" ht="12.75">
      <c r="AK7930" s="121"/>
    </row>
    <row r="7931" spans="37:37" ht="12.75">
      <c r="AK7931" s="121"/>
    </row>
    <row r="7932" spans="37:37" ht="12.75">
      <c r="AK7932" s="121"/>
    </row>
    <row r="7933" spans="37:37" ht="12.75">
      <c r="AK7933" s="121"/>
    </row>
    <row r="7934" spans="37:37" ht="12.75">
      <c r="AK7934" s="121"/>
    </row>
    <row r="7935" spans="37:37" ht="12.75">
      <c r="AK7935" s="121"/>
    </row>
    <row r="7936" spans="37:37" ht="12.75">
      <c r="AK7936" s="121"/>
    </row>
    <row r="7937" spans="37:37" ht="12.75">
      <c r="AK7937" s="121"/>
    </row>
    <row r="7938" spans="37:37" ht="12.75">
      <c r="AK7938" s="121"/>
    </row>
    <row r="7939" spans="37:37" ht="12.75">
      <c r="AK7939" s="121"/>
    </row>
    <row r="7940" spans="37:37" ht="12.75">
      <c r="AK7940" s="121"/>
    </row>
    <row r="7941" spans="37:37" ht="12.75">
      <c r="AK7941" s="121"/>
    </row>
    <row r="7942" spans="37:37" ht="12.75">
      <c r="AK7942" s="121"/>
    </row>
    <row r="7943" spans="37:37" ht="12.75">
      <c r="AK7943" s="121"/>
    </row>
    <row r="7944" spans="37:37" ht="12.75">
      <c r="AK7944" s="121"/>
    </row>
    <row r="7945" spans="37:37" ht="12.75">
      <c r="AK7945" s="121"/>
    </row>
    <row r="7946" spans="37:37" ht="12.75">
      <c r="AK7946" s="121"/>
    </row>
    <row r="7947" spans="37:37" ht="12.75">
      <c r="AK7947" s="121"/>
    </row>
    <row r="7948" spans="37:37" ht="12.75">
      <c r="AK7948" s="121"/>
    </row>
    <row r="7949" spans="37:37" ht="12.75">
      <c r="AK7949" s="121"/>
    </row>
    <row r="7950" spans="37:37" ht="12.75">
      <c r="AK7950" s="121"/>
    </row>
    <row r="7951" spans="37:37" ht="12.75">
      <c r="AK7951" s="121"/>
    </row>
    <row r="7952" spans="37:37" ht="12.75">
      <c r="AK7952" s="121"/>
    </row>
    <row r="7953" spans="37:37" ht="12.75">
      <c r="AK7953" s="121"/>
    </row>
    <row r="7954" spans="37:37" ht="12.75">
      <c r="AK7954" s="121"/>
    </row>
    <row r="7955" spans="37:37" ht="12.75">
      <c r="AK7955" s="121"/>
    </row>
    <row r="7956" spans="37:37" ht="12.75">
      <c r="AK7956" s="121"/>
    </row>
    <row r="7957" spans="37:37" ht="12.75">
      <c r="AK7957" s="121"/>
    </row>
    <row r="7958" spans="37:37" ht="12.75">
      <c r="AK7958" s="121"/>
    </row>
    <row r="7959" spans="37:37" ht="12.75">
      <c r="AK7959" s="121"/>
    </row>
    <row r="7960" spans="37:37" ht="12.75">
      <c r="AK7960" s="121"/>
    </row>
    <row r="7961" spans="37:37" ht="12.75">
      <c r="AK7961" s="121"/>
    </row>
    <row r="7962" spans="37:37" ht="12.75">
      <c r="AK7962" s="121"/>
    </row>
    <row r="7963" spans="37:37" ht="12.75">
      <c r="AK7963" s="121"/>
    </row>
    <row r="7964" spans="37:37" ht="12.75">
      <c r="AK7964" s="121"/>
    </row>
    <row r="7965" spans="37:37" ht="12.75">
      <c r="AK7965" s="121"/>
    </row>
    <row r="7966" spans="37:37" ht="12.75">
      <c r="AK7966" s="121"/>
    </row>
    <row r="7967" spans="37:37" ht="12.75">
      <c r="AK7967" s="121"/>
    </row>
    <row r="7968" spans="37:37" ht="12.75">
      <c r="AK7968" s="121"/>
    </row>
    <row r="7969" spans="37:37" ht="12.75">
      <c r="AK7969" s="121"/>
    </row>
    <row r="7970" spans="37:37" ht="12.75">
      <c r="AK7970" s="121"/>
    </row>
    <row r="7971" spans="37:37" ht="12.75">
      <c r="AK7971" s="121"/>
    </row>
    <row r="7972" spans="37:37" ht="12.75">
      <c r="AK7972" s="121"/>
    </row>
    <row r="7973" spans="37:37" ht="12.75">
      <c r="AK7973" s="121"/>
    </row>
    <row r="7974" spans="37:37" ht="12.75">
      <c r="AK7974" s="121"/>
    </row>
    <row r="7975" spans="37:37" ht="12.75">
      <c r="AK7975" s="121"/>
    </row>
    <row r="7976" spans="37:37" ht="12.75">
      <c r="AK7976" s="121"/>
    </row>
    <row r="7977" spans="37:37" ht="12.75">
      <c r="AK7977" s="121"/>
    </row>
    <row r="7978" spans="37:37" ht="12.75">
      <c r="AK7978" s="121"/>
    </row>
    <row r="7979" spans="37:37" ht="12.75">
      <c r="AK7979" s="121"/>
    </row>
    <row r="7980" spans="37:37" ht="12.75">
      <c r="AK7980" s="121"/>
    </row>
    <row r="7981" spans="37:37" ht="12.75">
      <c r="AK7981" s="121"/>
    </row>
    <row r="7982" spans="37:37" ht="12.75">
      <c r="AK7982" s="121"/>
    </row>
    <row r="7983" spans="37:37" ht="12.75">
      <c r="AK7983" s="121"/>
    </row>
    <row r="7984" spans="37:37" ht="12.75">
      <c r="AK7984" s="121"/>
    </row>
    <row r="7985" spans="37:37" ht="12.75">
      <c r="AK7985" s="121"/>
    </row>
    <row r="7986" spans="37:37" ht="12.75">
      <c r="AK7986" s="121"/>
    </row>
    <row r="7987" spans="37:37" ht="12.75">
      <c r="AK7987" s="121"/>
    </row>
    <row r="7988" spans="37:37" ht="12.75">
      <c r="AK7988" s="121"/>
    </row>
    <row r="7989" spans="37:37" ht="12.75">
      <c r="AK7989" s="121"/>
    </row>
    <row r="7990" spans="37:37" ht="12.75">
      <c r="AK7990" s="121"/>
    </row>
    <row r="7991" spans="37:37" ht="12.75">
      <c r="AK7991" s="121"/>
    </row>
    <row r="7992" spans="37:37" ht="12.75">
      <c r="AK7992" s="121"/>
    </row>
    <row r="7993" spans="37:37" ht="12.75">
      <c r="AK7993" s="121"/>
    </row>
    <row r="7994" spans="37:37" ht="12.75">
      <c r="AK7994" s="121"/>
    </row>
    <row r="7995" spans="37:37" ht="12.75">
      <c r="AK7995" s="121"/>
    </row>
    <row r="7996" spans="37:37" ht="12.75">
      <c r="AK7996" s="121"/>
    </row>
    <row r="7997" spans="37:37" ht="12.75">
      <c r="AK7997" s="121"/>
    </row>
    <row r="7998" spans="37:37" ht="12.75">
      <c r="AK7998" s="121"/>
    </row>
    <row r="7999" spans="37:37" ht="12.75">
      <c r="AK7999" s="121"/>
    </row>
    <row r="8000" spans="37:37" ht="12.75">
      <c r="AK8000" s="121"/>
    </row>
    <row r="8001" spans="37:37" ht="12.75">
      <c r="AK8001" s="121"/>
    </row>
    <row r="8002" spans="37:37" ht="12.75">
      <c r="AK8002" s="121"/>
    </row>
    <row r="8003" spans="37:37" ht="12.75">
      <c r="AK8003" s="121"/>
    </row>
    <row r="8004" spans="37:37" ht="12.75">
      <c r="AK8004" s="121"/>
    </row>
    <row r="8005" spans="37:37" ht="12.75">
      <c r="AK8005" s="121"/>
    </row>
    <row r="8006" spans="37:37" ht="12.75">
      <c r="AK8006" s="121"/>
    </row>
    <row r="8007" spans="37:37" ht="12.75">
      <c r="AK8007" s="121"/>
    </row>
    <row r="8008" spans="37:37" ht="12.75">
      <c r="AK8008" s="121"/>
    </row>
    <row r="8009" spans="37:37" ht="12.75">
      <c r="AK8009" s="121"/>
    </row>
    <row r="8010" spans="37:37" ht="12.75">
      <c r="AK8010" s="121"/>
    </row>
    <row r="8011" spans="37:37" ht="12.75">
      <c r="AK8011" s="121"/>
    </row>
    <row r="8012" spans="37:37" ht="12.75">
      <c r="AK8012" s="121"/>
    </row>
    <row r="8013" spans="37:37" ht="12.75">
      <c r="AK8013" s="121"/>
    </row>
    <row r="8014" spans="37:37" ht="12.75">
      <c r="AK8014" s="121"/>
    </row>
    <row r="8015" spans="37:37" ht="12.75">
      <c r="AK8015" s="121"/>
    </row>
    <row r="8016" spans="37:37" ht="12.75">
      <c r="AK8016" s="121"/>
    </row>
    <row r="8017" spans="37:37" ht="12.75">
      <c r="AK8017" s="121"/>
    </row>
    <row r="8018" spans="37:37" ht="12.75">
      <c r="AK8018" s="121"/>
    </row>
    <row r="8019" spans="37:37" ht="12.75">
      <c r="AK8019" s="121"/>
    </row>
    <row r="8020" spans="37:37" ht="12.75">
      <c r="AK8020" s="121"/>
    </row>
    <row r="8021" spans="37:37" ht="12.75">
      <c r="AK8021" s="121"/>
    </row>
    <row r="8022" spans="37:37" ht="12.75">
      <c r="AK8022" s="121"/>
    </row>
    <row r="8023" spans="37:37" ht="12.75">
      <c r="AK8023" s="121"/>
    </row>
    <row r="8024" spans="37:37" ht="12.75">
      <c r="AK8024" s="121"/>
    </row>
    <row r="8025" spans="37:37" ht="12.75">
      <c r="AK8025" s="121"/>
    </row>
    <row r="8026" spans="37:37" ht="12.75">
      <c r="AK8026" s="121"/>
    </row>
    <row r="8027" spans="37:37" ht="12.75">
      <c r="AK8027" s="121"/>
    </row>
    <row r="8028" spans="37:37" ht="12.75">
      <c r="AK8028" s="121"/>
    </row>
    <row r="8029" spans="37:37" ht="12.75">
      <c r="AK8029" s="121"/>
    </row>
    <row r="8030" spans="37:37" ht="12.75">
      <c r="AK8030" s="121"/>
    </row>
    <row r="8031" spans="37:37" ht="12.75">
      <c r="AK8031" s="121"/>
    </row>
    <row r="8032" spans="37:37" ht="12.75">
      <c r="AK8032" s="121"/>
    </row>
    <row r="8033" spans="37:37" ht="12.75">
      <c r="AK8033" s="121"/>
    </row>
    <row r="8034" spans="37:37" ht="12.75">
      <c r="AK8034" s="121"/>
    </row>
    <row r="8035" spans="37:37" ht="12.75">
      <c r="AK8035" s="121"/>
    </row>
    <row r="8036" spans="37:37" ht="12.75">
      <c r="AK8036" s="121"/>
    </row>
    <row r="8037" spans="37:37" ht="12.75">
      <c r="AK8037" s="121"/>
    </row>
    <row r="8038" spans="37:37" ht="12.75">
      <c r="AK8038" s="121"/>
    </row>
    <row r="8039" spans="37:37" ht="12.75">
      <c r="AK8039" s="121"/>
    </row>
    <row r="8040" spans="37:37" ht="12.75">
      <c r="AK8040" s="121"/>
    </row>
    <row r="8041" spans="37:37" ht="12.75">
      <c r="AK8041" s="121"/>
    </row>
    <row r="8042" spans="37:37" ht="12.75">
      <c r="AK8042" s="121"/>
    </row>
    <row r="8043" spans="37:37" ht="12.75">
      <c r="AK8043" s="121"/>
    </row>
    <row r="8044" spans="37:37" ht="12.75">
      <c r="AK8044" s="121"/>
    </row>
    <row r="8045" spans="37:37" ht="12.75">
      <c r="AK8045" s="121"/>
    </row>
    <row r="8046" spans="37:37" ht="12.75">
      <c r="AK8046" s="121"/>
    </row>
    <row r="8047" spans="37:37" ht="12.75">
      <c r="AK8047" s="121"/>
    </row>
    <row r="8048" spans="37:37" ht="12.75">
      <c r="AK8048" s="121"/>
    </row>
    <row r="8049" spans="37:37" ht="12.75">
      <c r="AK8049" s="121"/>
    </row>
    <row r="8050" spans="37:37" ht="12.75">
      <c r="AK8050" s="121"/>
    </row>
    <row r="8051" spans="37:37" ht="12.75">
      <c r="AK8051" s="121"/>
    </row>
    <row r="8052" spans="37:37" ht="12.75">
      <c r="AK8052" s="121"/>
    </row>
    <row r="8053" spans="37:37" ht="12.75">
      <c r="AK8053" s="121"/>
    </row>
    <row r="8054" spans="37:37" ht="12.75">
      <c r="AK8054" s="121"/>
    </row>
    <row r="8055" spans="37:37" ht="12.75">
      <c r="AK8055" s="121"/>
    </row>
    <row r="8056" spans="37:37" ht="12.75">
      <c r="AK8056" s="121"/>
    </row>
    <row r="8057" spans="37:37" ht="12.75">
      <c r="AK8057" s="121"/>
    </row>
    <row r="8058" spans="37:37" ht="12.75">
      <c r="AK8058" s="121"/>
    </row>
    <row r="8059" spans="37:37" ht="12.75">
      <c r="AK8059" s="121"/>
    </row>
    <row r="8060" spans="37:37" ht="12.75">
      <c r="AK8060" s="121"/>
    </row>
    <row r="8061" spans="37:37" ht="12.75">
      <c r="AK8061" s="121"/>
    </row>
    <row r="8062" spans="37:37" ht="12.75">
      <c r="AK8062" s="121"/>
    </row>
    <row r="8063" spans="37:37" ht="12.75">
      <c r="AK8063" s="121"/>
    </row>
    <row r="8064" spans="37:37" ht="12.75">
      <c r="AK8064" s="121"/>
    </row>
    <row r="8065" spans="37:37" ht="12.75">
      <c r="AK8065" s="121"/>
    </row>
    <row r="8066" spans="37:37" ht="12.75">
      <c r="AK8066" s="121"/>
    </row>
    <row r="8067" spans="37:37" ht="12.75">
      <c r="AK8067" s="121"/>
    </row>
    <row r="8068" spans="37:37" ht="12.75">
      <c r="AK8068" s="121"/>
    </row>
    <row r="8069" spans="37:37" ht="12.75">
      <c r="AK8069" s="121"/>
    </row>
    <row r="8070" spans="37:37" ht="12.75">
      <c r="AK8070" s="121"/>
    </row>
    <row r="8071" spans="37:37" ht="12.75">
      <c r="AK8071" s="121"/>
    </row>
    <row r="8072" spans="37:37" ht="12.75">
      <c r="AK8072" s="121"/>
    </row>
    <row r="8073" spans="37:37" ht="12.75">
      <c r="AK8073" s="121"/>
    </row>
    <row r="8074" spans="37:37" ht="12.75">
      <c r="AK8074" s="121"/>
    </row>
    <row r="8075" spans="37:37" ht="12.75">
      <c r="AK8075" s="121"/>
    </row>
    <row r="8076" spans="37:37" ht="12.75">
      <c r="AK8076" s="121"/>
    </row>
    <row r="8077" spans="37:37" ht="12.75">
      <c r="AK8077" s="121"/>
    </row>
    <row r="8078" spans="37:37" ht="12.75">
      <c r="AK8078" s="121"/>
    </row>
    <row r="8079" spans="37:37" ht="12.75">
      <c r="AK8079" s="121"/>
    </row>
    <row r="8080" spans="37:37" ht="12.75">
      <c r="AK8080" s="121"/>
    </row>
    <row r="8081" spans="37:37" ht="12.75">
      <c r="AK8081" s="121"/>
    </row>
    <row r="8082" spans="37:37" ht="12.75">
      <c r="AK8082" s="121"/>
    </row>
    <row r="8083" spans="37:37" ht="12.75">
      <c r="AK8083" s="121"/>
    </row>
    <row r="8084" spans="37:37" ht="12.75">
      <c r="AK8084" s="121"/>
    </row>
    <row r="8085" spans="37:37" ht="12.75">
      <c r="AK8085" s="121"/>
    </row>
    <row r="8086" spans="37:37" ht="12.75">
      <c r="AK8086" s="121"/>
    </row>
    <row r="8087" spans="37:37" ht="12.75">
      <c r="AK8087" s="121"/>
    </row>
    <row r="8088" spans="37:37" ht="12.75">
      <c r="AK8088" s="121"/>
    </row>
    <row r="8089" spans="37:37" ht="12.75">
      <c r="AK8089" s="121"/>
    </row>
    <row r="8090" spans="37:37" ht="12.75">
      <c r="AK8090" s="121"/>
    </row>
    <row r="8091" spans="37:37" ht="12.75">
      <c r="AK8091" s="121"/>
    </row>
    <row r="8092" spans="37:37" ht="12.75">
      <c r="AK8092" s="121"/>
    </row>
    <row r="8093" spans="37:37" ht="12.75">
      <c r="AK8093" s="121"/>
    </row>
    <row r="8094" spans="37:37" ht="12.75">
      <c r="AK8094" s="121"/>
    </row>
    <row r="8095" spans="37:37" ht="12.75">
      <c r="AK8095" s="121"/>
    </row>
    <row r="8096" spans="37:37" ht="12.75">
      <c r="AK8096" s="121"/>
    </row>
    <row r="8097" spans="37:37" ht="12.75">
      <c r="AK8097" s="121"/>
    </row>
    <row r="8098" spans="37:37" ht="12.75">
      <c r="AK8098" s="121"/>
    </row>
    <row r="8099" spans="37:37" ht="12.75">
      <c r="AK8099" s="121"/>
    </row>
    <row r="8100" spans="37:37" ht="12.75">
      <c r="AK8100" s="121"/>
    </row>
    <row r="8101" spans="37:37" ht="12.75">
      <c r="AK8101" s="121"/>
    </row>
    <row r="8102" spans="37:37" ht="12.75">
      <c r="AK8102" s="121"/>
    </row>
    <row r="8103" spans="37:37" ht="12.75">
      <c r="AK8103" s="121"/>
    </row>
    <row r="8104" spans="37:37" ht="12.75">
      <c r="AK8104" s="121"/>
    </row>
    <row r="8105" spans="37:37" ht="12.75">
      <c r="AK8105" s="121"/>
    </row>
    <row r="8106" spans="37:37" ht="12.75">
      <c r="AK8106" s="121"/>
    </row>
    <row r="8107" spans="37:37" ht="12.75">
      <c r="AK8107" s="121"/>
    </row>
    <row r="8108" spans="37:37" ht="12.75">
      <c r="AK8108" s="121"/>
    </row>
    <row r="8109" spans="37:37" ht="12.75">
      <c r="AK8109" s="121"/>
    </row>
    <row r="8110" spans="37:37" ht="12.75">
      <c r="AK8110" s="121"/>
    </row>
    <row r="8111" spans="37:37" ht="12.75">
      <c r="AK8111" s="121"/>
    </row>
    <row r="8112" spans="37:37" ht="12.75">
      <c r="AK8112" s="121"/>
    </row>
    <row r="8113" spans="37:37" ht="12.75">
      <c r="AK8113" s="121"/>
    </row>
    <row r="8114" spans="37:37" ht="12.75">
      <c r="AK8114" s="121"/>
    </row>
    <row r="8115" spans="37:37" ht="12.75">
      <c r="AK8115" s="121"/>
    </row>
    <row r="8116" spans="37:37" ht="12.75">
      <c r="AK8116" s="121"/>
    </row>
    <row r="8117" spans="37:37" ht="12.75">
      <c r="AK8117" s="121"/>
    </row>
    <row r="8118" spans="37:37" ht="12.75">
      <c r="AK8118" s="121"/>
    </row>
    <row r="8119" spans="37:37" ht="12.75">
      <c r="AK8119" s="121"/>
    </row>
    <row r="8120" spans="37:37" ht="12.75">
      <c r="AK8120" s="121"/>
    </row>
    <row r="8121" spans="37:37" ht="12.75">
      <c r="AK8121" s="121"/>
    </row>
    <row r="8122" spans="37:37" ht="12.75">
      <c r="AK8122" s="121"/>
    </row>
    <row r="8123" spans="37:37" ht="12.75">
      <c r="AK8123" s="121"/>
    </row>
    <row r="8124" spans="37:37" ht="12.75">
      <c r="AK8124" s="121"/>
    </row>
    <row r="8125" spans="37:37" ht="12.75">
      <c r="AK8125" s="121"/>
    </row>
    <row r="8126" spans="37:37" ht="12.75">
      <c r="AK8126" s="121"/>
    </row>
    <row r="8127" spans="37:37" ht="12.75">
      <c r="AK8127" s="121"/>
    </row>
    <row r="8128" spans="37:37" ht="12.75">
      <c r="AK8128" s="121"/>
    </row>
    <row r="8129" spans="37:37" ht="12.75">
      <c r="AK8129" s="121"/>
    </row>
    <row r="8130" spans="37:37" ht="12.75">
      <c r="AK8130" s="121"/>
    </row>
    <row r="8131" spans="37:37" ht="12.75">
      <c r="AK8131" s="121"/>
    </row>
    <row r="8132" spans="37:37" ht="12.75">
      <c r="AK8132" s="121"/>
    </row>
    <row r="8133" spans="37:37" ht="12.75">
      <c r="AK8133" s="121"/>
    </row>
    <row r="8134" spans="37:37" ht="12.75">
      <c r="AK8134" s="121"/>
    </row>
    <row r="8135" spans="37:37" ht="12.75">
      <c r="AK8135" s="121"/>
    </row>
    <row r="8136" spans="37:37" ht="12.75">
      <c r="AK8136" s="121"/>
    </row>
    <row r="8137" spans="37:37" ht="12.75">
      <c r="AK8137" s="121"/>
    </row>
    <row r="8138" spans="37:37" ht="12.75">
      <c r="AK8138" s="121"/>
    </row>
    <row r="8139" spans="37:37" ht="12.75">
      <c r="AK8139" s="121"/>
    </row>
    <row r="8140" spans="37:37" ht="12.75">
      <c r="AK8140" s="121"/>
    </row>
    <row r="8141" spans="37:37" ht="12.75">
      <c r="AK8141" s="121"/>
    </row>
    <row r="8142" spans="37:37" ht="12.75">
      <c r="AK8142" s="121"/>
    </row>
    <row r="8143" spans="37:37" ht="12.75">
      <c r="AK8143" s="121"/>
    </row>
    <row r="8144" spans="37:37" ht="12.75">
      <c r="AK8144" s="121"/>
    </row>
    <row r="8145" spans="37:37" ht="12.75">
      <c r="AK8145" s="121"/>
    </row>
    <row r="8146" spans="37:37" ht="12.75">
      <c r="AK8146" s="121"/>
    </row>
    <row r="8147" spans="37:37" ht="12.75">
      <c r="AK8147" s="121"/>
    </row>
    <row r="8148" spans="37:37" ht="12.75">
      <c r="AK8148" s="121"/>
    </row>
    <row r="8149" spans="37:37" ht="12.75">
      <c r="AK8149" s="121"/>
    </row>
    <row r="8150" spans="37:37" ht="12.75">
      <c r="AK8150" s="121"/>
    </row>
    <row r="8151" spans="37:37" ht="12.75">
      <c r="AK8151" s="121"/>
    </row>
    <row r="8152" spans="37:37" ht="12.75">
      <c r="AK8152" s="121"/>
    </row>
    <row r="8153" spans="37:37" ht="12.75">
      <c r="AK8153" s="121"/>
    </row>
    <row r="8154" spans="37:37" ht="12.75">
      <c r="AK8154" s="121"/>
    </row>
    <row r="8155" spans="37:37" ht="12.75">
      <c r="AK8155" s="121"/>
    </row>
    <row r="8156" spans="37:37" ht="12.75">
      <c r="AK8156" s="121"/>
    </row>
    <row r="8157" spans="37:37" ht="12.75">
      <c r="AK8157" s="121"/>
    </row>
    <row r="8158" spans="37:37" ht="12.75">
      <c r="AK8158" s="121"/>
    </row>
    <row r="8159" spans="37:37" ht="12.75">
      <c r="AK8159" s="121"/>
    </row>
    <row r="8160" spans="37:37" ht="12.75">
      <c r="AK8160" s="121"/>
    </row>
    <row r="8161" spans="37:37" ht="12.75">
      <c r="AK8161" s="121"/>
    </row>
    <row r="8162" spans="37:37" ht="12.75">
      <c r="AK8162" s="121"/>
    </row>
    <row r="8163" spans="37:37" ht="12.75">
      <c r="AK8163" s="121"/>
    </row>
    <row r="8164" spans="37:37" ht="12.75">
      <c r="AK8164" s="121"/>
    </row>
    <row r="8165" spans="37:37" ht="12.75">
      <c r="AK8165" s="121"/>
    </row>
    <row r="8166" spans="37:37" ht="12.75">
      <c r="AK8166" s="121"/>
    </row>
    <row r="8167" spans="37:37" ht="12.75">
      <c r="AK8167" s="121"/>
    </row>
    <row r="8168" spans="37:37" ht="12.75">
      <c r="AK8168" s="121"/>
    </row>
    <row r="8169" spans="37:37" ht="12.75">
      <c r="AK8169" s="121"/>
    </row>
    <row r="8170" spans="37:37" ht="12.75">
      <c r="AK8170" s="121"/>
    </row>
    <row r="8171" spans="37:37" ht="12.75">
      <c r="AK8171" s="121"/>
    </row>
    <row r="8172" spans="37:37" ht="12.75">
      <c r="AK8172" s="121"/>
    </row>
    <row r="8173" spans="37:37" ht="12.75">
      <c r="AK8173" s="121"/>
    </row>
    <row r="8174" spans="37:37" ht="12.75">
      <c r="AK8174" s="121"/>
    </row>
    <row r="8175" spans="37:37" ht="12.75">
      <c r="AK8175" s="121"/>
    </row>
    <row r="8176" spans="37:37" ht="12.75">
      <c r="AK8176" s="121"/>
    </row>
    <row r="8177" spans="37:37" ht="12.75">
      <c r="AK8177" s="121"/>
    </row>
    <row r="8178" spans="37:37" ht="12.75">
      <c r="AK8178" s="121"/>
    </row>
    <row r="8179" spans="37:37" ht="12.75">
      <c r="AK8179" s="121"/>
    </row>
    <row r="8180" spans="37:37" ht="12.75">
      <c r="AK8180" s="121"/>
    </row>
    <row r="8181" spans="37:37" ht="12.75">
      <c r="AK8181" s="121"/>
    </row>
    <row r="8182" spans="37:37" ht="12.75">
      <c r="AK8182" s="121"/>
    </row>
    <row r="8183" spans="37:37" ht="12.75">
      <c r="AK8183" s="121"/>
    </row>
    <row r="8184" spans="37:37" ht="12.75">
      <c r="AK8184" s="121"/>
    </row>
    <row r="8185" spans="37:37" ht="12.75">
      <c r="AK8185" s="121"/>
    </row>
    <row r="8186" spans="37:37" ht="12.75">
      <c r="AK8186" s="121"/>
    </row>
    <row r="8187" spans="37:37" ht="12.75">
      <c r="AK8187" s="121"/>
    </row>
    <row r="8188" spans="37:37" ht="12.75">
      <c r="AK8188" s="121"/>
    </row>
    <row r="8189" spans="37:37" ht="12.75">
      <c r="AK8189" s="121"/>
    </row>
    <row r="8190" spans="37:37" ht="12.75">
      <c r="AK8190" s="121"/>
    </row>
    <row r="8191" spans="37:37" ht="12.75">
      <c r="AK8191" s="121"/>
    </row>
    <row r="8192" spans="37:37" ht="12.75">
      <c r="AK8192" s="121"/>
    </row>
    <row r="8193" spans="37:37" ht="12.75">
      <c r="AK8193" s="121"/>
    </row>
    <row r="8194" spans="37:37" ht="12.75">
      <c r="AK8194" s="121"/>
    </row>
    <row r="8195" spans="37:37" ht="12.75">
      <c r="AK8195" s="121"/>
    </row>
    <row r="8196" spans="37:37" ht="12.75">
      <c r="AK8196" s="121"/>
    </row>
    <row r="8197" spans="37:37" ht="12.75">
      <c r="AK8197" s="121"/>
    </row>
    <row r="8198" spans="37:37" ht="12.75">
      <c r="AK8198" s="121"/>
    </row>
    <row r="8199" spans="37:37" ht="12.75">
      <c r="AK8199" s="121"/>
    </row>
    <row r="8200" spans="37:37" ht="12.75">
      <c r="AK8200" s="121"/>
    </row>
    <row r="8201" spans="37:37" ht="12.75">
      <c r="AK8201" s="121"/>
    </row>
    <row r="8202" spans="37:37" ht="12.75">
      <c r="AK8202" s="121"/>
    </row>
    <row r="8203" spans="37:37" ht="12.75">
      <c r="AK8203" s="121"/>
    </row>
    <row r="8204" spans="37:37" ht="12.75">
      <c r="AK8204" s="121"/>
    </row>
    <row r="8205" spans="37:37" ht="12.75">
      <c r="AK8205" s="121"/>
    </row>
    <row r="8206" spans="37:37" ht="12.75">
      <c r="AK8206" s="121"/>
    </row>
    <row r="8207" spans="37:37" ht="12.75">
      <c r="AK8207" s="121"/>
    </row>
    <row r="8208" spans="37:37" ht="12.75">
      <c r="AK8208" s="121"/>
    </row>
    <row r="8209" spans="37:37" ht="12.75">
      <c r="AK8209" s="121"/>
    </row>
    <row r="8210" spans="37:37" ht="12.75">
      <c r="AK8210" s="121"/>
    </row>
    <row r="8211" spans="37:37" ht="12.75">
      <c r="AK8211" s="121"/>
    </row>
    <row r="8212" spans="37:37" ht="12.75">
      <c r="AK8212" s="121"/>
    </row>
    <row r="8213" spans="37:37" ht="12.75">
      <c r="AK8213" s="121"/>
    </row>
    <row r="8214" spans="37:37" ht="12.75">
      <c r="AK8214" s="121"/>
    </row>
    <row r="8215" spans="37:37" ht="12.75">
      <c r="AK8215" s="121"/>
    </row>
    <row r="8216" spans="37:37" ht="12.75">
      <c r="AK8216" s="121"/>
    </row>
    <row r="8217" spans="37:37" ht="12.75">
      <c r="AK8217" s="121"/>
    </row>
    <row r="8218" spans="37:37" ht="12.75">
      <c r="AK8218" s="121"/>
    </row>
    <row r="8219" spans="37:37" ht="12.75">
      <c r="AK8219" s="121"/>
    </row>
    <row r="8220" spans="37:37" ht="12.75">
      <c r="AK8220" s="121"/>
    </row>
    <row r="8221" spans="37:37" ht="12.75">
      <c r="AK8221" s="121"/>
    </row>
    <row r="8222" spans="37:37" ht="12.75">
      <c r="AK8222" s="121"/>
    </row>
    <row r="8223" spans="37:37" ht="12.75">
      <c r="AK8223" s="121"/>
    </row>
    <row r="8224" spans="37:37" ht="12.75">
      <c r="AK8224" s="121"/>
    </row>
    <row r="8225" spans="37:37" ht="12.75">
      <c r="AK8225" s="121"/>
    </row>
    <row r="8226" spans="37:37" ht="12.75">
      <c r="AK8226" s="121"/>
    </row>
    <row r="8227" spans="37:37" ht="12.75">
      <c r="AK8227" s="121"/>
    </row>
    <row r="8228" spans="37:37" ht="12.75">
      <c r="AK8228" s="121"/>
    </row>
    <row r="8229" spans="37:37" ht="12.75">
      <c r="AK8229" s="121"/>
    </row>
    <row r="8230" spans="37:37" ht="12.75">
      <c r="AK8230" s="121"/>
    </row>
    <row r="8231" spans="37:37" ht="12.75">
      <c r="AK8231" s="121"/>
    </row>
    <row r="8232" spans="37:37" ht="12.75">
      <c r="AK8232" s="121"/>
    </row>
    <row r="8233" spans="37:37" ht="12.75">
      <c r="AK8233" s="121"/>
    </row>
    <row r="8234" spans="37:37" ht="12.75">
      <c r="AK8234" s="121"/>
    </row>
    <row r="8235" spans="37:37" ht="12.75">
      <c r="AK8235" s="121"/>
    </row>
    <row r="8236" spans="37:37" ht="12.75">
      <c r="AK8236" s="121"/>
    </row>
    <row r="8237" spans="37:37" ht="12.75">
      <c r="AK8237" s="121"/>
    </row>
    <row r="8238" spans="37:37" ht="12.75">
      <c r="AK8238" s="121"/>
    </row>
    <row r="8239" spans="37:37" ht="12.75">
      <c r="AK8239" s="121"/>
    </row>
    <row r="8240" spans="37:37" ht="12.75">
      <c r="AK8240" s="121"/>
    </row>
    <row r="8241" spans="37:37" ht="12.75">
      <c r="AK8241" s="121"/>
    </row>
    <row r="8242" spans="37:37" ht="12.75">
      <c r="AK8242" s="121"/>
    </row>
    <row r="8243" spans="37:37" ht="12.75">
      <c r="AK8243" s="121"/>
    </row>
    <row r="8244" spans="37:37" ht="12.75">
      <c r="AK8244" s="121"/>
    </row>
    <row r="8245" spans="37:37" ht="12.75">
      <c r="AK8245" s="121"/>
    </row>
    <row r="8246" spans="37:37" ht="12.75">
      <c r="AK8246" s="121"/>
    </row>
    <row r="8247" spans="37:37" ht="12.75">
      <c r="AK8247" s="121"/>
    </row>
    <row r="8248" spans="37:37" ht="12.75">
      <c r="AK8248" s="121"/>
    </row>
    <row r="8249" spans="37:37" ht="12.75">
      <c r="AK8249" s="121"/>
    </row>
    <row r="8250" spans="37:37" ht="12.75">
      <c r="AK8250" s="121"/>
    </row>
    <row r="8251" spans="37:37" ht="12.75">
      <c r="AK8251" s="121"/>
    </row>
    <row r="8252" spans="37:37" ht="12.75">
      <c r="AK8252" s="121"/>
    </row>
    <row r="8253" spans="37:37" ht="12.75">
      <c r="AK8253" s="121"/>
    </row>
    <row r="8254" spans="37:37" ht="12.75">
      <c r="AK8254" s="121"/>
    </row>
    <row r="8255" spans="37:37" ht="12.75">
      <c r="AK8255" s="121"/>
    </row>
    <row r="8256" spans="37:37" ht="12.75">
      <c r="AK8256" s="121"/>
    </row>
    <row r="8257" spans="37:37" ht="12.75">
      <c r="AK8257" s="121"/>
    </row>
    <row r="8258" spans="37:37" ht="12.75">
      <c r="AK8258" s="121"/>
    </row>
    <row r="8259" spans="37:37" ht="12.75">
      <c r="AK8259" s="121"/>
    </row>
    <row r="8260" spans="37:37" ht="12.75">
      <c r="AK8260" s="121"/>
    </row>
    <row r="8261" spans="37:37" ht="12.75">
      <c r="AK8261" s="121"/>
    </row>
    <row r="8262" spans="37:37" ht="12.75">
      <c r="AK8262" s="121"/>
    </row>
    <row r="8263" spans="37:37" ht="12.75">
      <c r="AK8263" s="121"/>
    </row>
    <row r="8264" spans="37:37" ht="12.75">
      <c r="AK8264" s="121"/>
    </row>
    <row r="8265" spans="37:37" ht="12.75">
      <c r="AK8265" s="121"/>
    </row>
    <row r="8266" spans="37:37" ht="12.75">
      <c r="AK8266" s="121"/>
    </row>
    <row r="8267" spans="37:37" ht="12.75">
      <c r="AK8267" s="121"/>
    </row>
    <row r="8268" spans="37:37" ht="12.75">
      <c r="AK8268" s="121"/>
    </row>
    <row r="8269" spans="37:37" ht="12.75">
      <c r="AK8269" s="121"/>
    </row>
    <row r="8270" spans="37:37" ht="12.75">
      <c r="AK8270" s="121"/>
    </row>
    <row r="8271" spans="37:37" ht="12.75">
      <c r="AK8271" s="121"/>
    </row>
    <row r="8272" spans="37:37" ht="12.75">
      <c r="AK8272" s="121"/>
    </row>
    <row r="8273" spans="37:37" ht="12.75">
      <c r="AK8273" s="121"/>
    </row>
    <row r="8274" spans="37:37" ht="12.75">
      <c r="AK8274" s="121"/>
    </row>
    <row r="8275" spans="37:37" ht="12.75">
      <c r="AK8275" s="121"/>
    </row>
    <row r="8276" spans="37:37" ht="12.75">
      <c r="AK8276" s="121"/>
    </row>
    <row r="8277" spans="37:37" ht="12.75">
      <c r="AK8277" s="121"/>
    </row>
    <row r="8278" spans="37:37" ht="12.75">
      <c r="AK8278" s="121"/>
    </row>
    <row r="8279" spans="37:37" ht="12.75">
      <c r="AK8279" s="121"/>
    </row>
    <row r="8280" spans="37:37" ht="12.75">
      <c r="AK8280" s="121"/>
    </row>
    <row r="8281" spans="37:37" ht="12.75">
      <c r="AK8281" s="121"/>
    </row>
    <row r="8282" spans="37:37" ht="12.75">
      <c r="AK8282" s="121"/>
    </row>
    <row r="8283" spans="37:37" ht="12.75">
      <c r="AK8283" s="121"/>
    </row>
    <row r="8284" spans="37:37" ht="12.75">
      <c r="AK8284" s="121"/>
    </row>
    <row r="8285" spans="37:37" ht="12.75">
      <c r="AK8285" s="121"/>
    </row>
    <row r="8286" spans="37:37" ht="12.75">
      <c r="AK8286" s="121"/>
    </row>
    <row r="8287" spans="37:37" ht="12.75">
      <c r="AK8287" s="121"/>
    </row>
    <row r="8288" spans="37:37" ht="12.75">
      <c r="AK8288" s="121"/>
    </row>
    <row r="8289" spans="37:37" ht="12.75">
      <c r="AK8289" s="121"/>
    </row>
    <row r="8290" spans="37:37" ht="12.75">
      <c r="AK8290" s="121"/>
    </row>
    <row r="8291" spans="37:37" ht="12.75">
      <c r="AK8291" s="121"/>
    </row>
    <row r="8292" spans="37:37" ht="12.75">
      <c r="AK8292" s="121"/>
    </row>
    <row r="8293" spans="37:37" ht="12.75">
      <c r="AK8293" s="121"/>
    </row>
    <row r="8294" spans="37:37" ht="12.75">
      <c r="AK8294" s="121"/>
    </row>
    <row r="8295" spans="37:37" ht="12.75">
      <c r="AK8295" s="121"/>
    </row>
    <row r="8296" spans="37:37" ht="12.75">
      <c r="AK8296" s="121"/>
    </row>
    <row r="8297" spans="37:37" ht="12.75">
      <c r="AK8297" s="121"/>
    </row>
    <row r="8298" spans="37:37" ht="12.75">
      <c r="AK8298" s="121"/>
    </row>
    <row r="8299" spans="37:37" ht="12.75">
      <c r="AK8299" s="121"/>
    </row>
    <row r="8300" spans="37:37" ht="12.75">
      <c r="AK8300" s="121"/>
    </row>
    <row r="8301" spans="37:37" ht="12.75">
      <c r="AK8301" s="121"/>
    </row>
    <row r="8302" spans="37:37" ht="12.75">
      <c r="AK8302" s="121"/>
    </row>
    <row r="8303" spans="37:37" ht="12.75">
      <c r="AK8303" s="121"/>
    </row>
    <row r="8304" spans="37:37" ht="12.75">
      <c r="AK8304" s="121"/>
    </row>
    <row r="8305" spans="37:37" ht="12.75">
      <c r="AK8305" s="121"/>
    </row>
    <row r="8306" spans="37:37" ht="12.75">
      <c r="AK8306" s="121"/>
    </row>
    <row r="8307" spans="37:37" ht="12.75">
      <c r="AK8307" s="121"/>
    </row>
    <row r="8308" spans="37:37" ht="12.75">
      <c r="AK8308" s="121"/>
    </row>
    <row r="8309" spans="37:37" ht="12.75">
      <c r="AK8309" s="121"/>
    </row>
    <row r="8310" spans="37:37" ht="12.75">
      <c r="AK8310" s="121"/>
    </row>
    <row r="8311" spans="37:37" ht="12.75">
      <c r="AK8311" s="121"/>
    </row>
    <row r="8312" spans="37:37" ht="12.75">
      <c r="AK8312" s="121"/>
    </row>
    <row r="8313" spans="37:37" ht="12.75">
      <c r="AK8313" s="121"/>
    </row>
    <row r="8314" spans="37:37" ht="12.75">
      <c r="AK8314" s="121"/>
    </row>
    <row r="8315" spans="37:37" ht="12.75">
      <c r="AK8315" s="121"/>
    </row>
    <row r="8316" spans="37:37" ht="12.75">
      <c r="AK8316" s="121"/>
    </row>
    <row r="8317" spans="37:37" ht="12.75">
      <c r="AK8317" s="121"/>
    </row>
    <row r="8318" spans="37:37" ht="12.75">
      <c r="AK8318" s="121"/>
    </row>
    <row r="8319" spans="37:37" ht="12.75">
      <c r="AK8319" s="121"/>
    </row>
    <row r="8320" spans="37:37" ht="12.75">
      <c r="AK8320" s="121"/>
    </row>
    <row r="8321" spans="37:37" ht="12.75">
      <c r="AK8321" s="121"/>
    </row>
    <row r="8322" spans="37:37" ht="12.75">
      <c r="AK8322" s="121"/>
    </row>
    <row r="8323" spans="37:37" ht="12.75">
      <c r="AK8323" s="121"/>
    </row>
    <row r="8324" spans="37:37" ht="12.75">
      <c r="AK8324" s="121"/>
    </row>
    <row r="8325" spans="37:37" ht="12.75">
      <c r="AK8325" s="121"/>
    </row>
    <row r="8326" spans="37:37" ht="12.75">
      <c r="AK8326" s="121"/>
    </row>
    <row r="8327" spans="37:37" ht="12.75">
      <c r="AK8327" s="121"/>
    </row>
    <row r="8328" spans="37:37" ht="12.75">
      <c r="AK8328" s="121"/>
    </row>
    <row r="8329" spans="37:37" ht="12.75">
      <c r="AK8329" s="121"/>
    </row>
    <row r="8330" spans="37:37" ht="12.75">
      <c r="AK8330" s="121"/>
    </row>
    <row r="8331" spans="37:37" ht="12.75">
      <c r="AK8331" s="121"/>
    </row>
    <row r="8332" spans="37:37" ht="12.75">
      <c r="AK8332" s="121"/>
    </row>
    <row r="8333" spans="37:37" ht="12.75">
      <c r="AK8333" s="121"/>
    </row>
    <row r="8334" spans="37:37" ht="12.75">
      <c r="AK8334" s="121"/>
    </row>
    <row r="8335" spans="37:37" ht="12.75">
      <c r="AK8335" s="121"/>
    </row>
    <row r="8336" spans="37:37" ht="12.75">
      <c r="AK8336" s="121"/>
    </row>
    <row r="8337" spans="37:37" ht="12.75">
      <c r="AK8337" s="121"/>
    </row>
    <row r="8338" spans="37:37" ht="12.75">
      <c r="AK8338" s="121"/>
    </row>
    <row r="8339" spans="37:37" ht="12.75">
      <c r="AK8339" s="121"/>
    </row>
    <row r="8340" spans="37:37" ht="12.75">
      <c r="AK8340" s="121"/>
    </row>
    <row r="8341" spans="37:37" ht="12.75">
      <c r="AK8341" s="121"/>
    </row>
    <row r="8342" spans="37:37" ht="12.75">
      <c r="AK8342" s="121"/>
    </row>
    <row r="8343" spans="37:37" ht="12.75">
      <c r="AK8343" s="121"/>
    </row>
    <row r="8344" spans="37:37" ht="12.75">
      <c r="AK8344" s="121"/>
    </row>
    <row r="8345" spans="37:37" ht="12.75">
      <c r="AK8345" s="121"/>
    </row>
    <row r="8346" spans="37:37" ht="12.75">
      <c r="AK8346" s="121"/>
    </row>
    <row r="8347" spans="37:37" ht="12.75">
      <c r="AK8347" s="121"/>
    </row>
    <row r="8348" spans="37:37" ht="12.75">
      <c r="AK8348" s="121"/>
    </row>
    <row r="8349" spans="37:37" ht="12.75">
      <c r="AK8349" s="121"/>
    </row>
    <row r="8350" spans="37:37" ht="12.75">
      <c r="AK8350" s="121"/>
    </row>
    <row r="8351" spans="37:37" ht="12.75">
      <c r="AK8351" s="121"/>
    </row>
    <row r="8352" spans="37:37" ht="12.75">
      <c r="AK8352" s="121"/>
    </row>
    <row r="8353" spans="37:37" ht="12.75">
      <c r="AK8353" s="121"/>
    </row>
    <row r="8354" spans="37:37" ht="12.75">
      <c r="AK8354" s="121"/>
    </row>
    <row r="8355" spans="37:37" ht="12.75">
      <c r="AK8355" s="121"/>
    </row>
    <row r="8356" spans="37:37" ht="12.75">
      <c r="AK8356" s="121"/>
    </row>
    <row r="8357" spans="37:37" ht="12.75">
      <c r="AK8357" s="121"/>
    </row>
    <row r="8358" spans="37:37" ht="12.75">
      <c r="AK8358" s="121"/>
    </row>
    <row r="8359" spans="37:37" ht="12.75">
      <c r="AK8359" s="121"/>
    </row>
    <row r="8360" spans="37:37" ht="12.75">
      <c r="AK8360" s="121"/>
    </row>
    <row r="8361" spans="37:37" ht="12.75">
      <c r="AK8361" s="121"/>
    </row>
    <row r="8362" spans="37:37" ht="12.75">
      <c r="AK8362" s="121"/>
    </row>
    <row r="8363" spans="37:37" ht="12.75">
      <c r="AK8363" s="121"/>
    </row>
    <row r="8364" spans="37:37" ht="12.75">
      <c r="AK8364" s="121"/>
    </row>
    <row r="8365" spans="37:37" ht="12.75">
      <c r="AK8365" s="121"/>
    </row>
    <row r="8366" spans="37:37" ht="12.75">
      <c r="AK8366" s="121"/>
    </row>
    <row r="8367" spans="37:37" ht="12.75">
      <c r="AK8367" s="121"/>
    </row>
    <row r="8368" spans="37:37" ht="12.75">
      <c r="AK8368" s="121"/>
    </row>
    <row r="8369" spans="37:37" ht="12.75">
      <c r="AK8369" s="121"/>
    </row>
    <row r="8370" spans="37:37" ht="12.75">
      <c r="AK8370" s="121"/>
    </row>
    <row r="8371" spans="37:37" ht="12.75">
      <c r="AK8371" s="121"/>
    </row>
    <row r="8372" spans="37:37" ht="12.75">
      <c r="AK8372" s="121"/>
    </row>
    <row r="8373" spans="37:37" ht="12.75">
      <c r="AK8373" s="121"/>
    </row>
    <row r="8374" spans="37:37" ht="12.75">
      <c r="AK8374" s="121"/>
    </row>
    <row r="8375" spans="37:37" ht="12.75">
      <c r="AK8375" s="121"/>
    </row>
    <row r="8376" spans="37:37" ht="12.75">
      <c r="AK8376" s="121"/>
    </row>
    <row r="8377" spans="37:37" ht="12.75">
      <c r="AK8377" s="121"/>
    </row>
    <row r="8378" spans="37:37" ht="12.75">
      <c r="AK8378" s="121"/>
    </row>
    <row r="8379" spans="37:37" ht="12.75">
      <c r="AK8379" s="121"/>
    </row>
    <row r="8380" spans="37:37" ht="12.75">
      <c r="AK8380" s="121"/>
    </row>
    <row r="8381" spans="37:37" ht="12.75">
      <c r="AK8381" s="121"/>
    </row>
    <row r="8382" spans="37:37" ht="12.75">
      <c r="AK8382" s="121"/>
    </row>
    <row r="8383" spans="37:37" ht="12.75">
      <c r="AK8383" s="121"/>
    </row>
    <row r="8384" spans="37:37" ht="12.75">
      <c r="AK8384" s="121"/>
    </row>
    <row r="8385" spans="37:37" ht="12.75">
      <c r="AK8385" s="121"/>
    </row>
    <row r="8386" spans="37:37" ht="12.75">
      <c r="AK8386" s="121"/>
    </row>
    <row r="8387" spans="37:37" ht="12.75">
      <c r="AK8387" s="121"/>
    </row>
    <row r="8388" spans="37:37" ht="12.75">
      <c r="AK8388" s="121"/>
    </row>
    <row r="8389" spans="37:37" ht="12.75">
      <c r="AK8389" s="121"/>
    </row>
    <row r="8390" spans="37:37" ht="12.75">
      <c r="AK8390" s="121"/>
    </row>
    <row r="8391" spans="37:37" ht="12.75">
      <c r="AK8391" s="121"/>
    </row>
    <row r="8392" spans="37:37" ht="12.75">
      <c r="AK8392" s="121"/>
    </row>
    <row r="8393" spans="37:37" ht="12.75">
      <c r="AK8393" s="121"/>
    </row>
    <row r="8394" spans="37:37" ht="12.75">
      <c r="AK8394" s="121"/>
    </row>
    <row r="8395" spans="37:37" ht="12.75">
      <c r="AK8395" s="121"/>
    </row>
    <row r="8396" spans="37:37" ht="12.75">
      <c r="AK8396" s="121"/>
    </row>
    <row r="8397" spans="37:37" ht="12.75">
      <c r="AK8397" s="121"/>
    </row>
    <row r="8398" spans="37:37" ht="12.75">
      <c r="AK8398" s="121"/>
    </row>
    <row r="8399" spans="37:37" ht="12.75">
      <c r="AK8399" s="121"/>
    </row>
    <row r="8400" spans="37:37" ht="12.75">
      <c r="AK8400" s="121"/>
    </row>
    <row r="8401" spans="37:37" ht="12.75">
      <c r="AK8401" s="121"/>
    </row>
    <row r="8402" spans="37:37" ht="12.75">
      <c r="AK8402" s="121"/>
    </row>
    <row r="8403" spans="37:37" ht="12.75">
      <c r="AK8403" s="121"/>
    </row>
    <row r="8404" spans="37:37" ht="12.75">
      <c r="AK8404" s="121"/>
    </row>
    <row r="8405" spans="37:37" ht="12.75">
      <c r="AK8405" s="121"/>
    </row>
    <row r="8406" spans="37:37" ht="12.75">
      <c r="AK8406" s="121"/>
    </row>
    <row r="8407" spans="37:37" ht="12.75">
      <c r="AK8407" s="121"/>
    </row>
    <row r="8408" spans="37:37" ht="12.75">
      <c r="AK8408" s="121"/>
    </row>
    <row r="8409" spans="37:37" ht="12.75">
      <c r="AK8409" s="121"/>
    </row>
    <row r="8410" spans="37:37" ht="12.75">
      <c r="AK8410" s="121"/>
    </row>
    <row r="8411" spans="37:37" ht="12.75">
      <c r="AK8411" s="121"/>
    </row>
    <row r="8412" spans="37:37" ht="12.75">
      <c r="AK8412" s="121"/>
    </row>
    <row r="8413" spans="37:37" ht="12.75">
      <c r="AK8413" s="121"/>
    </row>
    <row r="8414" spans="37:37" ht="12.75">
      <c r="AK8414" s="121"/>
    </row>
    <row r="8415" spans="37:37" ht="12.75">
      <c r="AK8415" s="121"/>
    </row>
    <row r="8416" spans="37:37" ht="12.75">
      <c r="AK8416" s="121"/>
    </row>
    <row r="8417" spans="37:37" ht="12.75">
      <c r="AK8417" s="121"/>
    </row>
    <row r="8418" spans="37:37" ht="12.75">
      <c r="AK8418" s="121"/>
    </row>
    <row r="8419" spans="37:37" ht="12.75">
      <c r="AK8419" s="121"/>
    </row>
    <row r="8420" spans="37:37" ht="12.75">
      <c r="AK8420" s="121"/>
    </row>
    <row r="8421" spans="37:37" ht="12.75">
      <c r="AK8421" s="121"/>
    </row>
    <row r="8422" spans="37:37" ht="12.75">
      <c r="AK8422" s="121"/>
    </row>
    <row r="8423" spans="37:37" ht="12.75">
      <c r="AK8423" s="121"/>
    </row>
    <row r="8424" spans="37:37" ht="12.75">
      <c r="AK8424" s="121"/>
    </row>
    <row r="8425" spans="37:37" ht="12.75">
      <c r="AK8425" s="121"/>
    </row>
    <row r="8426" spans="37:37" ht="12.75">
      <c r="AK8426" s="121"/>
    </row>
    <row r="8427" spans="37:37" ht="12.75">
      <c r="AK8427" s="121"/>
    </row>
    <row r="8428" spans="37:37" ht="12.75">
      <c r="AK8428" s="121"/>
    </row>
    <row r="8429" spans="37:37" ht="12.75">
      <c r="AK8429" s="121"/>
    </row>
    <row r="8430" spans="37:37" ht="12.75">
      <c r="AK8430" s="121"/>
    </row>
    <row r="8431" spans="37:37" ht="12.75">
      <c r="AK8431" s="121"/>
    </row>
    <row r="8432" spans="37:37" ht="12.75">
      <c r="AK8432" s="121"/>
    </row>
    <row r="8433" spans="37:37" ht="12.75">
      <c r="AK8433" s="121"/>
    </row>
    <row r="8434" spans="37:37" ht="12.75">
      <c r="AK8434" s="121"/>
    </row>
    <row r="8435" spans="37:37" ht="12.75">
      <c r="AK8435" s="121"/>
    </row>
    <row r="8436" spans="37:37" ht="12.75">
      <c r="AK8436" s="121"/>
    </row>
    <row r="8437" spans="37:37" ht="12.75">
      <c r="AK8437" s="121"/>
    </row>
    <row r="8438" spans="37:37" ht="12.75">
      <c r="AK8438" s="121"/>
    </row>
    <row r="8439" spans="37:37" ht="12.75">
      <c r="AK8439" s="121"/>
    </row>
    <row r="8440" spans="37:37" ht="12.75">
      <c r="AK8440" s="121"/>
    </row>
    <row r="8441" spans="37:37" ht="12.75">
      <c r="AK8441" s="121"/>
    </row>
    <row r="8442" spans="37:37" ht="12.75">
      <c r="AK8442" s="121"/>
    </row>
    <row r="8443" spans="37:37" ht="12.75">
      <c r="AK8443" s="121"/>
    </row>
    <row r="8444" spans="37:37" ht="12.75">
      <c r="AK8444" s="121"/>
    </row>
    <row r="8445" spans="37:37" ht="12.75">
      <c r="AK8445" s="121"/>
    </row>
    <row r="8446" spans="37:37" ht="12.75">
      <c r="AK8446" s="121"/>
    </row>
    <row r="8447" spans="37:37" ht="12.75">
      <c r="AK8447" s="121"/>
    </row>
    <row r="8448" spans="37:37" ht="12.75">
      <c r="AK8448" s="121"/>
    </row>
    <row r="8449" spans="37:37" ht="12.75">
      <c r="AK8449" s="121"/>
    </row>
    <row r="8450" spans="37:37" ht="12.75">
      <c r="AK8450" s="121"/>
    </row>
    <row r="8451" spans="37:37" ht="12.75">
      <c r="AK8451" s="121"/>
    </row>
    <row r="8452" spans="37:37" ht="12.75">
      <c r="AK8452" s="121"/>
    </row>
    <row r="8453" spans="37:37" ht="12.75">
      <c r="AK8453" s="121"/>
    </row>
    <row r="8454" spans="37:37" ht="12.75">
      <c r="AK8454" s="121"/>
    </row>
    <row r="8455" spans="37:37" ht="12.75">
      <c r="AK8455" s="121"/>
    </row>
    <row r="8456" spans="37:37" ht="12.75">
      <c r="AK8456" s="121"/>
    </row>
    <row r="8457" spans="37:37" ht="12.75">
      <c r="AK8457" s="121"/>
    </row>
    <row r="8458" spans="37:37" ht="12.75">
      <c r="AK8458" s="121"/>
    </row>
    <row r="8459" spans="37:37" ht="12.75">
      <c r="AK8459" s="121"/>
    </row>
    <row r="8460" spans="37:37" ht="12.75">
      <c r="AK8460" s="121"/>
    </row>
    <row r="8461" spans="37:37" ht="12.75">
      <c r="AK8461" s="121"/>
    </row>
    <row r="8462" spans="37:37" ht="12.75">
      <c r="AK8462" s="121"/>
    </row>
    <row r="8463" spans="37:37" ht="12.75">
      <c r="AK8463" s="121"/>
    </row>
    <row r="8464" spans="37:37" ht="12.75">
      <c r="AK8464" s="121"/>
    </row>
    <row r="8465" spans="37:37" ht="12.75">
      <c r="AK8465" s="121"/>
    </row>
    <row r="8466" spans="37:37" ht="12.75">
      <c r="AK8466" s="121"/>
    </row>
    <row r="8467" spans="37:37" ht="12.75">
      <c r="AK8467" s="121"/>
    </row>
    <row r="8468" spans="37:37" ht="12.75">
      <c r="AK8468" s="121"/>
    </row>
    <row r="8469" spans="37:37" ht="12.75">
      <c r="AK8469" s="121"/>
    </row>
    <row r="8470" spans="37:37" ht="12.75">
      <c r="AK8470" s="121"/>
    </row>
    <row r="8471" spans="37:37" ht="12.75">
      <c r="AK8471" s="121"/>
    </row>
    <row r="8472" spans="37:37" ht="12.75">
      <c r="AK8472" s="121"/>
    </row>
    <row r="8473" spans="37:37" ht="12.75">
      <c r="AK8473" s="121"/>
    </row>
    <row r="8474" spans="37:37" ht="12.75">
      <c r="AK8474" s="121"/>
    </row>
    <row r="8475" spans="37:37" ht="12.75">
      <c r="AK8475" s="121"/>
    </row>
    <row r="8476" spans="37:37" ht="12.75">
      <c r="AK8476" s="121"/>
    </row>
    <row r="8477" spans="37:37" ht="12.75">
      <c r="AK8477" s="121"/>
    </row>
    <row r="8478" spans="37:37" ht="12.75">
      <c r="AK8478" s="121"/>
    </row>
    <row r="8479" spans="37:37" ht="12.75">
      <c r="AK8479" s="121"/>
    </row>
    <row r="8480" spans="37:37" ht="12.75">
      <c r="AK8480" s="121"/>
    </row>
    <row r="8481" spans="37:37" ht="12.75">
      <c r="AK8481" s="121"/>
    </row>
    <row r="8482" spans="37:37" ht="12.75">
      <c r="AK8482" s="121"/>
    </row>
    <row r="8483" spans="37:37" ht="12.75">
      <c r="AK8483" s="121"/>
    </row>
    <row r="8484" spans="37:37" ht="12.75">
      <c r="AK8484" s="121"/>
    </row>
    <row r="8485" spans="37:37" ht="12.75">
      <c r="AK8485" s="121"/>
    </row>
    <row r="8486" spans="37:37" ht="12.75">
      <c r="AK8486" s="121"/>
    </row>
    <row r="8487" spans="37:37" ht="12.75">
      <c r="AK8487" s="121"/>
    </row>
    <row r="8488" spans="37:37" ht="12.75">
      <c r="AK8488" s="121"/>
    </row>
    <row r="8489" spans="37:37" ht="12.75">
      <c r="AK8489" s="121"/>
    </row>
    <row r="8490" spans="37:37" ht="12.75">
      <c r="AK8490" s="121"/>
    </row>
    <row r="8491" spans="37:37" ht="12.75">
      <c r="AK8491" s="121"/>
    </row>
    <row r="8492" spans="37:37" ht="12.75">
      <c r="AK8492" s="121"/>
    </row>
    <row r="8493" spans="37:37" ht="12.75">
      <c r="AK8493" s="121"/>
    </row>
    <row r="8494" spans="37:37" ht="12.75">
      <c r="AK8494" s="121"/>
    </row>
    <row r="8495" spans="37:37" ht="12.75">
      <c r="AK8495" s="121"/>
    </row>
    <row r="8496" spans="37:37" ht="12.75">
      <c r="AK8496" s="121"/>
    </row>
    <row r="8497" spans="37:37" ht="12.75">
      <c r="AK8497" s="121"/>
    </row>
    <row r="8498" spans="37:37" ht="12.75">
      <c r="AK8498" s="121"/>
    </row>
    <row r="8499" spans="37:37" ht="12.75">
      <c r="AK8499" s="121"/>
    </row>
    <row r="8500" spans="37:37" ht="12.75">
      <c r="AK8500" s="121"/>
    </row>
    <row r="8501" spans="37:37" ht="12.75">
      <c r="AK8501" s="121"/>
    </row>
    <row r="8502" spans="37:37" ht="12.75">
      <c r="AK8502" s="121"/>
    </row>
    <row r="8503" spans="37:37" ht="12.75">
      <c r="AK8503" s="121"/>
    </row>
    <row r="8504" spans="37:37" ht="12.75">
      <c r="AK8504" s="121"/>
    </row>
    <row r="8505" spans="37:37" ht="12.75">
      <c r="AK8505" s="121"/>
    </row>
    <row r="8506" spans="37:37" ht="12.75">
      <c r="AK8506" s="121"/>
    </row>
    <row r="8507" spans="37:37" ht="12.75">
      <c r="AK8507" s="121"/>
    </row>
    <row r="8508" spans="37:37" ht="12.75">
      <c r="AK8508" s="121"/>
    </row>
    <row r="8509" spans="37:37" ht="12.75">
      <c r="AK8509" s="121"/>
    </row>
    <row r="8510" spans="37:37" ht="12.75">
      <c r="AK8510" s="121"/>
    </row>
    <row r="8511" spans="37:37" ht="12.75">
      <c r="AK8511" s="121"/>
    </row>
    <row r="8512" spans="37:37" ht="12.75">
      <c r="AK8512" s="121"/>
    </row>
    <row r="8513" spans="37:37" ht="12.75">
      <c r="AK8513" s="121"/>
    </row>
    <row r="8514" spans="37:37" ht="12.75">
      <c r="AK8514" s="121"/>
    </row>
    <row r="8515" spans="37:37" ht="12.75">
      <c r="AK8515" s="121"/>
    </row>
    <row r="8516" spans="37:37" ht="12.75">
      <c r="AK8516" s="121"/>
    </row>
    <row r="8517" spans="37:37" ht="12.75">
      <c r="AK8517" s="121"/>
    </row>
    <row r="8518" spans="37:37" ht="12.75">
      <c r="AK8518" s="121"/>
    </row>
    <row r="8519" spans="37:37" ht="12.75">
      <c r="AK8519" s="121"/>
    </row>
    <row r="8520" spans="37:37" ht="12.75">
      <c r="AK8520" s="121"/>
    </row>
    <row r="8521" spans="37:37" ht="12.75">
      <c r="AK8521" s="121"/>
    </row>
    <row r="8522" spans="37:37" ht="12.75">
      <c r="AK8522" s="121"/>
    </row>
    <row r="8523" spans="37:37" ht="12.75">
      <c r="AK8523" s="121"/>
    </row>
    <row r="8524" spans="37:37" ht="12.75">
      <c r="AK8524" s="121"/>
    </row>
    <row r="8525" spans="37:37" ht="12.75">
      <c r="AK8525" s="121"/>
    </row>
    <row r="8526" spans="37:37" ht="12.75">
      <c r="AK8526" s="121"/>
    </row>
    <row r="8527" spans="37:37" ht="12.75">
      <c r="AK8527" s="121"/>
    </row>
    <row r="8528" spans="37:37" ht="12.75">
      <c r="AK8528" s="121"/>
    </row>
    <row r="8529" spans="37:37" ht="12.75">
      <c r="AK8529" s="121"/>
    </row>
    <row r="8530" spans="37:37" ht="12.75">
      <c r="AK8530" s="121"/>
    </row>
    <row r="8531" spans="37:37" ht="12.75">
      <c r="AK8531" s="121"/>
    </row>
    <row r="8532" spans="37:37" ht="12.75">
      <c r="AK8532" s="121"/>
    </row>
    <row r="8533" spans="37:37" ht="12.75">
      <c r="AK8533" s="121"/>
    </row>
    <row r="8534" spans="37:37" ht="12.75">
      <c r="AK8534" s="121"/>
    </row>
    <row r="8535" spans="37:37" ht="12.75">
      <c r="AK8535" s="121"/>
    </row>
    <row r="8536" spans="37:37" ht="12.75">
      <c r="AK8536" s="121"/>
    </row>
    <row r="8537" spans="37:37" ht="12.75">
      <c r="AK8537" s="121"/>
    </row>
    <row r="8538" spans="37:37" ht="12.75">
      <c r="AK8538" s="121"/>
    </row>
    <row r="8539" spans="37:37" ht="12.75">
      <c r="AK8539" s="121"/>
    </row>
    <row r="8540" spans="37:37" ht="12.75">
      <c r="AK8540" s="121"/>
    </row>
    <row r="8541" spans="37:37" ht="12.75">
      <c r="AK8541" s="121"/>
    </row>
    <row r="8542" spans="37:37" ht="12.75">
      <c r="AK8542" s="121"/>
    </row>
    <row r="8543" spans="37:37" ht="12.75">
      <c r="AK8543" s="121"/>
    </row>
    <row r="8544" spans="37:37" ht="12.75">
      <c r="AK8544" s="121"/>
    </row>
    <row r="8545" spans="37:37" ht="12.75">
      <c r="AK8545" s="121"/>
    </row>
    <row r="8546" spans="37:37" ht="12.75">
      <c r="AK8546" s="121"/>
    </row>
    <row r="8547" spans="37:37" ht="12.75">
      <c r="AK8547" s="121"/>
    </row>
    <row r="8548" spans="37:37" ht="12.75">
      <c r="AK8548" s="121"/>
    </row>
    <row r="8549" spans="37:37" ht="12.75">
      <c r="AK8549" s="121"/>
    </row>
    <row r="8550" spans="37:37" ht="12.75">
      <c r="AK8550" s="121"/>
    </row>
    <row r="8551" spans="37:37" ht="12.75">
      <c r="AK8551" s="121"/>
    </row>
    <row r="8552" spans="37:37" ht="12.75">
      <c r="AK8552" s="121"/>
    </row>
    <row r="8553" spans="37:37" ht="12.75">
      <c r="AK8553" s="121"/>
    </row>
    <row r="8554" spans="37:37" ht="12.75">
      <c r="AK8554" s="121"/>
    </row>
    <row r="8555" spans="37:37" ht="12.75">
      <c r="AK8555" s="121"/>
    </row>
    <row r="8556" spans="37:37" ht="12.75">
      <c r="AK8556" s="121"/>
    </row>
    <row r="8557" spans="37:37" ht="12.75">
      <c r="AK8557" s="121"/>
    </row>
    <row r="8558" spans="37:37" ht="12.75">
      <c r="AK8558" s="121"/>
    </row>
    <row r="8559" spans="37:37" ht="12.75">
      <c r="AK8559" s="121"/>
    </row>
    <row r="8560" spans="37:37" ht="12.75">
      <c r="AK8560" s="121"/>
    </row>
    <row r="8561" spans="37:37" ht="12.75">
      <c r="AK8561" s="121"/>
    </row>
    <row r="8562" spans="37:37" ht="12.75">
      <c r="AK8562" s="121"/>
    </row>
    <row r="8563" spans="37:37" ht="12.75">
      <c r="AK8563" s="121"/>
    </row>
    <row r="8564" spans="37:37" ht="12.75">
      <c r="AK8564" s="121"/>
    </row>
    <row r="8565" spans="37:37" ht="12.75">
      <c r="AK8565" s="121"/>
    </row>
    <row r="8566" spans="37:37" ht="12.75">
      <c r="AK8566" s="121"/>
    </row>
    <row r="8567" spans="37:37" ht="12.75">
      <c r="AK8567" s="121"/>
    </row>
    <row r="8568" spans="37:37" ht="12.75">
      <c r="AK8568" s="121"/>
    </row>
    <row r="8569" spans="37:37" ht="12.75">
      <c r="AK8569" s="121"/>
    </row>
    <row r="8570" spans="37:37" ht="12.75">
      <c r="AK8570" s="121"/>
    </row>
    <row r="8571" spans="37:37" ht="12.75">
      <c r="AK8571" s="121"/>
    </row>
    <row r="8572" spans="37:37" ht="12.75">
      <c r="AK8572" s="121"/>
    </row>
    <row r="8573" spans="37:37" ht="12.75">
      <c r="AK8573" s="121"/>
    </row>
    <row r="8574" spans="37:37" ht="12.75">
      <c r="AK8574" s="121"/>
    </row>
    <row r="8575" spans="37:37" ht="12.75">
      <c r="AK8575" s="121"/>
    </row>
    <row r="8576" spans="37:37" ht="12.75">
      <c r="AK8576" s="121"/>
    </row>
    <row r="8577" spans="37:37" ht="12.75">
      <c r="AK8577" s="121"/>
    </row>
    <row r="8578" spans="37:37" ht="12.75">
      <c r="AK8578" s="121"/>
    </row>
    <row r="8579" spans="37:37" ht="12.75">
      <c r="AK8579" s="121"/>
    </row>
    <row r="8580" spans="37:37" ht="12.75">
      <c r="AK8580" s="121"/>
    </row>
    <row r="8581" spans="37:37" ht="12.75">
      <c r="AK8581" s="121"/>
    </row>
    <row r="8582" spans="37:37" ht="12.75">
      <c r="AK8582" s="121"/>
    </row>
    <row r="8583" spans="37:37" ht="12.75">
      <c r="AK8583" s="121"/>
    </row>
    <row r="8584" spans="37:37" ht="12.75">
      <c r="AK8584" s="121"/>
    </row>
    <row r="8585" spans="37:37" ht="12.75">
      <c r="AK8585" s="121"/>
    </row>
    <row r="8586" spans="37:37" ht="12.75">
      <c r="AK8586" s="121"/>
    </row>
    <row r="8587" spans="37:37" ht="12.75">
      <c r="AK8587" s="121"/>
    </row>
    <row r="8588" spans="37:37" ht="12.75">
      <c r="AK8588" s="121"/>
    </row>
    <row r="8589" spans="37:37" ht="12.75">
      <c r="AK8589" s="121"/>
    </row>
    <row r="8590" spans="37:37" ht="12.75">
      <c r="AK8590" s="121"/>
    </row>
    <row r="8591" spans="37:37" ht="12.75">
      <c r="AK8591" s="121"/>
    </row>
    <row r="8592" spans="37:37" ht="12.75">
      <c r="AK8592" s="121"/>
    </row>
    <row r="8593" spans="37:37" ht="12.75">
      <c r="AK8593" s="121"/>
    </row>
    <row r="8594" spans="37:37" ht="12.75">
      <c r="AK8594" s="121"/>
    </row>
    <row r="8595" spans="37:37" ht="12.75">
      <c r="AK8595" s="121"/>
    </row>
    <row r="8596" spans="37:37" ht="12.75">
      <c r="AK8596" s="121"/>
    </row>
    <row r="8597" spans="37:37" ht="12.75">
      <c r="AK8597" s="121"/>
    </row>
    <row r="8598" spans="37:37" ht="12.75">
      <c r="AK8598" s="121"/>
    </row>
    <row r="8599" spans="37:37" ht="12.75">
      <c r="AK8599" s="121"/>
    </row>
    <row r="8600" spans="37:37" ht="12.75">
      <c r="AK8600" s="121"/>
    </row>
    <row r="8601" spans="37:37" ht="12.75">
      <c r="AK8601" s="121"/>
    </row>
    <row r="8602" spans="37:37" ht="12.75">
      <c r="AK8602" s="121"/>
    </row>
    <row r="8603" spans="37:37" ht="12.75">
      <c r="AK8603" s="121"/>
    </row>
    <row r="8604" spans="37:37" ht="12.75">
      <c r="AK8604" s="121"/>
    </row>
    <row r="8605" spans="37:37" ht="12.75">
      <c r="AK8605" s="121"/>
    </row>
    <row r="8606" spans="37:37" ht="12.75">
      <c r="AK8606" s="121"/>
    </row>
    <row r="8607" spans="37:37" ht="12.75">
      <c r="AK8607" s="121"/>
    </row>
    <row r="8608" spans="37:37" ht="12.75">
      <c r="AK8608" s="121"/>
    </row>
    <row r="8609" spans="37:37" ht="12.75">
      <c r="AK8609" s="121"/>
    </row>
    <row r="8610" spans="37:37" ht="12.75">
      <c r="AK8610" s="121"/>
    </row>
    <row r="8611" spans="37:37" ht="12.75">
      <c r="AK8611" s="121"/>
    </row>
    <row r="8612" spans="37:37" ht="12.75">
      <c r="AK8612" s="121"/>
    </row>
    <row r="8613" spans="37:37" ht="12.75">
      <c r="AK8613" s="121"/>
    </row>
    <row r="8614" spans="37:37" ht="12.75">
      <c r="AK8614" s="121"/>
    </row>
    <row r="8615" spans="37:37" ht="12.75">
      <c r="AK8615" s="121"/>
    </row>
    <row r="8616" spans="37:37" ht="12.75">
      <c r="AK8616" s="121"/>
    </row>
    <row r="8617" spans="37:37" ht="12.75">
      <c r="AK8617" s="121"/>
    </row>
    <row r="8618" spans="37:37" ht="12.75">
      <c r="AK8618" s="121"/>
    </row>
    <row r="8619" spans="37:37" ht="12.75">
      <c r="AK8619" s="121"/>
    </row>
    <row r="8620" spans="37:37" ht="12.75">
      <c r="AK8620" s="121"/>
    </row>
    <row r="8621" spans="37:37" ht="12.75">
      <c r="AK8621" s="121"/>
    </row>
    <row r="8622" spans="37:37" ht="12.75">
      <c r="AK8622" s="121"/>
    </row>
    <row r="8623" spans="37:37" ht="12.75">
      <c r="AK8623" s="121"/>
    </row>
    <row r="8624" spans="37:37" ht="12.75">
      <c r="AK8624" s="121"/>
    </row>
    <row r="8625" spans="37:37" ht="12.75">
      <c r="AK8625" s="121"/>
    </row>
    <row r="8626" spans="37:37" ht="12.75">
      <c r="AK8626" s="121"/>
    </row>
    <row r="8627" spans="37:37" ht="12.75">
      <c r="AK8627" s="121"/>
    </row>
    <row r="8628" spans="37:37" ht="12.75">
      <c r="AK8628" s="121"/>
    </row>
    <row r="8629" spans="37:37" ht="12.75">
      <c r="AK8629" s="121"/>
    </row>
    <row r="8630" spans="37:37" ht="12.75">
      <c r="AK8630" s="121"/>
    </row>
    <row r="8631" spans="37:37" ht="12.75">
      <c r="AK8631" s="121"/>
    </row>
    <row r="8632" spans="37:37" ht="12.75">
      <c r="AK8632" s="121"/>
    </row>
    <row r="8633" spans="37:37" ht="12.75">
      <c r="AK8633" s="121"/>
    </row>
    <row r="8634" spans="37:37" ht="12.75">
      <c r="AK8634" s="121"/>
    </row>
    <row r="8635" spans="37:37" ht="12.75">
      <c r="AK8635" s="121"/>
    </row>
    <row r="8636" spans="37:37" ht="12.75">
      <c r="AK8636" s="121"/>
    </row>
    <row r="8637" spans="37:37" ht="12.75">
      <c r="AK8637" s="121"/>
    </row>
    <row r="8638" spans="37:37" ht="12.75">
      <c r="AK8638" s="121"/>
    </row>
    <row r="8639" spans="37:37" ht="12.75">
      <c r="AK8639" s="121"/>
    </row>
    <row r="8640" spans="37:37" ht="12.75">
      <c r="AK8640" s="121"/>
    </row>
    <row r="8641" spans="37:37" ht="12.75">
      <c r="AK8641" s="121"/>
    </row>
    <row r="8642" spans="37:37" ht="12.75">
      <c r="AK8642" s="121"/>
    </row>
    <row r="8643" spans="37:37" ht="12.75">
      <c r="AK8643" s="121"/>
    </row>
    <row r="8644" spans="37:37" ht="12.75">
      <c r="AK8644" s="121"/>
    </row>
    <row r="8645" spans="37:37" ht="12.75">
      <c r="AK8645" s="121"/>
    </row>
    <row r="8646" spans="37:37" ht="12.75">
      <c r="AK8646" s="121"/>
    </row>
    <row r="8647" spans="37:37" ht="12.75">
      <c r="AK8647" s="121"/>
    </row>
    <row r="8648" spans="37:37" ht="12.75">
      <c r="AK8648" s="121"/>
    </row>
    <row r="8649" spans="37:37" ht="12.75">
      <c r="AK8649" s="121"/>
    </row>
    <row r="8650" spans="37:37" ht="12.75">
      <c r="AK8650" s="121"/>
    </row>
    <row r="8651" spans="37:37" ht="12.75">
      <c r="AK8651" s="121"/>
    </row>
    <row r="8652" spans="37:37" ht="12.75">
      <c r="AK8652" s="121"/>
    </row>
    <row r="8653" spans="37:37" ht="12.75">
      <c r="AK8653" s="121"/>
    </row>
    <row r="8654" spans="37:37" ht="12.75">
      <c r="AK8654" s="121"/>
    </row>
    <row r="8655" spans="37:37" ht="12.75">
      <c r="AK8655" s="121"/>
    </row>
    <row r="8656" spans="37:37" ht="12.75">
      <c r="AK8656" s="121"/>
    </row>
    <row r="8657" spans="37:37" ht="12.75">
      <c r="AK8657" s="121"/>
    </row>
    <row r="8658" spans="37:37" ht="12.75">
      <c r="AK8658" s="121"/>
    </row>
    <row r="8659" spans="37:37" ht="12.75">
      <c r="AK8659" s="121"/>
    </row>
    <row r="8660" spans="37:37" ht="12.75">
      <c r="AK8660" s="121"/>
    </row>
    <row r="8661" spans="37:37" ht="12.75">
      <c r="AK8661" s="121"/>
    </row>
    <row r="8662" spans="37:37" ht="12.75">
      <c r="AK8662" s="121"/>
    </row>
    <row r="8663" spans="37:37" ht="12.75">
      <c r="AK8663" s="121"/>
    </row>
    <row r="8664" spans="37:37" ht="12.75">
      <c r="AK8664" s="121"/>
    </row>
    <row r="8665" spans="37:37" ht="12.75">
      <c r="AK8665" s="121"/>
    </row>
    <row r="8666" spans="37:37" ht="12.75">
      <c r="AK8666" s="121"/>
    </row>
    <row r="8667" spans="37:37" ht="12.75">
      <c r="AK8667" s="121"/>
    </row>
    <row r="8668" spans="37:37" ht="12.75">
      <c r="AK8668" s="121"/>
    </row>
    <row r="8669" spans="37:37" ht="12.75">
      <c r="AK8669" s="121"/>
    </row>
    <row r="8670" spans="37:37" ht="12.75">
      <c r="AK8670" s="121"/>
    </row>
    <row r="8671" spans="37:37" ht="12.75">
      <c r="AK8671" s="121"/>
    </row>
    <row r="8672" spans="37:37" ht="12.75">
      <c r="AK8672" s="121"/>
    </row>
    <row r="8673" spans="37:37" ht="12.75">
      <c r="AK8673" s="121"/>
    </row>
    <row r="8674" spans="37:37" ht="12.75">
      <c r="AK8674" s="121"/>
    </row>
    <row r="8675" spans="37:37" ht="12.75">
      <c r="AK8675" s="121"/>
    </row>
    <row r="8676" spans="37:37" ht="12.75">
      <c r="AK8676" s="121"/>
    </row>
    <row r="8677" spans="37:37" ht="12.75">
      <c r="AK8677" s="121"/>
    </row>
    <row r="8678" spans="37:37" ht="12.75">
      <c r="AK8678" s="121"/>
    </row>
    <row r="8679" spans="37:37" ht="12.75">
      <c r="AK8679" s="121"/>
    </row>
    <row r="8680" spans="37:37" ht="12.75">
      <c r="AK8680" s="121"/>
    </row>
    <row r="8681" spans="37:37" ht="12.75">
      <c r="AK8681" s="121"/>
    </row>
    <row r="8682" spans="37:37" ht="12.75">
      <c r="AK8682" s="121"/>
    </row>
    <row r="8683" spans="37:37" ht="12.75">
      <c r="AK8683" s="121"/>
    </row>
    <row r="8684" spans="37:37" ht="12.75">
      <c r="AK8684" s="121"/>
    </row>
    <row r="8685" spans="37:37" ht="12.75">
      <c r="AK8685" s="121"/>
    </row>
    <row r="8686" spans="37:37" ht="12.75">
      <c r="AK8686" s="121"/>
    </row>
    <row r="8687" spans="37:37" ht="12.75">
      <c r="AK8687" s="121"/>
    </row>
    <row r="8688" spans="37:37" ht="12.75">
      <c r="AK8688" s="121"/>
    </row>
    <row r="8689" spans="37:37" ht="12.75">
      <c r="AK8689" s="121"/>
    </row>
    <row r="8690" spans="37:37" ht="12.75">
      <c r="AK8690" s="121"/>
    </row>
    <row r="8691" spans="37:37" ht="12.75">
      <c r="AK8691" s="121"/>
    </row>
    <row r="8692" spans="37:37" ht="12.75">
      <c r="AK8692" s="121"/>
    </row>
    <row r="8693" spans="37:37" ht="12.75">
      <c r="AK8693" s="121"/>
    </row>
    <row r="8694" spans="37:37" ht="12.75">
      <c r="AK8694" s="121"/>
    </row>
    <row r="8695" spans="37:37" ht="12.75">
      <c r="AK8695" s="121"/>
    </row>
    <row r="8696" spans="37:37" ht="12.75">
      <c r="AK8696" s="121"/>
    </row>
    <row r="8697" spans="37:37" ht="12.75">
      <c r="AK8697" s="121"/>
    </row>
    <row r="8698" spans="37:37" ht="12.75">
      <c r="AK8698" s="121"/>
    </row>
    <row r="8699" spans="37:37" ht="12.75">
      <c r="AK8699" s="121"/>
    </row>
    <row r="8700" spans="37:37" ht="12.75">
      <c r="AK8700" s="121"/>
    </row>
    <row r="8701" spans="37:37" ht="12.75">
      <c r="AK8701" s="121"/>
    </row>
    <row r="8702" spans="37:37" ht="12.75">
      <c r="AK8702" s="121"/>
    </row>
    <row r="8703" spans="37:37" ht="12.75">
      <c r="AK8703" s="121"/>
    </row>
    <row r="8704" spans="37:37" ht="12.75">
      <c r="AK8704" s="121"/>
    </row>
    <row r="8705" spans="37:37" ht="12.75">
      <c r="AK8705" s="121"/>
    </row>
    <row r="8706" spans="37:37" ht="12.75">
      <c r="AK8706" s="121"/>
    </row>
    <row r="8707" spans="37:37" ht="12.75">
      <c r="AK8707" s="121"/>
    </row>
    <row r="8708" spans="37:37" ht="12.75">
      <c r="AK8708" s="121"/>
    </row>
    <row r="8709" spans="37:37" ht="12.75">
      <c r="AK8709" s="121"/>
    </row>
    <row r="8710" spans="37:37" ht="12.75">
      <c r="AK8710" s="121"/>
    </row>
    <row r="8711" spans="37:37" ht="12.75">
      <c r="AK8711" s="121"/>
    </row>
    <row r="8712" spans="37:37" ht="12.75">
      <c r="AK8712" s="121"/>
    </row>
    <row r="8713" spans="37:37" ht="12.75">
      <c r="AK8713" s="121"/>
    </row>
    <row r="8714" spans="37:37" ht="12.75">
      <c r="AK8714" s="121"/>
    </row>
    <row r="8715" spans="37:37" ht="12.75">
      <c r="AK8715" s="121"/>
    </row>
    <row r="8716" spans="37:37" ht="12.75">
      <c r="AK8716" s="121"/>
    </row>
    <row r="8717" spans="37:37" ht="12.75">
      <c r="AK8717" s="121"/>
    </row>
    <row r="8718" spans="37:37" ht="12.75">
      <c r="AK8718" s="121"/>
    </row>
    <row r="8719" spans="37:37" ht="12.75">
      <c r="AK8719" s="121"/>
    </row>
    <row r="8720" spans="37:37" ht="12.75">
      <c r="AK8720" s="121"/>
    </row>
    <row r="8721" spans="37:37" ht="12.75">
      <c r="AK8721" s="121"/>
    </row>
    <row r="8722" spans="37:37" ht="12.75">
      <c r="AK8722" s="121"/>
    </row>
    <row r="8723" spans="37:37" ht="12.75">
      <c r="AK8723" s="121"/>
    </row>
    <row r="8724" spans="37:37" ht="12.75">
      <c r="AK8724" s="121"/>
    </row>
    <row r="8725" spans="37:37" ht="12.75">
      <c r="AK8725" s="121"/>
    </row>
    <row r="8726" spans="37:37" ht="12.75">
      <c r="AK8726" s="121"/>
    </row>
    <row r="8727" spans="37:37" ht="12.75">
      <c r="AK8727" s="121"/>
    </row>
    <row r="8728" spans="37:37" ht="12.75">
      <c r="AK8728" s="121"/>
    </row>
    <row r="8729" spans="37:37" ht="12.75">
      <c r="AK8729" s="121"/>
    </row>
    <row r="8730" spans="37:37" ht="12.75">
      <c r="AK8730" s="121"/>
    </row>
    <row r="8731" spans="37:37" ht="12.75">
      <c r="AK8731" s="121"/>
    </row>
    <row r="8732" spans="37:37" ht="12.75">
      <c r="AK8732" s="121"/>
    </row>
    <row r="8733" spans="37:37" ht="12.75">
      <c r="AK8733" s="121"/>
    </row>
    <row r="8734" spans="37:37" ht="12.75">
      <c r="AK8734" s="121"/>
    </row>
    <row r="8735" spans="37:37" ht="12.75">
      <c r="AK8735" s="121"/>
    </row>
    <row r="8736" spans="37:37" ht="12.75">
      <c r="AK8736" s="121"/>
    </row>
    <row r="8737" spans="37:37" ht="12.75">
      <c r="AK8737" s="121"/>
    </row>
    <row r="8738" spans="37:37" ht="12.75">
      <c r="AK8738" s="121"/>
    </row>
    <row r="8739" spans="37:37" ht="12.75">
      <c r="AK8739" s="121"/>
    </row>
    <row r="8740" spans="37:37" ht="12.75">
      <c r="AK8740" s="121"/>
    </row>
    <row r="8741" spans="37:37" ht="12.75">
      <c r="AK8741" s="121"/>
    </row>
    <row r="8742" spans="37:37" ht="12.75">
      <c r="AK8742" s="121"/>
    </row>
    <row r="8743" spans="37:37" ht="12.75">
      <c r="AK8743" s="121"/>
    </row>
    <row r="8744" spans="37:37" ht="12.75">
      <c r="AK8744" s="121"/>
    </row>
    <row r="8745" spans="37:37" ht="12.75">
      <c r="AK8745" s="121"/>
    </row>
    <row r="8746" spans="37:37" ht="12.75">
      <c r="AK8746" s="121"/>
    </row>
    <row r="8747" spans="37:37" ht="12.75">
      <c r="AK8747" s="121"/>
    </row>
    <row r="8748" spans="37:37" ht="12.75">
      <c r="AK8748" s="121"/>
    </row>
    <row r="8749" spans="37:37" ht="12.75">
      <c r="AK8749" s="121"/>
    </row>
    <row r="8750" spans="37:37" ht="12.75">
      <c r="AK8750" s="121"/>
    </row>
    <row r="8751" spans="37:37" ht="12.75">
      <c r="AK8751" s="121"/>
    </row>
    <row r="8752" spans="37:37" ht="12.75">
      <c r="AK8752" s="121"/>
    </row>
    <row r="8753" spans="37:37" ht="12.75">
      <c r="AK8753" s="121"/>
    </row>
    <row r="8754" spans="37:37" ht="12.75">
      <c r="AK8754" s="121"/>
    </row>
    <row r="8755" spans="37:37" ht="12.75">
      <c r="AK8755" s="121"/>
    </row>
    <row r="8756" spans="37:37" ht="12.75">
      <c r="AK8756" s="121"/>
    </row>
    <row r="8757" spans="37:37" ht="12.75">
      <c r="AK8757" s="121"/>
    </row>
    <row r="8758" spans="37:37" ht="12.75">
      <c r="AK8758" s="121"/>
    </row>
    <row r="8759" spans="37:37" ht="12.75">
      <c r="AK8759" s="121"/>
    </row>
    <row r="8760" spans="37:37" ht="12.75">
      <c r="AK8760" s="121"/>
    </row>
    <row r="8761" spans="37:37" ht="12.75">
      <c r="AK8761" s="121"/>
    </row>
    <row r="8762" spans="37:37" ht="12.75">
      <c r="AK8762" s="121"/>
    </row>
    <row r="8763" spans="37:37" ht="12.75">
      <c r="AK8763" s="121"/>
    </row>
    <row r="8764" spans="37:37" ht="12.75">
      <c r="AK8764" s="121"/>
    </row>
    <row r="8765" spans="37:37" ht="12.75">
      <c r="AK8765" s="121"/>
    </row>
    <row r="8766" spans="37:37" ht="12.75">
      <c r="AK8766" s="121"/>
    </row>
    <row r="8767" spans="37:37" ht="12.75">
      <c r="AK8767" s="121"/>
    </row>
    <row r="8768" spans="37:37" ht="12.75">
      <c r="AK8768" s="121"/>
    </row>
    <row r="8769" spans="37:37" ht="12.75">
      <c r="AK8769" s="121"/>
    </row>
    <row r="8770" spans="37:37" ht="12.75">
      <c r="AK8770" s="121"/>
    </row>
    <row r="8771" spans="37:37" ht="12.75">
      <c r="AK8771" s="121"/>
    </row>
    <row r="8772" spans="37:37" ht="12.75">
      <c r="AK8772" s="121"/>
    </row>
    <row r="8773" spans="37:37" ht="12.75">
      <c r="AK8773" s="121"/>
    </row>
    <row r="8774" spans="37:37" ht="12.75">
      <c r="AK8774" s="121"/>
    </row>
    <row r="8775" spans="37:37" ht="12.75">
      <c r="AK8775" s="121"/>
    </row>
    <row r="8776" spans="37:37" ht="12.75">
      <c r="AK8776" s="121"/>
    </row>
    <row r="8777" spans="37:37" ht="12.75">
      <c r="AK8777" s="121"/>
    </row>
    <row r="8778" spans="37:37" ht="12.75">
      <c r="AK8778" s="121"/>
    </row>
    <row r="8779" spans="37:37" ht="12.75">
      <c r="AK8779" s="121"/>
    </row>
    <row r="8780" spans="37:37" ht="12.75">
      <c r="AK8780" s="121"/>
    </row>
    <row r="8781" spans="37:37" ht="12.75">
      <c r="AK8781" s="121"/>
    </row>
    <row r="8782" spans="37:37" ht="12.75">
      <c r="AK8782" s="121"/>
    </row>
    <row r="8783" spans="37:37" ht="12.75">
      <c r="AK8783" s="121"/>
    </row>
    <row r="8784" spans="37:37" ht="12.75">
      <c r="AK8784" s="121"/>
    </row>
    <row r="8785" spans="37:37" ht="12.75">
      <c r="AK8785" s="121"/>
    </row>
    <row r="8786" spans="37:37" ht="12.75">
      <c r="AK8786" s="121"/>
    </row>
    <row r="8787" spans="37:37" ht="12.75">
      <c r="AK8787" s="121"/>
    </row>
    <row r="8788" spans="37:37" ht="12.75">
      <c r="AK8788" s="121"/>
    </row>
    <row r="8789" spans="37:37" ht="12.75">
      <c r="AK8789" s="121"/>
    </row>
    <row r="8790" spans="37:37" ht="12.75">
      <c r="AK8790" s="121"/>
    </row>
    <row r="8791" spans="37:37" ht="12.75">
      <c r="AK8791" s="121"/>
    </row>
    <row r="8792" spans="37:37" ht="12.75">
      <c r="AK8792" s="121"/>
    </row>
    <row r="8793" spans="37:37" ht="12.75">
      <c r="AK8793" s="121"/>
    </row>
    <row r="8794" spans="37:37" ht="12.75">
      <c r="AK8794" s="121"/>
    </row>
    <row r="8795" spans="37:37" ht="12.75">
      <c r="AK8795" s="121"/>
    </row>
    <row r="8796" spans="37:37" ht="12.75">
      <c r="AK8796" s="121"/>
    </row>
    <row r="8797" spans="37:37" ht="12.75">
      <c r="AK8797" s="121"/>
    </row>
    <row r="8798" spans="37:37" ht="12.75">
      <c r="AK8798" s="121"/>
    </row>
    <row r="8799" spans="37:37" ht="12.75">
      <c r="AK8799" s="121"/>
    </row>
    <row r="8800" spans="37:37" ht="12.75">
      <c r="AK8800" s="121"/>
    </row>
    <row r="8801" spans="37:37" ht="12.75">
      <c r="AK8801" s="121"/>
    </row>
    <row r="8802" spans="37:37" ht="12.75">
      <c r="AK8802" s="121"/>
    </row>
    <row r="8803" spans="37:37" ht="12.75">
      <c r="AK8803" s="121"/>
    </row>
    <row r="8804" spans="37:37" ht="12.75">
      <c r="AK8804" s="121"/>
    </row>
    <row r="8805" spans="37:37" ht="12.75">
      <c r="AK8805" s="121"/>
    </row>
    <row r="8806" spans="37:37" ht="12.75">
      <c r="AK8806" s="121"/>
    </row>
    <row r="8807" spans="37:37" ht="12.75">
      <c r="AK8807" s="121"/>
    </row>
    <row r="8808" spans="37:37" ht="12.75">
      <c r="AK8808" s="121"/>
    </row>
    <row r="8809" spans="37:37" ht="12.75">
      <c r="AK8809" s="121"/>
    </row>
    <row r="8810" spans="37:37" ht="12.75">
      <c r="AK8810" s="121"/>
    </row>
    <row r="8811" spans="37:37" ht="12.75">
      <c r="AK8811" s="121"/>
    </row>
    <row r="8812" spans="37:37" ht="12.75">
      <c r="AK8812" s="121"/>
    </row>
    <row r="8813" spans="37:37" ht="12.75">
      <c r="AK8813" s="121"/>
    </row>
    <row r="8814" spans="37:37" ht="12.75">
      <c r="AK8814" s="121"/>
    </row>
    <row r="8815" spans="37:37" ht="12.75">
      <c r="AK8815" s="121"/>
    </row>
    <row r="8816" spans="37:37" ht="12.75">
      <c r="AK8816" s="121"/>
    </row>
    <row r="8817" spans="37:37" ht="12.75">
      <c r="AK8817" s="121"/>
    </row>
    <row r="8818" spans="37:37" ht="12.75">
      <c r="AK8818" s="121"/>
    </row>
    <row r="8819" spans="37:37" ht="12.75">
      <c r="AK8819" s="121"/>
    </row>
    <row r="8820" spans="37:37" ht="12.75">
      <c r="AK8820" s="121"/>
    </row>
    <row r="8821" spans="37:37" ht="12.75">
      <c r="AK8821" s="121"/>
    </row>
    <row r="8822" spans="37:37" ht="12.75">
      <c r="AK8822" s="121"/>
    </row>
    <row r="8823" spans="37:37" ht="12.75">
      <c r="AK8823" s="121"/>
    </row>
    <row r="8824" spans="37:37" ht="12.75">
      <c r="AK8824" s="121"/>
    </row>
    <row r="8825" spans="37:37" ht="12.75">
      <c r="AK8825" s="121"/>
    </row>
    <row r="8826" spans="37:37" ht="12.75">
      <c r="AK8826" s="121"/>
    </row>
    <row r="8827" spans="37:37" ht="12.75">
      <c r="AK8827" s="121"/>
    </row>
    <row r="8828" spans="37:37" ht="12.75">
      <c r="AK8828" s="121"/>
    </row>
    <row r="8829" spans="37:37" ht="12.75">
      <c r="AK8829" s="121"/>
    </row>
    <row r="8830" spans="37:37" ht="12.75">
      <c r="AK8830" s="121"/>
    </row>
    <row r="8831" spans="37:37" ht="12.75">
      <c r="AK8831" s="121"/>
    </row>
    <row r="8832" spans="37:37" ht="12.75">
      <c r="AK8832" s="121"/>
    </row>
    <row r="8833" spans="37:37" ht="12.75">
      <c r="AK8833" s="121"/>
    </row>
    <row r="8834" spans="37:37" ht="12.75">
      <c r="AK8834" s="121"/>
    </row>
    <row r="8835" spans="37:37" ht="12.75">
      <c r="AK8835" s="121"/>
    </row>
    <row r="8836" spans="37:37" ht="12.75">
      <c r="AK8836" s="121"/>
    </row>
    <row r="8837" spans="37:37" ht="12.75">
      <c r="AK8837" s="121"/>
    </row>
    <row r="8838" spans="37:37" ht="12.75">
      <c r="AK8838" s="121"/>
    </row>
    <row r="8839" spans="37:37" ht="12.75">
      <c r="AK8839" s="121"/>
    </row>
    <row r="8840" spans="37:37" ht="12.75">
      <c r="AK8840" s="121"/>
    </row>
    <row r="8841" spans="37:37" ht="12.75">
      <c r="AK8841" s="121"/>
    </row>
    <row r="8842" spans="37:37" ht="12.75">
      <c r="AK8842" s="121"/>
    </row>
    <row r="8843" spans="37:37" ht="12.75">
      <c r="AK8843" s="121"/>
    </row>
    <row r="8844" spans="37:37" ht="12.75">
      <c r="AK8844" s="121"/>
    </row>
    <row r="8845" spans="37:37" ht="12.75">
      <c r="AK8845" s="121"/>
    </row>
    <row r="8846" spans="37:37" ht="12.75">
      <c r="AK8846" s="121"/>
    </row>
    <row r="8847" spans="37:37" ht="12.75">
      <c r="AK8847" s="121"/>
    </row>
    <row r="8848" spans="37:37" ht="12.75">
      <c r="AK8848" s="121"/>
    </row>
    <row r="8849" spans="37:37" ht="12.75">
      <c r="AK8849" s="121"/>
    </row>
    <row r="8850" spans="37:37" ht="12.75">
      <c r="AK8850" s="121"/>
    </row>
    <row r="8851" spans="37:37" ht="12.75">
      <c r="AK8851" s="121"/>
    </row>
    <row r="8852" spans="37:37" ht="12.75">
      <c r="AK8852" s="121"/>
    </row>
    <row r="8853" spans="37:37" ht="12.75">
      <c r="AK8853" s="121"/>
    </row>
    <row r="8854" spans="37:37" ht="12.75">
      <c r="AK8854" s="121"/>
    </row>
    <row r="8855" spans="37:37" ht="12.75">
      <c r="AK8855" s="121"/>
    </row>
    <row r="8856" spans="37:37" ht="12.75">
      <c r="AK8856" s="121"/>
    </row>
    <row r="8857" spans="37:37" ht="12.75">
      <c r="AK8857" s="121"/>
    </row>
    <row r="8858" spans="37:37" ht="12.75">
      <c r="AK8858" s="121"/>
    </row>
    <row r="8859" spans="37:37" ht="12.75">
      <c r="AK8859" s="121"/>
    </row>
    <row r="8860" spans="37:37" ht="12.75">
      <c r="AK8860" s="121"/>
    </row>
    <row r="8861" spans="37:37" ht="12.75">
      <c r="AK8861" s="121"/>
    </row>
    <row r="8862" spans="37:37" ht="12.75">
      <c r="AK8862" s="121"/>
    </row>
    <row r="8863" spans="37:37" ht="12.75">
      <c r="AK8863" s="121"/>
    </row>
    <row r="8864" spans="37:37" ht="12.75">
      <c r="AK8864" s="121"/>
    </row>
    <row r="8865" spans="37:37" ht="12.75">
      <c r="AK8865" s="121"/>
    </row>
    <row r="8866" spans="37:37" ht="12.75">
      <c r="AK8866" s="121"/>
    </row>
    <row r="8867" spans="37:37" ht="12.75">
      <c r="AK8867" s="121"/>
    </row>
    <row r="8868" spans="37:37" ht="12.75">
      <c r="AK8868" s="121"/>
    </row>
    <row r="8869" spans="37:37" ht="12.75">
      <c r="AK8869" s="121"/>
    </row>
    <row r="8870" spans="37:37" ht="12.75">
      <c r="AK8870" s="121"/>
    </row>
    <row r="8871" spans="37:37" ht="12.75">
      <c r="AK8871" s="121"/>
    </row>
    <row r="8872" spans="37:37" ht="12.75">
      <c r="AK8872" s="121"/>
    </row>
    <row r="8873" spans="37:37" ht="12.75">
      <c r="AK8873" s="121"/>
    </row>
    <row r="8874" spans="37:37" ht="12.75">
      <c r="AK8874" s="121"/>
    </row>
    <row r="8875" spans="37:37" ht="12.75">
      <c r="AK8875" s="121"/>
    </row>
    <row r="8876" spans="37:37" ht="12.75">
      <c r="AK8876" s="121"/>
    </row>
    <row r="8877" spans="37:37" ht="12.75">
      <c r="AK8877" s="121"/>
    </row>
    <row r="8878" spans="37:37" ht="12.75">
      <c r="AK8878" s="121"/>
    </row>
    <row r="8879" spans="37:37" ht="12.75">
      <c r="AK8879" s="121"/>
    </row>
    <row r="8880" spans="37:37" ht="12.75">
      <c r="AK8880" s="121"/>
    </row>
    <row r="8881" spans="37:37" ht="12.75">
      <c r="AK8881" s="121"/>
    </row>
    <row r="8882" spans="37:37" ht="12.75">
      <c r="AK8882" s="121"/>
    </row>
    <row r="8883" spans="37:37" ht="12.75">
      <c r="AK8883" s="121"/>
    </row>
    <row r="8884" spans="37:37" ht="12.75">
      <c r="AK8884" s="121"/>
    </row>
    <row r="8885" spans="37:37" ht="12.75">
      <c r="AK8885" s="121"/>
    </row>
    <row r="8886" spans="37:37" ht="12.75">
      <c r="AK8886" s="121"/>
    </row>
    <row r="8887" spans="37:37" ht="12.75">
      <c r="AK8887" s="121"/>
    </row>
    <row r="8888" spans="37:37" ht="12.75">
      <c r="AK8888" s="121"/>
    </row>
    <row r="8889" spans="37:37" ht="12.75">
      <c r="AK8889" s="121"/>
    </row>
    <row r="8890" spans="37:37" ht="12.75">
      <c r="AK8890" s="121"/>
    </row>
    <row r="8891" spans="37:37" ht="12.75">
      <c r="AK8891" s="121"/>
    </row>
    <row r="8892" spans="37:37" ht="12.75">
      <c r="AK8892" s="121"/>
    </row>
    <row r="8893" spans="37:37" ht="12.75">
      <c r="AK8893" s="121"/>
    </row>
    <row r="8894" spans="37:37" ht="12.75">
      <c r="AK8894" s="121"/>
    </row>
    <row r="8895" spans="37:37" ht="12.75">
      <c r="AK8895" s="121"/>
    </row>
    <row r="8896" spans="37:37" ht="12.75">
      <c r="AK8896" s="121"/>
    </row>
    <row r="8897" spans="37:37" ht="12.75">
      <c r="AK8897" s="121"/>
    </row>
    <row r="8898" spans="37:37" ht="12.75">
      <c r="AK8898" s="121"/>
    </row>
    <row r="8899" spans="37:37" ht="12.75">
      <c r="AK8899" s="121"/>
    </row>
    <row r="8900" spans="37:37" ht="12.75">
      <c r="AK8900" s="121"/>
    </row>
    <row r="8901" spans="37:37" ht="12.75">
      <c r="AK8901" s="121"/>
    </row>
    <row r="8902" spans="37:37" ht="12.75">
      <c r="AK8902" s="121"/>
    </row>
    <row r="8903" spans="37:37" ht="12.75">
      <c r="AK8903" s="121"/>
    </row>
    <row r="8904" spans="37:37" ht="12.75">
      <c r="AK8904" s="121"/>
    </row>
    <row r="8905" spans="37:37" ht="12.75">
      <c r="AK8905" s="121"/>
    </row>
    <row r="8906" spans="37:37" ht="12.75">
      <c r="AK8906" s="121"/>
    </row>
    <row r="8907" spans="37:37" ht="12.75">
      <c r="AK8907" s="121"/>
    </row>
    <row r="8908" spans="37:37" ht="12.75">
      <c r="AK8908" s="121"/>
    </row>
    <row r="8909" spans="37:37" ht="12.75">
      <c r="AK8909" s="121"/>
    </row>
    <row r="8910" spans="37:37" ht="12.75">
      <c r="AK8910" s="121"/>
    </row>
    <row r="8911" spans="37:37" ht="12.75">
      <c r="AK8911" s="121"/>
    </row>
    <row r="8912" spans="37:37" ht="12.75">
      <c r="AK8912" s="121"/>
    </row>
    <row r="8913" spans="37:37" ht="12.75">
      <c r="AK8913" s="121"/>
    </row>
    <row r="8914" spans="37:37" ht="12.75">
      <c r="AK8914" s="121"/>
    </row>
    <row r="8915" spans="37:37" ht="12.75">
      <c r="AK8915" s="121"/>
    </row>
    <row r="8916" spans="37:37" ht="12.75">
      <c r="AK8916" s="121"/>
    </row>
    <row r="8917" spans="37:37" ht="12.75">
      <c r="AK8917" s="121"/>
    </row>
    <row r="8918" spans="37:37" ht="12.75">
      <c r="AK8918" s="121"/>
    </row>
    <row r="8919" spans="37:37" ht="12.75">
      <c r="AK8919" s="121"/>
    </row>
    <row r="8920" spans="37:37" ht="12.75">
      <c r="AK8920" s="121"/>
    </row>
    <row r="8921" spans="37:37" ht="12.75">
      <c r="AK8921" s="121"/>
    </row>
    <row r="8922" spans="37:37" ht="12.75">
      <c r="AK8922" s="121"/>
    </row>
    <row r="8923" spans="37:37" ht="12.75">
      <c r="AK8923" s="121"/>
    </row>
    <row r="8924" spans="37:37" ht="12.75">
      <c r="AK8924" s="121"/>
    </row>
    <row r="8925" spans="37:37" ht="12.75">
      <c r="AK8925" s="121"/>
    </row>
    <row r="8926" spans="37:37" ht="12.75">
      <c r="AK8926" s="121"/>
    </row>
    <row r="8927" spans="37:37" ht="12.75">
      <c r="AK8927" s="121"/>
    </row>
    <row r="8928" spans="37:37" ht="12.75">
      <c r="AK8928" s="121"/>
    </row>
    <row r="8929" spans="37:37" ht="12.75">
      <c r="AK8929" s="121"/>
    </row>
    <row r="8930" spans="37:37" ht="12.75">
      <c r="AK8930" s="121"/>
    </row>
    <row r="8931" spans="37:37" ht="12.75">
      <c r="AK8931" s="121"/>
    </row>
    <row r="8932" spans="37:37" ht="12.75">
      <c r="AK8932" s="121"/>
    </row>
    <row r="8933" spans="37:37" ht="12.75">
      <c r="AK8933" s="121"/>
    </row>
    <row r="8934" spans="37:37" ht="12.75">
      <c r="AK8934" s="121"/>
    </row>
    <row r="8935" spans="37:37" ht="12.75">
      <c r="AK8935" s="121"/>
    </row>
    <row r="8936" spans="37:37" ht="12.75">
      <c r="AK8936" s="121"/>
    </row>
    <row r="8937" spans="37:37" ht="12.75">
      <c r="AK8937" s="121"/>
    </row>
    <row r="8938" spans="37:37" ht="12.75">
      <c r="AK8938" s="121"/>
    </row>
    <row r="8939" spans="37:37" ht="12.75">
      <c r="AK8939" s="121"/>
    </row>
    <row r="8940" spans="37:37" ht="12.75">
      <c r="AK8940" s="121"/>
    </row>
    <row r="8941" spans="37:37" ht="12.75">
      <c r="AK8941" s="121"/>
    </row>
    <row r="8942" spans="37:37" ht="12.75">
      <c r="AK8942" s="121"/>
    </row>
    <row r="8943" spans="37:37" ht="12.75">
      <c r="AK8943" s="121"/>
    </row>
    <row r="8944" spans="37:37" ht="12.75">
      <c r="AK8944" s="121"/>
    </row>
    <row r="8945" spans="37:37" ht="12.75">
      <c r="AK8945" s="121"/>
    </row>
    <row r="8946" spans="37:37" ht="12.75">
      <c r="AK8946" s="121"/>
    </row>
    <row r="8947" spans="37:37" ht="12.75">
      <c r="AK8947" s="121"/>
    </row>
    <row r="8948" spans="37:37" ht="12.75">
      <c r="AK8948" s="121"/>
    </row>
    <row r="8949" spans="37:37" ht="12.75">
      <c r="AK8949" s="121"/>
    </row>
    <row r="8950" spans="37:37" ht="12.75">
      <c r="AK8950" s="121"/>
    </row>
    <row r="8951" spans="37:37" ht="12.75">
      <c r="AK8951" s="121"/>
    </row>
    <row r="8952" spans="37:37" ht="12.75">
      <c r="AK8952" s="121"/>
    </row>
    <row r="8953" spans="37:37" ht="12.75">
      <c r="AK8953" s="121"/>
    </row>
    <row r="8954" spans="37:37" ht="12.75">
      <c r="AK8954" s="121"/>
    </row>
    <row r="8955" spans="37:37" ht="12.75">
      <c r="AK8955" s="121"/>
    </row>
    <row r="8956" spans="37:37" ht="12.75">
      <c r="AK8956" s="121"/>
    </row>
    <row r="8957" spans="37:37" ht="12.75">
      <c r="AK8957" s="121"/>
    </row>
    <row r="8958" spans="37:37" ht="12.75">
      <c r="AK8958" s="121"/>
    </row>
    <row r="8959" spans="37:37" ht="12.75">
      <c r="AK8959" s="121"/>
    </row>
    <row r="8960" spans="37:37" ht="12.75">
      <c r="AK8960" s="121"/>
    </row>
    <row r="8961" spans="37:37" ht="12.75">
      <c r="AK8961" s="121"/>
    </row>
    <row r="8962" spans="37:37" ht="12.75">
      <c r="AK8962" s="121"/>
    </row>
    <row r="8963" spans="37:37" ht="12.75">
      <c r="AK8963" s="121"/>
    </row>
    <row r="8964" spans="37:37" ht="12.75">
      <c r="AK8964" s="121"/>
    </row>
    <row r="8965" spans="37:37" ht="12.75">
      <c r="AK8965" s="121"/>
    </row>
    <row r="8966" spans="37:37" ht="12.75">
      <c r="AK8966" s="121"/>
    </row>
    <row r="8967" spans="37:37" ht="12.75">
      <c r="AK8967" s="121"/>
    </row>
    <row r="8968" spans="37:37" ht="12.75">
      <c r="AK8968" s="121"/>
    </row>
    <row r="8969" spans="37:37" ht="12.75">
      <c r="AK8969" s="121"/>
    </row>
    <row r="8970" spans="37:37" ht="12.75">
      <c r="AK8970" s="121"/>
    </row>
    <row r="8971" spans="37:37" ht="12.75">
      <c r="AK8971" s="121"/>
    </row>
    <row r="8972" spans="37:37" ht="12.75">
      <c r="AK8972" s="121"/>
    </row>
    <row r="8973" spans="37:37" ht="12.75">
      <c r="AK8973" s="121"/>
    </row>
    <row r="8974" spans="37:37" ht="12.75">
      <c r="AK8974" s="121"/>
    </row>
    <row r="8975" spans="37:37" ht="12.75">
      <c r="AK8975" s="121"/>
    </row>
    <row r="8976" spans="37:37" ht="12.75">
      <c r="AK8976" s="121"/>
    </row>
    <row r="8977" spans="37:37" ht="12.75">
      <c r="AK8977" s="121"/>
    </row>
    <row r="8978" spans="37:37" ht="12.75">
      <c r="AK8978" s="121"/>
    </row>
    <row r="8979" spans="37:37" ht="12.75">
      <c r="AK8979" s="121"/>
    </row>
    <row r="8980" spans="37:37" ht="12.75">
      <c r="AK8980" s="121"/>
    </row>
    <row r="8981" spans="37:37" ht="12.75">
      <c r="AK8981" s="121"/>
    </row>
    <row r="8982" spans="37:37" ht="12.75">
      <c r="AK8982" s="121"/>
    </row>
    <row r="8983" spans="37:37" ht="12.75">
      <c r="AK8983" s="121"/>
    </row>
    <row r="8984" spans="37:37" ht="12.75">
      <c r="AK8984" s="121"/>
    </row>
    <row r="8985" spans="37:37" ht="12.75">
      <c r="AK8985" s="121"/>
    </row>
    <row r="8986" spans="37:37" ht="12.75">
      <c r="AK8986" s="121"/>
    </row>
    <row r="8987" spans="37:37" ht="12.75">
      <c r="AK8987" s="121"/>
    </row>
    <row r="8988" spans="37:37" ht="12.75">
      <c r="AK8988" s="121"/>
    </row>
    <row r="8989" spans="37:37" ht="12.75">
      <c r="AK8989" s="121"/>
    </row>
    <row r="8990" spans="37:37" ht="12.75">
      <c r="AK8990" s="121"/>
    </row>
    <row r="8991" spans="37:37" ht="12.75">
      <c r="AK8991" s="121"/>
    </row>
    <row r="8992" spans="37:37" ht="12.75">
      <c r="AK8992" s="121"/>
    </row>
    <row r="8993" spans="37:37" ht="12.75">
      <c r="AK8993" s="121"/>
    </row>
    <row r="8994" spans="37:37" ht="12.75">
      <c r="AK8994" s="121"/>
    </row>
    <row r="8995" spans="37:37" ht="12.75">
      <c r="AK8995" s="121"/>
    </row>
    <row r="8996" spans="37:37" ht="12.75">
      <c r="AK8996" s="121"/>
    </row>
    <row r="8997" spans="37:37" ht="12.75">
      <c r="AK8997" s="121"/>
    </row>
    <row r="8998" spans="37:37" ht="12.75">
      <c r="AK8998" s="121"/>
    </row>
    <row r="8999" spans="37:37" ht="12.75">
      <c r="AK8999" s="121"/>
    </row>
    <row r="9000" spans="37:37" ht="12.75">
      <c r="AK9000" s="121"/>
    </row>
    <row r="9001" spans="37:37" ht="12.75">
      <c r="AK9001" s="121"/>
    </row>
    <row r="9002" spans="37:37" ht="12.75">
      <c r="AK9002" s="121"/>
    </row>
    <row r="9003" spans="37:37" ht="12.75">
      <c r="AK9003" s="121"/>
    </row>
    <row r="9004" spans="37:37" ht="12.75">
      <c r="AK9004" s="121"/>
    </row>
    <row r="9005" spans="37:37" ht="12.75">
      <c r="AK9005" s="121"/>
    </row>
    <row r="9006" spans="37:37" ht="12.75">
      <c r="AK9006" s="121"/>
    </row>
    <row r="9007" spans="37:37" ht="12.75">
      <c r="AK9007" s="121"/>
    </row>
    <row r="9008" spans="37:37" ht="12.75">
      <c r="AK9008" s="121"/>
    </row>
    <row r="9009" spans="37:37" ht="12.75">
      <c r="AK9009" s="121"/>
    </row>
    <row r="9010" spans="37:37" ht="12.75">
      <c r="AK9010" s="121"/>
    </row>
    <row r="9011" spans="37:37" ht="12.75">
      <c r="AK9011" s="121"/>
    </row>
    <row r="9012" spans="37:37" ht="12.75">
      <c r="AK9012" s="121"/>
    </row>
    <row r="9013" spans="37:37" ht="12.75">
      <c r="AK9013" s="121"/>
    </row>
    <row r="9014" spans="37:37" ht="12.75">
      <c r="AK9014" s="121"/>
    </row>
    <row r="9015" spans="37:37" ht="12.75">
      <c r="AK9015" s="121"/>
    </row>
    <row r="9016" spans="37:37" ht="12.75">
      <c r="AK9016" s="121"/>
    </row>
    <row r="9017" spans="37:37" ht="12.75">
      <c r="AK9017" s="121"/>
    </row>
    <row r="9018" spans="37:37" ht="12.75">
      <c r="AK9018" s="121"/>
    </row>
    <row r="9019" spans="37:37" ht="12.75">
      <c r="AK9019" s="121"/>
    </row>
    <row r="9020" spans="37:37" ht="12.75">
      <c r="AK9020" s="121"/>
    </row>
    <row r="9021" spans="37:37" ht="12.75">
      <c r="AK9021" s="121"/>
    </row>
    <row r="9022" spans="37:37" ht="12.75">
      <c r="AK9022" s="121"/>
    </row>
    <row r="9023" spans="37:37" ht="12.75">
      <c r="AK9023" s="121"/>
    </row>
    <row r="9024" spans="37:37" ht="12.75">
      <c r="AK9024" s="121"/>
    </row>
    <row r="9025" spans="37:37" ht="12.75">
      <c r="AK9025" s="121"/>
    </row>
    <row r="9026" spans="37:37" ht="12.75">
      <c r="AK9026" s="121"/>
    </row>
    <row r="9027" spans="37:37" ht="12.75">
      <c r="AK9027" s="121"/>
    </row>
    <row r="9028" spans="37:37" ht="12.75">
      <c r="AK9028" s="121"/>
    </row>
    <row r="9029" spans="37:37" ht="12.75">
      <c r="AK9029" s="121"/>
    </row>
    <row r="9030" spans="37:37" ht="12.75">
      <c r="AK9030" s="121"/>
    </row>
    <row r="9031" spans="37:37" ht="12.75">
      <c r="AK9031" s="121"/>
    </row>
    <row r="9032" spans="37:37" ht="12.75">
      <c r="AK9032" s="121"/>
    </row>
    <row r="9033" spans="37:37" ht="12.75">
      <c r="AK9033" s="121"/>
    </row>
    <row r="9034" spans="37:37" ht="12.75">
      <c r="AK9034" s="121"/>
    </row>
    <row r="9035" spans="37:37" ht="12.75">
      <c r="AK9035" s="121"/>
    </row>
    <row r="9036" spans="37:37" ht="12.75">
      <c r="AK9036" s="121"/>
    </row>
    <row r="9037" spans="37:37" ht="12.75">
      <c r="AK9037" s="121"/>
    </row>
    <row r="9038" spans="37:37" ht="12.75">
      <c r="AK9038" s="121"/>
    </row>
    <row r="9039" spans="37:37" ht="12.75">
      <c r="AK9039" s="121"/>
    </row>
    <row r="9040" spans="37:37" ht="12.75">
      <c r="AK9040" s="121"/>
    </row>
    <row r="9041" spans="37:37" ht="12.75">
      <c r="AK9041" s="121"/>
    </row>
    <row r="9042" spans="37:37" ht="12.75">
      <c r="AK9042" s="121"/>
    </row>
    <row r="9043" spans="37:37" ht="12.75">
      <c r="AK9043" s="121"/>
    </row>
    <row r="9044" spans="37:37" ht="12.75">
      <c r="AK9044" s="121"/>
    </row>
    <row r="9045" spans="37:37" ht="12.75">
      <c r="AK9045" s="121"/>
    </row>
    <row r="9046" spans="37:37" ht="12.75">
      <c r="AK9046" s="121"/>
    </row>
    <row r="9047" spans="37:37" ht="12.75">
      <c r="AK9047" s="121"/>
    </row>
    <row r="9048" spans="37:37" ht="12.75">
      <c r="AK9048" s="121"/>
    </row>
    <row r="9049" spans="37:37" ht="12.75">
      <c r="AK9049" s="121"/>
    </row>
    <row r="9050" spans="37:37" ht="12.75">
      <c r="AK9050" s="121"/>
    </row>
    <row r="9051" spans="37:37" ht="12.75">
      <c r="AK9051" s="121"/>
    </row>
    <row r="9052" spans="37:37" ht="12.75">
      <c r="AK9052" s="121"/>
    </row>
    <row r="9053" spans="37:37" ht="12.75">
      <c r="AK9053" s="121"/>
    </row>
    <row r="9054" spans="37:37" ht="12.75">
      <c r="AK9054" s="121"/>
    </row>
    <row r="9055" spans="37:37" ht="12.75">
      <c r="AK9055" s="121"/>
    </row>
    <row r="9056" spans="37:37" ht="12.75">
      <c r="AK9056" s="121"/>
    </row>
    <row r="9057" spans="37:37" ht="12.75">
      <c r="AK9057" s="121"/>
    </row>
    <row r="9058" spans="37:37" ht="12.75">
      <c r="AK9058" s="121"/>
    </row>
    <row r="9059" spans="37:37" ht="12.75">
      <c r="AK9059" s="121"/>
    </row>
    <row r="9060" spans="37:37" ht="12.75">
      <c r="AK9060" s="121"/>
    </row>
    <row r="9061" spans="37:37" ht="12.75">
      <c r="AK9061" s="121"/>
    </row>
    <row r="9062" spans="37:37" ht="12.75">
      <c r="AK9062" s="121"/>
    </row>
    <row r="9063" spans="37:37" ht="12.75">
      <c r="AK9063" s="121"/>
    </row>
    <row r="9064" spans="37:37" ht="12.75">
      <c r="AK9064" s="121"/>
    </row>
    <row r="9065" spans="37:37" ht="12.75">
      <c r="AK9065" s="121"/>
    </row>
    <row r="9066" spans="37:37" ht="12.75">
      <c r="AK9066" s="121"/>
    </row>
    <row r="9067" spans="37:37" ht="12.75">
      <c r="AK9067" s="121"/>
    </row>
    <row r="9068" spans="37:37" ht="12.75">
      <c r="AK9068" s="121"/>
    </row>
    <row r="9069" spans="37:37" ht="12.75">
      <c r="AK9069" s="121"/>
    </row>
    <row r="9070" spans="37:37" ht="12.75">
      <c r="AK9070" s="121"/>
    </row>
    <row r="9071" spans="37:37" ht="12.75">
      <c r="AK9071" s="121"/>
    </row>
    <row r="9072" spans="37:37" ht="12.75">
      <c r="AK9072" s="121"/>
    </row>
    <row r="9073" spans="37:37" ht="12.75">
      <c r="AK9073" s="121"/>
    </row>
    <row r="9074" spans="37:37" ht="12.75">
      <c r="AK9074" s="121"/>
    </row>
    <row r="9075" spans="37:37" ht="12.75">
      <c r="AK9075" s="121"/>
    </row>
    <row r="9076" spans="37:37" ht="12.75">
      <c r="AK9076" s="121"/>
    </row>
    <row r="9077" spans="37:37" ht="12.75">
      <c r="AK9077" s="121"/>
    </row>
    <row r="9078" spans="37:37" ht="12.75">
      <c r="AK9078" s="121"/>
    </row>
    <row r="9079" spans="37:37" ht="12.75">
      <c r="AK9079" s="121"/>
    </row>
    <row r="9080" spans="37:37" ht="12.75">
      <c r="AK9080" s="121"/>
    </row>
    <row r="9081" spans="37:37" ht="12.75">
      <c r="AK9081" s="121"/>
    </row>
    <row r="9082" spans="37:37" ht="12.75">
      <c r="AK9082" s="121"/>
    </row>
    <row r="9083" spans="37:37" ht="12.75">
      <c r="AK9083" s="121"/>
    </row>
    <row r="9084" spans="37:37" ht="12.75">
      <c r="AK9084" s="121"/>
    </row>
    <row r="9085" spans="37:37" ht="12.75">
      <c r="AK9085" s="121"/>
    </row>
    <row r="9086" spans="37:37" ht="12.75">
      <c r="AK9086" s="121"/>
    </row>
    <row r="9087" spans="37:37" ht="12.75">
      <c r="AK9087" s="121"/>
    </row>
    <row r="9088" spans="37:37" ht="12.75">
      <c r="AK9088" s="121"/>
    </row>
    <row r="9089" spans="37:37" ht="12.75">
      <c r="AK9089" s="121"/>
    </row>
    <row r="9090" spans="37:37" ht="12.75">
      <c r="AK9090" s="121"/>
    </row>
    <row r="9091" spans="37:37" ht="12.75">
      <c r="AK9091" s="121"/>
    </row>
    <row r="9092" spans="37:37" ht="12.75">
      <c r="AK9092" s="121"/>
    </row>
    <row r="9093" spans="37:37" ht="12.75">
      <c r="AK9093" s="121"/>
    </row>
    <row r="9094" spans="37:37" ht="12.75">
      <c r="AK9094" s="121"/>
    </row>
    <row r="9095" spans="37:37" ht="12.75">
      <c r="AK9095" s="121"/>
    </row>
    <row r="9096" spans="37:37" ht="12.75">
      <c r="AK9096" s="121"/>
    </row>
    <row r="9097" spans="37:37" ht="12.75">
      <c r="AK9097" s="121"/>
    </row>
    <row r="9098" spans="37:37" ht="12.75">
      <c r="AK9098" s="121"/>
    </row>
    <row r="9099" spans="37:37" ht="12.75">
      <c r="AK9099" s="121"/>
    </row>
    <row r="9100" spans="37:37" ht="12.75">
      <c r="AK9100" s="121"/>
    </row>
    <row r="9101" spans="37:37" ht="12.75">
      <c r="AK9101" s="121"/>
    </row>
    <row r="9102" spans="37:37" ht="12.75">
      <c r="AK9102" s="121"/>
    </row>
    <row r="9103" spans="37:37" ht="12.75">
      <c r="AK9103" s="121"/>
    </row>
    <row r="9104" spans="37:37" ht="12.75">
      <c r="AK9104" s="121"/>
    </row>
    <row r="9105" spans="37:37" ht="12.75">
      <c r="AK9105" s="121"/>
    </row>
    <row r="9106" spans="37:37" ht="12.75">
      <c r="AK9106" s="121"/>
    </row>
    <row r="9107" spans="37:37" ht="12.75">
      <c r="AK9107" s="121"/>
    </row>
    <row r="9108" spans="37:37" ht="12.75">
      <c r="AK9108" s="121"/>
    </row>
    <row r="9109" spans="37:37" ht="12.75">
      <c r="AK9109" s="121"/>
    </row>
    <row r="9110" spans="37:37" ht="12.75">
      <c r="AK9110" s="121"/>
    </row>
    <row r="9111" spans="37:37" ht="12.75">
      <c r="AK9111" s="121"/>
    </row>
    <row r="9112" spans="37:37" ht="12.75">
      <c r="AK9112" s="121"/>
    </row>
    <row r="9113" spans="37:37" ht="12.75">
      <c r="AK9113" s="121"/>
    </row>
    <row r="9114" spans="37:37" ht="12.75">
      <c r="AK9114" s="121"/>
    </row>
    <row r="9115" spans="37:37" ht="12.75">
      <c r="AK9115" s="121"/>
    </row>
    <row r="9116" spans="37:37" ht="12.75">
      <c r="AK9116" s="121"/>
    </row>
    <row r="9117" spans="37:37" ht="12.75">
      <c r="AK9117" s="121"/>
    </row>
    <row r="9118" spans="37:37" ht="12.75">
      <c r="AK9118" s="121"/>
    </row>
    <row r="9119" spans="37:37" ht="12.75">
      <c r="AK9119" s="121"/>
    </row>
    <row r="9120" spans="37:37" ht="12.75">
      <c r="AK9120" s="121"/>
    </row>
    <row r="9121" spans="37:37" ht="12.75">
      <c r="AK9121" s="121"/>
    </row>
    <row r="9122" spans="37:37" ht="12.75">
      <c r="AK9122" s="121"/>
    </row>
    <row r="9123" spans="37:37" ht="12.75">
      <c r="AK9123" s="121"/>
    </row>
    <row r="9124" spans="37:37" ht="12.75">
      <c r="AK9124" s="121"/>
    </row>
    <row r="9125" spans="37:37" ht="12.75">
      <c r="AK9125" s="121"/>
    </row>
    <row r="9126" spans="37:37" ht="12.75">
      <c r="AK9126" s="121"/>
    </row>
    <row r="9127" spans="37:37" ht="12.75">
      <c r="AK9127" s="121"/>
    </row>
    <row r="9128" spans="37:37" ht="12.75">
      <c r="AK9128" s="121"/>
    </row>
    <row r="9129" spans="37:37" ht="12.75">
      <c r="AK9129" s="121"/>
    </row>
    <row r="9130" spans="37:37" ht="12.75">
      <c r="AK9130" s="121"/>
    </row>
    <row r="9131" spans="37:37" ht="12.75">
      <c r="AK9131" s="121"/>
    </row>
    <row r="9132" spans="37:37" ht="12.75">
      <c r="AK9132" s="121"/>
    </row>
    <row r="9133" spans="37:37" ht="12.75">
      <c r="AK9133" s="121"/>
    </row>
    <row r="9134" spans="37:37" ht="12.75">
      <c r="AK9134" s="121"/>
    </row>
    <row r="9135" spans="37:37" ht="12.75">
      <c r="AK9135" s="121"/>
    </row>
    <row r="9136" spans="37:37" ht="12.75">
      <c r="AK9136" s="121"/>
    </row>
    <row r="9137" spans="37:37" ht="12.75">
      <c r="AK9137" s="121"/>
    </row>
    <row r="9138" spans="37:37" ht="12.75">
      <c r="AK9138" s="121"/>
    </row>
    <row r="9139" spans="37:37" ht="12.75">
      <c r="AK9139" s="121"/>
    </row>
    <row r="9140" spans="37:37" ht="12.75">
      <c r="AK9140" s="121"/>
    </row>
    <row r="9141" spans="37:37" ht="12.75">
      <c r="AK9141" s="121"/>
    </row>
    <row r="9142" spans="37:37" ht="12.75">
      <c r="AK9142" s="121"/>
    </row>
    <row r="9143" spans="37:37" ht="12.75">
      <c r="AK9143" s="121"/>
    </row>
    <row r="9144" spans="37:37" ht="12.75">
      <c r="AK9144" s="121"/>
    </row>
    <row r="9145" spans="37:37" ht="12.75">
      <c r="AK9145" s="121"/>
    </row>
    <row r="9146" spans="37:37" ht="12.75">
      <c r="AK9146" s="121"/>
    </row>
    <row r="9147" spans="37:37" ht="12.75">
      <c r="AK9147" s="121"/>
    </row>
    <row r="9148" spans="37:37" ht="12.75">
      <c r="AK9148" s="121"/>
    </row>
    <row r="9149" spans="37:37" ht="12.75">
      <c r="AK9149" s="121"/>
    </row>
    <row r="9150" spans="37:37" ht="12.75">
      <c r="AK9150" s="121"/>
    </row>
    <row r="9151" spans="37:37" ht="12.75">
      <c r="AK9151" s="121"/>
    </row>
    <row r="9152" spans="37:37" ht="12.75">
      <c r="AK9152" s="121"/>
    </row>
    <row r="9153" spans="37:37" ht="12.75">
      <c r="AK9153" s="121"/>
    </row>
    <row r="9154" spans="37:37" ht="12.75">
      <c r="AK9154" s="121"/>
    </row>
    <row r="9155" spans="37:37" ht="12.75">
      <c r="AK9155" s="121"/>
    </row>
    <row r="9156" spans="37:37" ht="12.75">
      <c r="AK9156" s="121"/>
    </row>
    <row r="9157" spans="37:37" ht="12.75">
      <c r="AK9157" s="121"/>
    </row>
    <row r="9158" spans="37:37" ht="12.75">
      <c r="AK9158" s="121"/>
    </row>
    <row r="9159" spans="37:37" ht="12.75">
      <c r="AK9159" s="121"/>
    </row>
    <row r="9160" spans="37:37" ht="12.75">
      <c r="AK9160" s="121"/>
    </row>
    <row r="9161" spans="37:37" ht="12.75">
      <c r="AK9161" s="121"/>
    </row>
    <row r="9162" spans="37:37" ht="12.75">
      <c r="AK9162" s="121"/>
    </row>
    <row r="9163" spans="37:37" ht="12.75">
      <c r="AK9163" s="121"/>
    </row>
    <row r="9164" spans="37:37" ht="12.75">
      <c r="AK9164" s="121"/>
    </row>
    <row r="9165" spans="37:37" ht="12.75">
      <c r="AK9165" s="121"/>
    </row>
    <row r="9166" spans="37:37" ht="12.75">
      <c r="AK9166" s="121"/>
    </row>
    <row r="9167" spans="37:37" ht="12.75">
      <c r="AK9167" s="121"/>
    </row>
    <row r="9168" spans="37:37" ht="12.75">
      <c r="AK9168" s="121"/>
    </row>
    <row r="9169" spans="37:37" ht="12.75">
      <c r="AK9169" s="121"/>
    </row>
    <row r="9170" spans="37:37" ht="12.75">
      <c r="AK9170" s="121"/>
    </row>
    <row r="9171" spans="37:37" ht="12.75">
      <c r="AK9171" s="121"/>
    </row>
    <row r="9172" spans="37:37" ht="12.75">
      <c r="AK9172" s="121"/>
    </row>
    <row r="9173" spans="37:37" ht="12.75">
      <c r="AK9173" s="121"/>
    </row>
    <row r="9174" spans="37:37" ht="12.75">
      <c r="AK9174" s="121"/>
    </row>
    <row r="9175" spans="37:37" ht="12.75">
      <c r="AK9175" s="121"/>
    </row>
    <row r="9176" spans="37:37" ht="12.75">
      <c r="AK9176" s="121"/>
    </row>
    <row r="9177" spans="37:37" ht="12.75">
      <c r="AK9177" s="121"/>
    </row>
    <row r="9178" spans="37:37" ht="12.75">
      <c r="AK9178" s="121"/>
    </row>
    <row r="9179" spans="37:37" ht="12.75">
      <c r="AK9179" s="121"/>
    </row>
    <row r="9180" spans="37:37" ht="12.75">
      <c r="AK9180" s="121"/>
    </row>
    <row r="9181" spans="37:37" ht="12.75">
      <c r="AK9181" s="121"/>
    </row>
    <row r="9182" spans="37:37" ht="12.75">
      <c r="AK9182" s="121"/>
    </row>
    <row r="9183" spans="37:37" ht="12.75">
      <c r="AK9183" s="121"/>
    </row>
    <row r="9184" spans="37:37" ht="12.75">
      <c r="AK9184" s="121"/>
    </row>
    <row r="9185" spans="37:37" ht="12.75">
      <c r="AK9185" s="121"/>
    </row>
    <row r="9186" spans="37:37" ht="12.75">
      <c r="AK9186" s="121"/>
    </row>
    <row r="9187" spans="37:37" ht="12.75">
      <c r="AK9187" s="121"/>
    </row>
    <row r="9188" spans="37:37" ht="12.75">
      <c r="AK9188" s="121"/>
    </row>
    <row r="9189" spans="37:37" ht="12.75">
      <c r="AK9189" s="121"/>
    </row>
    <row r="9190" spans="37:37" ht="12.75">
      <c r="AK9190" s="121"/>
    </row>
    <row r="9191" spans="37:37" ht="12.75">
      <c r="AK9191" s="121"/>
    </row>
    <row r="9192" spans="37:37" ht="12.75">
      <c r="AK9192" s="121"/>
    </row>
    <row r="9193" spans="37:37" ht="12.75">
      <c r="AK9193" s="121"/>
    </row>
    <row r="9194" spans="37:37" ht="12.75">
      <c r="AK9194" s="121"/>
    </row>
    <row r="9195" spans="37:37" ht="12.75">
      <c r="AK9195" s="121"/>
    </row>
    <row r="9196" spans="37:37" ht="12.75">
      <c r="AK9196" s="121"/>
    </row>
    <row r="9197" spans="37:37" ht="12.75">
      <c r="AK9197" s="121"/>
    </row>
    <row r="9198" spans="37:37" ht="12.75">
      <c r="AK9198" s="121"/>
    </row>
    <row r="9199" spans="37:37" ht="12.75">
      <c r="AK9199" s="121"/>
    </row>
    <row r="9200" spans="37:37" ht="12.75">
      <c r="AK9200" s="121"/>
    </row>
    <row r="9201" spans="37:37" ht="12.75">
      <c r="AK9201" s="121"/>
    </row>
    <row r="9202" spans="37:37" ht="12.75">
      <c r="AK9202" s="121"/>
    </row>
    <row r="9203" spans="37:37" ht="12.75">
      <c r="AK9203" s="121"/>
    </row>
    <row r="9204" spans="37:37" ht="12.75">
      <c r="AK9204" s="121"/>
    </row>
    <row r="9205" spans="37:37" ht="12.75">
      <c r="AK9205" s="121"/>
    </row>
    <row r="9206" spans="37:37" ht="12.75">
      <c r="AK9206" s="121"/>
    </row>
    <row r="9207" spans="37:37" ht="12.75">
      <c r="AK9207" s="121"/>
    </row>
    <row r="9208" spans="37:37" ht="12.75">
      <c r="AK9208" s="121"/>
    </row>
    <row r="9209" spans="37:37" ht="12.75">
      <c r="AK9209" s="121"/>
    </row>
    <row r="9210" spans="37:37" ht="12.75">
      <c r="AK9210" s="121"/>
    </row>
    <row r="9211" spans="37:37" ht="12.75">
      <c r="AK9211" s="121"/>
    </row>
    <row r="9212" spans="37:37" ht="12.75">
      <c r="AK9212" s="121"/>
    </row>
    <row r="9213" spans="37:37" ht="12.75">
      <c r="AK9213" s="121"/>
    </row>
    <row r="9214" spans="37:37" ht="12.75">
      <c r="AK9214" s="121"/>
    </row>
    <row r="9215" spans="37:37" ht="12.75">
      <c r="AK9215" s="121"/>
    </row>
    <row r="9216" spans="37:37" ht="12.75">
      <c r="AK9216" s="121"/>
    </row>
    <row r="9217" spans="37:37" ht="12.75">
      <c r="AK9217" s="121"/>
    </row>
    <row r="9218" spans="37:37" ht="12.75">
      <c r="AK9218" s="121"/>
    </row>
    <row r="9219" spans="37:37" ht="12.75">
      <c r="AK9219" s="121"/>
    </row>
    <row r="9220" spans="37:37" ht="12.75">
      <c r="AK9220" s="121"/>
    </row>
    <row r="9221" spans="37:37" ht="12.75">
      <c r="AK9221" s="121"/>
    </row>
    <row r="9222" spans="37:37" ht="12.75">
      <c r="AK9222" s="121"/>
    </row>
    <row r="9223" spans="37:37" ht="12.75">
      <c r="AK9223" s="121"/>
    </row>
    <row r="9224" spans="37:37" ht="12.75">
      <c r="AK9224" s="121"/>
    </row>
    <row r="9225" spans="37:37" ht="12.75">
      <c r="AK9225" s="121"/>
    </row>
    <row r="9226" spans="37:37" ht="12.75">
      <c r="AK9226" s="121"/>
    </row>
    <row r="9227" spans="37:37" ht="12.75">
      <c r="AK9227" s="121"/>
    </row>
    <row r="9228" spans="37:37" ht="12.75">
      <c r="AK9228" s="121"/>
    </row>
    <row r="9229" spans="37:37" ht="12.75">
      <c r="AK9229" s="121"/>
    </row>
    <row r="9230" spans="37:37" ht="12.75">
      <c r="AK9230" s="121"/>
    </row>
    <row r="9231" spans="37:37" ht="12.75">
      <c r="AK9231" s="121"/>
    </row>
    <row r="9232" spans="37:37" ht="12.75">
      <c r="AK9232" s="121"/>
    </row>
    <row r="9233" spans="37:37" ht="12.75">
      <c r="AK9233" s="121"/>
    </row>
    <row r="9234" spans="37:37" ht="12.75">
      <c r="AK9234" s="121"/>
    </row>
    <row r="9235" spans="37:37" ht="12.75">
      <c r="AK9235" s="121"/>
    </row>
    <row r="9236" spans="37:37" ht="12.75">
      <c r="AK9236" s="121"/>
    </row>
    <row r="9237" spans="37:37" ht="12.75">
      <c r="AK9237" s="121"/>
    </row>
    <row r="9238" spans="37:37" ht="12.75">
      <c r="AK9238" s="121"/>
    </row>
    <row r="9239" spans="37:37" ht="12.75">
      <c r="AK9239" s="121"/>
    </row>
    <row r="9240" spans="37:37" ht="12.75">
      <c r="AK9240" s="121"/>
    </row>
    <row r="9241" spans="37:37" ht="12.75">
      <c r="AK9241" s="121"/>
    </row>
    <row r="9242" spans="37:37" ht="12.75">
      <c r="AK9242" s="121"/>
    </row>
    <row r="9243" spans="37:37" ht="12.75">
      <c r="AK9243" s="121"/>
    </row>
    <row r="9244" spans="37:37" ht="12.75">
      <c r="AK9244" s="121"/>
    </row>
    <row r="9245" spans="37:37" ht="12.75">
      <c r="AK9245" s="121"/>
    </row>
    <row r="9246" spans="37:37" ht="12.75">
      <c r="AK9246" s="121"/>
    </row>
    <row r="9247" spans="37:37" ht="12.75">
      <c r="AK9247" s="121"/>
    </row>
    <row r="9248" spans="37:37" ht="12.75">
      <c r="AK9248" s="121"/>
    </row>
    <row r="9249" spans="37:37" ht="12.75">
      <c r="AK9249" s="121"/>
    </row>
    <row r="9250" spans="37:37" ht="12.75">
      <c r="AK9250" s="121"/>
    </row>
    <row r="9251" spans="37:37" ht="12.75">
      <c r="AK9251" s="121"/>
    </row>
    <row r="9252" spans="37:37" ht="12.75">
      <c r="AK9252" s="121"/>
    </row>
    <row r="9253" spans="37:37" ht="12.75">
      <c r="AK9253" s="121"/>
    </row>
    <row r="9254" spans="37:37" ht="12.75">
      <c r="AK9254" s="121"/>
    </row>
    <row r="9255" spans="37:37" ht="12.75">
      <c r="AK9255" s="121"/>
    </row>
    <row r="9256" spans="37:37" ht="12.75">
      <c r="AK9256" s="121"/>
    </row>
    <row r="9257" spans="37:37" ht="12.75">
      <c r="AK9257" s="121"/>
    </row>
    <row r="9258" spans="37:37" ht="12.75">
      <c r="AK9258" s="121"/>
    </row>
    <row r="9259" spans="37:37" ht="12.75">
      <c r="AK9259" s="121"/>
    </row>
    <row r="9260" spans="37:37" ht="12.75">
      <c r="AK9260" s="121"/>
    </row>
    <row r="9261" spans="37:37" ht="12.75">
      <c r="AK9261" s="121"/>
    </row>
    <row r="9262" spans="37:37" ht="12.75">
      <c r="AK9262" s="121"/>
    </row>
    <row r="9263" spans="37:37" ht="12.75">
      <c r="AK9263" s="121"/>
    </row>
    <row r="9264" spans="37:37" ht="12.75">
      <c r="AK9264" s="121"/>
    </row>
    <row r="9265" spans="37:37" ht="12.75">
      <c r="AK9265" s="121"/>
    </row>
    <row r="9266" spans="37:37" ht="12.75">
      <c r="AK9266" s="121"/>
    </row>
    <row r="9267" spans="37:37" ht="12.75">
      <c r="AK9267" s="121"/>
    </row>
    <row r="9268" spans="37:37" ht="12.75">
      <c r="AK9268" s="121"/>
    </row>
    <row r="9269" spans="37:37" ht="12.75">
      <c r="AK9269" s="121"/>
    </row>
    <row r="9270" spans="37:37" ht="12.75">
      <c r="AK9270" s="121"/>
    </row>
    <row r="9271" spans="37:37" ht="12.75">
      <c r="AK9271" s="121"/>
    </row>
    <row r="9272" spans="37:37" ht="12.75">
      <c r="AK9272" s="121"/>
    </row>
    <row r="9273" spans="37:37" ht="12.75">
      <c r="AK9273" s="121"/>
    </row>
    <row r="9274" spans="37:37" ht="12.75">
      <c r="AK9274" s="121"/>
    </row>
    <row r="9275" spans="37:37" ht="12.75">
      <c r="AK9275" s="121"/>
    </row>
    <row r="9276" spans="37:37" ht="12.75">
      <c r="AK9276" s="121"/>
    </row>
    <row r="9277" spans="37:37" ht="12.75">
      <c r="AK9277" s="121"/>
    </row>
    <row r="9278" spans="37:37" ht="12.75">
      <c r="AK9278" s="121"/>
    </row>
    <row r="9279" spans="37:37" ht="12.75">
      <c r="AK9279" s="121"/>
    </row>
    <row r="9280" spans="37:37" ht="12.75">
      <c r="AK9280" s="121"/>
    </row>
    <row r="9281" spans="37:37" ht="12.75">
      <c r="AK9281" s="121"/>
    </row>
    <row r="9282" spans="37:37" ht="12.75">
      <c r="AK9282" s="121"/>
    </row>
    <row r="9283" spans="37:37" ht="12.75">
      <c r="AK9283" s="121"/>
    </row>
    <row r="9284" spans="37:37" ht="12.75">
      <c r="AK9284" s="121"/>
    </row>
    <row r="9285" spans="37:37" ht="12.75">
      <c r="AK9285" s="121"/>
    </row>
    <row r="9286" spans="37:37" ht="12.75">
      <c r="AK9286" s="121"/>
    </row>
    <row r="9287" spans="37:37" ht="12.75">
      <c r="AK9287" s="121"/>
    </row>
    <row r="9288" spans="37:37" ht="12.75">
      <c r="AK9288" s="121"/>
    </row>
    <row r="9289" spans="37:37" ht="12.75">
      <c r="AK9289" s="121"/>
    </row>
    <row r="9290" spans="37:37" ht="12.75">
      <c r="AK9290" s="121"/>
    </row>
    <row r="9291" spans="37:37" ht="12.75">
      <c r="AK9291" s="121"/>
    </row>
    <row r="9292" spans="37:37" ht="12.75">
      <c r="AK9292" s="121"/>
    </row>
    <row r="9293" spans="37:37" ht="12.75">
      <c r="AK9293" s="121"/>
    </row>
    <row r="9294" spans="37:37" ht="12.75">
      <c r="AK9294" s="121"/>
    </row>
    <row r="9295" spans="37:37" ht="12.75">
      <c r="AK9295" s="121"/>
    </row>
    <row r="9296" spans="37:37" ht="12.75">
      <c r="AK9296" s="121"/>
    </row>
    <row r="9297" spans="37:37" ht="12.75">
      <c r="AK9297" s="121"/>
    </row>
    <row r="9298" spans="37:37" ht="12.75">
      <c r="AK9298" s="121"/>
    </row>
    <row r="9299" spans="37:37" ht="12.75">
      <c r="AK9299" s="121"/>
    </row>
    <row r="9300" spans="37:37" ht="12.75">
      <c r="AK9300" s="121"/>
    </row>
    <row r="9301" spans="37:37" ht="12.75">
      <c r="AK9301" s="121"/>
    </row>
    <row r="9302" spans="37:37" ht="12.75">
      <c r="AK9302" s="121"/>
    </row>
    <row r="9303" spans="37:37" ht="12.75">
      <c r="AK9303" s="121"/>
    </row>
    <row r="9304" spans="37:37" ht="12.75">
      <c r="AK9304" s="121"/>
    </row>
    <row r="9305" spans="37:37" ht="12.75">
      <c r="AK9305" s="121"/>
    </row>
    <row r="9306" spans="37:37" ht="12.75">
      <c r="AK9306" s="121"/>
    </row>
    <row r="9307" spans="37:37" ht="12.75">
      <c r="AK9307" s="121"/>
    </row>
    <row r="9308" spans="37:37" ht="12.75">
      <c r="AK9308" s="121"/>
    </row>
    <row r="9309" spans="37:37" ht="12.75">
      <c r="AK9309" s="121"/>
    </row>
    <row r="9310" spans="37:37" ht="12.75">
      <c r="AK9310" s="121"/>
    </row>
    <row r="9311" spans="37:37" ht="12.75">
      <c r="AK9311" s="121"/>
    </row>
    <row r="9312" spans="37:37" ht="12.75">
      <c r="AK9312" s="121"/>
    </row>
    <row r="9313" spans="37:37" ht="12.75">
      <c r="AK9313" s="121"/>
    </row>
    <row r="9314" spans="37:37" ht="12.75">
      <c r="AK9314" s="121"/>
    </row>
    <row r="9315" spans="37:37" ht="12.75">
      <c r="AK9315" s="121"/>
    </row>
    <row r="9316" spans="37:37" ht="12.75">
      <c r="AK9316" s="121"/>
    </row>
    <row r="9317" spans="37:37" ht="12.75">
      <c r="AK9317" s="121"/>
    </row>
    <row r="9318" spans="37:37" ht="12.75">
      <c r="AK9318" s="121"/>
    </row>
    <row r="9319" spans="37:37" ht="12.75">
      <c r="AK9319" s="121"/>
    </row>
    <row r="9320" spans="37:37" ht="12.75">
      <c r="AK9320" s="121"/>
    </row>
    <row r="9321" spans="37:37" ht="12.75">
      <c r="AK9321" s="121"/>
    </row>
    <row r="9322" spans="37:37" ht="12.75">
      <c r="AK9322" s="121"/>
    </row>
    <row r="9323" spans="37:37" ht="12.75">
      <c r="AK9323" s="121"/>
    </row>
    <row r="9324" spans="37:37" ht="12.75">
      <c r="AK9324" s="121"/>
    </row>
    <row r="9325" spans="37:37" ht="12.75">
      <c r="AK9325" s="121"/>
    </row>
    <row r="9326" spans="37:37" ht="12.75">
      <c r="AK9326" s="121"/>
    </row>
    <row r="9327" spans="37:37" ht="12.75">
      <c r="AK9327" s="121"/>
    </row>
    <row r="9328" spans="37:37" ht="12.75">
      <c r="AK9328" s="121"/>
    </row>
    <row r="9329" spans="37:37" ht="12.75">
      <c r="AK9329" s="121"/>
    </row>
    <row r="9330" spans="37:37" ht="12.75">
      <c r="AK9330" s="121"/>
    </row>
    <row r="9331" spans="37:37" ht="12.75">
      <c r="AK9331" s="121"/>
    </row>
    <row r="9332" spans="37:37" ht="12.75">
      <c r="AK9332" s="121"/>
    </row>
    <row r="9333" spans="37:37" ht="12.75">
      <c r="AK9333" s="121"/>
    </row>
    <row r="9334" spans="37:37" ht="12.75">
      <c r="AK9334" s="121"/>
    </row>
    <row r="9335" spans="37:37" ht="12.75">
      <c r="AK9335" s="121"/>
    </row>
    <row r="9336" spans="37:37" ht="12.75">
      <c r="AK9336" s="121"/>
    </row>
    <row r="9337" spans="37:37" ht="12.75">
      <c r="AK9337" s="121"/>
    </row>
    <row r="9338" spans="37:37" ht="12.75">
      <c r="AK9338" s="121"/>
    </row>
    <row r="9339" spans="37:37" ht="12.75">
      <c r="AK9339" s="121"/>
    </row>
    <row r="9340" spans="37:37" ht="12.75">
      <c r="AK9340" s="121"/>
    </row>
    <row r="9341" spans="37:37" ht="12.75">
      <c r="AK9341" s="121"/>
    </row>
    <row r="9342" spans="37:37" ht="12.75">
      <c r="AK9342" s="121"/>
    </row>
    <row r="9343" spans="37:37" ht="12.75">
      <c r="AK9343" s="121"/>
    </row>
    <row r="9344" spans="37:37" ht="12.75">
      <c r="AK9344" s="121"/>
    </row>
    <row r="9345" spans="37:37" ht="12.75">
      <c r="AK9345" s="121"/>
    </row>
    <row r="9346" spans="37:37" ht="12.75">
      <c r="AK9346" s="121"/>
    </row>
    <row r="9347" spans="37:37" ht="12.75">
      <c r="AK9347" s="121"/>
    </row>
    <row r="9348" spans="37:37" ht="12.75">
      <c r="AK9348" s="121"/>
    </row>
    <row r="9349" spans="37:37" ht="12.75">
      <c r="AK9349" s="121"/>
    </row>
    <row r="9350" spans="37:37" ht="12.75">
      <c r="AK9350" s="121"/>
    </row>
    <row r="9351" spans="37:37" ht="12.75">
      <c r="AK9351" s="121"/>
    </row>
    <row r="9352" spans="37:37" ht="12.75">
      <c r="AK9352" s="121"/>
    </row>
    <row r="9353" spans="37:37" ht="12.75">
      <c r="AK9353" s="121"/>
    </row>
    <row r="9354" spans="37:37" ht="12.75">
      <c r="AK9354" s="121"/>
    </row>
    <row r="9355" spans="37:37" ht="12.75">
      <c r="AK9355" s="121"/>
    </row>
    <row r="9356" spans="37:37" ht="12.75">
      <c r="AK9356" s="121"/>
    </row>
    <row r="9357" spans="37:37" ht="12.75">
      <c r="AK9357" s="121"/>
    </row>
    <row r="9358" spans="37:37" ht="12.75">
      <c r="AK9358" s="121"/>
    </row>
    <row r="9359" spans="37:37" ht="12.75">
      <c r="AK9359" s="121"/>
    </row>
    <row r="9360" spans="37:37" ht="12.75">
      <c r="AK9360" s="121"/>
    </row>
    <row r="9361" spans="37:37" ht="12.75">
      <c r="AK9361" s="121"/>
    </row>
    <row r="9362" spans="37:37" ht="12.75">
      <c r="AK9362" s="121"/>
    </row>
    <row r="9363" spans="37:37" ht="12.75">
      <c r="AK9363" s="121"/>
    </row>
    <row r="9364" spans="37:37" ht="12.75">
      <c r="AK9364" s="121"/>
    </row>
    <row r="9365" spans="37:37" ht="12.75">
      <c r="AK9365" s="121"/>
    </row>
    <row r="9366" spans="37:37" ht="12.75">
      <c r="AK9366" s="121"/>
    </row>
    <row r="9367" spans="37:37" ht="12.75">
      <c r="AK9367" s="121"/>
    </row>
    <row r="9368" spans="37:37" ht="12.75">
      <c r="AK9368" s="121"/>
    </row>
    <row r="9369" spans="37:37" ht="12.75">
      <c r="AK9369" s="121"/>
    </row>
    <row r="9370" spans="37:37" ht="12.75">
      <c r="AK9370" s="121"/>
    </row>
    <row r="9371" spans="37:37" ht="12.75">
      <c r="AK9371" s="121"/>
    </row>
    <row r="9372" spans="37:37" ht="12.75">
      <c r="AK9372" s="121"/>
    </row>
    <row r="9373" spans="37:37" ht="12.75">
      <c r="AK9373" s="121"/>
    </row>
    <row r="9374" spans="37:37" ht="12.75">
      <c r="AK9374" s="121"/>
    </row>
    <row r="9375" spans="37:37" ht="12.75">
      <c r="AK9375" s="121"/>
    </row>
    <row r="9376" spans="37:37" ht="12.75">
      <c r="AK9376" s="121"/>
    </row>
    <row r="9377" spans="37:37" ht="12.75">
      <c r="AK9377" s="121"/>
    </row>
    <row r="9378" spans="37:37" ht="12.75">
      <c r="AK9378" s="121"/>
    </row>
    <row r="9379" spans="37:37" ht="12.75">
      <c r="AK9379" s="121"/>
    </row>
    <row r="9380" spans="37:37" ht="12.75">
      <c r="AK9380" s="121"/>
    </row>
    <row r="9381" spans="37:37" ht="12.75">
      <c r="AK9381" s="121"/>
    </row>
    <row r="9382" spans="37:37" ht="12.75">
      <c r="AK9382" s="121"/>
    </row>
    <row r="9383" spans="37:37" ht="12.75">
      <c r="AK9383" s="121"/>
    </row>
    <row r="9384" spans="37:37" ht="12.75">
      <c r="AK9384" s="121"/>
    </row>
    <row r="9385" spans="37:37" ht="12.75">
      <c r="AK9385" s="121"/>
    </row>
    <row r="9386" spans="37:37" ht="12.75">
      <c r="AK9386" s="121"/>
    </row>
    <row r="9387" spans="37:37" ht="12.75">
      <c r="AK9387" s="121"/>
    </row>
    <row r="9388" spans="37:37" ht="12.75">
      <c r="AK9388" s="121"/>
    </row>
    <row r="9389" spans="37:37" ht="12.75">
      <c r="AK9389" s="121"/>
    </row>
    <row r="9390" spans="37:37" ht="12.75">
      <c r="AK9390" s="121"/>
    </row>
    <row r="9391" spans="37:37" ht="12.75">
      <c r="AK9391" s="121"/>
    </row>
    <row r="9392" spans="37:37" ht="12.75">
      <c r="AK9392" s="121"/>
    </row>
    <row r="9393" spans="37:37" ht="12.75">
      <c r="AK9393" s="121"/>
    </row>
    <row r="9394" spans="37:37" ht="12.75">
      <c r="AK9394" s="121"/>
    </row>
    <row r="9395" spans="37:37" ht="12.75">
      <c r="AK9395" s="121"/>
    </row>
    <row r="9396" spans="37:37" ht="12.75">
      <c r="AK9396" s="121"/>
    </row>
    <row r="9397" spans="37:37" ht="12.75">
      <c r="AK9397" s="121"/>
    </row>
    <row r="9398" spans="37:37" ht="12.75">
      <c r="AK9398" s="121"/>
    </row>
    <row r="9399" spans="37:37" ht="12.75">
      <c r="AK9399" s="121"/>
    </row>
    <row r="9400" spans="37:37" ht="12.75">
      <c r="AK9400" s="121"/>
    </row>
    <row r="9401" spans="37:37" ht="12.75">
      <c r="AK9401" s="121"/>
    </row>
    <row r="9402" spans="37:37" ht="12.75">
      <c r="AK9402" s="121"/>
    </row>
    <row r="9403" spans="37:37" ht="12.75">
      <c r="AK9403" s="121"/>
    </row>
    <row r="9404" spans="37:37" ht="12.75">
      <c r="AK9404" s="121"/>
    </row>
    <row r="9405" spans="37:37" ht="12.75">
      <c r="AK9405" s="121"/>
    </row>
    <row r="9406" spans="37:37" ht="12.75">
      <c r="AK9406" s="121"/>
    </row>
    <row r="9407" spans="37:37" ht="12.75">
      <c r="AK9407" s="121"/>
    </row>
    <row r="9408" spans="37:37" ht="12.75">
      <c r="AK9408" s="121"/>
    </row>
    <row r="9409" spans="37:37" ht="12.75">
      <c r="AK9409" s="121"/>
    </row>
    <row r="9410" spans="37:37" ht="12.75">
      <c r="AK9410" s="121"/>
    </row>
    <row r="9411" spans="37:37" ht="12.75">
      <c r="AK9411" s="121"/>
    </row>
    <row r="9412" spans="37:37" ht="12.75">
      <c r="AK9412" s="121"/>
    </row>
    <row r="9413" spans="37:37" ht="12.75">
      <c r="AK9413" s="121"/>
    </row>
    <row r="9414" spans="37:37" ht="12.75">
      <c r="AK9414" s="121"/>
    </row>
    <row r="9415" spans="37:37" ht="12.75">
      <c r="AK9415" s="121"/>
    </row>
    <row r="9416" spans="37:37" ht="12.75">
      <c r="AK9416" s="121"/>
    </row>
    <row r="9417" spans="37:37" ht="12.75">
      <c r="AK9417" s="121"/>
    </row>
    <row r="9418" spans="37:37" ht="12.75">
      <c r="AK9418" s="121"/>
    </row>
    <row r="9419" spans="37:37" ht="12.75">
      <c r="AK9419" s="121"/>
    </row>
    <row r="9420" spans="37:37" ht="12.75">
      <c r="AK9420" s="121"/>
    </row>
    <row r="9421" spans="37:37" ht="12.75">
      <c r="AK9421" s="121"/>
    </row>
    <row r="9422" spans="37:37" ht="12.75">
      <c r="AK9422" s="121"/>
    </row>
    <row r="9423" spans="37:37" ht="12.75">
      <c r="AK9423" s="121"/>
    </row>
    <row r="9424" spans="37:37" ht="12.75">
      <c r="AK9424" s="121"/>
    </row>
    <row r="9425" spans="37:37" ht="12.75">
      <c r="AK9425" s="121"/>
    </row>
    <row r="9426" spans="37:37" ht="12.75">
      <c r="AK9426" s="121"/>
    </row>
    <row r="9427" spans="37:37" ht="12.75">
      <c r="AK9427" s="121"/>
    </row>
    <row r="9428" spans="37:37" ht="12.75">
      <c r="AK9428" s="121"/>
    </row>
    <row r="9429" spans="37:37" ht="12.75">
      <c r="AK9429" s="121"/>
    </row>
    <row r="9430" spans="37:37" ht="12.75">
      <c r="AK9430" s="121"/>
    </row>
    <row r="9431" spans="37:37" ht="12.75">
      <c r="AK9431" s="121"/>
    </row>
    <row r="9432" spans="37:37" ht="12.75">
      <c r="AK9432" s="121"/>
    </row>
    <row r="9433" spans="37:37" ht="12.75">
      <c r="AK9433" s="121"/>
    </row>
    <row r="9434" spans="37:37" ht="12.75">
      <c r="AK9434" s="121"/>
    </row>
    <row r="9435" spans="37:37" ht="12.75">
      <c r="AK9435" s="121"/>
    </row>
    <row r="9436" spans="37:37" ht="12.75">
      <c r="AK9436" s="121"/>
    </row>
    <row r="9437" spans="37:37" ht="12.75">
      <c r="AK9437" s="121"/>
    </row>
    <row r="9438" spans="37:37" ht="12.75">
      <c r="AK9438" s="121"/>
    </row>
    <row r="9439" spans="37:37" ht="12.75">
      <c r="AK9439" s="121"/>
    </row>
    <row r="9440" spans="37:37" ht="12.75">
      <c r="AK9440" s="121"/>
    </row>
    <row r="9441" spans="37:37" ht="12.75">
      <c r="AK9441" s="121"/>
    </row>
    <row r="9442" spans="37:37" ht="12.75">
      <c r="AK9442" s="121"/>
    </row>
    <row r="9443" spans="37:37" ht="12.75">
      <c r="AK9443" s="121"/>
    </row>
    <row r="9444" spans="37:37" ht="12.75">
      <c r="AK9444" s="121"/>
    </row>
    <row r="9445" spans="37:37" ht="12.75">
      <c r="AK9445" s="121"/>
    </row>
    <row r="9446" spans="37:37" ht="12.75">
      <c r="AK9446" s="121"/>
    </row>
    <row r="9447" spans="37:37" ht="12.75">
      <c r="AK9447" s="121"/>
    </row>
    <row r="9448" spans="37:37" ht="12.75">
      <c r="AK9448" s="121"/>
    </row>
    <row r="9449" spans="37:37" ht="12.75">
      <c r="AK9449" s="121"/>
    </row>
    <row r="9450" spans="37:37" ht="12.75">
      <c r="AK9450" s="121"/>
    </row>
    <row r="9451" spans="37:37" ht="12.75">
      <c r="AK9451" s="121"/>
    </row>
    <row r="9452" spans="37:37" ht="12.75">
      <c r="AK9452" s="121"/>
    </row>
    <row r="9453" spans="37:37" ht="12.75">
      <c r="AK9453" s="121"/>
    </row>
    <row r="9454" spans="37:37" ht="12.75">
      <c r="AK9454" s="121"/>
    </row>
    <row r="9455" spans="37:37" ht="12.75">
      <c r="AK9455" s="121"/>
    </row>
    <row r="9456" spans="37:37" ht="12.75">
      <c r="AK9456" s="121"/>
    </row>
    <row r="9457" spans="37:37" ht="12.75">
      <c r="AK9457" s="121"/>
    </row>
    <row r="9458" spans="37:37" ht="12.75">
      <c r="AK9458" s="121"/>
    </row>
    <row r="9459" spans="37:37" ht="12.75">
      <c r="AK9459" s="121"/>
    </row>
    <row r="9460" spans="37:37" ht="12.75">
      <c r="AK9460" s="121"/>
    </row>
    <row r="9461" spans="37:37" ht="12.75">
      <c r="AK9461" s="121"/>
    </row>
    <row r="9462" spans="37:37" ht="12.75">
      <c r="AK9462" s="121"/>
    </row>
    <row r="9463" spans="37:37" ht="12.75">
      <c r="AK9463" s="121"/>
    </row>
    <row r="9464" spans="37:37" ht="12.75">
      <c r="AK9464" s="121"/>
    </row>
    <row r="9465" spans="37:37" ht="12.75">
      <c r="AK9465" s="121"/>
    </row>
    <row r="9466" spans="37:37" ht="12.75">
      <c r="AK9466" s="121"/>
    </row>
    <row r="9467" spans="37:37" ht="12.75">
      <c r="AK9467" s="121"/>
    </row>
    <row r="9468" spans="37:37" ht="12.75">
      <c r="AK9468" s="121"/>
    </row>
    <row r="9469" spans="37:37" ht="12.75">
      <c r="AK9469" s="121"/>
    </row>
    <row r="9470" spans="37:37" ht="12.75">
      <c r="AK9470" s="121"/>
    </row>
    <row r="9471" spans="37:37" ht="12.75">
      <c r="AK9471" s="121"/>
    </row>
    <row r="9472" spans="37:37" ht="12.75">
      <c r="AK9472" s="121"/>
    </row>
    <row r="9473" spans="37:37" ht="12.75">
      <c r="AK9473" s="121"/>
    </row>
    <row r="9474" spans="37:37" ht="12.75">
      <c r="AK9474" s="121"/>
    </row>
    <row r="9475" spans="37:37" ht="12.75">
      <c r="AK9475" s="121"/>
    </row>
    <row r="9476" spans="37:37" ht="12.75">
      <c r="AK9476" s="121"/>
    </row>
    <row r="9477" spans="37:37" ht="12.75">
      <c r="AK9477" s="121"/>
    </row>
    <row r="9478" spans="37:37" ht="12.75">
      <c r="AK9478" s="121"/>
    </row>
    <row r="9479" spans="37:37" ht="12.75">
      <c r="AK9479" s="121"/>
    </row>
    <row r="9480" spans="37:37" ht="12.75">
      <c r="AK9480" s="121"/>
    </row>
    <row r="9481" spans="37:37" ht="12.75">
      <c r="AK9481" s="121"/>
    </row>
    <row r="9482" spans="37:37" ht="12.75">
      <c r="AK9482" s="121"/>
    </row>
    <row r="9483" spans="37:37" ht="12.75">
      <c r="AK9483" s="121"/>
    </row>
    <row r="9484" spans="37:37" ht="12.75">
      <c r="AK9484" s="121"/>
    </row>
    <row r="9485" spans="37:37" ht="12.75">
      <c r="AK9485" s="121"/>
    </row>
    <row r="9486" spans="37:37" ht="12.75">
      <c r="AK9486" s="121"/>
    </row>
    <row r="9487" spans="37:37" ht="12.75">
      <c r="AK9487" s="121"/>
    </row>
    <row r="9488" spans="37:37" ht="12.75">
      <c r="AK9488" s="121"/>
    </row>
    <row r="9489" spans="37:37" ht="12.75">
      <c r="AK9489" s="121"/>
    </row>
    <row r="9490" spans="37:37" ht="12.75">
      <c r="AK9490" s="121"/>
    </row>
    <row r="9491" spans="37:37" ht="12.75">
      <c r="AK9491" s="121"/>
    </row>
    <row r="9492" spans="37:37" ht="12.75">
      <c r="AK9492" s="121"/>
    </row>
    <row r="9493" spans="37:37" ht="12.75">
      <c r="AK9493" s="121"/>
    </row>
    <row r="9494" spans="37:37" ht="12.75">
      <c r="AK9494" s="121"/>
    </row>
    <row r="9495" spans="37:37" ht="12.75">
      <c r="AK9495" s="121"/>
    </row>
    <row r="9496" spans="37:37" ht="12.75">
      <c r="AK9496" s="121"/>
    </row>
    <row r="9497" spans="37:37" ht="12.75">
      <c r="AK9497" s="121"/>
    </row>
    <row r="9498" spans="37:37" ht="12.75">
      <c r="AK9498" s="121"/>
    </row>
    <row r="9499" spans="37:37" ht="12.75">
      <c r="AK9499" s="121"/>
    </row>
    <row r="9500" spans="37:37" ht="12.75">
      <c r="AK9500" s="121"/>
    </row>
    <row r="9501" spans="37:37" ht="12.75">
      <c r="AK9501" s="121"/>
    </row>
    <row r="9502" spans="37:37" ht="12.75">
      <c r="AK9502" s="121"/>
    </row>
    <row r="9503" spans="37:37" ht="12.75">
      <c r="AK9503" s="121"/>
    </row>
    <row r="9504" spans="37:37" ht="12.75">
      <c r="AK9504" s="121"/>
    </row>
    <row r="9505" spans="37:37" ht="12.75">
      <c r="AK9505" s="121"/>
    </row>
    <row r="9506" spans="37:37" ht="12.75">
      <c r="AK9506" s="121"/>
    </row>
    <row r="9507" spans="37:37" ht="12.75">
      <c r="AK9507" s="121"/>
    </row>
    <row r="9508" spans="37:37" ht="12.75">
      <c r="AK9508" s="121"/>
    </row>
    <row r="9509" spans="37:37" ht="12.75">
      <c r="AK9509" s="121"/>
    </row>
    <row r="9510" spans="37:37" ht="12.75">
      <c r="AK9510" s="121"/>
    </row>
    <row r="9511" spans="37:37" ht="12.75">
      <c r="AK9511" s="121"/>
    </row>
    <row r="9512" spans="37:37" ht="12.75">
      <c r="AK9512" s="121"/>
    </row>
    <row r="9513" spans="37:37" ht="12.75">
      <c r="AK9513" s="121"/>
    </row>
    <row r="9514" spans="37:37" ht="12.75">
      <c r="AK9514" s="121"/>
    </row>
    <row r="9515" spans="37:37" ht="12.75">
      <c r="AK9515" s="121"/>
    </row>
    <row r="9516" spans="37:37" ht="12.75">
      <c r="AK9516" s="121"/>
    </row>
    <row r="9517" spans="37:37" ht="12.75">
      <c r="AK9517" s="121"/>
    </row>
    <row r="9518" spans="37:37" ht="12.75">
      <c r="AK9518" s="121"/>
    </row>
    <row r="9519" spans="37:37" ht="12.75">
      <c r="AK9519" s="121"/>
    </row>
    <row r="9520" spans="37:37" ht="12.75">
      <c r="AK9520" s="121"/>
    </row>
    <row r="9521" spans="37:37" ht="12.75">
      <c r="AK9521" s="121"/>
    </row>
    <row r="9522" spans="37:37" ht="12.75">
      <c r="AK9522" s="121"/>
    </row>
    <row r="9523" spans="37:37" ht="12.75">
      <c r="AK9523" s="121"/>
    </row>
    <row r="9524" spans="37:37" ht="12.75">
      <c r="AK9524" s="121"/>
    </row>
    <row r="9525" spans="37:37" ht="12.75">
      <c r="AK9525" s="121"/>
    </row>
    <row r="9526" spans="37:37" ht="12.75">
      <c r="AK9526" s="121"/>
    </row>
    <row r="9527" spans="37:37" ht="12.75">
      <c r="AK9527" s="121"/>
    </row>
    <row r="9528" spans="37:37" ht="12.75">
      <c r="AK9528" s="121"/>
    </row>
    <row r="9529" spans="37:37" ht="12.75">
      <c r="AK9529" s="121"/>
    </row>
    <row r="9530" spans="37:37" ht="12.75">
      <c r="AK9530" s="121"/>
    </row>
    <row r="9531" spans="37:37" ht="12.75">
      <c r="AK9531" s="121"/>
    </row>
    <row r="9532" spans="37:37" ht="12.75">
      <c r="AK9532" s="121"/>
    </row>
    <row r="9533" spans="37:37" ht="12.75">
      <c r="AK9533" s="121"/>
    </row>
    <row r="9534" spans="37:37" ht="12.75">
      <c r="AK9534" s="121"/>
    </row>
    <row r="9535" spans="37:37" ht="12.75">
      <c r="AK9535" s="121"/>
    </row>
    <row r="9536" spans="37:37" ht="12.75">
      <c r="AK9536" s="121"/>
    </row>
    <row r="9537" spans="37:37" ht="12.75">
      <c r="AK9537" s="121"/>
    </row>
    <row r="9538" spans="37:37" ht="12.75">
      <c r="AK9538" s="121"/>
    </row>
    <row r="9539" spans="37:37" ht="12.75">
      <c r="AK9539" s="121"/>
    </row>
    <row r="9540" spans="37:37" ht="12.75">
      <c r="AK9540" s="121"/>
    </row>
    <row r="9541" spans="37:37" ht="12.75">
      <c r="AK9541" s="121"/>
    </row>
    <row r="9542" spans="37:37" ht="12.75">
      <c r="AK9542" s="121"/>
    </row>
    <row r="9543" spans="37:37" ht="12.75">
      <c r="AK9543" s="121"/>
    </row>
    <row r="9544" spans="37:37" ht="12.75">
      <c r="AK9544" s="121"/>
    </row>
    <row r="9545" spans="37:37" ht="12.75">
      <c r="AK9545" s="121"/>
    </row>
    <row r="9546" spans="37:37" ht="12.75">
      <c r="AK9546" s="121"/>
    </row>
    <row r="9547" spans="37:37" ht="12.75">
      <c r="AK9547" s="121"/>
    </row>
    <row r="9548" spans="37:37" ht="12.75">
      <c r="AK9548" s="121"/>
    </row>
    <row r="9549" spans="37:37" ht="12.75">
      <c r="AK9549" s="121"/>
    </row>
    <row r="9550" spans="37:37" ht="12.75">
      <c r="AK9550" s="121"/>
    </row>
    <row r="9551" spans="37:37" ht="12.75">
      <c r="AK9551" s="121"/>
    </row>
    <row r="9552" spans="37:37" ht="12.75">
      <c r="AK9552" s="121"/>
    </row>
    <row r="9553" spans="37:37" ht="12.75">
      <c r="AK9553" s="121"/>
    </row>
    <row r="9554" spans="37:37" ht="12.75">
      <c r="AK9554" s="121"/>
    </row>
    <row r="9555" spans="37:37" ht="12.75">
      <c r="AK9555" s="121"/>
    </row>
    <row r="9556" spans="37:37" ht="12.75">
      <c r="AK9556" s="121"/>
    </row>
    <row r="9557" spans="37:37" ht="12.75">
      <c r="AK9557" s="121"/>
    </row>
    <row r="9558" spans="37:37" ht="12.75">
      <c r="AK9558" s="121"/>
    </row>
    <row r="9559" spans="37:37" ht="12.75">
      <c r="AK9559" s="121"/>
    </row>
    <row r="9560" spans="37:37" ht="12.75">
      <c r="AK9560" s="121"/>
    </row>
    <row r="9561" spans="37:37" ht="12.75">
      <c r="AK9561" s="121"/>
    </row>
    <row r="9562" spans="37:37" ht="12.75">
      <c r="AK9562" s="121"/>
    </row>
    <row r="9563" spans="37:37" ht="12.75">
      <c r="AK9563" s="121"/>
    </row>
    <row r="9564" spans="37:37" ht="12.75">
      <c r="AK9564" s="121"/>
    </row>
    <row r="9565" spans="37:37" ht="12.75">
      <c r="AK9565" s="121"/>
    </row>
    <row r="9566" spans="37:37" ht="12.75">
      <c r="AK9566" s="121"/>
    </row>
    <row r="9567" spans="37:37" ht="12.75">
      <c r="AK9567" s="121"/>
    </row>
    <row r="9568" spans="37:37" ht="12.75">
      <c r="AK9568" s="121"/>
    </row>
    <row r="9569" spans="37:37" ht="12.75">
      <c r="AK9569" s="121"/>
    </row>
    <row r="9570" spans="37:37" ht="12.75">
      <c r="AK9570" s="121"/>
    </row>
    <row r="9571" spans="37:37" ht="12.75">
      <c r="AK9571" s="121"/>
    </row>
    <row r="9572" spans="37:37" ht="12.75">
      <c r="AK9572" s="121"/>
    </row>
    <row r="9573" spans="37:37" ht="12.75">
      <c r="AK9573" s="121"/>
    </row>
    <row r="9574" spans="37:37" ht="12.75">
      <c r="AK9574" s="121"/>
    </row>
    <row r="9575" spans="37:37" ht="12.75">
      <c r="AK9575" s="121"/>
    </row>
    <row r="9576" spans="37:37" ht="12.75">
      <c r="AK9576" s="121"/>
    </row>
    <row r="9577" spans="37:37" ht="12.75">
      <c r="AK9577" s="121"/>
    </row>
    <row r="9578" spans="37:37" ht="12.75">
      <c r="AK9578" s="121"/>
    </row>
    <row r="9579" spans="37:37" ht="12.75">
      <c r="AK9579" s="121"/>
    </row>
    <row r="9580" spans="37:37" ht="12.75">
      <c r="AK9580" s="121"/>
    </row>
    <row r="9581" spans="37:37" ht="12.75">
      <c r="AK9581" s="121"/>
    </row>
    <row r="9582" spans="37:37" ht="12.75">
      <c r="AK9582" s="121"/>
    </row>
    <row r="9583" spans="37:37" ht="12.75">
      <c r="AK9583" s="121"/>
    </row>
    <row r="9584" spans="37:37" ht="12.75">
      <c r="AK9584" s="121"/>
    </row>
    <row r="9585" spans="37:37" ht="12.75">
      <c r="AK9585" s="121"/>
    </row>
    <row r="9586" spans="37:37" ht="12.75">
      <c r="AK9586" s="121"/>
    </row>
    <row r="9587" spans="37:37" ht="12.75">
      <c r="AK9587" s="121"/>
    </row>
    <row r="9588" spans="37:37" ht="12.75">
      <c r="AK9588" s="121"/>
    </row>
    <row r="9589" spans="37:37" ht="12.75">
      <c r="AK9589" s="121"/>
    </row>
    <row r="9590" spans="37:37" ht="12.75">
      <c r="AK9590" s="121"/>
    </row>
    <row r="9591" spans="37:37" ht="12.75">
      <c r="AK9591" s="121"/>
    </row>
    <row r="9592" spans="37:37" ht="12.75">
      <c r="AK9592" s="121"/>
    </row>
    <row r="9593" spans="37:37" ht="12.75">
      <c r="AK9593" s="121"/>
    </row>
    <row r="9594" spans="37:37" ht="12.75">
      <c r="AK9594" s="121"/>
    </row>
    <row r="9595" spans="37:37" ht="12.75">
      <c r="AK9595" s="121"/>
    </row>
    <row r="9596" spans="37:37" ht="12.75">
      <c r="AK9596" s="121"/>
    </row>
    <row r="9597" spans="37:37" ht="12.75">
      <c r="AK9597" s="121"/>
    </row>
    <row r="9598" spans="37:37" ht="12.75">
      <c r="AK9598" s="121"/>
    </row>
    <row r="9599" spans="37:37" ht="12.75">
      <c r="AK9599" s="121"/>
    </row>
    <row r="9600" spans="37:37" ht="12.75">
      <c r="AK9600" s="121"/>
    </row>
    <row r="9601" spans="37:37" ht="12.75">
      <c r="AK9601" s="121"/>
    </row>
    <row r="9602" spans="37:37" ht="12.75">
      <c r="AK9602" s="121"/>
    </row>
    <row r="9603" spans="37:37" ht="12.75">
      <c r="AK9603" s="121"/>
    </row>
    <row r="9604" spans="37:37" ht="12.75">
      <c r="AK9604" s="121"/>
    </row>
    <row r="9605" spans="37:37" ht="12.75">
      <c r="AK9605" s="121"/>
    </row>
    <row r="9606" spans="37:37" ht="12.75">
      <c r="AK9606" s="121"/>
    </row>
    <row r="9607" spans="37:37" ht="12.75">
      <c r="AK9607" s="121"/>
    </row>
    <row r="9608" spans="37:37" ht="12.75">
      <c r="AK9608" s="121"/>
    </row>
    <row r="9609" spans="37:37" ht="12.75">
      <c r="AK9609" s="121"/>
    </row>
    <row r="9610" spans="37:37" ht="12.75">
      <c r="AK9610" s="121"/>
    </row>
    <row r="9611" spans="37:37" ht="12.75">
      <c r="AK9611" s="121"/>
    </row>
    <row r="9612" spans="37:37" ht="12.75">
      <c r="AK9612" s="121"/>
    </row>
    <row r="9613" spans="37:37" ht="12.75">
      <c r="AK9613" s="121"/>
    </row>
    <row r="9614" spans="37:37" ht="12.75">
      <c r="AK9614" s="121"/>
    </row>
    <row r="9615" spans="37:37" ht="12.75">
      <c r="AK9615" s="121"/>
    </row>
    <row r="9616" spans="37:37" ht="12.75">
      <c r="AK9616" s="121"/>
    </row>
    <row r="9617" spans="37:37" ht="12.75">
      <c r="AK9617" s="121"/>
    </row>
    <row r="9618" spans="37:37" ht="12.75">
      <c r="AK9618" s="121"/>
    </row>
    <row r="9619" spans="37:37" ht="12.75">
      <c r="AK9619" s="121"/>
    </row>
    <row r="9620" spans="37:37" ht="12.75">
      <c r="AK9620" s="121"/>
    </row>
    <row r="9621" spans="37:37" ht="12.75">
      <c r="AK9621" s="121"/>
    </row>
    <row r="9622" spans="37:37" ht="12.75">
      <c r="AK9622" s="121"/>
    </row>
    <row r="9623" spans="37:37" ht="12.75">
      <c r="AK9623" s="121"/>
    </row>
    <row r="9624" spans="37:37" ht="12.75">
      <c r="AK9624" s="121"/>
    </row>
    <row r="9625" spans="37:37" ht="12.75">
      <c r="AK9625" s="121"/>
    </row>
    <row r="9626" spans="37:37" ht="12.75">
      <c r="AK9626" s="121"/>
    </row>
    <row r="9627" spans="37:37" ht="12.75">
      <c r="AK9627" s="121"/>
    </row>
    <row r="9628" spans="37:37" ht="12.75">
      <c r="AK9628" s="121"/>
    </row>
    <row r="9629" spans="37:37" ht="12.75">
      <c r="AK9629" s="121"/>
    </row>
    <row r="9630" spans="37:37" ht="12.75">
      <c r="AK9630" s="121"/>
    </row>
    <row r="9631" spans="37:37" ht="12.75">
      <c r="AK9631" s="121"/>
    </row>
    <row r="9632" spans="37:37" ht="12.75">
      <c r="AK9632" s="121"/>
    </row>
    <row r="9633" spans="37:37" ht="12.75">
      <c r="AK9633" s="121"/>
    </row>
    <row r="9634" spans="37:37" ht="12.75">
      <c r="AK9634" s="121"/>
    </row>
    <row r="9635" spans="37:37" ht="12.75">
      <c r="AK9635" s="121"/>
    </row>
    <row r="9636" spans="37:37" ht="12.75">
      <c r="AK9636" s="121"/>
    </row>
    <row r="9637" spans="37:37" ht="12.75">
      <c r="AK9637" s="121"/>
    </row>
    <row r="9638" spans="37:37" ht="12.75">
      <c r="AK9638" s="121"/>
    </row>
    <row r="9639" spans="37:37" ht="12.75">
      <c r="AK9639" s="121"/>
    </row>
    <row r="9640" spans="37:37" ht="12.75">
      <c r="AK9640" s="121"/>
    </row>
    <row r="9641" spans="37:37" ht="12.75">
      <c r="AK9641" s="121"/>
    </row>
    <row r="9642" spans="37:37" ht="12.75">
      <c r="AK9642" s="121"/>
    </row>
    <row r="9643" spans="37:37" ht="12.75">
      <c r="AK9643" s="121"/>
    </row>
    <row r="9644" spans="37:37" ht="12.75">
      <c r="AK9644" s="121"/>
    </row>
    <row r="9645" spans="37:37" ht="12.75">
      <c r="AK9645" s="121"/>
    </row>
    <row r="9646" spans="37:37" ht="12.75">
      <c r="AK9646" s="121"/>
    </row>
    <row r="9647" spans="37:37" ht="12.75">
      <c r="AK9647" s="121"/>
    </row>
    <row r="9648" spans="37:37" ht="12.75">
      <c r="AK9648" s="121"/>
    </row>
    <row r="9649" spans="37:37" ht="12.75">
      <c r="AK9649" s="121"/>
    </row>
    <row r="9650" spans="37:37" ht="12.75">
      <c r="AK9650" s="121"/>
    </row>
    <row r="9651" spans="37:37" ht="12.75">
      <c r="AK9651" s="121"/>
    </row>
    <row r="9652" spans="37:37" ht="12.75">
      <c r="AK9652" s="121"/>
    </row>
    <row r="9653" spans="37:37" ht="12.75">
      <c r="AK9653" s="121"/>
    </row>
    <row r="9654" spans="37:37" ht="12.75">
      <c r="AK9654" s="121"/>
    </row>
    <row r="9655" spans="37:37" ht="12.75">
      <c r="AK9655" s="121"/>
    </row>
    <row r="9656" spans="37:37" ht="12.75">
      <c r="AK9656" s="121"/>
    </row>
    <row r="9657" spans="37:37" ht="12.75">
      <c r="AK9657" s="121"/>
    </row>
    <row r="9658" spans="37:37" ht="12.75">
      <c r="AK9658" s="121"/>
    </row>
    <row r="9659" spans="37:37" ht="12.75">
      <c r="AK9659" s="121"/>
    </row>
    <row r="9660" spans="37:37" ht="12.75">
      <c r="AK9660" s="121"/>
    </row>
    <row r="9661" spans="37:37" ht="12.75">
      <c r="AK9661" s="121"/>
    </row>
    <row r="9662" spans="37:37" ht="12.75">
      <c r="AK9662" s="121"/>
    </row>
    <row r="9663" spans="37:37" ht="12.75">
      <c r="AK9663" s="121"/>
    </row>
    <row r="9664" spans="37:37" ht="12.75">
      <c r="AK9664" s="121"/>
    </row>
    <row r="9665" spans="37:37" ht="12.75">
      <c r="AK9665" s="121"/>
    </row>
    <row r="9666" spans="37:37" ht="12.75">
      <c r="AK9666" s="121"/>
    </row>
    <row r="9667" spans="37:37" ht="12.75">
      <c r="AK9667" s="121"/>
    </row>
    <row r="9668" spans="37:37" ht="12.75">
      <c r="AK9668" s="121"/>
    </row>
    <row r="9669" spans="37:37" ht="12.75">
      <c r="AK9669" s="121"/>
    </row>
    <row r="9670" spans="37:37" ht="12.75">
      <c r="AK9670" s="121"/>
    </row>
    <row r="9671" spans="37:37" ht="12.75">
      <c r="AK9671" s="121"/>
    </row>
    <row r="9672" spans="37:37" ht="12.75">
      <c r="AK9672" s="121"/>
    </row>
    <row r="9673" spans="37:37" ht="12.75">
      <c r="AK9673" s="121"/>
    </row>
    <row r="9674" spans="37:37" ht="12.75">
      <c r="AK9674" s="121"/>
    </row>
    <row r="9675" spans="37:37" ht="12.75">
      <c r="AK9675" s="121"/>
    </row>
    <row r="9676" spans="37:37" ht="12.75">
      <c r="AK9676" s="121"/>
    </row>
    <row r="9677" spans="37:37" ht="12.75">
      <c r="AK9677" s="121"/>
    </row>
    <row r="9678" spans="37:37" ht="12.75">
      <c r="AK9678" s="121"/>
    </row>
    <row r="9679" spans="37:37" ht="12.75">
      <c r="AK9679" s="121"/>
    </row>
    <row r="9680" spans="37:37" ht="12.75">
      <c r="AK9680" s="121"/>
    </row>
    <row r="9681" spans="37:37" ht="12.75">
      <c r="AK9681" s="121"/>
    </row>
    <row r="9682" spans="37:37" ht="12.75">
      <c r="AK9682" s="121"/>
    </row>
    <row r="9683" spans="37:37" ht="12.75">
      <c r="AK9683" s="121"/>
    </row>
    <row r="9684" spans="37:37" ht="12.75">
      <c r="AK9684" s="121"/>
    </row>
    <row r="9685" spans="37:37" ht="12.75">
      <c r="AK9685" s="121"/>
    </row>
    <row r="9686" spans="37:37" ht="12.75">
      <c r="AK9686" s="121"/>
    </row>
    <row r="9687" spans="37:37" ht="12.75">
      <c r="AK9687" s="121"/>
    </row>
    <row r="9688" spans="37:37" ht="12.75">
      <c r="AK9688" s="121"/>
    </row>
    <row r="9689" spans="37:37" ht="12.75">
      <c r="AK9689" s="121"/>
    </row>
    <row r="9690" spans="37:37" ht="12.75">
      <c r="AK9690" s="121"/>
    </row>
    <row r="9691" spans="37:37" ht="12.75">
      <c r="AK9691" s="121"/>
    </row>
    <row r="9692" spans="37:37" ht="12.75">
      <c r="AK9692" s="121"/>
    </row>
    <row r="9693" spans="37:37" ht="12.75">
      <c r="AK9693" s="121"/>
    </row>
    <row r="9694" spans="37:37" ht="12.75">
      <c r="AK9694" s="121"/>
    </row>
    <row r="9695" spans="37:37" ht="12.75">
      <c r="AK9695" s="121"/>
    </row>
    <row r="9696" spans="37:37" ht="12.75">
      <c r="AK9696" s="121"/>
    </row>
    <row r="9697" spans="37:37" ht="12.75">
      <c r="AK9697" s="121"/>
    </row>
    <row r="9698" spans="37:37" ht="12.75">
      <c r="AK9698" s="121"/>
    </row>
    <row r="9699" spans="37:37" ht="12.75">
      <c r="AK9699" s="121"/>
    </row>
    <row r="9700" spans="37:37" ht="12.75">
      <c r="AK9700" s="121"/>
    </row>
    <row r="9701" spans="37:37" ht="12.75">
      <c r="AK9701" s="121"/>
    </row>
    <row r="9702" spans="37:37" ht="12.75">
      <c r="AK9702" s="121"/>
    </row>
    <row r="9703" spans="37:37" ht="12.75">
      <c r="AK9703" s="121"/>
    </row>
    <row r="9704" spans="37:37" ht="12.75">
      <c r="AK9704" s="121"/>
    </row>
    <row r="9705" spans="37:37" ht="12.75">
      <c r="AK9705" s="121"/>
    </row>
    <row r="9706" spans="37:37" ht="12.75">
      <c r="AK9706" s="121"/>
    </row>
    <row r="9707" spans="37:37" ht="12.75">
      <c r="AK9707" s="121"/>
    </row>
    <row r="9708" spans="37:37" ht="12.75">
      <c r="AK9708" s="121"/>
    </row>
    <row r="9709" spans="37:37" ht="12.75">
      <c r="AK9709" s="121"/>
    </row>
    <row r="9710" spans="37:37" ht="12.75">
      <c r="AK9710" s="121"/>
    </row>
    <row r="9711" spans="37:37" ht="12.75">
      <c r="AK9711" s="121"/>
    </row>
    <row r="9712" spans="37:37" ht="12.75">
      <c r="AK9712" s="121"/>
    </row>
    <row r="9713" spans="37:37" ht="12.75">
      <c r="AK9713" s="121"/>
    </row>
    <row r="9714" spans="37:37" ht="12.75">
      <c r="AK9714" s="121"/>
    </row>
    <row r="9715" spans="37:37" ht="12.75">
      <c r="AK9715" s="121"/>
    </row>
    <row r="9716" spans="37:37" ht="12.75">
      <c r="AK9716" s="121"/>
    </row>
    <row r="9717" spans="37:37" ht="12.75">
      <c r="AK9717" s="121"/>
    </row>
    <row r="9718" spans="37:37" ht="12.75">
      <c r="AK9718" s="121"/>
    </row>
    <row r="9719" spans="37:37" ht="12.75">
      <c r="AK9719" s="121"/>
    </row>
    <row r="9720" spans="37:37" ht="12.75">
      <c r="AK9720" s="121"/>
    </row>
    <row r="9721" spans="37:37" ht="12.75">
      <c r="AK9721" s="121"/>
    </row>
    <row r="9722" spans="37:37" ht="12.75">
      <c r="AK9722" s="121"/>
    </row>
    <row r="9723" spans="37:37" ht="12.75">
      <c r="AK9723" s="121"/>
    </row>
    <row r="9724" spans="37:37" ht="12.75">
      <c r="AK9724" s="121"/>
    </row>
    <row r="9725" spans="37:37" ht="12.75">
      <c r="AK9725" s="121"/>
    </row>
    <row r="9726" spans="37:37" ht="12.75">
      <c r="AK9726" s="121"/>
    </row>
    <row r="9727" spans="37:37" ht="12.75">
      <c r="AK9727" s="121"/>
    </row>
    <row r="9728" spans="37:37" ht="12.75">
      <c r="AK9728" s="121"/>
    </row>
    <row r="9729" spans="37:37" ht="12.75">
      <c r="AK9729" s="121"/>
    </row>
    <row r="9730" spans="37:37" ht="12.75">
      <c r="AK9730" s="121"/>
    </row>
    <row r="9731" spans="37:37" ht="12.75">
      <c r="AK9731" s="121"/>
    </row>
    <row r="9732" spans="37:37" ht="12.75">
      <c r="AK9732" s="121"/>
    </row>
    <row r="9733" spans="37:37" ht="12.75">
      <c r="AK9733" s="121"/>
    </row>
    <row r="9734" spans="37:37" ht="12.75">
      <c r="AK9734" s="121"/>
    </row>
    <row r="9735" spans="37:37" ht="12.75">
      <c r="AK9735" s="121"/>
    </row>
    <row r="9736" spans="37:37" ht="12.75">
      <c r="AK9736" s="121"/>
    </row>
    <row r="9737" spans="37:37" ht="12.75">
      <c r="AK9737" s="121"/>
    </row>
    <row r="9738" spans="37:37" ht="12.75">
      <c r="AK9738" s="121"/>
    </row>
    <row r="9739" spans="37:37" ht="12.75">
      <c r="AK9739" s="121"/>
    </row>
    <row r="9740" spans="37:37" ht="12.75">
      <c r="AK9740" s="121"/>
    </row>
    <row r="9741" spans="37:37" ht="12.75">
      <c r="AK9741" s="121"/>
    </row>
    <row r="9742" spans="37:37" ht="12.75">
      <c r="AK9742" s="121"/>
    </row>
    <row r="9743" spans="37:37" ht="12.75">
      <c r="AK9743" s="121"/>
    </row>
    <row r="9744" spans="37:37" ht="12.75">
      <c r="AK9744" s="121"/>
    </row>
    <row r="9745" spans="37:37" ht="12.75">
      <c r="AK9745" s="121"/>
    </row>
    <row r="9746" spans="37:37" ht="12.75">
      <c r="AK9746" s="121"/>
    </row>
    <row r="9747" spans="37:37" ht="12.75">
      <c r="AK9747" s="121"/>
    </row>
    <row r="9748" spans="37:37" ht="12.75">
      <c r="AK9748" s="121"/>
    </row>
    <row r="9749" spans="37:37" ht="12.75">
      <c r="AK9749" s="121"/>
    </row>
    <row r="9750" spans="37:37" ht="12.75">
      <c r="AK9750" s="121"/>
    </row>
    <row r="9751" spans="37:37" ht="12.75">
      <c r="AK9751" s="121"/>
    </row>
    <row r="9752" spans="37:37" ht="12.75">
      <c r="AK9752" s="121"/>
    </row>
    <row r="9753" spans="37:37" ht="12.75">
      <c r="AK9753" s="121"/>
    </row>
    <row r="9754" spans="37:37" ht="12.75">
      <c r="AK9754" s="121"/>
    </row>
    <row r="9755" spans="37:37" ht="12.75">
      <c r="AK9755" s="121"/>
    </row>
    <row r="9756" spans="37:37" ht="12.75">
      <c r="AK9756" s="121"/>
    </row>
    <row r="9757" spans="37:37" ht="12.75">
      <c r="AK9757" s="121"/>
    </row>
    <row r="9758" spans="37:37" ht="12.75">
      <c r="AK9758" s="121"/>
    </row>
    <row r="9759" spans="37:37" ht="12.75">
      <c r="AK9759" s="121"/>
    </row>
    <row r="9760" spans="37:37" ht="12.75">
      <c r="AK9760" s="121"/>
    </row>
    <row r="9761" spans="37:37" ht="12.75">
      <c r="AK9761" s="121"/>
    </row>
    <row r="9762" spans="37:37" ht="12.75">
      <c r="AK9762" s="121"/>
    </row>
    <row r="9763" spans="37:37" ht="12.75">
      <c r="AK9763" s="121"/>
    </row>
    <row r="9764" spans="37:37" ht="12.75">
      <c r="AK9764" s="121"/>
    </row>
    <row r="9765" spans="37:37" ht="12.75">
      <c r="AK9765" s="121"/>
    </row>
    <row r="9766" spans="37:37" ht="12.75">
      <c r="AK9766" s="121"/>
    </row>
    <row r="9767" spans="37:37" ht="12.75">
      <c r="AK9767" s="121"/>
    </row>
    <row r="9768" spans="37:37" ht="12.75">
      <c r="AK9768" s="121"/>
    </row>
    <row r="9769" spans="37:37" ht="12.75">
      <c r="AK9769" s="121"/>
    </row>
    <row r="9770" spans="37:37" ht="12.75">
      <c r="AK9770" s="121"/>
    </row>
    <row r="9771" spans="37:37" ht="12.75">
      <c r="AK9771" s="121"/>
    </row>
    <row r="9772" spans="37:37" ht="12.75">
      <c r="AK9772" s="121"/>
    </row>
    <row r="9773" spans="37:37" ht="12.75">
      <c r="AK9773" s="121"/>
    </row>
    <row r="9774" spans="37:37" ht="12.75">
      <c r="AK9774" s="121"/>
    </row>
    <row r="9775" spans="37:37" ht="12.75">
      <c r="AK9775" s="121"/>
    </row>
    <row r="9776" spans="37:37" ht="12.75">
      <c r="AK9776" s="121"/>
    </row>
    <row r="9777" spans="37:37" ht="12.75">
      <c r="AK9777" s="121"/>
    </row>
    <row r="9778" spans="37:37" ht="12.75">
      <c r="AK9778" s="121"/>
    </row>
    <row r="9779" spans="37:37" ht="12.75">
      <c r="AK9779" s="121"/>
    </row>
    <row r="9780" spans="37:37" ht="12.75">
      <c r="AK9780" s="121"/>
    </row>
    <row r="9781" spans="37:37" ht="12.75">
      <c r="AK9781" s="121"/>
    </row>
    <row r="9782" spans="37:37" ht="12.75">
      <c r="AK9782" s="121"/>
    </row>
    <row r="9783" spans="37:37" ht="12.75">
      <c r="AK9783" s="121"/>
    </row>
    <row r="9784" spans="37:37" ht="12.75">
      <c r="AK9784" s="121"/>
    </row>
    <row r="9785" spans="37:37" ht="12.75">
      <c r="AK9785" s="121"/>
    </row>
    <row r="9786" spans="37:37" ht="12.75">
      <c r="AK9786" s="121"/>
    </row>
    <row r="9787" spans="37:37" ht="12.75">
      <c r="AK9787" s="121"/>
    </row>
    <row r="9788" spans="37:37" ht="12.75">
      <c r="AK9788" s="121"/>
    </row>
    <row r="9789" spans="37:37" ht="12.75">
      <c r="AK9789" s="121"/>
    </row>
    <row r="9790" spans="37:37" ht="12.75">
      <c r="AK9790" s="121"/>
    </row>
    <row r="9791" spans="37:37" ht="12.75">
      <c r="AK9791" s="121"/>
    </row>
    <row r="9792" spans="37:37" ht="12.75">
      <c r="AK9792" s="121"/>
    </row>
    <row r="9793" spans="37:37" ht="12.75">
      <c r="AK9793" s="121"/>
    </row>
    <row r="9794" spans="37:37" ht="12.75">
      <c r="AK9794" s="121"/>
    </row>
    <row r="9795" spans="37:37" ht="12.75">
      <c r="AK9795" s="121"/>
    </row>
    <row r="9796" spans="37:37" ht="12.75">
      <c r="AK9796" s="121"/>
    </row>
    <row r="9797" spans="37:37" ht="12.75">
      <c r="AK9797" s="121"/>
    </row>
    <row r="9798" spans="37:37" ht="12.75">
      <c r="AK9798" s="121"/>
    </row>
    <row r="9799" spans="37:37" ht="12.75">
      <c r="AK9799" s="121"/>
    </row>
    <row r="9800" spans="37:37" ht="12.75">
      <c r="AK9800" s="121"/>
    </row>
    <row r="9801" spans="37:37" ht="12.75">
      <c r="AK9801" s="121"/>
    </row>
    <row r="9802" spans="37:37" ht="12.75">
      <c r="AK9802" s="121"/>
    </row>
    <row r="9803" spans="37:37" ht="12.75">
      <c r="AK9803" s="121"/>
    </row>
    <row r="9804" spans="37:37" ht="12.75">
      <c r="AK9804" s="121"/>
    </row>
    <row r="9805" spans="37:37" ht="12.75">
      <c r="AK9805" s="121"/>
    </row>
    <row r="9806" spans="37:37" ht="12.75">
      <c r="AK9806" s="121"/>
    </row>
    <row r="9807" spans="37:37" ht="12.75">
      <c r="AK9807" s="121"/>
    </row>
    <row r="9808" spans="37:37" ht="12.75">
      <c r="AK9808" s="121"/>
    </row>
    <row r="9809" spans="37:37" ht="12.75">
      <c r="AK9809" s="121"/>
    </row>
    <row r="9810" spans="37:37" ht="12.75">
      <c r="AK9810" s="121"/>
    </row>
    <row r="9811" spans="37:37" ht="12.75">
      <c r="AK9811" s="121"/>
    </row>
    <row r="9812" spans="37:37" ht="12.75">
      <c r="AK9812" s="121"/>
    </row>
    <row r="9813" spans="37:37" ht="12.75">
      <c r="AK9813" s="121"/>
    </row>
    <row r="9814" spans="37:37" ht="12.75">
      <c r="AK9814" s="121"/>
    </row>
    <row r="9815" spans="37:37" ht="12.75">
      <c r="AK9815" s="121"/>
    </row>
    <row r="9816" spans="37:37" ht="12.75">
      <c r="AK9816" s="121"/>
    </row>
    <row r="9817" spans="37:37" ht="12.75">
      <c r="AK9817" s="121"/>
    </row>
    <row r="9818" spans="37:37" ht="12.75">
      <c r="AK9818" s="121"/>
    </row>
    <row r="9819" spans="37:37" ht="12.75">
      <c r="AK9819" s="121"/>
    </row>
    <row r="9820" spans="37:37" ht="12.75">
      <c r="AK9820" s="121"/>
    </row>
    <row r="9821" spans="37:37" ht="12.75">
      <c r="AK9821" s="121"/>
    </row>
    <row r="9822" spans="37:37" ht="12.75">
      <c r="AK9822" s="121"/>
    </row>
    <row r="9823" spans="37:37" ht="12.75">
      <c r="AK9823" s="121"/>
    </row>
    <row r="9824" spans="37:37" ht="12.75">
      <c r="AK9824" s="121"/>
    </row>
    <row r="9825" spans="37:37" ht="12.75">
      <c r="AK9825" s="121"/>
    </row>
    <row r="9826" spans="37:37" ht="12.75">
      <c r="AK9826" s="121"/>
    </row>
    <row r="9827" spans="37:37" ht="12.75">
      <c r="AK9827" s="121"/>
    </row>
    <row r="9828" spans="37:37" ht="12.75">
      <c r="AK9828" s="121"/>
    </row>
    <row r="9829" spans="37:37" ht="12.75">
      <c r="AK9829" s="121"/>
    </row>
    <row r="9830" spans="37:37" ht="12.75">
      <c r="AK9830" s="121"/>
    </row>
    <row r="9831" spans="37:37" ht="12.75">
      <c r="AK9831" s="121"/>
    </row>
    <row r="9832" spans="37:37" ht="12.75">
      <c r="AK9832" s="121"/>
    </row>
    <row r="9833" spans="37:37" ht="12.75">
      <c r="AK9833" s="121"/>
    </row>
    <row r="9834" spans="37:37" ht="12.75">
      <c r="AK9834" s="121"/>
    </row>
    <row r="9835" spans="37:37" ht="12.75">
      <c r="AK9835" s="121"/>
    </row>
    <row r="9836" spans="37:37" ht="12.75">
      <c r="AK9836" s="121"/>
    </row>
    <row r="9837" spans="37:37" ht="12.75">
      <c r="AK9837" s="121"/>
    </row>
    <row r="9838" spans="37:37" ht="12.75">
      <c r="AK9838" s="121"/>
    </row>
    <row r="9839" spans="37:37" ht="12.75">
      <c r="AK9839" s="121"/>
    </row>
    <row r="9840" spans="37:37" ht="12.75">
      <c r="AK9840" s="121"/>
    </row>
    <row r="9841" spans="37:37" ht="12.75">
      <c r="AK9841" s="121"/>
    </row>
    <row r="9842" spans="37:37" ht="12.75">
      <c r="AK9842" s="121"/>
    </row>
    <row r="9843" spans="37:37" ht="12.75">
      <c r="AK9843" s="121"/>
    </row>
    <row r="9844" spans="37:37" ht="12.75">
      <c r="AK9844" s="121"/>
    </row>
    <row r="9845" spans="37:37" ht="12.75">
      <c r="AK9845" s="121"/>
    </row>
    <row r="9846" spans="37:37" ht="12.75">
      <c r="AK9846" s="121"/>
    </row>
    <row r="9847" spans="37:37" ht="12.75">
      <c r="AK9847" s="121"/>
    </row>
    <row r="9848" spans="37:37" ht="12.75">
      <c r="AK9848" s="121"/>
    </row>
    <row r="9849" spans="37:37" ht="12.75">
      <c r="AK9849" s="121"/>
    </row>
    <row r="9850" spans="37:37" ht="12.75">
      <c r="AK9850" s="121"/>
    </row>
    <row r="9851" spans="37:37" ht="12.75">
      <c r="AK9851" s="121"/>
    </row>
    <row r="9852" spans="37:37" ht="12.75">
      <c r="AK9852" s="121"/>
    </row>
    <row r="9853" spans="37:37" ht="12.75">
      <c r="AK9853" s="121"/>
    </row>
    <row r="9854" spans="37:37" ht="12.75">
      <c r="AK9854" s="121"/>
    </row>
    <row r="9855" spans="37:37" ht="12.75">
      <c r="AK9855" s="121"/>
    </row>
    <row r="9856" spans="37:37" ht="12.75">
      <c r="AK9856" s="121"/>
    </row>
    <row r="9857" spans="37:37" ht="12.75">
      <c r="AK9857" s="121"/>
    </row>
    <row r="9858" spans="37:37" ht="12.75">
      <c r="AK9858" s="121"/>
    </row>
    <row r="9859" spans="37:37" ht="12.75">
      <c r="AK9859" s="121"/>
    </row>
    <row r="9860" spans="37:37" ht="12.75">
      <c r="AK9860" s="121"/>
    </row>
    <row r="9861" spans="37:37" ht="12.75">
      <c r="AK9861" s="121"/>
    </row>
    <row r="9862" spans="37:37" ht="12.75">
      <c r="AK9862" s="121"/>
    </row>
    <row r="9863" spans="37:37" ht="12.75">
      <c r="AK9863" s="121"/>
    </row>
    <row r="9864" spans="37:37" ht="12.75">
      <c r="AK9864" s="121"/>
    </row>
    <row r="9865" spans="37:37" ht="12.75">
      <c r="AK9865" s="121"/>
    </row>
    <row r="9866" spans="37:37" ht="12.75">
      <c r="AK9866" s="121"/>
    </row>
    <row r="9867" spans="37:37" ht="12.75">
      <c r="AK9867" s="121"/>
    </row>
    <row r="9868" spans="37:37" ht="12.75">
      <c r="AK9868" s="121"/>
    </row>
    <row r="9869" spans="37:37" ht="12.75">
      <c r="AK9869" s="121"/>
    </row>
    <row r="9870" spans="37:37" ht="12.75">
      <c r="AK9870" s="121"/>
    </row>
    <row r="9871" spans="37:37" ht="12.75">
      <c r="AK9871" s="121"/>
    </row>
    <row r="9872" spans="37:37" ht="12.75">
      <c r="AK9872" s="121"/>
    </row>
    <row r="9873" spans="37:37" ht="12.75">
      <c r="AK9873" s="121"/>
    </row>
    <row r="9874" spans="37:37" ht="12.75">
      <c r="AK9874" s="121"/>
    </row>
    <row r="9875" spans="37:37" ht="12.75">
      <c r="AK9875" s="121"/>
    </row>
    <row r="9876" spans="37:37" ht="12.75">
      <c r="AK9876" s="121"/>
    </row>
    <row r="9877" spans="37:37" ht="12.75">
      <c r="AK9877" s="121"/>
    </row>
    <row r="9878" spans="37:37" ht="12.75">
      <c r="AK9878" s="121"/>
    </row>
    <row r="9879" spans="37:37" ht="12.75">
      <c r="AK9879" s="121"/>
    </row>
    <row r="9880" spans="37:37" ht="12.75">
      <c r="AK9880" s="121"/>
    </row>
    <row r="9881" spans="37:37" ht="12.75">
      <c r="AK9881" s="121"/>
    </row>
    <row r="9882" spans="37:37" ht="12.75">
      <c r="AK9882" s="121"/>
    </row>
    <row r="9883" spans="37:37" ht="12.75">
      <c r="AK9883" s="121"/>
    </row>
    <row r="9884" spans="37:37" ht="12.75">
      <c r="AK9884" s="121"/>
    </row>
    <row r="9885" spans="37:37" ht="12.75">
      <c r="AK9885" s="121"/>
    </row>
    <row r="9886" spans="37:37" ht="12.75">
      <c r="AK9886" s="121"/>
    </row>
    <row r="9887" spans="37:37" ht="12.75">
      <c r="AK9887" s="121"/>
    </row>
    <row r="9888" spans="37:37" ht="12.75">
      <c r="AK9888" s="121"/>
    </row>
    <row r="9889" spans="37:37" ht="12.75">
      <c r="AK9889" s="121"/>
    </row>
    <row r="9890" spans="37:37" ht="12.75">
      <c r="AK9890" s="121"/>
    </row>
    <row r="9891" spans="37:37" ht="12.75">
      <c r="AK9891" s="121"/>
    </row>
    <row r="9892" spans="37:37" ht="12.75">
      <c r="AK9892" s="121"/>
    </row>
    <row r="9893" spans="37:37" ht="12.75">
      <c r="AK9893" s="121"/>
    </row>
    <row r="9894" spans="37:37" ht="12.75">
      <c r="AK9894" s="121"/>
    </row>
    <row r="9895" spans="37:37" ht="12.75">
      <c r="AK9895" s="121"/>
    </row>
    <row r="9896" spans="37:37" ht="12.75">
      <c r="AK9896" s="121"/>
    </row>
    <row r="9897" spans="37:37" ht="12.75">
      <c r="AK9897" s="121"/>
    </row>
    <row r="9898" spans="37:37" ht="12.75">
      <c r="AK9898" s="121"/>
    </row>
    <row r="9899" spans="37:37" ht="12.75">
      <c r="AK9899" s="121"/>
    </row>
    <row r="9900" spans="37:37" ht="12.75">
      <c r="AK9900" s="121"/>
    </row>
    <row r="9901" spans="37:37" ht="12.75">
      <c r="AK9901" s="121"/>
    </row>
    <row r="9902" spans="37:37" ht="12.75">
      <c r="AK9902" s="121"/>
    </row>
    <row r="9903" spans="37:37" ht="12.75">
      <c r="AK9903" s="121"/>
    </row>
    <row r="9904" spans="37:37" ht="12.75">
      <c r="AK9904" s="121"/>
    </row>
    <row r="9905" spans="37:37" ht="12.75">
      <c r="AK9905" s="121"/>
    </row>
    <row r="9906" spans="37:37" ht="12.75">
      <c r="AK9906" s="121"/>
    </row>
    <row r="9907" spans="37:37" ht="12.75">
      <c r="AK9907" s="121"/>
    </row>
    <row r="9908" spans="37:37" ht="12.75">
      <c r="AK9908" s="121"/>
    </row>
    <row r="9909" spans="37:37" ht="12.75">
      <c r="AK9909" s="121"/>
    </row>
    <row r="9910" spans="37:37" ht="12.75">
      <c r="AK9910" s="121"/>
    </row>
    <row r="9911" spans="37:37" ht="12.75">
      <c r="AK9911" s="121"/>
    </row>
    <row r="9912" spans="37:37" ht="12.75">
      <c r="AK9912" s="121"/>
    </row>
    <row r="9913" spans="37:37" ht="12.75">
      <c r="AK9913" s="121"/>
    </row>
    <row r="9914" spans="37:37" ht="12.75">
      <c r="AK9914" s="121"/>
    </row>
    <row r="9915" spans="37:37" ht="12.75">
      <c r="AK9915" s="121"/>
    </row>
    <row r="9916" spans="37:37" ht="12.75">
      <c r="AK9916" s="121"/>
    </row>
    <row r="9917" spans="37:37" ht="12.75">
      <c r="AK9917" s="121"/>
    </row>
    <row r="9918" spans="37:37" ht="12.75">
      <c r="AK9918" s="121"/>
    </row>
    <row r="9919" spans="37:37" ht="12.75">
      <c r="AK9919" s="121"/>
    </row>
    <row r="9920" spans="37:37" ht="12.75">
      <c r="AK9920" s="121"/>
    </row>
    <row r="9921" spans="37:37" ht="12.75">
      <c r="AK9921" s="121"/>
    </row>
    <row r="9922" spans="37:37" ht="12.75">
      <c r="AK9922" s="121"/>
    </row>
    <row r="9923" spans="37:37" ht="12.75">
      <c r="AK9923" s="121"/>
    </row>
    <row r="9924" spans="37:37" ht="12.75">
      <c r="AK9924" s="121"/>
    </row>
    <row r="9925" spans="37:37" ht="12.75">
      <c r="AK9925" s="121"/>
    </row>
    <row r="9926" spans="37:37" ht="12.75">
      <c r="AK9926" s="121"/>
    </row>
    <row r="9927" spans="37:37" ht="12.75">
      <c r="AK9927" s="121"/>
    </row>
    <row r="9928" spans="37:37" ht="12.75">
      <c r="AK9928" s="121"/>
    </row>
    <row r="9929" spans="37:37" ht="12.75">
      <c r="AK9929" s="121"/>
    </row>
    <row r="9930" spans="37:37" ht="12.75">
      <c r="AK9930" s="121"/>
    </row>
    <row r="9931" spans="37:37" ht="12.75">
      <c r="AK9931" s="121"/>
    </row>
    <row r="9932" spans="37:37" ht="12.75">
      <c r="AK9932" s="121"/>
    </row>
    <row r="9933" spans="37:37" ht="12.75">
      <c r="AK9933" s="121"/>
    </row>
    <row r="9934" spans="37:37" ht="12.75">
      <c r="AK9934" s="121"/>
    </row>
    <row r="9935" spans="37:37" ht="12.75">
      <c r="AK9935" s="121"/>
    </row>
    <row r="9936" spans="37:37" ht="12.75">
      <c r="AK9936" s="121"/>
    </row>
    <row r="9937" spans="37:37" ht="12.75">
      <c r="AK9937" s="121"/>
    </row>
    <row r="9938" spans="37:37" ht="12.75">
      <c r="AK9938" s="121"/>
    </row>
    <row r="9939" spans="37:37" ht="12.75">
      <c r="AK9939" s="121"/>
    </row>
    <row r="9940" spans="37:37" ht="12.75">
      <c r="AK9940" s="121"/>
    </row>
    <row r="9941" spans="37:37" ht="12.75">
      <c r="AK9941" s="121"/>
    </row>
    <row r="9942" spans="37:37" ht="12.75">
      <c r="AK9942" s="121"/>
    </row>
    <row r="9943" spans="37:37" ht="12.75">
      <c r="AK9943" s="121"/>
    </row>
    <row r="9944" spans="37:37" ht="12.75">
      <c r="AK9944" s="121"/>
    </row>
    <row r="9945" spans="37:37" ht="12.75">
      <c r="AK9945" s="121"/>
    </row>
    <row r="9946" spans="37:37" ht="12.75">
      <c r="AK9946" s="121"/>
    </row>
    <row r="9947" spans="37:37" ht="12.75">
      <c r="AK9947" s="121"/>
    </row>
    <row r="9948" spans="37:37" ht="12.75">
      <c r="AK9948" s="121"/>
    </row>
    <row r="9949" spans="37:37" ht="12.75">
      <c r="AK9949" s="121"/>
    </row>
    <row r="9950" spans="37:37" ht="12.75">
      <c r="AK9950" s="121"/>
    </row>
    <row r="9951" spans="37:37" ht="12.75">
      <c r="AK9951" s="121"/>
    </row>
    <row r="9952" spans="37:37" ht="12.75">
      <c r="AK9952" s="121"/>
    </row>
    <row r="9953" spans="37:37" ht="12.75">
      <c r="AK9953" s="121"/>
    </row>
    <row r="9954" spans="37:37" ht="12.75">
      <c r="AK9954" s="121"/>
    </row>
    <row r="9955" spans="37:37" ht="12.75">
      <c r="AK9955" s="121"/>
    </row>
    <row r="9956" spans="37:37" ht="12.75">
      <c r="AK9956" s="121"/>
    </row>
    <row r="9957" spans="37:37" ht="12.75">
      <c r="AK9957" s="121"/>
    </row>
    <row r="9958" spans="37:37" ht="12.75">
      <c r="AK9958" s="121"/>
    </row>
    <row r="9959" spans="37:37" ht="12.75">
      <c r="AK9959" s="121"/>
    </row>
    <row r="9960" spans="37:37" ht="12.75">
      <c r="AK9960" s="121"/>
    </row>
    <row r="9961" spans="37:37" ht="12.75">
      <c r="AK9961" s="121"/>
    </row>
    <row r="9962" spans="37:37" ht="12.75">
      <c r="AK9962" s="121"/>
    </row>
    <row r="9963" spans="37:37" ht="12.75">
      <c r="AK9963" s="121"/>
    </row>
    <row r="9964" spans="37:37" ht="12.75">
      <c r="AK9964" s="121"/>
    </row>
    <row r="9965" spans="37:37" ht="12.75">
      <c r="AK9965" s="121"/>
    </row>
    <row r="9966" spans="37:37" ht="12.75">
      <c r="AK9966" s="121"/>
    </row>
    <row r="9967" spans="37:37" ht="12.75">
      <c r="AK9967" s="121"/>
    </row>
    <row r="9968" spans="37:37" ht="12.75">
      <c r="AK9968" s="121"/>
    </row>
    <row r="9969" spans="37:37" ht="12.75">
      <c r="AK9969" s="121"/>
    </row>
    <row r="9970" spans="37:37" ht="12.75">
      <c r="AK9970" s="121"/>
    </row>
    <row r="9971" spans="37:37" ht="12.75">
      <c r="AK9971" s="121"/>
    </row>
    <row r="9972" spans="37:37" ht="12.75">
      <c r="AK9972" s="121"/>
    </row>
    <row r="9973" spans="37:37" ht="12.75">
      <c r="AK9973" s="121"/>
    </row>
    <row r="9974" spans="37:37" ht="12.75">
      <c r="AK9974" s="121"/>
    </row>
    <row r="9975" spans="37:37" ht="12.75">
      <c r="AK9975" s="121"/>
    </row>
    <row r="9976" spans="37:37" ht="12.75">
      <c r="AK9976" s="121"/>
    </row>
    <row r="9977" spans="37:37" ht="12.75">
      <c r="AK9977" s="121"/>
    </row>
    <row r="9978" spans="37:37" ht="12.75">
      <c r="AK9978" s="121"/>
    </row>
    <row r="9979" spans="37:37" ht="12.75">
      <c r="AK9979" s="121"/>
    </row>
    <row r="9980" spans="37:37" ht="12.75">
      <c r="AK9980" s="121"/>
    </row>
    <row r="9981" spans="37:37" ht="12.75">
      <c r="AK9981" s="121"/>
    </row>
    <row r="9982" spans="37:37" ht="12.75">
      <c r="AK9982" s="121"/>
    </row>
    <row r="9983" spans="37:37" ht="12.75">
      <c r="AK9983" s="121"/>
    </row>
    <row r="9984" spans="37:37" ht="12.75">
      <c r="AK9984" s="121"/>
    </row>
    <row r="9985" spans="37:37" ht="12.75">
      <c r="AK9985" s="121"/>
    </row>
    <row r="9986" spans="37:37" ht="12.75">
      <c r="AK9986" s="121"/>
    </row>
    <row r="9987" spans="37:37" ht="12.75">
      <c r="AK9987" s="121"/>
    </row>
    <row r="9988" spans="37:37" ht="12.75">
      <c r="AK9988" s="121"/>
    </row>
    <row r="9989" spans="37:37" ht="12.75">
      <c r="AK9989" s="121"/>
    </row>
    <row r="9990" spans="37:37" ht="12.75">
      <c r="AK9990" s="121"/>
    </row>
    <row r="9991" spans="37:37" ht="12.75">
      <c r="AK9991" s="121"/>
    </row>
    <row r="9992" spans="37:37" ht="12.75">
      <c r="AK9992" s="121"/>
    </row>
    <row r="9993" spans="37:37" ht="12.75">
      <c r="AK9993" s="121"/>
    </row>
    <row r="9994" spans="37:37" ht="12.75">
      <c r="AK9994" s="121"/>
    </row>
    <row r="9995" spans="37:37" ht="12.75">
      <c r="AK9995" s="121"/>
    </row>
    <row r="9996" spans="37:37" ht="12.75">
      <c r="AK9996" s="121"/>
    </row>
    <row r="9997" spans="37:37" ht="12.75">
      <c r="AK9997" s="121"/>
    </row>
    <row r="9998" spans="37:37" ht="12.75">
      <c r="AK9998" s="121"/>
    </row>
    <row r="9999" spans="37:37" ht="12.75">
      <c r="AK9999" s="121"/>
    </row>
    <row r="10000" spans="37:37" ht="12.75">
      <c r="AK10000" s="121"/>
    </row>
    <row r="10001" spans="37:37" ht="12.75">
      <c r="AK10001" s="121"/>
    </row>
    <row r="10002" spans="37:37" ht="12.75">
      <c r="AK10002" s="121"/>
    </row>
    <row r="10003" spans="37:37" ht="12.75">
      <c r="AK10003" s="121"/>
    </row>
    <row r="10004" spans="37:37" ht="12.75">
      <c r="AK10004" s="121"/>
    </row>
    <row r="10005" spans="37:37" ht="12.75">
      <c r="AK10005" s="121"/>
    </row>
    <row r="10006" spans="37:37" ht="12.75">
      <c r="AK10006" s="121"/>
    </row>
    <row r="10007" spans="37:37" ht="12.75">
      <c r="AK10007" s="121"/>
    </row>
    <row r="10008" spans="37:37" ht="12.75">
      <c r="AK10008" s="121"/>
    </row>
    <row r="10009" spans="37:37" ht="12.75">
      <c r="AK10009" s="121"/>
    </row>
    <row r="10010" spans="37:37" ht="12.75">
      <c r="AK10010" s="121"/>
    </row>
    <row r="10011" spans="37:37" ht="12.75">
      <c r="AK10011" s="121"/>
    </row>
    <row r="10012" spans="37:37" ht="12.75">
      <c r="AK10012" s="121"/>
    </row>
    <row r="10013" spans="37:37" ht="12.75">
      <c r="AK10013" s="121"/>
    </row>
    <row r="10014" spans="37:37" ht="12.75">
      <c r="AK10014" s="121"/>
    </row>
    <row r="10015" spans="37:37" ht="12.75">
      <c r="AK10015" s="121"/>
    </row>
    <row r="10016" spans="37:37" ht="12.75">
      <c r="AK10016" s="121"/>
    </row>
    <row r="10017" spans="37:37" ht="12.75">
      <c r="AK10017" s="121"/>
    </row>
    <row r="10018" spans="37:37" ht="12.75">
      <c r="AK10018" s="121"/>
    </row>
    <row r="10019" spans="37:37" ht="12.75">
      <c r="AK10019" s="121"/>
    </row>
    <row r="10020" spans="37:37" ht="12.75">
      <c r="AK10020" s="121"/>
    </row>
    <row r="10021" spans="37:37" ht="12.75">
      <c r="AK10021" s="121"/>
    </row>
    <row r="10022" spans="37:37" ht="12.75">
      <c r="AK10022" s="121"/>
    </row>
    <row r="10023" spans="37:37" ht="12.75">
      <c r="AK10023" s="121"/>
    </row>
    <row r="10024" spans="37:37" ht="12.75">
      <c r="AK10024" s="121"/>
    </row>
    <row r="10025" spans="37:37" ht="12.75">
      <c r="AK10025" s="121"/>
    </row>
    <row r="10026" spans="37:37" ht="12.75">
      <c r="AK10026" s="121"/>
    </row>
    <row r="10027" spans="37:37" ht="12.75">
      <c r="AK10027" s="121"/>
    </row>
    <row r="10028" spans="37:37" ht="12.75">
      <c r="AK10028" s="121"/>
    </row>
    <row r="10029" spans="37:37" ht="12.75">
      <c r="AK10029" s="121"/>
    </row>
    <row r="10030" spans="37:37" ht="12.75">
      <c r="AK10030" s="121"/>
    </row>
    <row r="10031" spans="37:37" ht="12.75">
      <c r="AK10031" s="121"/>
    </row>
    <row r="10032" spans="37:37" ht="12.75">
      <c r="AK10032" s="121"/>
    </row>
    <row r="10033" spans="37:37" ht="12.75">
      <c r="AK10033" s="121"/>
    </row>
    <row r="10034" spans="37:37" ht="12.75">
      <c r="AK10034" s="121"/>
    </row>
    <row r="10035" spans="37:37" ht="12.75">
      <c r="AK10035" s="121"/>
    </row>
    <row r="10036" spans="37:37" ht="12.75">
      <c r="AK10036" s="121"/>
    </row>
    <row r="10037" spans="37:37" ht="12.75">
      <c r="AK10037" s="121"/>
    </row>
    <row r="10038" spans="37:37" ht="12.75">
      <c r="AK10038" s="121"/>
    </row>
    <row r="10039" spans="37:37" ht="12.75">
      <c r="AK10039" s="121"/>
    </row>
    <row r="10040" spans="37:37" ht="12.75">
      <c r="AK10040" s="121"/>
    </row>
    <row r="10041" spans="37:37" ht="12.75">
      <c r="AK10041" s="121"/>
    </row>
    <row r="10042" spans="37:37" ht="12.75">
      <c r="AK10042" s="121"/>
    </row>
    <row r="10043" spans="37:37" ht="12.75">
      <c r="AK10043" s="121"/>
    </row>
    <row r="10044" spans="37:37" ht="12.75">
      <c r="AK10044" s="121"/>
    </row>
    <row r="10045" spans="37:37" ht="12.75">
      <c r="AK10045" s="121"/>
    </row>
    <row r="10046" spans="37:37" ht="12.75">
      <c r="AK10046" s="121"/>
    </row>
    <row r="10047" spans="37:37" ht="12.75">
      <c r="AK10047" s="121"/>
    </row>
    <row r="10048" spans="37:37" ht="12.75">
      <c r="AK10048" s="121"/>
    </row>
    <row r="10049" spans="37:37" ht="12.75">
      <c r="AK10049" s="121"/>
    </row>
    <row r="10050" spans="37:37" ht="12.75">
      <c r="AK10050" s="121"/>
    </row>
    <row r="10051" spans="37:37" ht="12.75">
      <c r="AK10051" s="121"/>
    </row>
    <row r="10052" spans="37:37" ht="12.75">
      <c r="AK10052" s="121"/>
    </row>
    <row r="10053" spans="37:37" ht="12.75">
      <c r="AK10053" s="121"/>
    </row>
    <row r="10054" spans="37:37" ht="12.75">
      <c r="AK10054" s="121"/>
    </row>
    <row r="10055" spans="37:37" ht="12.75">
      <c r="AK10055" s="121"/>
    </row>
    <row r="10056" spans="37:37" ht="12.75">
      <c r="AK10056" s="121"/>
    </row>
    <row r="10057" spans="37:37" ht="12.75">
      <c r="AK10057" s="121"/>
    </row>
    <row r="10058" spans="37:37" ht="12.75">
      <c r="AK10058" s="121"/>
    </row>
    <row r="10059" spans="37:37" ht="12.75">
      <c r="AK10059" s="121"/>
    </row>
    <row r="10060" spans="37:37" ht="12.75">
      <c r="AK10060" s="121"/>
    </row>
    <row r="10061" spans="37:37" ht="12.75">
      <c r="AK10061" s="121"/>
    </row>
    <row r="10062" spans="37:37" ht="12.75">
      <c r="AK10062" s="121"/>
    </row>
    <row r="10063" spans="37:37" ht="12.75">
      <c r="AK10063" s="121"/>
    </row>
    <row r="10064" spans="37:37" ht="12.75">
      <c r="AK10064" s="121"/>
    </row>
    <row r="10065" spans="37:37" ht="12.75">
      <c r="AK10065" s="121"/>
    </row>
    <row r="10066" spans="37:37" ht="12.75">
      <c r="AK10066" s="121"/>
    </row>
    <row r="10067" spans="37:37" ht="12.75">
      <c r="AK10067" s="121"/>
    </row>
    <row r="10068" spans="37:37" ht="12.75">
      <c r="AK10068" s="121"/>
    </row>
    <row r="10069" spans="37:37" ht="12.75">
      <c r="AK10069" s="121"/>
    </row>
    <row r="10070" spans="37:37" ht="12.75">
      <c r="AK10070" s="121"/>
    </row>
    <row r="10071" spans="37:37" ht="12.75">
      <c r="AK10071" s="121"/>
    </row>
    <row r="10072" spans="37:37" ht="12.75">
      <c r="AK10072" s="121"/>
    </row>
    <row r="10073" spans="37:37" ht="12.75">
      <c r="AK10073" s="121"/>
    </row>
    <row r="10074" spans="37:37" ht="12.75">
      <c r="AK10074" s="121"/>
    </row>
    <row r="10075" spans="37:37" ht="12.75">
      <c r="AK10075" s="121"/>
    </row>
    <row r="10076" spans="37:37" ht="12.75">
      <c r="AK10076" s="121"/>
    </row>
    <row r="10077" spans="37:37" ht="12.75">
      <c r="AK10077" s="121"/>
    </row>
    <row r="10078" spans="37:37" ht="12.75">
      <c r="AK10078" s="121"/>
    </row>
    <row r="10079" spans="37:37" ht="12.75">
      <c r="AK10079" s="121"/>
    </row>
    <row r="10080" spans="37:37" ht="12.75">
      <c r="AK10080" s="121"/>
    </row>
    <row r="10081" spans="37:37" ht="12.75">
      <c r="AK10081" s="121"/>
    </row>
    <row r="10082" spans="37:37" ht="12.75">
      <c r="AK10082" s="121"/>
    </row>
    <row r="10083" spans="37:37" ht="12.75">
      <c r="AK10083" s="121"/>
    </row>
    <row r="10084" spans="37:37" ht="12.75">
      <c r="AK10084" s="121"/>
    </row>
    <row r="10085" spans="37:37" ht="12.75">
      <c r="AK10085" s="121"/>
    </row>
    <row r="10086" spans="37:37" ht="12.75">
      <c r="AK10086" s="121"/>
    </row>
    <row r="10087" spans="37:37" ht="12.75">
      <c r="AK10087" s="121"/>
    </row>
    <row r="10088" spans="37:37" ht="12.75">
      <c r="AK10088" s="121"/>
    </row>
    <row r="10089" spans="37:37" ht="12.75">
      <c r="AK10089" s="121"/>
    </row>
    <row r="10090" spans="37:37" ht="12.75">
      <c r="AK10090" s="121"/>
    </row>
    <row r="10091" spans="37:37" ht="12.75">
      <c r="AK10091" s="121"/>
    </row>
    <row r="10092" spans="37:37" ht="12.75">
      <c r="AK10092" s="121"/>
    </row>
    <row r="10093" spans="37:37" ht="12.75">
      <c r="AK10093" s="121"/>
    </row>
    <row r="10094" spans="37:37" ht="12.75">
      <c r="AK10094" s="121"/>
    </row>
    <row r="10095" spans="37:37" ht="12.75">
      <c r="AK10095" s="121"/>
    </row>
    <row r="10096" spans="37:37" ht="12.75">
      <c r="AK10096" s="121"/>
    </row>
    <row r="10097" spans="37:37" ht="12.75">
      <c r="AK10097" s="121"/>
    </row>
    <row r="10098" spans="37:37" ht="12.75">
      <c r="AK10098" s="121"/>
    </row>
    <row r="10099" spans="37:37" ht="12.75">
      <c r="AK10099" s="121"/>
    </row>
    <row r="10100" spans="37:37" ht="12.75">
      <c r="AK10100" s="121"/>
    </row>
    <row r="10101" spans="37:37" ht="12.75">
      <c r="AK10101" s="121"/>
    </row>
    <row r="10102" spans="37:37" ht="12.75">
      <c r="AK10102" s="121"/>
    </row>
    <row r="10103" spans="37:37" ht="12.75">
      <c r="AK10103" s="121"/>
    </row>
    <row r="10104" spans="37:37" ht="12.75">
      <c r="AK10104" s="121"/>
    </row>
    <row r="10105" spans="37:37" ht="12.75">
      <c r="AK10105" s="121"/>
    </row>
    <row r="10106" spans="37:37" ht="12.75">
      <c r="AK10106" s="121"/>
    </row>
    <row r="10107" spans="37:37" ht="12.75">
      <c r="AK10107" s="121"/>
    </row>
    <row r="10108" spans="37:37" ht="12.75">
      <c r="AK10108" s="121"/>
    </row>
    <row r="10109" spans="37:37" ht="12.75">
      <c r="AK10109" s="121"/>
    </row>
    <row r="10110" spans="37:37" ht="12.75">
      <c r="AK10110" s="121"/>
    </row>
    <row r="10111" spans="37:37" ht="12.75">
      <c r="AK10111" s="121"/>
    </row>
    <row r="10112" spans="37:37" ht="12.75">
      <c r="AK10112" s="121"/>
    </row>
    <row r="10113" spans="37:37" ht="12.75">
      <c r="AK10113" s="121"/>
    </row>
    <row r="10114" spans="37:37" ht="12.75">
      <c r="AK10114" s="121"/>
    </row>
    <row r="10115" spans="37:37" ht="12.75">
      <c r="AK10115" s="121"/>
    </row>
    <row r="10116" spans="37:37" ht="12.75">
      <c r="AK10116" s="121"/>
    </row>
    <row r="10117" spans="37:37" ht="12.75">
      <c r="AK10117" s="121"/>
    </row>
    <row r="10118" spans="37:37" ht="12.75">
      <c r="AK10118" s="121"/>
    </row>
    <row r="10119" spans="37:37" ht="12.75">
      <c r="AK10119" s="121"/>
    </row>
    <row r="10120" spans="37:37" ht="12.75">
      <c r="AK10120" s="121"/>
    </row>
    <row r="10121" spans="37:37" ht="12.75">
      <c r="AK10121" s="121"/>
    </row>
    <row r="10122" spans="37:37" ht="12.75">
      <c r="AK10122" s="121"/>
    </row>
    <row r="10123" spans="37:37" ht="12.75">
      <c r="AK10123" s="121"/>
    </row>
    <row r="10124" spans="37:37" ht="12.75">
      <c r="AK10124" s="121"/>
    </row>
    <row r="10125" spans="37:37" ht="12.75">
      <c r="AK10125" s="121"/>
    </row>
    <row r="10126" spans="37:37" ht="12.75">
      <c r="AK10126" s="121"/>
    </row>
    <row r="10127" spans="37:37" ht="12.75">
      <c r="AK10127" s="121"/>
    </row>
    <row r="10128" spans="37:37" ht="12.75">
      <c r="AK10128" s="121"/>
    </row>
    <row r="10129" spans="37:37" ht="12.75">
      <c r="AK10129" s="121"/>
    </row>
    <row r="10130" spans="37:37" ht="12.75">
      <c r="AK10130" s="121"/>
    </row>
    <row r="10131" spans="37:37" ht="12.75">
      <c r="AK10131" s="121"/>
    </row>
    <row r="10132" spans="37:37" ht="12.75">
      <c r="AK10132" s="121"/>
    </row>
    <row r="10133" spans="37:37" ht="12.75">
      <c r="AK10133" s="121"/>
    </row>
    <row r="10134" spans="37:37" ht="12.75">
      <c r="AK10134" s="121"/>
    </row>
    <row r="10135" spans="37:37" ht="12.75">
      <c r="AK10135" s="121"/>
    </row>
    <row r="10136" spans="37:37" ht="12.75">
      <c r="AK10136" s="121"/>
    </row>
    <row r="10137" spans="37:37" ht="12.75">
      <c r="AK10137" s="121"/>
    </row>
    <row r="10138" spans="37:37" ht="12.75">
      <c r="AK10138" s="121"/>
    </row>
    <row r="10139" spans="37:37" ht="12.75">
      <c r="AK10139" s="121"/>
    </row>
    <row r="10140" spans="37:37" ht="12.75">
      <c r="AK10140" s="121"/>
    </row>
    <row r="10141" spans="37:37" ht="12.75">
      <c r="AK10141" s="121"/>
    </row>
    <row r="10142" spans="37:37" ht="12.75">
      <c r="AK10142" s="121"/>
    </row>
    <row r="10143" spans="37:37" ht="12.75">
      <c r="AK10143" s="121"/>
    </row>
    <row r="10144" spans="37:37" ht="12.75">
      <c r="AK10144" s="121"/>
    </row>
    <row r="10145" spans="37:37" ht="12.75">
      <c r="AK10145" s="121"/>
    </row>
    <row r="10146" spans="37:37" ht="12.75">
      <c r="AK10146" s="121"/>
    </row>
    <row r="10147" spans="37:37" ht="12.75">
      <c r="AK10147" s="121"/>
    </row>
    <row r="10148" spans="37:37" ht="12.75">
      <c r="AK10148" s="121"/>
    </row>
    <row r="10149" spans="37:37" ht="12.75">
      <c r="AK10149" s="121"/>
    </row>
    <row r="10150" spans="37:37" ht="12.75">
      <c r="AK10150" s="121"/>
    </row>
    <row r="10151" spans="37:37" ht="12.75">
      <c r="AK10151" s="121"/>
    </row>
    <row r="10152" spans="37:37" ht="12.75">
      <c r="AK10152" s="121"/>
    </row>
    <row r="10153" spans="37:37" ht="12.75">
      <c r="AK10153" s="121"/>
    </row>
    <row r="10154" spans="37:37" ht="12.75">
      <c r="AK10154" s="121"/>
    </row>
    <row r="10155" spans="37:37" ht="12.75">
      <c r="AK10155" s="121"/>
    </row>
    <row r="10156" spans="37:37" ht="12.75">
      <c r="AK10156" s="121"/>
    </row>
    <row r="10157" spans="37:37" ht="12.75">
      <c r="AK10157" s="121"/>
    </row>
    <row r="10158" spans="37:37" ht="12.75">
      <c r="AK10158" s="121"/>
    </row>
    <row r="10159" spans="37:37" ht="12.75">
      <c r="AK10159" s="121"/>
    </row>
    <row r="10160" spans="37:37" ht="12.75">
      <c r="AK10160" s="121"/>
    </row>
    <row r="10161" spans="37:37" ht="12.75">
      <c r="AK10161" s="121"/>
    </row>
    <row r="10162" spans="37:37" ht="12.75">
      <c r="AK10162" s="121"/>
    </row>
    <row r="10163" spans="37:37" ht="12.75">
      <c r="AK10163" s="121"/>
    </row>
    <row r="10164" spans="37:37" ht="12.75">
      <c r="AK10164" s="121"/>
    </row>
    <row r="10165" spans="37:37" ht="12.75">
      <c r="AK10165" s="121"/>
    </row>
    <row r="10166" spans="37:37" ht="12.75">
      <c r="AK10166" s="121"/>
    </row>
    <row r="10167" spans="37:37" ht="12.75">
      <c r="AK10167" s="121"/>
    </row>
    <row r="10168" spans="37:37" ht="12.75">
      <c r="AK10168" s="121"/>
    </row>
    <row r="10169" spans="37:37" ht="12.75">
      <c r="AK10169" s="121"/>
    </row>
    <row r="10170" spans="37:37" ht="12.75">
      <c r="AK10170" s="121"/>
    </row>
    <row r="10171" spans="37:37" ht="12.75">
      <c r="AK10171" s="121"/>
    </row>
    <row r="10172" spans="37:37" ht="12.75">
      <c r="AK10172" s="121"/>
    </row>
    <row r="10173" spans="37:37" ht="12.75">
      <c r="AK10173" s="121"/>
    </row>
    <row r="10174" spans="37:37" ht="12.75">
      <c r="AK10174" s="121"/>
    </row>
    <row r="10175" spans="37:37" ht="12.75">
      <c r="AK10175" s="121"/>
    </row>
    <row r="10176" spans="37:37" ht="12.75">
      <c r="AK10176" s="121"/>
    </row>
    <row r="10177" spans="37:37" ht="12.75">
      <c r="AK10177" s="121"/>
    </row>
    <row r="10178" spans="37:37" ht="12.75">
      <c r="AK10178" s="121"/>
    </row>
    <row r="10179" spans="37:37" ht="12.75">
      <c r="AK10179" s="121"/>
    </row>
    <row r="10180" spans="37:37" ht="12.75">
      <c r="AK10180" s="121"/>
    </row>
    <row r="10181" spans="37:37" ht="12.75">
      <c r="AK10181" s="121"/>
    </row>
    <row r="10182" spans="37:37" ht="12.75">
      <c r="AK10182" s="121"/>
    </row>
    <row r="10183" spans="37:37" ht="12.75">
      <c r="AK10183" s="121"/>
    </row>
    <row r="10184" spans="37:37" ht="12.75">
      <c r="AK10184" s="121"/>
    </row>
    <row r="10185" spans="37:37" ht="12.75">
      <c r="AK10185" s="121"/>
    </row>
    <row r="10186" spans="37:37" ht="12.75">
      <c r="AK10186" s="121"/>
    </row>
    <row r="10187" spans="37:37" ht="12.75">
      <c r="AK10187" s="121"/>
    </row>
    <row r="10188" spans="37:37" ht="12.75">
      <c r="AK10188" s="121"/>
    </row>
    <row r="10189" spans="37:37" ht="12.75">
      <c r="AK10189" s="121"/>
    </row>
    <row r="10190" spans="37:37" ht="12.75">
      <c r="AK10190" s="121"/>
    </row>
    <row r="10191" spans="37:37" ht="12.75">
      <c r="AK10191" s="121"/>
    </row>
    <row r="10192" spans="37:37" ht="12.75">
      <c r="AK10192" s="121"/>
    </row>
    <row r="10193" spans="37:37" ht="12.75">
      <c r="AK10193" s="121"/>
    </row>
    <row r="10194" spans="37:37" ht="12.75">
      <c r="AK10194" s="121"/>
    </row>
    <row r="10195" spans="37:37" ht="12.75">
      <c r="AK10195" s="121"/>
    </row>
    <row r="10196" spans="37:37" ht="12.75">
      <c r="AK10196" s="121"/>
    </row>
    <row r="10197" spans="37:37" ht="12.75">
      <c r="AK10197" s="121"/>
    </row>
    <row r="10198" spans="37:37" ht="12.75">
      <c r="AK10198" s="121"/>
    </row>
    <row r="10199" spans="37:37" ht="12.75">
      <c r="AK10199" s="121"/>
    </row>
    <row r="10200" spans="37:37" ht="12.75">
      <c r="AK10200" s="121"/>
    </row>
    <row r="10201" spans="37:37" ht="12.75">
      <c r="AK10201" s="121"/>
    </row>
    <row r="10202" spans="37:37" ht="12.75">
      <c r="AK10202" s="121"/>
    </row>
    <row r="10203" spans="37:37" ht="12.75">
      <c r="AK10203" s="121"/>
    </row>
    <row r="10204" spans="37:37" ht="12.75">
      <c r="AK10204" s="121"/>
    </row>
    <row r="10205" spans="37:37" ht="12.75">
      <c r="AK10205" s="121"/>
    </row>
    <row r="10206" spans="37:37" ht="12.75">
      <c r="AK10206" s="121"/>
    </row>
    <row r="10207" spans="37:37" ht="12.75">
      <c r="AK10207" s="121"/>
    </row>
    <row r="10208" spans="37:37" ht="12.75">
      <c r="AK10208" s="121"/>
    </row>
    <row r="10209" spans="37:37" ht="12.75">
      <c r="AK10209" s="121"/>
    </row>
    <row r="10210" spans="37:37" ht="12.75">
      <c r="AK10210" s="121"/>
    </row>
    <row r="10211" spans="37:37" ht="12.75">
      <c r="AK10211" s="121"/>
    </row>
    <row r="10212" spans="37:37" ht="12.75">
      <c r="AK10212" s="121"/>
    </row>
    <row r="10213" spans="37:37" ht="12.75">
      <c r="AK10213" s="121"/>
    </row>
    <row r="10214" spans="37:37" ht="12.75">
      <c r="AK10214" s="121"/>
    </row>
    <row r="10215" spans="37:37" ht="12.75">
      <c r="AK10215" s="121"/>
    </row>
    <row r="10216" spans="37:37" ht="12.75">
      <c r="AK10216" s="121"/>
    </row>
    <row r="10217" spans="37:37" ht="12.75">
      <c r="AK10217" s="121"/>
    </row>
    <row r="10218" spans="37:37" ht="12.75">
      <c r="AK10218" s="121"/>
    </row>
    <row r="10219" spans="37:37" ht="12.75">
      <c r="AK10219" s="121"/>
    </row>
    <row r="10220" spans="37:37" ht="12.75">
      <c r="AK10220" s="121"/>
    </row>
    <row r="10221" spans="37:37" ht="12.75">
      <c r="AK10221" s="121"/>
    </row>
    <row r="10222" spans="37:37" ht="12.75">
      <c r="AK10222" s="121"/>
    </row>
    <row r="10223" spans="37:37" ht="12.75">
      <c r="AK10223" s="121"/>
    </row>
    <row r="10224" spans="37:37" ht="12.75">
      <c r="AK10224" s="121"/>
    </row>
    <row r="10225" spans="37:37" ht="12.75">
      <c r="AK10225" s="121"/>
    </row>
    <row r="10226" spans="37:37" ht="12.75">
      <c r="AK10226" s="121"/>
    </row>
    <row r="10227" spans="37:37" ht="12.75">
      <c r="AK10227" s="121"/>
    </row>
    <row r="10228" spans="37:37" ht="12.75">
      <c r="AK10228" s="121"/>
    </row>
    <row r="10229" spans="37:37" ht="12.75">
      <c r="AK10229" s="121"/>
    </row>
    <row r="10230" spans="37:37" ht="12.75">
      <c r="AK10230" s="121"/>
    </row>
    <row r="10231" spans="37:37" ht="12.75">
      <c r="AK10231" s="121"/>
    </row>
    <row r="10232" spans="37:37" ht="12.75">
      <c r="AK10232" s="121"/>
    </row>
    <row r="10233" spans="37:37" ht="12.75">
      <c r="AK10233" s="121"/>
    </row>
    <row r="10234" spans="37:37" ht="12.75">
      <c r="AK10234" s="121"/>
    </row>
    <row r="10235" spans="37:37" ht="12.75">
      <c r="AK10235" s="121"/>
    </row>
    <row r="10236" spans="37:37" ht="12.75">
      <c r="AK10236" s="121"/>
    </row>
    <row r="10237" spans="37:37" ht="12.75">
      <c r="AK10237" s="121"/>
    </row>
    <row r="10238" spans="37:37" ht="12.75">
      <c r="AK10238" s="121"/>
    </row>
    <row r="10239" spans="37:37" ht="12.75">
      <c r="AK10239" s="121"/>
    </row>
    <row r="10240" spans="37:37" ht="12.75">
      <c r="AK10240" s="121"/>
    </row>
    <row r="10241" spans="37:37" ht="12.75">
      <c r="AK10241" s="121"/>
    </row>
    <row r="10242" spans="37:37" ht="12.75">
      <c r="AK10242" s="121"/>
    </row>
    <row r="10243" spans="37:37" ht="12.75">
      <c r="AK10243" s="121"/>
    </row>
    <row r="10244" spans="37:37" ht="12.75">
      <c r="AK10244" s="121"/>
    </row>
    <row r="10245" spans="37:37" ht="12.75">
      <c r="AK10245" s="121"/>
    </row>
    <row r="10246" spans="37:37" ht="12.75">
      <c r="AK10246" s="121"/>
    </row>
    <row r="10247" spans="37:37" ht="12.75">
      <c r="AK10247" s="121"/>
    </row>
    <row r="10248" spans="37:37" ht="12.75">
      <c r="AK10248" s="121"/>
    </row>
    <row r="10249" spans="37:37" ht="12.75">
      <c r="AK10249" s="121"/>
    </row>
    <row r="10250" spans="37:37" ht="12.75">
      <c r="AK10250" s="121"/>
    </row>
    <row r="10251" spans="37:37" ht="12.75">
      <c r="AK10251" s="121"/>
    </row>
    <row r="10252" spans="37:37" ht="12.75">
      <c r="AK10252" s="121"/>
    </row>
    <row r="10253" spans="37:37" ht="12.75">
      <c r="AK10253" s="121"/>
    </row>
    <row r="10254" spans="37:37" ht="12.75">
      <c r="AK10254" s="121"/>
    </row>
    <row r="10255" spans="37:37" ht="12.75">
      <c r="AK10255" s="121"/>
    </row>
    <row r="10256" spans="37:37" ht="12.75">
      <c r="AK10256" s="121"/>
    </row>
    <row r="10257" spans="37:37" ht="12.75">
      <c r="AK10257" s="121"/>
    </row>
    <row r="10258" spans="37:37" ht="12.75">
      <c r="AK10258" s="121"/>
    </row>
    <row r="10259" spans="37:37" ht="12.75">
      <c r="AK10259" s="121"/>
    </row>
    <row r="10260" spans="37:37" ht="12.75">
      <c r="AK10260" s="121"/>
    </row>
    <row r="10261" spans="37:37" ht="12.75">
      <c r="AK10261" s="121"/>
    </row>
    <row r="10262" spans="37:37" ht="12.75">
      <c r="AK10262" s="121"/>
    </row>
    <row r="10263" spans="37:37" ht="12.75">
      <c r="AK10263" s="121"/>
    </row>
    <row r="10264" spans="37:37" ht="12.75">
      <c r="AK10264" s="121"/>
    </row>
    <row r="10265" spans="37:37" ht="12.75">
      <c r="AK10265" s="121"/>
    </row>
    <row r="10266" spans="37:37" ht="12.75">
      <c r="AK10266" s="121"/>
    </row>
    <row r="10267" spans="37:37" ht="12.75">
      <c r="AK10267" s="121"/>
    </row>
    <row r="10268" spans="37:37" ht="12.75">
      <c r="AK10268" s="121"/>
    </row>
    <row r="10269" spans="37:37" ht="12.75">
      <c r="AK10269" s="121"/>
    </row>
    <row r="10270" spans="37:37" ht="12.75">
      <c r="AK10270" s="121"/>
    </row>
    <row r="10271" spans="37:37" ht="12.75">
      <c r="AK10271" s="121"/>
    </row>
    <row r="10272" spans="37:37" ht="12.75">
      <c r="AK10272" s="121"/>
    </row>
    <row r="10273" spans="37:37" ht="12.75">
      <c r="AK10273" s="121"/>
    </row>
    <row r="10274" spans="37:37" ht="12.75">
      <c r="AK10274" s="121"/>
    </row>
    <row r="10275" spans="37:37" ht="12.75">
      <c r="AK10275" s="121"/>
    </row>
    <row r="10276" spans="37:37" ht="12.75">
      <c r="AK10276" s="121"/>
    </row>
    <row r="10277" spans="37:37" ht="12.75">
      <c r="AK10277" s="121"/>
    </row>
    <row r="10278" spans="37:37" ht="12.75">
      <c r="AK10278" s="121"/>
    </row>
    <row r="10279" spans="37:37" ht="12.75">
      <c r="AK10279" s="121"/>
    </row>
    <row r="10280" spans="37:37" ht="12.75">
      <c r="AK10280" s="121"/>
    </row>
    <row r="10281" spans="37:37" ht="12.75">
      <c r="AK10281" s="121"/>
    </row>
    <row r="10282" spans="37:37" ht="12.75">
      <c r="AK10282" s="121"/>
    </row>
    <row r="10283" spans="37:37" ht="12.75">
      <c r="AK10283" s="121"/>
    </row>
    <row r="10284" spans="37:37" ht="12.75">
      <c r="AK10284" s="121"/>
    </row>
    <row r="10285" spans="37:37" ht="12.75">
      <c r="AK10285" s="121"/>
    </row>
    <row r="10286" spans="37:37" ht="12.75">
      <c r="AK10286" s="121"/>
    </row>
    <row r="10287" spans="37:37" ht="12.75">
      <c r="AK10287" s="121"/>
    </row>
    <row r="10288" spans="37:37" ht="12.75">
      <c r="AK10288" s="121"/>
    </row>
    <row r="10289" spans="37:37" ht="12.75">
      <c r="AK10289" s="121"/>
    </row>
    <row r="10290" spans="37:37" ht="12.75">
      <c r="AK10290" s="121"/>
    </row>
    <row r="10291" spans="37:37" ht="12.75">
      <c r="AK10291" s="121"/>
    </row>
    <row r="10292" spans="37:37" ht="12.75">
      <c r="AK10292" s="121"/>
    </row>
    <row r="10293" spans="37:37" ht="12.75">
      <c r="AK10293" s="121"/>
    </row>
    <row r="10294" spans="37:37" ht="12.75">
      <c r="AK10294" s="121"/>
    </row>
    <row r="10295" spans="37:37" ht="12.75">
      <c r="AK10295" s="121"/>
    </row>
    <row r="10296" spans="37:37" ht="12.75">
      <c r="AK10296" s="121"/>
    </row>
    <row r="10297" spans="37:37" ht="12.75">
      <c r="AK10297" s="121"/>
    </row>
    <row r="10298" spans="37:37" ht="12.75">
      <c r="AK10298" s="121"/>
    </row>
    <row r="10299" spans="37:37" ht="12.75">
      <c r="AK10299" s="121"/>
    </row>
    <row r="10300" spans="37:37" ht="12.75">
      <c r="AK10300" s="121"/>
    </row>
    <row r="10301" spans="37:37" ht="12.75">
      <c r="AK10301" s="121"/>
    </row>
    <row r="10302" spans="37:37" ht="12.75">
      <c r="AK10302" s="121"/>
    </row>
    <row r="10303" spans="37:37" ht="12.75">
      <c r="AK10303" s="121"/>
    </row>
    <row r="10304" spans="37:37" ht="12.75">
      <c r="AK10304" s="121"/>
    </row>
    <row r="10305" spans="37:37" ht="12.75">
      <c r="AK10305" s="121"/>
    </row>
    <row r="10306" spans="37:37" ht="12.75">
      <c r="AK10306" s="121"/>
    </row>
    <row r="10307" spans="37:37" ht="12.75">
      <c r="AK10307" s="121"/>
    </row>
    <row r="10308" spans="37:37" ht="12.75">
      <c r="AK10308" s="121"/>
    </row>
    <row r="10309" spans="37:37" ht="12.75">
      <c r="AK10309" s="121"/>
    </row>
    <row r="10310" spans="37:37" ht="12.75">
      <c r="AK10310" s="121"/>
    </row>
    <row r="10311" spans="37:37" ht="12.75">
      <c r="AK10311" s="121"/>
    </row>
    <row r="10312" spans="37:37" ht="12.75">
      <c r="AK10312" s="121"/>
    </row>
    <row r="10313" spans="37:37" ht="12.75">
      <c r="AK10313" s="121"/>
    </row>
    <row r="10314" spans="37:37" ht="12.75">
      <c r="AK10314" s="121"/>
    </row>
    <row r="10315" spans="37:37" ht="12.75">
      <c r="AK10315" s="121"/>
    </row>
    <row r="10316" spans="37:37" ht="12.75">
      <c r="AK10316" s="121"/>
    </row>
    <row r="10317" spans="37:37" ht="12.75">
      <c r="AK10317" s="121"/>
    </row>
    <row r="10318" spans="37:37" ht="12.75">
      <c r="AK10318" s="121"/>
    </row>
    <row r="10319" spans="37:37" ht="12.75">
      <c r="AK10319" s="121"/>
    </row>
    <row r="10320" spans="37:37" ht="12.75">
      <c r="AK10320" s="121"/>
    </row>
    <row r="10321" spans="37:37" ht="12.75">
      <c r="AK10321" s="121"/>
    </row>
    <row r="10322" spans="37:37" ht="12.75">
      <c r="AK10322" s="121"/>
    </row>
    <row r="10323" spans="37:37" ht="12.75">
      <c r="AK10323" s="121"/>
    </row>
    <row r="10324" spans="37:37" ht="12.75">
      <c r="AK10324" s="121"/>
    </row>
    <row r="10325" spans="37:37" ht="12.75">
      <c r="AK10325" s="121"/>
    </row>
    <row r="10326" spans="37:37" ht="12.75">
      <c r="AK10326" s="121"/>
    </row>
    <row r="10327" spans="37:37" ht="12.75">
      <c r="AK10327" s="121"/>
    </row>
    <row r="10328" spans="37:37" ht="12.75">
      <c r="AK10328" s="121"/>
    </row>
    <row r="10329" spans="37:37" ht="12.75">
      <c r="AK10329" s="121"/>
    </row>
    <row r="10330" spans="37:37" ht="12.75">
      <c r="AK10330" s="121"/>
    </row>
    <row r="10331" spans="37:37" ht="12.75">
      <c r="AK10331" s="121"/>
    </row>
    <row r="10332" spans="37:37" ht="12.75">
      <c r="AK10332" s="121"/>
    </row>
    <row r="10333" spans="37:37" ht="12.75">
      <c r="AK10333" s="121"/>
    </row>
    <row r="10334" spans="37:37" ht="12.75">
      <c r="AK10334" s="121"/>
    </row>
    <row r="10335" spans="37:37" ht="12.75">
      <c r="AK10335" s="121"/>
    </row>
    <row r="10336" spans="37:37" ht="12.75">
      <c r="AK10336" s="121"/>
    </row>
    <row r="10337" spans="37:37" ht="12.75">
      <c r="AK10337" s="121"/>
    </row>
    <row r="10338" spans="37:37" ht="12.75">
      <c r="AK10338" s="121"/>
    </row>
    <row r="10339" spans="37:37" ht="12.75">
      <c r="AK10339" s="121"/>
    </row>
    <row r="10340" spans="37:37" ht="12.75">
      <c r="AK10340" s="121"/>
    </row>
    <row r="10341" spans="37:37" ht="12.75">
      <c r="AK10341" s="121"/>
    </row>
    <row r="10342" spans="37:37" ht="12.75">
      <c r="AK10342" s="121"/>
    </row>
    <row r="10343" spans="37:37" ht="12.75">
      <c r="AK10343" s="121"/>
    </row>
    <row r="10344" spans="37:37" ht="12.75">
      <c r="AK10344" s="121"/>
    </row>
    <row r="10345" spans="37:37" ht="12.75">
      <c r="AK10345" s="121"/>
    </row>
    <row r="10346" spans="37:37" ht="12.75">
      <c r="AK10346" s="121"/>
    </row>
    <row r="10347" spans="37:37" ht="12.75">
      <c r="AK10347" s="121"/>
    </row>
    <row r="10348" spans="37:37" ht="12.75">
      <c r="AK10348" s="121"/>
    </row>
    <row r="10349" spans="37:37" ht="12.75">
      <c r="AK10349" s="121"/>
    </row>
    <row r="10350" spans="37:37" ht="12.75">
      <c r="AK10350" s="121"/>
    </row>
    <row r="10351" spans="37:37" ht="12.75">
      <c r="AK10351" s="121"/>
    </row>
    <row r="10352" spans="37:37" ht="12.75">
      <c r="AK10352" s="121"/>
    </row>
    <row r="10353" spans="37:37" ht="12.75">
      <c r="AK10353" s="121"/>
    </row>
    <row r="10354" spans="37:37" ht="12.75">
      <c r="AK10354" s="121"/>
    </row>
    <row r="10355" spans="37:37" ht="12.75">
      <c r="AK10355" s="121"/>
    </row>
    <row r="10356" spans="37:37" ht="12.75">
      <c r="AK10356" s="121"/>
    </row>
    <row r="10357" spans="37:37" ht="12.75">
      <c r="AK10357" s="121"/>
    </row>
    <row r="10358" spans="37:37" ht="12.75">
      <c r="AK10358" s="121"/>
    </row>
    <row r="10359" spans="37:37" ht="12.75">
      <c r="AK10359" s="121"/>
    </row>
    <row r="10360" spans="37:37" ht="12.75">
      <c r="AK10360" s="121"/>
    </row>
    <row r="10361" spans="37:37" ht="12.75">
      <c r="AK10361" s="121"/>
    </row>
    <row r="10362" spans="37:37" ht="12.75">
      <c r="AK10362" s="121"/>
    </row>
    <row r="10363" spans="37:37" ht="12.75">
      <c r="AK10363" s="121"/>
    </row>
    <row r="10364" spans="37:37" ht="12.75">
      <c r="AK10364" s="121"/>
    </row>
    <row r="10365" spans="37:37" ht="12.75">
      <c r="AK10365" s="121"/>
    </row>
    <row r="10366" spans="37:37" ht="12.75">
      <c r="AK10366" s="121"/>
    </row>
    <row r="10367" spans="37:37" ht="12.75">
      <c r="AK10367" s="121"/>
    </row>
    <row r="10368" spans="37:37" ht="12.75">
      <c r="AK10368" s="121"/>
    </row>
    <row r="10369" spans="37:37" ht="12.75">
      <c r="AK10369" s="121"/>
    </row>
    <row r="10370" spans="37:37" ht="12.75">
      <c r="AK10370" s="121"/>
    </row>
    <row r="10371" spans="37:37" ht="12.75">
      <c r="AK10371" s="121"/>
    </row>
    <row r="10372" spans="37:37" ht="12.75">
      <c r="AK10372" s="121"/>
    </row>
    <row r="10373" spans="37:37" ht="12.75">
      <c r="AK10373" s="121"/>
    </row>
    <row r="10374" spans="37:37" ht="12.75">
      <c r="AK10374" s="121"/>
    </row>
    <row r="10375" spans="37:37" ht="12.75">
      <c r="AK10375" s="121"/>
    </row>
    <row r="10376" spans="37:37" ht="12.75">
      <c r="AK10376" s="121"/>
    </row>
    <row r="10377" spans="37:37" ht="12.75">
      <c r="AK10377" s="121"/>
    </row>
    <row r="10378" spans="37:37" ht="12.75">
      <c r="AK10378" s="121"/>
    </row>
    <row r="10379" spans="37:37" ht="12.75">
      <c r="AK10379" s="121"/>
    </row>
    <row r="10380" spans="37:37" ht="12.75">
      <c r="AK10380" s="121"/>
    </row>
    <row r="10381" spans="37:37" ht="12.75">
      <c r="AK10381" s="121"/>
    </row>
    <row r="10382" spans="37:37" ht="12.75">
      <c r="AK10382" s="121"/>
    </row>
    <row r="10383" spans="37:37" ht="12.75">
      <c r="AK10383" s="121"/>
    </row>
    <row r="10384" spans="37:37" ht="12.75">
      <c r="AK10384" s="121"/>
    </row>
    <row r="10385" spans="37:37" ht="12.75">
      <c r="AK10385" s="121"/>
    </row>
    <row r="10386" spans="37:37" ht="12.75">
      <c r="AK10386" s="121"/>
    </row>
    <row r="10387" spans="37:37" ht="12.75">
      <c r="AK10387" s="121"/>
    </row>
    <row r="10388" spans="37:37" ht="12.75">
      <c r="AK10388" s="121"/>
    </row>
    <row r="10389" spans="37:37" ht="12.75">
      <c r="AK10389" s="121"/>
    </row>
    <row r="10390" spans="37:37" ht="12.75">
      <c r="AK10390" s="121"/>
    </row>
    <row r="10391" spans="37:37" ht="12.75">
      <c r="AK10391" s="121"/>
    </row>
    <row r="10392" spans="37:37" ht="12.75">
      <c r="AK10392" s="121"/>
    </row>
    <row r="10393" spans="37:37" ht="12.75">
      <c r="AK10393" s="121"/>
    </row>
    <row r="10394" spans="37:37" ht="12.75">
      <c r="AK10394" s="121"/>
    </row>
    <row r="10395" spans="37:37" ht="12.75">
      <c r="AK10395" s="121"/>
    </row>
    <row r="10396" spans="37:37" ht="12.75">
      <c r="AK10396" s="121"/>
    </row>
    <row r="10397" spans="37:37" ht="12.75">
      <c r="AK10397" s="121"/>
    </row>
    <row r="10398" spans="37:37" ht="12.75">
      <c r="AK10398" s="121"/>
    </row>
    <row r="10399" spans="37:37" ht="12.75">
      <c r="AK10399" s="121"/>
    </row>
    <row r="10400" spans="37:37" ht="12.75">
      <c r="AK10400" s="121"/>
    </row>
    <row r="10401" spans="37:37" ht="12.75">
      <c r="AK10401" s="121"/>
    </row>
    <row r="10402" spans="37:37" ht="12.75">
      <c r="AK10402" s="121"/>
    </row>
    <row r="10403" spans="37:37" ht="12.75">
      <c r="AK10403" s="121"/>
    </row>
    <row r="10404" spans="37:37" ht="12.75">
      <c r="AK10404" s="121"/>
    </row>
    <row r="10405" spans="37:37" ht="12.75">
      <c r="AK10405" s="121"/>
    </row>
    <row r="10406" spans="37:37" ht="12.75">
      <c r="AK10406" s="121"/>
    </row>
    <row r="10407" spans="37:37" ht="12.75">
      <c r="AK10407" s="121"/>
    </row>
    <row r="10408" spans="37:37" ht="12.75">
      <c r="AK10408" s="121"/>
    </row>
    <row r="10409" spans="37:37" ht="12.75">
      <c r="AK10409" s="121"/>
    </row>
    <row r="10410" spans="37:37" ht="12.75">
      <c r="AK10410" s="121"/>
    </row>
    <row r="10411" spans="37:37" ht="12.75">
      <c r="AK10411" s="121"/>
    </row>
    <row r="10412" spans="37:37" ht="12.75">
      <c r="AK10412" s="121"/>
    </row>
    <row r="10413" spans="37:37" ht="12.75">
      <c r="AK10413" s="121"/>
    </row>
    <row r="10414" spans="37:37" ht="12.75">
      <c r="AK10414" s="121"/>
    </row>
    <row r="10415" spans="37:37" ht="12.75">
      <c r="AK10415" s="121"/>
    </row>
    <row r="10416" spans="37:37" ht="12.75">
      <c r="AK10416" s="121"/>
    </row>
    <row r="10417" spans="37:37" ht="12.75">
      <c r="AK10417" s="121"/>
    </row>
    <row r="10418" spans="37:37" ht="12.75">
      <c r="AK10418" s="121"/>
    </row>
    <row r="10419" spans="37:37" ht="12.75">
      <c r="AK10419" s="121"/>
    </row>
    <row r="10420" spans="37:37" ht="12.75">
      <c r="AK10420" s="121"/>
    </row>
    <row r="10421" spans="37:37" ht="12.75">
      <c r="AK10421" s="121"/>
    </row>
    <row r="10422" spans="37:37" ht="12.75">
      <c r="AK10422" s="121"/>
    </row>
    <row r="10423" spans="37:37" ht="12.75">
      <c r="AK10423" s="121"/>
    </row>
    <row r="10424" spans="37:37" ht="12.75">
      <c r="AK10424" s="121"/>
    </row>
    <row r="10425" spans="37:37" ht="12.75">
      <c r="AK10425" s="121"/>
    </row>
    <row r="10426" spans="37:37" ht="12.75">
      <c r="AK10426" s="121"/>
    </row>
    <row r="10427" spans="37:37" ht="12.75">
      <c r="AK10427" s="121"/>
    </row>
    <row r="10428" spans="37:37" ht="12.75">
      <c r="AK10428" s="121"/>
    </row>
    <row r="10429" spans="37:37" ht="12.75">
      <c r="AK10429" s="121"/>
    </row>
    <row r="10430" spans="37:37" ht="12.75">
      <c r="AK10430" s="121"/>
    </row>
    <row r="10431" spans="37:37" ht="12.75">
      <c r="AK10431" s="121"/>
    </row>
    <row r="10432" spans="37:37" ht="12.75">
      <c r="AK10432" s="121"/>
    </row>
    <row r="10433" spans="37:37" ht="12.75">
      <c r="AK10433" s="121"/>
    </row>
    <row r="10434" spans="37:37" ht="12.75">
      <c r="AK10434" s="121"/>
    </row>
    <row r="10435" spans="37:37" ht="12.75">
      <c r="AK10435" s="121"/>
    </row>
    <row r="10436" spans="37:37" ht="12.75">
      <c r="AK10436" s="121"/>
    </row>
    <row r="10437" spans="37:37" ht="12.75">
      <c r="AK10437" s="121"/>
    </row>
    <row r="10438" spans="37:37" ht="12.75">
      <c r="AK10438" s="121"/>
    </row>
    <row r="10439" spans="37:37" ht="12.75">
      <c r="AK10439" s="121"/>
    </row>
    <row r="10440" spans="37:37" ht="12.75">
      <c r="AK10440" s="121"/>
    </row>
    <row r="10441" spans="37:37" ht="12.75">
      <c r="AK10441" s="121"/>
    </row>
    <row r="10442" spans="37:37" ht="12.75">
      <c r="AK10442" s="121"/>
    </row>
    <row r="10443" spans="37:37" ht="12.75">
      <c r="AK10443" s="121"/>
    </row>
    <row r="10444" spans="37:37" ht="12.75">
      <c r="AK10444" s="121"/>
    </row>
    <row r="10445" spans="37:37" ht="12.75">
      <c r="AK10445" s="121"/>
    </row>
    <row r="10446" spans="37:37" ht="12.75">
      <c r="AK10446" s="121"/>
    </row>
    <row r="10447" spans="37:37" ht="12.75">
      <c r="AK10447" s="121"/>
    </row>
    <row r="10448" spans="37:37" ht="12.75">
      <c r="AK10448" s="121"/>
    </row>
    <row r="10449" spans="37:37" ht="12.75">
      <c r="AK10449" s="121"/>
    </row>
    <row r="10450" spans="37:37" ht="12.75">
      <c r="AK10450" s="121"/>
    </row>
    <row r="10451" spans="37:37" ht="12.75">
      <c r="AK10451" s="121"/>
    </row>
    <row r="10452" spans="37:37" ht="12.75">
      <c r="AK10452" s="121"/>
    </row>
    <row r="10453" spans="37:37" ht="12.75">
      <c r="AK10453" s="121"/>
    </row>
    <row r="10454" spans="37:37" ht="12.75">
      <c r="AK10454" s="121"/>
    </row>
    <row r="10455" spans="37:37" ht="12.75">
      <c r="AK10455" s="121"/>
    </row>
    <row r="10456" spans="37:37" ht="12.75">
      <c r="AK10456" s="121"/>
    </row>
    <row r="10457" spans="37:37" ht="12.75">
      <c r="AK10457" s="121"/>
    </row>
    <row r="10458" spans="37:37" ht="12.75">
      <c r="AK10458" s="121"/>
    </row>
    <row r="10459" spans="37:37" ht="12.75">
      <c r="AK10459" s="121"/>
    </row>
    <row r="10460" spans="37:37" ht="12.75">
      <c r="AK10460" s="121"/>
    </row>
    <row r="10461" spans="37:37" ht="12.75">
      <c r="AK10461" s="121"/>
    </row>
    <row r="10462" spans="37:37" ht="12.75">
      <c r="AK10462" s="121"/>
    </row>
    <row r="10463" spans="37:37" ht="12.75">
      <c r="AK10463" s="121"/>
    </row>
    <row r="10464" spans="37:37" ht="12.75">
      <c r="AK10464" s="121"/>
    </row>
    <row r="10465" spans="37:37" ht="12.75">
      <c r="AK10465" s="121"/>
    </row>
    <row r="10466" spans="37:37" ht="12.75">
      <c r="AK10466" s="121"/>
    </row>
    <row r="10467" spans="37:37" ht="12.75">
      <c r="AK10467" s="121"/>
    </row>
    <row r="10468" spans="37:37" ht="12.75">
      <c r="AK10468" s="121"/>
    </row>
    <row r="10469" spans="37:37" ht="12.75">
      <c r="AK10469" s="121"/>
    </row>
    <row r="10470" spans="37:37" ht="12.75">
      <c r="AK10470" s="121"/>
    </row>
    <row r="10471" spans="37:37" ht="12.75">
      <c r="AK10471" s="121"/>
    </row>
    <row r="10472" spans="37:37" ht="12.75">
      <c r="AK10472" s="121"/>
    </row>
    <row r="10473" spans="37:37" ht="12.75">
      <c r="AK10473" s="121"/>
    </row>
    <row r="10474" spans="37:37" ht="12.75">
      <c r="AK10474" s="121"/>
    </row>
    <row r="10475" spans="37:37" ht="12.75">
      <c r="AK10475" s="121"/>
    </row>
    <row r="10476" spans="37:37" ht="12.75">
      <c r="AK10476" s="121"/>
    </row>
    <row r="10477" spans="37:37" ht="12.75">
      <c r="AK10477" s="121"/>
    </row>
    <row r="10478" spans="37:37" ht="12.75">
      <c r="AK10478" s="121"/>
    </row>
    <row r="10479" spans="37:37" ht="12.75">
      <c r="AK10479" s="121"/>
    </row>
    <row r="10480" spans="37:37" ht="12.75">
      <c r="AK10480" s="121"/>
    </row>
    <row r="10481" spans="37:37" ht="12.75">
      <c r="AK10481" s="121"/>
    </row>
    <row r="10482" spans="37:37" ht="12.75">
      <c r="AK10482" s="121"/>
    </row>
    <row r="10483" spans="37:37" ht="12.75">
      <c r="AK10483" s="121"/>
    </row>
    <row r="10484" spans="37:37" ht="12.75">
      <c r="AK10484" s="121"/>
    </row>
    <row r="10485" spans="37:37" ht="12.75">
      <c r="AK10485" s="121"/>
    </row>
    <row r="10486" spans="37:37" ht="12.75">
      <c r="AK10486" s="121"/>
    </row>
    <row r="10487" spans="37:37" ht="12.75">
      <c r="AK10487" s="121"/>
    </row>
    <row r="10488" spans="37:37" ht="12.75">
      <c r="AK10488" s="121"/>
    </row>
    <row r="10489" spans="37:37" ht="12.75">
      <c r="AK10489" s="121"/>
    </row>
    <row r="10490" spans="37:37" ht="12.75">
      <c r="AK10490" s="121"/>
    </row>
    <row r="10491" spans="37:37" ht="12.75">
      <c r="AK10491" s="121"/>
    </row>
    <row r="10492" spans="37:37" ht="12.75">
      <c r="AK10492" s="121"/>
    </row>
    <row r="10493" spans="37:37" ht="12.75">
      <c r="AK10493" s="121"/>
    </row>
    <row r="10494" spans="37:37" ht="12.75">
      <c r="AK10494" s="121"/>
    </row>
    <row r="10495" spans="37:37" ht="12.75">
      <c r="AK10495" s="121"/>
    </row>
    <row r="10496" spans="37:37" ht="12.75">
      <c r="AK10496" s="121"/>
    </row>
    <row r="10497" spans="37:37" ht="12.75">
      <c r="AK10497" s="121"/>
    </row>
    <row r="10498" spans="37:37" ht="12.75">
      <c r="AK10498" s="121"/>
    </row>
    <row r="10499" spans="37:37" ht="12.75">
      <c r="AK10499" s="121"/>
    </row>
    <row r="10500" spans="37:37" ht="12.75">
      <c r="AK10500" s="121"/>
    </row>
    <row r="10501" spans="37:37" ht="12.75">
      <c r="AK10501" s="121"/>
    </row>
    <row r="10502" spans="37:37" ht="12.75">
      <c r="AK10502" s="121"/>
    </row>
    <row r="10503" spans="37:37" ht="12.75">
      <c r="AK10503" s="121"/>
    </row>
    <row r="10504" spans="37:37" ht="12.75">
      <c r="AK10504" s="121"/>
    </row>
    <row r="10505" spans="37:37" ht="12.75">
      <c r="AK10505" s="121"/>
    </row>
    <row r="10506" spans="37:37" ht="12.75">
      <c r="AK10506" s="121"/>
    </row>
    <row r="10507" spans="37:37" ht="12.75">
      <c r="AK10507" s="121"/>
    </row>
    <row r="10508" spans="37:37" ht="12.75">
      <c r="AK10508" s="121"/>
    </row>
    <row r="10509" spans="37:37" ht="12.75">
      <c r="AK10509" s="121"/>
    </row>
    <row r="10510" spans="37:37" ht="12.75">
      <c r="AK10510" s="121"/>
    </row>
    <row r="10511" spans="37:37" ht="12.75">
      <c r="AK10511" s="121"/>
    </row>
    <row r="10512" spans="37:37" ht="12.75">
      <c r="AK10512" s="121"/>
    </row>
    <row r="10513" spans="37:37" ht="12.75">
      <c r="AK10513" s="121"/>
    </row>
    <row r="10514" spans="37:37" ht="12.75">
      <c r="AK10514" s="121"/>
    </row>
    <row r="10515" spans="37:37" ht="12.75">
      <c r="AK10515" s="121"/>
    </row>
    <row r="10516" spans="37:37" ht="12.75">
      <c r="AK10516" s="121"/>
    </row>
    <row r="10517" spans="37:37" ht="12.75">
      <c r="AK10517" s="121"/>
    </row>
    <row r="10518" spans="37:37" ht="12.75">
      <c r="AK10518" s="121"/>
    </row>
    <row r="10519" spans="37:37" ht="12.75">
      <c r="AK10519" s="121"/>
    </row>
    <row r="10520" spans="37:37" ht="12.75">
      <c r="AK10520" s="121"/>
    </row>
    <row r="10521" spans="37:37" ht="12.75">
      <c r="AK10521" s="121"/>
    </row>
    <row r="10522" spans="37:37" ht="12.75">
      <c r="AK10522" s="121"/>
    </row>
    <row r="10523" spans="37:37" ht="12.75">
      <c r="AK10523" s="121"/>
    </row>
    <row r="10524" spans="37:37" ht="12.75">
      <c r="AK10524" s="121"/>
    </row>
    <row r="10525" spans="37:37" ht="12.75">
      <c r="AK10525" s="121"/>
    </row>
    <row r="10526" spans="37:37" ht="12.75">
      <c r="AK10526" s="121"/>
    </row>
    <row r="10527" spans="37:37" ht="12.75">
      <c r="AK10527" s="121"/>
    </row>
    <row r="10528" spans="37:37" ht="12.75">
      <c r="AK10528" s="121"/>
    </row>
    <row r="10529" spans="37:37" ht="12.75">
      <c r="AK10529" s="121"/>
    </row>
    <row r="10530" spans="37:37" ht="12.75">
      <c r="AK10530" s="121"/>
    </row>
    <row r="10531" spans="37:37" ht="12.75">
      <c r="AK10531" s="121"/>
    </row>
    <row r="10532" spans="37:37" ht="12.75">
      <c r="AK10532" s="121"/>
    </row>
    <row r="10533" spans="37:37" ht="12.75">
      <c r="AK10533" s="121"/>
    </row>
    <row r="10534" spans="37:37" ht="12.75">
      <c r="AK10534" s="121"/>
    </row>
    <row r="10535" spans="37:37" ht="12.75">
      <c r="AK10535" s="121"/>
    </row>
    <row r="10536" spans="37:37" ht="12.75">
      <c r="AK10536" s="121"/>
    </row>
    <row r="10537" spans="37:37" ht="12.75">
      <c r="AK10537" s="121"/>
    </row>
    <row r="10538" spans="37:37" ht="12.75">
      <c r="AK10538" s="121"/>
    </row>
    <row r="10539" spans="37:37" ht="12.75">
      <c r="AK10539" s="121"/>
    </row>
    <row r="10540" spans="37:37" ht="12.75">
      <c r="AK10540" s="121"/>
    </row>
    <row r="10541" spans="37:37" ht="12.75">
      <c r="AK10541" s="121"/>
    </row>
    <row r="10542" spans="37:37" ht="12.75">
      <c r="AK10542" s="121"/>
    </row>
    <row r="10543" spans="37:37" ht="12.75">
      <c r="AK10543" s="121"/>
    </row>
    <row r="10544" spans="37:37" ht="12.75">
      <c r="AK10544" s="121"/>
    </row>
    <row r="10545" spans="37:37" ht="12.75">
      <c r="AK10545" s="121"/>
    </row>
    <row r="10546" spans="37:37" ht="12.75">
      <c r="AK10546" s="121"/>
    </row>
    <row r="10547" spans="37:37" ht="12.75">
      <c r="AK10547" s="121"/>
    </row>
    <row r="10548" spans="37:37" ht="12.75">
      <c r="AK10548" s="121"/>
    </row>
    <row r="10549" spans="37:37" ht="12.75">
      <c r="AK10549" s="121"/>
    </row>
    <row r="10550" spans="37:37" ht="12.75">
      <c r="AK10550" s="121"/>
    </row>
    <row r="10551" spans="37:37" ht="12.75">
      <c r="AK10551" s="121"/>
    </row>
    <row r="10552" spans="37:37" ht="12.75">
      <c r="AK10552" s="121"/>
    </row>
    <row r="10553" spans="37:37" ht="12.75">
      <c r="AK10553" s="121"/>
    </row>
    <row r="10554" spans="37:37" ht="12.75">
      <c r="AK10554" s="121"/>
    </row>
    <row r="10555" spans="37:37" ht="12.75">
      <c r="AK10555" s="121"/>
    </row>
    <row r="10556" spans="37:37" ht="12.75">
      <c r="AK10556" s="121"/>
    </row>
    <row r="10557" spans="37:37" ht="12.75">
      <c r="AK10557" s="121"/>
    </row>
    <row r="10558" spans="37:37" ht="12.75">
      <c r="AK10558" s="121"/>
    </row>
    <row r="10559" spans="37:37" ht="12.75">
      <c r="AK10559" s="121"/>
    </row>
    <row r="10560" spans="37:37" ht="12.75">
      <c r="AK10560" s="121"/>
    </row>
    <row r="10561" spans="37:37" ht="12.75">
      <c r="AK10561" s="121"/>
    </row>
    <row r="10562" spans="37:37" ht="12.75">
      <c r="AK10562" s="121"/>
    </row>
    <row r="10563" spans="37:37" ht="12.75">
      <c r="AK10563" s="121"/>
    </row>
    <row r="10564" spans="37:37" ht="12.75">
      <c r="AK10564" s="121"/>
    </row>
    <row r="10565" spans="37:37" ht="12.75">
      <c r="AK10565" s="121"/>
    </row>
    <row r="10566" spans="37:37" ht="12.75">
      <c r="AK10566" s="121"/>
    </row>
    <row r="10567" spans="37:37" ht="12.75">
      <c r="AK10567" s="121"/>
    </row>
    <row r="10568" spans="37:37" ht="12.75">
      <c r="AK10568" s="121"/>
    </row>
    <row r="10569" spans="37:37" ht="12.75">
      <c r="AK10569" s="121"/>
    </row>
    <row r="10570" spans="37:37" ht="12.75">
      <c r="AK10570" s="121"/>
    </row>
    <row r="10571" spans="37:37" ht="12.75">
      <c r="AK10571" s="121"/>
    </row>
    <row r="10572" spans="37:37" ht="12.75">
      <c r="AK10572" s="121"/>
    </row>
    <row r="10573" spans="37:37" ht="12.75">
      <c r="AK10573" s="121"/>
    </row>
    <row r="10574" spans="37:37" ht="12.75">
      <c r="AK10574" s="121"/>
    </row>
    <row r="10575" spans="37:37" ht="12.75">
      <c r="AK10575" s="121"/>
    </row>
    <row r="10576" spans="37:37" ht="12.75">
      <c r="AK10576" s="121"/>
    </row>
    <row r="10577" spans="37:37" ht="12.75">
      <c r="AK10577" s="121"/>
    </row>
    <row r="10578" spans="37:37" ht="12.75">
      <c r="AK10578" s="121"/>
    </row>
    <row r="10579" spans="37:37" ht="12.75">
      <c r="AK10579" s="121"/>
    </row>
    <row r="10580" spans="37:37" ht="12.75">
      <c r="AK10580" s="121"/>
    </row>
    <row r="10581" spans="37:37" ht="12.75">
      <c r="AK10581" s="121"/>
    </row>
    <row r="10582" spans="37:37" ht="12.75">
      <c r="AK10582" s="121"/>
    </row>
    <row r="10583" spans="37:37" ht="12.75">
      <c r="AK10583" s="121"/>
    </row>
    <row r="10584" spans="37:37" ht="12.75">
      <c r="AK10584" s="121"/>
    </row>
    <row r="10585" spans="37:37" ht="12.75">
      <c r="AK10585" s="121"/>
    </row>
    <row r="10586" spans="37:37" ht="12.75">
      <c r="AK10586" s="121"/>
    </row>
    <row r="10587" spans="37:37" ht="12.75">
      <c r="AK10587" s="121"/>
    </row>
    <row r="10588" spans="37:37" ht="12.75">
      <c r="AK10588" s="121"/>
    </row>
    <row r="10589" spans="37:37" ht="12.75">
      <c r="AK10589" s="121"/>
    </row>
    <row r="10590" spans="37:37" ht="12.75">
      <c r="AK10590" s="121"/>
    </row>
    <row r="10591" spans="37:37" ht="12.75">
      <c r="AK10591" s="121"/>
    </row>
    <row r="10592" spans="37:37" ht="12.75">
      <c r="AK10592" s="121"/>
    </row>
    <row r="10593" spans="37:37" ht="12.75">
      <c r="AK10593" s="121"/>
    </row>
    <row r="10594" spans="37:37" ht="12.75">
      <c r="AK10594" s="121"/>
    </row>
    <row r="10595" spans="37:37" ht="12.75">
      <c r="AK10595" s="121"/>
    </row>
    <row r="10596" spans="37:37" ht="12.75">
      <c r="AK10596" s="121"/>
    </row>
    <row r="10597" spans="37:37" ht="12.75">
      <c r="AK10597" s="121"/>
    </row>
    <row r="10598" spans="37:37" ht="12.75">
      <c r="AK10598" s="121"/>
    </row>
    <row r="10599" spans="37:37" ht="12.75">
      <c r="AK10599" s="121"/>
    </row>
    <row r="10600" spans="37:37" ht="12.75">
      <c r="AK10600" s="121"/>
    </row>
    <row r="10601" spans="37:37" ht="12.75">
      <c r="AK10601" s="121"/>
    </row>
    <row r="10602" spans="37:37" ht="12.75">
      <c r="AK10602" s="121"/>
    </row>
    <row r="10603" spans="37:37" ht="12.75">
      <c r="AK10603" s="121"/>
    </row>
    <row r="10604" spans="37:37" ht="12.75">
      <c r="AK10604" s="121"/>
    </row>
    <row r="10605" spans="37:37" ht="12.75">
      <c r="AK10605" s="121"/>
    </row>
    <row r="10606" spans="37:37" ht="12.75">
      <c r="AK10606" s="121"/>
    </row>
    <row r="10607" spans="37:37" ht="12.75">
      <c r="AK10607" s="121"/>
    </row>
    <row r="10608" spans="37:37" ht="12.75">
      <c r="AK10608" s="121"/>
    </row>
    <row r="10609" spans="37:37" ht="12.75">
      <c r="AK10609" s="121"/>
    </row>
    <row r="10610" spans="37:37" ht="12.75">
      <c r="AK10610" s="121"/>
    </row>
    <row r="10611" spans="37:37" ht="12.75">
      <c r="AK10611" s="121"/>
    </row>
    <row r="10612" spans="37:37" ht="12.75">
      <c r="AK10612" s="121"/>
    </row>
    <row r="10613" spans="37:37" ht="12.75">
      <c r="AK10613" s="121"/>
    </row>
    <row r="10614" spans="37:37" ht="12.75">
      <c r="AK10614" s="121"/>
    </row>
    <row r="10615" spans="37:37" ht="12.75">
      <c r="AK10615" s="121"/>
    </row>
    <row r="10616" spans="37:37" ht="12.75">
      <c r="AK10616" s="121"/>
    </row>
    <row r="10617" spans="37:37" ht="12.75">
      <c r="AK10617" s="121"/>
    </row>
    <row r="10618" spans="37:37" ht="12.75">
      <c r="AK10618" s="121"/>
    </row>
    <row r="10619" spans="37:37" ht="12.75">
      <c r="AK10619" s="121"/>
    </row>
    <row r="10620" spans="37:37" ht="12.75">
      <c r="AK10620" s="121"/>
    </row>
    <row r="10621" spans="37:37" ht="12.75">
      <c r="AK10621" s="121"/>
    </row>
    <row r="10622" spans="37:37" ht="12.75">
      <c r="AK10622" s="121"/>
    </row>
    <row r="10623" spans="37:37" ht="12.75">
      <c r="AK10623" s="121"/>
    </row>
    <row r="10624" spans="37:37" ht="12.75">
      <c r="AK10624" s="121"/>
    </row>
    <row r="10625" spans="37:37" ht="12.75">
      <c r="AK10625" s="121"/>
    </row>
    <row r="10626" spans="37:37" ht="12.75">
      <c r="AK10626" s="121"/>
    </row>
    <row r="10627" spans="37:37" ht="12.75">
      <c r="AK10627" s="121"/>
    </row>
    <row r="10628" spans="37:37" ht="12.75">
      <c r="AK10628" s="121"/>
    </row>
    <row r="10629" spans="37:37" ht="12.75">
      <c r="AK10629" s="121"/>
    </row>
    <row r="10630" spans="37:37" ht="12.75">
      <c r="AK10630" s="121"/>
    </row>
    <row r="10631" spans="37:37" ht="12.75">
      <c r="AK10631" s="121"/>
    </row>
    <row r="10632" spans="37:37" ht="12.75">
      <c r="AK10632" s="121"/>
    </row>
    <row r="10633" spans="37:37" ht="12.75">
      <c r="AK10633" s="121"/>
    </row>
    <row r="10634" spans="37:37" ht="12.75">
      <c r="AK10634" s="121"/>
    </row>
    <row r="10635" spans="37:37" ht="12.75">
      <c r="AK10635" s="121"/>
    </row>
    <row r="10636" spans="37:37" ht="12.75">
      <c r="AK10636" s="121"/>
    </row>
    <row r="10637" spans="37:37" ht="12.75">
      <c r="AK10637" s="121"/>
    </row>
    <row r="10638" spans="37:37" ht="12.75">
      <c r="AK10638" s="121"/>
    </row>
    <row r="10639" spans="37:37" ht="12.75">
      <c r="AK10639" s="121"/>
    </row>
    <row r="10640" spans="37:37" ht="12.75">
      <c r="AK10640" s="121"/>
    </row>
    <row r="10641" spans="37:37" ht="12.75">
      <c r="AK10641" s="121"/>
    </row>
    <row r="10642" spans="37:37" ht="12.75">
      <c r="AK10642" s="121"/>
    </row>
    <row r="10643" spans="37:37" ht="12.75">
      <c r="AK10643" s="121"/>
    </row>
    <row r="10644" spans="37:37" ht="12.75">
      <c r="AK10644" s="121"/>
    </row>
    <row r="10645" spans="37:37" ht="12.75">
      <c r="AK10645" s="121"/>
    </row>
    <row r="10646" spans="37:37" ht="12.75">
      <c r="AK10646" s="121"/>
    </row>
    <row r="10647" spans="37:37" ht="12.75">
      <c r="AK10647" s="121"/>
    </row>
    <row r="10648" spans="37:37" ht="12.75">
      <c r="AK10648" s="121"/>
    </row>
    <row r="10649" spans="37:37" ht="12.75">
      <c r="AK10649" s="121"/>
    </row>
    <row r="10650" spans="37:37" ht="12.75">
      <c r="AK10650" s="121"/>
    </row>
    <row r="10651" spans="37:37" ht="12.75">
      <c r="AK10651" s="121"/>
    </row>
    <row r="10652" spans="37:37" ht="12.75">
      <c r="AK10652" s="121"/>
    </row>
    <row r="10653" spans="37:37" ht="12.75">
      <c r="AK10653" s="121"/>
    </row>
    <row r="10654" spans="37:37" ht="12.75">
      <c r="AK10654" s="121"/>
    </row>
    <row r="10655" spans="37:37" ht="12.75">
      <c r="AK10655" s="121"/>
    </row>
    <row r="10656" spans="37:37" ht="12.75">
      <c r="AK10656" s="121"/>
    </row>
    <row r="10657" spans="37:37" ht="12.75">
      <c r="AK10657" s="121"/>
    </row>
    <row r="10658" spans="37:37" ht="12.75">
      <c r="AK10658" s="121"/>
    </row>
    <row r="10659" spans="37:37" ht="12.75">
      <c r="AK10659" s="121"/>
    </row>
    <row r="10660" spans="37:37" ht="12.75">
      <c r="AK10660" s="121"/>
    </row>
    <row r="10661" spans="37:37" ht="12.75">
      <c r="AK10661" s="121"/>
    </row>
    <row r="10662" spans="37:37" ht="12.75">
      <c r="AK10662" s="121"/>
    </row>
    <row r="10663" spans="37:37" ht="12.75">
      <c r="AK10663" s="121"/>
    </row>
    <row r="10664" spans="37:37" ht="12.75">
      <c r="AK10664" s="121"/>
    </row>
    <row r="10665" spans="37:37" ht="12.75">
      <c r="AK10665" s="121"/>
    </row>
    <row r="10666" spans="37:37" ht="12.75">
      <c r="AK10666" s="121"/>
    </row>
    <row r="10667" spans="37:37" ht="12.75">
      <c r="AK10667" s="121"/>
    </row>
    <row r="10668" spans="37:37" ht="12.75">
      <c r="AK10668" s="121"/>
    </row>
    <row r="10669" spans="37:37" ht="12.75">
      <c r="AK10669" s="121"/>
    </row>
    <row r="10670" spans="37:37" ht="12.75">
      <c r="AK10670" s="121"/>
    </row>
    <row r="10671" spans="37:37" ht="12.75">
      <c r="AK10671" s="121"/>
    </row>
    <row r="10672" spans="37:37" ht="12.75">
      <c r="AK10672" s="121"/>
    </row>
    <row r="10673" spans="37:37" ht="12.75">
      <c r="AK10673" s="121"/>
    </row>
    <row r="10674" spans="37:37" ht="12.75">
      <c r="AK10674" s="121"/>
    </row>
    <row r="10675" spans="37:37" ht="12.75">
      <c r="AK10675" s="121"/>
    </row>
    <row r="10676" spans="37:37" ht="12.75">
      <c r="AK10676" s="121"/>
    </row>
    <row r="10677" spans="37:37" ht="12.75">
      <c r="AK10677" s="121"/>
    </row>
    <row r="10678" spans="37:37" ht="12.75">
      <c r="AK10678" s="121"/>
    </row>
    <row r="10679" spans="37:37" ht="12.75">
      <c r="AK10679" s="121"/>
    </row>
    <row r="10680" spans="37:37" ht="12.75">
      <c r="AK10680" s="121"/>
    </row>
    <row r="10681" spans="37:37" ht="12.75">
      <c r="AK10681" s="121"/>
    </row>
    <row r="10682" spans="37:37" ht="12.75">
      <c r="AK10682" s="121"/>
    </row>
    <row r="10683" spans="37:37" ht="12.75">
      <c r="AK10683" s="121"/>
    </row>
    <row r="10684" spans="37:37" ht="12.75">
      <c r="AK10684" s="121"/>
    </row>
    <row r="10685" spans="37:37" ht="12.75">
      <c r="AK10685" s="121"/>
    </row>
    <row r="10686" spans="37:37" ht="12.75">
      <c r="AK10686" s="121"/>
    </row>
    <row r="10687" spans="37:37" ht="12.75">
      <c r="AK10687" s="121"/>
    </row>
    <row r="10688" spans="37:37" ht="12.75">
      <c r="AK10688" s="121"/>
    </row>
    <row r="10689" spans="37:37" ht="12.75">
      <c r="AK10689" s="121"/>
    </row>
    <row r="10690" spans="37:37" ht="12.75">
      <c r="AK10690" s="121"/>
    </row>
    <row r="10691" spans="37:37" ht="12.75">
      <c r="AK10691" s="121"/>
    </row>
    <row r="10692" spans="37:37" ht="12.75">
      <c r="AK10692" s="121"/>
    </row>
    <row r="10693" spans="37:37" ht="12.75">
      <c r="AK10693" s="121"/>
    </row>
    <row r="10694" spans="37:37" ht="12.75">
      <c r="AK10694" s="121"/>
    </row>
    <row r="10695" spans="37:37" ht="12.75">
      <c r="AK10695" s="121"/>
    </row>
    <row r="10696" spans="37:37" ht="12.75">
      <c r="AK10696" s="121"/>
    </row>
    <row r="10697" spans="37:37" ht="12.75">
      <c r="AK10697" s="121"/>
    </row>
    <row r="10698" spans="37:37" ht="12.75">
      <c r="AK10698" s="121"/>
    </row>
    <row r="10699" spans="37:37" ht="12.75">
      <c r="AK10699" s="121"/>
    </row>
    <row r="10700" spans="37:37" ht="12.75">
      <c r="AK10700" s="121"/>
    </row>
    <row r="10701" spans="37:37" ht="12.75">
      <c r="AK10701" s="121"/>
    </row>
    <row r="10702" spans="37:37" ht="12.75">
      <c r="AK10702" s="121"/>
    </row>
    <row r="10703" spans="37:37" ht="12.75">
      <c r="AK10703" s="121"/>
    </row>
    <row r="10704" spans="37:37" ht="12.75">
      <c r="AK10704" s="121"/>
    </row>
    <row r="10705" spans="37:37" ht="12.75">
      <c r="AK10705" s="121"/>
    </row>
    <row r="10706" spans="37:37" ht="12.75">
      <c r="AK10706" s="121"/>
    </row>
    <row r="10707" spans="37:37" ht="12.75">
      <c r="AK10707" s="121"/>
    </row>
    <row r="10708" spans="37:37" ht="12.75">
      <c r="AK10708" s="121"/>
    </row>
    <row r="10709" spans="37:37" ht="12.75">
      <c r="AK10709" s="121"/>
    </row>
    <row r="10710" spans="37:37" ht="12.75">
      <c r="AK10710" s="121"/>
    </row>
    <row r="10711" spans="37:37" ht="12.75">
      <c r="AK10711" s="121"/>
    </row>
    <row r="10712" spans="37:37" ht="12.75">
      <c r="AK10712" s="121"/>
    </row>
    <row r="10713" spans="37:37" ht="12.75">
      <c r="AK10713" s="121"/>
    </row>
    <row r="10714" spans="37:37" ht="12.75">
      <c r="AK10714" s="121"/>
    </row>
    <row r="10715" spans="37:37" ht="12.75">
      <c r="AK10715" s="121"/>
    </row>
    <row r="10716" spans="37:37" ht="12.75">
      <c r="AK10716" s="121"/>
    </row>
    <row r="10717" spans="37:37" ht="12.75">
      <c r="AK10717" s="121"/>
    </row>
    <row r="10718" spans="37:37" ht="12.75">
      <c r="AK10718" s="121"/>
    </row>
    <row r="10719" spans="37:37" ht="12.75">
      <c r="AK10719" s="121"/>
    </row>
    <row r="10720" spans="37:37" ht="12.75">
      <c r="AK10720" s="121"/>
    </row>
    <row r="10721" spans="37:37" ht="12.75">
      <c r="AK10721" s="121"/>
    </row>
    <row r="10722" spans="37:37" ht="12.75">
      <c r="AK10722" s="121"/>
    </row>
    <row r="10723" spans="37:37" ht="12.75">
      <c r="AK10723" s="121"/>
    </row>
    <row r="10724" spans="37:37" ht="12.75">
      <c r="AK10724" s="121"/>
    </row>
    <row r="10725" spans="37:37" ht="12.75">
      <c r="AK10725" s="121"/>
    </row>
    <row r="10726" spans="37:37" ht="12.75">
      <c r="AK10726" s="121"/>
    </row>
    <row r="10727" spans="37:37" ht="12.75">
      <c r="AK10727" s="121"/>
    </row>
    <row r="10728" spans="37:37" ht="12.75">
      <c r="AK10728" s="121"/>
    </row>
    <row r="10729" spans="37:37" ht="12.75">
      <c r="AK10729" s="121"/>
    </row>
    <row r="10730" spans="37:37" ht="12.75">
      <c r="AK10730" s="121"/>
    </row>
    <row r="10731" spans="37:37" ht="12.75">
      <c r="AK10731" s="121"/>
    </row>
    <row r="10732" spans="37:37" ht="12.75">
      <c r="AK10732" s="121"/>
    </row>
    <row r="10733" spans="37:37" ht="12.75">
      <c r="AK10733" s="121"/>
    </row>
    <row r="10734" spans="37:37" ht="12.75">
      <c r="AK10734" s="121"/>
    </row>
    <row r="10735" spans="37:37" ht="12.75">
      <c r="AK10735" s="121"/>
    </row>
    <row r="10736" spans="37:37" ht="12.75">
      <c r="AK10736" s="121"/>
    </row>
    <row r="10737" spans="37:37" ht="12.75">
      <c r="AK10737" s="121"/>
    </row>
    <row r="10738" spans="37:37" ht="12.75">
      <c r="AK10738" s="121"/>
    </row>
    <row r="10739" spans="37:37" ht="12.75">
      <c r="AK10739" s="121"/>
    </row>
    <row r="10740" spans="37:37" ht="12.75">
      <c r="AK10740" s="121"/>
    </row>
    <row r="10741" spans="37:37" ht="12.75">
      <c r="AK10741" s="121"/>
    </row>
    <row r="10742" spans="37:37" ht="12.75">
      <c r="AK10742" s="121"/>
    </row>
    <row r="10743" spans="37:37" ht="12.75">
      <c r="AK10743" s="121"/>
    </row>
    <row r="10744" spans="37:37" ht="12.75">
      <c r="AK10744" s="121"/>
    </row>
    <row r="10745" spans="37:37" ht="12.75">
      <c r="AK10745" s="121"/>
    </row>
    <row r="10746" spans="37:37" ht="12.75">
      <c r="AK10746" s="121"/>
    </row>
    <row r="10747" spans="37:37" ht="12.75">
      <c r="AK10747" s="121"/>
    </row>
    <row r="10748" spans="37:37" ht="12.75">
      <c r="AK10748" s="121"/>
    </row>
    <row r="10749" spans="37:37" ht="12.75">
      <c r="AK10749" s="121"/>
    </row>
    <row r="10750" spans="37:37" ht="12.75">
      <c r="AK10750" s="121"/>
    </row>
    <row r="10751" spans="37:37" ht="12.75">
      <c r="AK10751" s="121"/>
    </row>
    <row r="10752" spans="37:37" ht="12.75">
      <c r="AK10752" s="121"/>
    </row>
    <row r="10753" spans="37:37" ht="12.75">
      <c r="AK10753" s="121"/>
    </row>
    <row r="10754" spans="37:37" ht="12.75">
      <c r="AK10754" s="121"/>
    </row>
    <row r="10755" spans="37:37" ht="12.75">
      <c r="AK10755" s="121"/>
    </row>
    <row r="10756" spans="37:37" ht="12.75">
      <c r="AK10756" s="121"/>
    </row>
    <row r="10757" spans="37:37" ht="12.75">
      <c r="AK10757" s="121"/>
    </row>
    <row r="10758" spans="37:37" ht="12.75">
      <c r="AK10758" s="121"/>
    </row>
    <row r="10759" spans="37:37" ht="12.75">
      <c r="AK10759" s="121"/>
    </row>
    <row r="10760" spans="37:37" ht="12.75">
      <c r="AK10760" s="121"/>
    </row>
    <row r="10761" spans="37:37" ht="12.75">
      <c r="AK10761" s="121"/>
    </row>
    <row r="10762" spans="37:37" ht="12.75">
      <c r="AK10762" s="121"/>
    </row>
    <row r="10763" spans="37:37" ht="12.75">
      <c r="AK10763" s="121"/>
    </row>
    <row r="10764" spans="37:37" ht="12.75">
      <c r="AK10764" s="121"/>
    </row>
    <row r="10765" spans="37:37" ht="12.75">
      <c r="AK10765" s="121"/>
    </row>
    <row r="10766" spans="37:37" ht="12.75">
      <c r="AK10766" s="121"/>
    </row>
    <row r="10767" spans="37:37" ht="12.75">
      <c r="AK10767" s="121"/>
    </row>
    <row r="10768" spans="37:37" ht="12.75">
      <c r="AK10768" s="121"/>
    </row>
    <row r="10769" spans="37:37" ht="12.75">
      <c r="AK10769" s="121"/>
    </row>
    <row r="10770" spans="37:37" ht="12.75">
      <c r="AK10770" s="121"/>
    </row>
    <row r="10771" spans="37:37" ht="12.75">
      <c r="AK10771" s="121"/>
    </row>
    <row r="10772" spans="37:37" ht="12.75">
      <c r="AK10772" s="121"/>
    </row>
    <row r="10773" spans="37:37" ht="12.75">
      <c r="AK10773" s="121"/>
    </row>
    <row r="10774" spans="37:37" ht="12.75">
      <c r="AK10774" s="121"/>
    </row>
    <row r="10775" spans="37:37" ht="12.75">
      <c r="AK10775" s="121"/>
    </row>
    <row r="10776" spans="37:37" ht="12.75">
      <c r="AK10776" s="121"/>
    </row>
    <row r="10777" spans="37:37" ht="12.75">
      <c r="AK10777" s="121"/>
    </row>
    <row r="10778" spans="37:37" ht="12.75">
      <c r="AK10778" s="121"/>
    </row>
    <row r="10779" spans="37:37" ht="12.75">
      <c r="AK10779" s="121"/>
    </row>
    <row r="10780" spans="37:37" ht="12.75">
      <c r="AK10780" s="121"/>
    </row>
    <row r="10781" spans="37:37" ht="12.75">
      <c r="AK10781" s="121"/>
    </row>
    <row r="10782" spans="37:37" ht="12.75">
      <c r="AK10782" s="121"/>
    </row>
    <row r="10783" spans="37:37" ht="12.75">
      <c r="AK10783" s="121"/>
    </row>
    <row r="10784" spans="37:37" ht="12.75">
      <c r="AK10784" s="121"/>
    </row>
    <row r="10785" spans="37:37" ht="12.75">
      <c r="AK10785" s="121"/>
    </row>
    <row r="10786" spans="37:37" ht="12.75">
      <c r="AK10786" s="121"/>
    </row>
    <row r="10787" spans="37:37" ht="12.75">
      <c r="AK10787" s="121"/>
    </row>
    <row r="10788" spans="37:37" ht="12.75">
      <c r="AK10788" s="121"/>
    </row>
    <row r="10789" spans="37:37" ht="12.75">
      <c r="AK10789" s="121"/>
    </row>
    <row r="10790" spans="37:37" ht="12.75">
      <c r="AK10790" s="121"/>
    </row>
    <row r="10791" spans="37:37" ht="12.75">
      <c r="AK10791" s="121"/>
    </row>
    <row r="10792" spans="37:37" ht="12.75">
      <c r="AK10792" s="121"/>
    </row>
    <row r="10793" spans="37:37" ht="12.75">
      <c r="AK10793" s="121"/>
    </row>
    <row r="10794" spans="37:37" ht="12.75">
      <c r="AK10794" s="121"/>
    </row>
    <row r="10795" spans="37:37" ht="12.75">
      <c r="AK10795" s="121"/>
    </row>
    <row r="10796" spans="37:37" ht="12.75">
      <c r="AK10796" s="121"/>
    </row>
    <row r="10797" spans="37:37" ht="12.75">
      <c r="AK10797" s="121"/>
    </row>
    <row r="10798" spans="37:37" ht="12.75">
      <c r="AK10798" s="121"/>
    </row>
    <row r="10799" spans="37:37" ht="12.75">
      <c r="AK10799" s="121"/>
    </row>
    <row r="10800" spans="37:37" ht="12.75">
      <c r="AK10800" s="121"/>
    </row>
    <row r="10801" spans="37:37" ht="12.75">
      <c r="AK10801" s="121"/>
    </row>
    <row r="10802" spans="37:37" ht="12.75">
      <c r="AK10802" s="121"/>
    </row>
    <row r="10803" spans="37:37" ht="12.75">
      <c r="AK10803" s="121"/>
    </row>
    <row r="10804" spans="37:37" ht="12.75">
      <c r="AK10804" s="121"/>
    </row>
    <row r="10805" spans="37:37" ht="12.75">
      <c r="AK10805" s="121"/>
    </row>
    <row r="10806" spans="37:37" ht="12.75">
      <c r="AK10806" s="121"/>
    </row>
    <row r="10807" spans="37:37" ht="12.75">
      <c r="AK10807" s="121"/>
    </row>
    <row r="10808" spans="37:37" ht="12.75">
      <c r="AK10808" s="121"/>
    </row>
    <row r="10809" spans="37:37" ht="12.75">
      <c r="AK10809" s="121"/>
    </row>
    <row r="10810" spans="37:37" ht="12.75">
      <c r="AK10810" s="121"/>
    </row>
    <row r="10811" spans="37:37" ht="12.75">
      <c r="AK10811" s="121"/>
    </row>
    <row r="10812" spans="37:37" ht="12.75">
      <c r="AK10812" s="121"/>
    </row>
    <row r="10813" spans="37:37" ht="12.75">
      <c r="AK10813" s="121"/>
    </row>
    <row r="10814" spans="37:37" ht="12.75">
      <c r="AK10814" s="121"/>
    </row>
    <row r="10815" spans="37:37" ht="12.75">
      <c r="AK10815" s="121"/>
    </row>
    <row r="10816" spans="37:37" ht="12.75">
      <c r="AK10816" s="121"/>
    </row>
    <row r="10817" spans="37:37" ht="12.75">
      <c r="AK10817" s="121"/>
    </row>
    <row r="10818" spans="37:37" ht="12.75">
      <c r="AK10818" s="121"/>
    </row>
    <row r="10819" spans="37:37" ht="12.75">
      <c r="AK10819" s="121"/>
    </row>
    <row r="10820" spans="37:37" ht="12.75">
      <c r="AK10820" s="121"/>
    </row>
    <row r="10821" spans="37:37" ht="12.75">
      <c r="AK10821" s="121"/>
    </row>
    <row r="10822" spans="37:37" ht="12.75">
      <c r="AK10822" s="121"/>
    </row>
    <row r="10823" spans="37:37" ht="12.75">
      <c r="AK10823" s="121"/>
    </row>
    <row r="10824" spans="37:37" ht="12.75">
      <c r="AK10824" s="121"/>
    </row>
    <row r="10825" spans="37:37" ht="12.75">
      <c r="AK10825" s="121"/>
    </row>
    <row r="10826" spans="37:37" ht="12.75">
      <c r="AK10826" s="121"/>
    </row>
    <row r="10827" spans="37:37" ht="12.75">
      <c r="AK10827" s="121"/>
    </row>
    <row r="10828" spans="37:37" ht="12.75">
      <c r="AK10828" s="121"/>
    </row>
    <row r="10829" spans="37:37" ht="12.75">
      <c r="AK10829" s="121"/>
    </row>
    <row r="10830" spans="37:37" ht="12.75">
      <c r="AK10830" s="121"/>
    </row>
    <row r="10831" spans="37:37" ht="12.75">
      <c r="AK10831" s="121"/>
    </row>
    <row r="10832" spans="37:37" ht="12.75">
      <c r="AK10832" s="121"/>
    </row>
    <row r="10833" spans="37:37" ht="12.75">
      <c r="AK10833" s="121"/>
    </row>
    <row r="10834" spans="37:37" ht="12.75">
      <c r="AK10834" s="121"/>
    </row>
    <row r="10835" spans="37:37" ht="12.75">
      <c r="AK10835" s="121"/>
    </row>
    <row r="10836" spans="37:37" ht="12.75">
      <c r="AK10836" s="121"/>
    </row>
    <row r="10837" spans="37:37" ht="12.75">
      <c r="AK10837" s="121"/>
    </row>
    <row r="10838" spans="37:37" ht="12.75">
      <c r="AK10838" s="121"/>
    </row>
    <row r="10839" spans="37:37" ht="12.75">
      <c r="AK10839" s="121"/>
    </row>
    <row r="10840" spans="37:37" ht="12.75">
      <c r="AK10840" s="121"/>
    </row>
    <row r="10841" spans="37:37" ht="12.75">
      <c r="AK10841" s="121"/>
    </row>
    <row r="10842" spans="37:37" ht="12.75">
      <c r="AK10842" s="121"/>
    </row>
    <row r="10843" spans="37:37" ht="12.75">
      <c r="AK10843" s="121"/>
    </row>
    <row r="10844" spans="37:37" ht="12.75">
      <c r="AK10844" s="121"/>
    </row>
    <row r="10845" spans="37:37" ht="12.75">
      <c r="AK10845" s="121"/>
    </row>
    <row r="10846" spans="37:37" ht="12.75">
      <c r="AK10846" s="121"/>
    </row>
    <row r="10847" spans="37:37" ht="12.75">
      <c r="AK10847" s="121"/>
    </row>
    <row r="10848" spans="37:37" ht="12.75">
      <c r="AK10848" s="121"/>
    </row>
    <row r="10849" spans="37:37" ht="12.75">
      <c r="AK10849" s="121"/>
    </row>
    <row r="10850" spans="37:37" ht="12.75">
      <c r="AK10850" s="121"/>
    </row>
    <row r="10851" spans="37:37" ht="12.75">
      <c r="AK10851" s="121"/>
    </row>
    <row r="10852" spans="37:37" ht="12.75">
      <c r="AK10852" s="121"/>
    </row>
    <row r="10853" spans="37:37" ht="12.75">
      <c r="AK10853" s="121"/>
    </row>
    <row r="10854" spans="37:37" ht="12.75">
      <c r="AK10854" s="121"/>
    </row>
    <row r="10855" spans="37:37" ht="12.75">
      <c r="AK10855" s="121"/>
    </row>
    <row r="10856" spans="37:37" ht="12.75">
      <c r="AK10856" s="121"/>
    </row>
    <row r="10857" spans="37:37" ht="12.75">
      <c r="AK10857" s="121"/>
    </row>
    <row r="10858" spans="37:37" ht="12.75">
      <c r="AK10858" s="121"/>
    </row>
    <row r="10859" spans="37:37" ht="12.75">
      <c r="AK10859" s="121"/>
    </row>
    <row r="10860" spans="37:37" ht="12.75">
      <c r="AK10860" s="121"/>
    </row>
    <row r="10861" spans="37:37" ht="12.75">
      <c r="AK10861" s="121"/>
    </row>
    <row r="10862" spans="37:37" ht="12.75">
      <c r="AK10862" s="121"/>
    </row>
    <row r="10863" spans="37:37" ht="12.75">
      <c r="AK10863" s="121"/>
    </row>
    <row r="10864" spans="37:37" ht="12.75">
      <c r="AK10864" s="121"/>
    </row>
    <row r="10865" spans="37:37" ht="12.75">
      <c r="AK10865" s="121"/>
    </row>
    <row r="10866" spans="37:37" ht="12.75">
      <c r="AK10866" s="121"/>
    </row>
    <row r="10867" spans="37:37" ht="12.75">
      <c r="AK10867" s="121"/>
    </row>
    <row r="10868" spans="37:37" ht="12.75">
      <c r="AK10868" s="121"/>
    </row>
    <row r="10869" spans="37:37" ht="12.75">
      <c r="AK10869" s="121"/>
    </row>
    <row r="10870" spans="37:37" ht="12.75">
      <c r="AK10870" s="121"/>
    </row>
    <row r="10871" spans="37:37" ht="12.75">
      <c r="AK10871" s="121"/>
    </row>
    <row r="10872" spans="37:37" ht="12.75">
      <c r="AK10872" s="121"/>
    </row>
    <row r="10873" spans="37:37" ht="12.75">
      <c r="AK10873" s="121"/>
    </row>
    <row r="10874" spans="37:37" ht="12.75">
      <c r="AK10874" s="121"/>
    </row>
    <row r="10875" spans="37:37" ht="12.75">
      <c r="AK10875" s="121"/>
    </row>
    <row r="10876" spans="37:37" ht="12.75">
      <c r="AK10876" s="121"/>
    </row>
    <row r="10877" spans="37:37" ht="12.75">
      <c r="AK10877" s="121"/>
    </row>
    <row r="10878" spans="37:37" ht="12.75">
      <c r="AK10878" s="121"/>
    </row>
    <row r="10879" spans="37:37" ht="12.75">
      <c r="AK10879" s="121"/>
    </row>
    <row r="10880" spans="37:37" ht="12.75">
      <c r="AK10880" s="121"/>
    </row>
    <row r="10881" spans="37:37" ht="12.75">
      <c r="AK10881" s="121"/>
    </row>
    <row r="10882" spans="37:37" ht="12.75">
      <c r="AK10882" s="121"/>
    </row>
    <row r="10883" spans="37:37" ht="12.75">
      <c r="AK10883" s="121"/>
    </row>
    <row r="10884" spans="37:37" ht="12.75">
      <c r="AK10884" s="121"/>
    </row>
    <row r="10885" spans="37:37" ht="12.75">
      <c r="AK10885" s="121"/>
    </row>
    <row r="10886" spans="37:37" ht="12.75">
      <c r="AK10886" s="121"/>
    </row>
    <row r="10887" spans="37:37" ht="12.75">
      <c r="AK10887" s="121"/>
    </row>
    <row r="10888" spans="37:37" ht="12.75">
      <c r="AK10888" s="121"/>
    </row>
    <row r="10889" spans="37:37" ht="12.75">
      <c r="AK10889" s="121"/>
    </row>
    <row r="10890" spans="37:37" ht="12.75">
      <c r="AK10890" s="121"/>
    </row>
    <row r="10891" spans="37:37" ht="12.75">
      <c r="AK10891" s="121"/>
    </row>
    <row r="10892" spans="37:37" ht="12.75">
      <c r="AK10892" s="121"/>
    </row>
    <row r="10893" spans="37:37" ht="12.75">
      <c r="AK10893" s="121"/>
    </row>
    <row r="10894" spans="37:37" ht="12.75">
      <c r="AK10894" s="121"/>
    </row>
    <row r="10895" spans="37:37" ht="12.75">
      <c r="AK10895" s="121"/>
    </row>
    <row r="10896" spans="37:37" ht="12.75">
      <c r="AK10896" s="121"/>
    </row>
    <row r="10897" spans="37:37" ht="12.75">
      <c r="AK10897" s="121"/>
    </row>
    <row r="10898" spans="37:37" ht="12.75">
      <c r="AK10898" s="121"/>
    </row>
    <row r="10899" spans="37:37" ht="12.75">
      <c r="AK10899" s="121"/>
    </row>
    <row r="10900" spans="37:37" ht="12.75">
      <c r="AK10900" s="121"/>
    </row>
    <row r="10901" spans="37:37" ht="12.75">
      <c r="AK10901" s="121"/>
    </row>
    <row r="10902" spans="37:37" ht="12.75">
      <c r="AK10902" s="121"/>
    </row>
    <row r="10903" spans="37:37" ht="12.75">
      <c r="AK10903" s="121"/>
    </row>
    <row r="10904" spans="37:37" ht="12.75">
      <c r="AK10904" s="121"/>
    </row>
    <row r="10905" spans="37:37" ht="12.75">
      <c r="AK10905" s="121"/>
    </row>
    <row r="10906" spans="37:37" ht="12.75">
      <c r="AK10906" s="121"/>
    </row>
    <row r="10907" spans="37:37" ht="12.75">
      <c r="AK10907" s="121"/>
    </row>
    <row r="10908" spans="37:37" ht="12.75">
      <c r="AK10908" s="121"/>
    </row>
    <row r="10909" spans="37:37" ht="12.75">
      <c r="AK10909" s="121"/>
    </row>
    <row r="10910" spans="37:37" ht="12.75">
      <c r="AK10910" s="121"/>
    </row>
    <row r="10911" spans="37:37" ht="12.75">
      <c r="AK10911" s="121"/>
    </row>
    <row r="10912" spans="37:37" ht="12.75">
      <c r="AK10912" s="121"/>
    </row>
    <row r="10913" spans="37:37" ht="12.75">
      <c r="AK10913" s="121"/>
    </row>
    <row r="10914" spans="37:37" ht="12.75">
      <c r="AK10914" s="121"/>
    </row>
    <row r="10915" spans="37:37" ht="12.75">
      <c r="AK10915" s="121"/>
    </row>
    <row r="10916" spans="37:37" ht="12.75">
      <c r="AK10916" s="121"/>
    </row>
    <row r="10917" spans="37:37" ht="12.75">
      <c r="AK10917" s="121"/>
    </row>
    <row r="10918" spans="37:37" ht="12.75">
      <c r="AK10918" s="121"/>
    </row>
    <row r="10919" spans="37:37" ht="12.75">
      <c r="AK10919" s="121"/>
    </row>
    <row r="10920" spans="37:37" ht="12.75">
      <c r="AK10920" s="121"/>
    </row>
    <row r="10921" spans="37:37" ht="12.75">
      <c r="AK10921" s="121"/>
    </row>
    <row r="10922" spans="37:37" ht="12.75">
      <c r="AK10922" s="121"/>
    </row>
    <row r="10923" spans="37:37" ht="12.75">
      <c r="AK10923" s="121"/>
    </row>
    <row r="10924" spans="37:37" ht="12.75">
      <c r="AK10924" s="121"/>
    </row>
    <row r="10925" spans="37:37" ht="12.75">
      <c r="AK10925" s="121"/>
    </row>
    <row r="10926" spans="37:37" ht="12.75">
      <c r="AK10926" s="121"/>
    </row>
    <row r="10927" spans="37:37" ht="12.75">
      <c r="AK10927" s="121"/>
    </row>
    <row r="10928" spans="37:37" ht="12.75">
      <c r="AK10928" s="121"/>
    </row>
    <row r="10929" spans="37:37" ht="12.75">
      <c r="AK10929" s="121"/>
    </row>
    <row r="10930" spans="37:37" ht="12.75">
      <c r="AK10930" s="121"/>
    </row>
    <row r="10931" spans="37:37" ht="12.75">
      <c r="AK10931" s="121"/>
    </row>
    <row r="10932" spans="37:37" ht="12.75">
      <c r="AK10932" s="121"/>
    </row>
    <row r="10933" spans="37:37" ht="12.75">
      <c r="AK10933" s="121"/>
    </row>
    <row r="10934" spans="37:37" ht="12.75">
      <c r="AK10934" s="121"/>
    </row>
    <row r="10935" spans="37:37" ht="12.75">
      <c r="AK10935" s="121"/>
    </row>
    <row r="10936" spans="37:37" ht="12.75">
      <c r="AK10936" s="121"/>
    </row>
    <row r="10937" spans="37:37" ht="12.75">
      <c r="AK10937" s="121"/>
    </row>
    <row r="10938" spans="37:37" ht="12.75">
      <c r="AK10938" s="121"/>
    </row>
    <row r="10939" spans="37:37" ht="12.75">
      <c r="AK10939" s="121"/>
    </row>
    <row r="10940" spans="37:37" ht="12.75">
      <c r="AK10940" s="121"/>
    </row>
    <row r="10941" spans="37:37" ht="12.75">
      <c r="AK10941" s="121"/>
    </row>
    <row r="10942" spans="37:37" ht="12.75">
      <c r="AK10942" s="121"/>
    </row>
    <row r="10943" spans="37:37" ht="12.75">
      <c r="AK10943" s="121"/>
    </row>
    <row r="10944" spans="37:37" ht="12.75">
      <c r="AK10944" s="121"/>
    </row>
    <row r="10945" spans="37:37" ht="12.75">
      <c r="AK10945" s="121"/>
    </row>
    <row r="10946" spans="37:37" ht="12.75">
      <c r="AK10946" s="121"/>
    </row>
    <row r="10947" spans="37:37" ht="12.75">
      <c r="AK10947" s="121"/>
    </row>
    <row r="10948" spans="37:37" ht="12.75">
      <c r="AK10948" s="121"/>
    </row>
    <row r="10949" spans="37:37" ht="12.75">
      <c r="AK10949" s="121"/>
    </row>
    <row r="10950" spans="37:37" ht="12.75">
      <c r="AK10950" s="121"/>
    </row>
    <row r="10951" spans="37:37" ht="12.75">
      <c r="AK10951" s="121"/>
    </row>
    <row r="10952" spans="37:37" ht="12.75">
      <c r="AK10952" s="121"/>
    </row>
    <row r="10953" spans="37:37" ht="12.75">
      <c r="AK10953" s="121"/>
    </row>
    <row r="10954" spans="37:37" ht="12.75">
      <c r="AK10954" s="121"/>
    </row>
    <row r="10955" spans="37:37" ht="12.75">
      <c r="AK10955" s="121"/>
    </row>
    <row r="10956" spans="37:37" ht="12.75">
      <c r="AK10956" s="121"/>
    </row>
    <row r="10957" spans="37:37" ht="12.75">
      <c r="AK10957" s="121"/>
    </row>
    <row r="10958" spans="37:37" ht="12.75">
      <c r="AK10958" s="121"/>
    </row>
    <row r="10959" spans="37:37" ht="12.75">
      <c r="AK10959" s="121"/>
    </row>
    <row r="10960" spans="37:37" ht="12.75">
      <c r="AK10960" s="121"/>
    </row>
    <row r="10961" spans="37:37" ht="12.75">
      <c r="AK10961" s="121"/>
    </row>
    <row r="10962" spans="37:37" ht="12.75">
      <c r="AK10962" s="121"/>
    </row>
    <row r="10963" spans="37:37" ht="12.75">
      <c r="AK10963" s="121"/>
    </row>
    <row r="10964" spans="37:37" ht="12.75">
      <c r="AK10964" s="121"/>
    </row>
    <row r="10965" spans="37:37" ht="12.75">
      <c r="AK10965" s="121"/>
    </row>
    <row r="10966" spans="37:37" ht="12.75">
      <c r="AK10966" s="121"/>
    </row>
    <row r="10967" spans="37:37" ht="12.75">
      <c r="AK10967" s="121"/>
    </row>
    <row r="10968" spans="37:37" ht="12.75">
      <c r="AK10968" s="121"/>
    </row>
    <row r="10969" spans="37:37" ht="12.75">
      <c r="AK10969" s="121"/>
    </row>
    <row r="10970" spans="37:37" ht="12.75">
      <c r="AK10970" s="121"/>
    </row>
    <row r="10971" spans="37:37" ht="12.75">
      <c r="AK10971" s="121"/>
    </row>
    <row r="10972" spans="37:37" ht="12.75">
      <c r="AK10972" s="121"/>
    </row>
    <row r="10973" spans="37:37" ht="12.75">
      <c r="AK10973" s="121"/>
    </row>
    <row r="10974" spans="37:37" ht="12.75">
      <c r="AK10974" s="121"/>
    </row>
    <row r="10975" spans="37:37" ht="12.75">
      <c r="AK10975" s="121"/>
    </row>
    <row r="10976" spans="37:37" ht="12.75">
      <c r="AK10976" s="121"/>
    </row>
    <row r="10977" spans="37:37" ht="12.75">
      <c r="AK10977" s="121"/>
    </row>
    <row r="10978" spans="37:37" ht="12.75">
      <c r="AK10978" s="121"/>
    </row>
    <row r="10979" spans="37:37" ht="12.75">
      <c r="AK10979" s="121"/>
    </row>
    <row r="10980" spans="37:37" ht="12.75">
      <c r="AK10980" s="121"/>
    </row>
    <row r="10981" spans="37:37" ht="12.75">
      <c r="AK10981" s="121"/>
    </row>
    <row r="10982" spans="37:37" ht="12.75">
      <c r="AK10982" s="121"/>
    </row>
    <row r="10983" spans="37:37" ht="12.75">
      <c r="AK10983" s="121"/>
    </row>
    <row r="10984" spans="37:37" ht="12.75">
      <c r="AK10984" s="121"/>
    </row>
    <row r="10985" spans="37:37" ht="12.75">
      <c r="AK10985" s="121"/>
    </row>
    <row r="10986" spans="37:37" ht="12.75">
      <c r="AK10986" s="121"/>
    </row>
    <row r="10987" spans="37:37" ht="12.75">
      <c r="AK10987" s="121"/>
    </row>
    <row r="10988" spans="37:37" ht="12.75">
      <c r="AK10988" s="121"/>
    </row>
    <row r="10989" spans="37:37" ht="12.75">
      <c r="AK10989" s="121"/>
    </row>
    <row r="10990" spans="37:37" ht="12.75">
      <c r="AK10990" s="121"/>
    </row>
    <row r="10991" spans="37:37" ht="12.75">
      <c r="AK10991" s="121"/>
    </row>
    <row r="10992" spans="37:37" ht="12.75">
      <c r="AK10992" s="121"/>
    </row>
    <row r="10993" spans="37:37" ht="12.75">
      <c r="AK10993" s="121"/>
    </row>
    <row r="10994" spans="37:37" ht="12.75">
      <c r="AK10994" s="121"/>
    </row>
    <row r="10995" spans="37:37" ht="12.75">
      <c r="AK10995" s="121"/>
    </row>
    <row r="10996" spans="37:37" ht="12.75">
      <c r="AK10996" s="121"/>
    </row>
    <row r="10997" spans="37:37" ht="12.75">
      <c r="AK10997" s="121"/>
    </row>
    <row r="10998" spans="37:37" ht="12.75">
      <c r="AK10998" s="121"/>
    </row>
    <row r="10999" spans="37:37" ht="12.75">
      <c r="AK10999" s="121"/>
    </row>
    <row r="11000" spans="37:37" ht="12.75">
      <c r="AK11000" s="121"/>
    </row>
    <row r="11001" spans="37:37" ht="12.75">
      <c r="AK11001" s="121"/>
    </row>
    <row r="11002" spans="37:37" ht="12.75">
      <c r="AK11002" s="121"/>
    </row>
    <row r="11003" spans="37:37" ht="12.75">
      <c r="AK11003" s="121"/>
    </row>
    <row r="11004" spans="37:37" ht="12.75">
      <c r="AK11004" s="121"/>
    </row>
    <row r="11005" spans="37:37" ht="12.75">
      <c r="AK11005" s="121"/>
    </row>
    <row r="11006" spans="37:37" ht="12.75">
      <c r="AK11006" s="121"/>
    </row>
    <row r="11007" spans="37:37" ht="12.75">
      <c r="AK11007" s="121"/>
    </row>
    <row r="11008" spans="37:37" ht="12.75">
      <c r="AK11008" s="121"/>
    </row>
    <row r="11009" spans="37:37" ht="12.75">
      <c r="AK11009" s="121"/>
    </row>
    <row r="11010" spans="37:37" ht="12.75">
      <c r="AK11010" s="121"/>
    </row>
    <row r="11011" spans="37:37" ht="12.75">
      <c r="AK11011" s="121"/>
    </row>
    <row r="11012" spans="37:37" ht="12.75">
      <c r="AK11012" s="121"/>
    </row>
    <row r="11013" spans="37:37" ht="12.75">
      <c r="AK11013" s="121"/>
    </row>
    <row r="11014" spans="37:37" ht="12.75">
      <c r="AK11014" s="121"/>
    </row>
    <row r="11015" spans="37:37" ht="12.75">
      <c r="AK11015" s="121"/>
    </row>
    <row r="11016" spans="37:37" ht="12.75">
      <c r="AK11016" s="121"/>
    </row>
    <row r="11017" spans="37:37" ht="12.75">
      <c r="AK11017" s="121"/>
    </row>
    <row r="11018" spans="37:37" ht="12.75">
      <c r="AK11018" s="121"/>
    </row>
    <row r="11019" spans="37:37" ht="12.75">
      <c r="AK11019" s="121"/>
    </row>
    <row r="11020" spans="37:37" ht="12.75">
      <c r="AK11020" s="121"/>
    </row>
    <row r="11021" spans="37:37" ht="12.75">
      <c r="AK11021" s="121"/>
    </row>
    <row r="11022" spans="37:37" ht="12.75">
      <c r="AK11022" s="121"/>
    </row>
    <row r="11023" spans="37:37" ht="12.75">
      <c r="AK11023" s="121"/>
    </row>
    <row r="11024" spans="37:37" ht="12.75">
      <c r="AK11024" s="121"/>
    </row>
    <row r="11025" spans="37:37" ht="12.75">
      <c r="AK11025" s="121"/>
    </row>
    <row r="11026" spans="37:37" ht="12.75">
      <c r="AK11026" s="121"/>
    </row>
    <row r="11027" spans="37:37" ht="12.75">
      <c r="AK11027" s="121"/>
    </row>
    <row r="11028" spans="37:37" ht="12.75">
      <c r="AK11028" s="121"/>
    </row>
    <row r="11029" spans="37:37" ht="12.75">
      <c r="AK11029" s="121"/>
    </row>
    <row r="11030" spans="37:37" ht="12.75">
      <c r="AK11030" s="121"/>
    </row>
    <row r="11031" spans="37:37" ht="12.75">
      <c r="AK11031" s="121"/>
    </row>
    <row r="11032" spans="37:37" ht="12.75">
      <c r="AK11032" s="121"/>
    </row>
    <row r="11033" spans="37:37" ht="12.75">
      <c r="AK11033" s="121"/>
    </row>
    <row r="11034" spans="37:37" ht="12.75">
      <c r="AK11034" s="121"/>
    </row>
    <row r="11035" spans="37:37" ht="12.75">
      <c r="AK11035" s="121"/>
    </row>
    <row r="11036" spans="37:37" ht="12.75">
      <c r="AK11036" s="121"/>
    </row>
    <row r="11037" spans="37:37" ht="12.75">
      <c r="AK11037" s="121"/>
    </row>
    <row r="11038" spans="37:37" ht="12.75">
      <c r="AK11038" s="121"/>
    </row>
    <row r="11039" spans="37:37" ht="12.75">
      <c r="AK11039" s="121"/>
    </row>
    <row r="11040" spans="37:37" ht="12.75">
      <c r="AK11040" s="121"/>
    </row>
    <row r="11041" spans="37:37" ht="12.75">
      <c r="AK11041" s="121"/>
    </row>
    <row r="11042" spans="37:37" ht="12.75">
      <c r="AK11042" s="121"/>
    </row>
    <row r="11043" spans="37:37" ht="12.75">
      <c r="AK11043" s="121"/>
    </row>
    <row r="11044" spans="37:37" ht="12.75">
      <c r="AK11044" s="121"/>
    </row>
    <row r="11045" spans="37:37" ht="12.75">
      <c r="AK11045" s="121"/>
    </row>
    <row r="11046" spans="37:37" ht="12.75">
      <c r="AK11046" s="121"/>
    </row>
    <row r="11047" spans="37:37" ht="12.75">
      <c r="AK11047" s="121"/>
    </row>
    <row r="11048" spans="37:37" ht="12.75">
      <c r="AK11048" s="121"/>
    </row>
    <row r="11049" spans="37:37" ht="12.75">
      <c r="AK11049" s="121"/>
    </row>
    <row r="11050" spans="37:37" ht="12.75">
      <c r="AK11050" s="121"/>
    </row>
    <row r="11051" spans="37:37" ht="12.75">
      <c r="AK11051" s="121"/>
    </row>
    <row r="11052" spans="37:37" ht="12.75">
      <c r="AK11052" s="121"/>
    </row>
    <row r="11053" spans="37:37" ht="12.75">
      <c r="AK11053" s="121"/>
    </row>
    <row r="11054" spans="37:37" ht="12.75">
      <c r="AK11054" s="121"/>
    </row>
    <row r="11055" spans="37:37" ht="12.75">
      <c r="AK11055" s="121"/>
    </row>
    <row r="11056" spans="37:37" ht="12.75">
      <c r="AK11056" s="121"/>
    </row>
    <row r="11057" spans="37:37" ht="12.75">
      <c r="AK11057" s="121"/>
    </row>
    <row r="11058" spans="37:37" ht="12.75">
      <c r="AK11058" s="121"/>
    </row>
    <row r="11059" spans="37:37" ht="12.75">
      <c r="AK11059" s="121"/>
    </row>
    <row r="11060" spans="37:37" ht="12.75">
      <c r="AK11060" s="121"/>
    </row>
    <row r="11061" spans="37:37" ht="12.75">
      <c r="AK11061" s="121"/>
    </row>
    <row r="11062" spans="37:37" ht="12.75">
      <c r="AK11062" s="121"/>
    </row>
    <row r="11063" spans="37:37" ht="12.75">
      <c r="AK11063" s="121"/>
    </row>
    <row r="11064" spans="37:37" ht="12.75">
      <c r="AK11064" s="121"/>
    </row>
    <row r="11065" spans="37:37" ht="12.75">
      <c r="AK11065" s="121"/>
    </row>
    <row r="11066" spans="37:37" ht="12.75">
      <c r="AK11066" s="121"/>
    </row>
    <row r="11067" spans="37:37" ht="12.75">
      <c r="AK11067" s="121"/>
    </row>
    <row r="11068" spans="37:37" ht="12.75">
      <c r="AK11068" s="121"/>
    </row>
    <row r="11069" spans="37:37" ht="12.75">
      <c r="AK11069" s="121"/>
    </row>
    <row r="11070" spans="37:37" ht="12.75">
      <c r="AK11070" s="121"/>
    </row>
    <row r="11071" spans="37:37" ht="12.75">
      <c r="AK11071" s="121"/>
    </row>
    <row r="11072" spans="37:37" ht="12.75">
      <c r="AK11072" s="121"/>
    </row>
    <row r="11073" spans="37:37" ht="12.75">
      <c r="AK11073" s="121"/>
    </row>
    <row r="11074" spans="37:37" ht="12.75">
      <c r="AK11074" s="121"/>
    </row>
    <row r="11075" spans="37:37" ht="12.75">
      <c r="AK11075" s="121"/>
    </row>
    <row r="11076" spans="37:37" ht="12.75">
      <c r="AK11076" s="121"/>
    </row>
    <row r="11077" spans="37:37" ht="12.75">
      <c r="AK11077" s="121"/>
    </row>
    <row r="11078" spans="37:37" ht="12.75">
      <c r="AK11078" s="121"/>
    </row>
    <row r="11079" spans="37:37" ht="12.75">
      <c r="AK11079" s="121"/>
    </row>
    <row r="11080" spans="37:37" ht="12.75">
      <c r="AK11080" s="121"/>
    </row>
    <row r="11081" spans="37:37" ht="12.75">
      <c r="AK11081" s="121"/>
    </row>
    <row r="11082" spans="37:37" ht="12.75">
      <c r="AK11082" s="121"/>
    </row>
    <row r="11083" spans="37:37" ht="12.75">
      <c r="AK11083" s="121"/>
    </row>
    <row r="11084" spans="37:37" ht="12.75">
      <c r="AK11084" s="121"/>
    </row>
    <row r="11085" spans="37:37" ht="12.75">
      <c r="AK11085" s="121"/>
    </row>
    <row r="11086" spans="37:37" ht="12.75">
      <c r="AK11086" s="121"/>
    </row>
    <row r="11087" spans="37:37" ht="12.75">
      <c r="AK11087" s="121"/>
    </row>
    <row r="11088" spans="37:37" ht="12.75">
      <c r="AK11088" s="121"/>
    </row>
    <row r="11089" spans="37:37" ht="12.75">
      <c r="AK11089" s="121"/>
    </row>
    <row r="11090" spans="37:37" ht="12.75">
      <c r="AK11090" s="121"/>
    </row>
    <row r="11091" spans="37:37" ht="12.75">
      <c r="AK11091" s="121"/>
    </row>
    <row r="11092" spans="37:37" ht="12.75">
      <c r="AK11092" s="121"/>
    </row>
    <row r="11093" spans="37:37" ht="12.75">
      <c r="AK11093" s="121"/>
    </row>
    <row r="11094" spans="37:37" ht="12.75">
      <c r="AK11094" s="121"/>
    </row>
    <row r="11095" spans="37:37" ht="12.75">
      <c r="AK11095" s="121"/>
    </row>
    <row r="11096" spans="37:37" ht="12.75">
      <c r="AK11096" s="121"/>
    </row>
    <row r="11097" spans="37:37" ht="12.75">
      <c r="AK11097" s="121"/>
    </row>
    <row r="11098" spans="37:37" ht="12.75">
      <c r="AK11098" s="121"/>
    </row>
    <row r="11099" spans="37:37" ht="12.75">
      <c r="AK11099" s="121"/>
    </row>
    <row r="11100" spans="37:37" ht="12.75">
      <c r="AK11100" s="121"/>
    </row>
    <row r="11101" spans="37:37" ht="12.75">
      <c r="AK11101" s="121"/>
    </row>
    <row r="11102" spans="37:37" ht="12.75">
      <c r="AK11102" s="121"/>
    </row>
    <row r="11103" spans="37:37" ht="12.75">
      <c r="AK11103" s="121"/>
    </row>
    <row r="11104" spans="37:37" ht="12.75">
      <c r="AK11104" s="121"/>
    </row>
    <row r="11105" spans="37:37" ht="12.75">
      <c r="AK11105" s="121"/>
    </row>
    <row r="11106" spans="37:37" ht="12.75">
      <c r="AK11106" s="121"/>
    </row>
    <row r="11107" spans="37:37" ht="12.75">
      <c r="AK11107" s="121"/>
    </row>
    <row r="11108" spans="37:37" ht="12.75">
      <c r="AK11108" s="121"/>
    </row>
    <row r="11109" spans="37:37" ht="12.75">
      <c r="AK11109" s="121"/>
    </row>
    <row r="11110" spans="37:37" ht="12.75">
      <c r="AK11110" s="121"/>
    </row>
    <row r="11111" spans="37:37" ht="12.75">
      <c r="AK11111" s="121"/>
    </row>
    <row r="11112" spans="37:37" ht="12.75">
      <c r="AK11112" s="121"/>
    </row>
    <row r="11113" spans="37:37" ht="12.75">
      <c r="AK11113" s="121"/>
    </row>
    <row r="11114" spans="37:37" ht="12.75">
      <c r="AK11114" s="121"/>
    </row>
    <row r="11115" spans="37:37" ht="12.75">
      <c r="AK11115" s="121"/>
    </row>
    <row r="11116" spans="37:37" ht="12.75">
      <c r="AK11116" s="121"/>
    </row>
    <row r="11117" spans="37:37" ht="12.75">
      <c r="AK11117" s="121"/>
    </row>
    <row r="11118" spans="37:37" ht="12.75">
      <c r="AK11118" s="121"/>
    </row>
    <row r="11119" spans="37:37" ht="12.75">
      <c r="AK11119" s="121"/>
    </row>
    <row r="11120" spans="37:37" ht="12.75">
      <c r="AK11120" s="121"/>
    </row>
    <row r="11121" spans="37:37" ht="12.75">
      <c r="AK11121" s="121"/>
    </row>
    <row r="11122" spans="37:37" ht="12.75">
      <c r="AK11122" s="121"/>
    </row>
    <row r="11123" spans="37:37" ht="12.75">
      <c r="AK11123" s="121"/>
    </row>
    <row r="11124" spans="37:37" ht="12.75">
      <c r="AK11124" s="121"/>
    </row>
    <row r="11125" spans="37:37" ht="12.75">
      <c r="AK11125" s="121"/>
    </row>
    <row r="11126" spans="37:37" ht="12.75">
      <c r="AK11126" s="121"/>
    </row>
    <row r="11127" spans="37:37" ht="12.75">
      <c r="AK11127" s="121"/>
    </row>
    <row r="11128" spans="37:37" ht="12.75">
      <c r="AK11128" s="121"/>
    </row>
    <row r="11129" spans="37:37" ht="12.75">
      <c r="AK11129" s="121"/>
    </row>
    <row r="11130" spans="37:37" ht="12.75">
      <c r="AK11130" s="121"/>
    </row>
    <row r="11131" spans="37:37" ht="12.75">
      <c r="AK11131" s="121"/>
    </row>
    <row r="11132" spans="37:37" ht="12.75">
      <c r="AK11132" s="121"/>
    </row>
    <row r="11133" spans="37:37" ht="12.75">
      <c r="AK11133" s="121"/>
    </row>
    <row r="11134" spans="37:37" ht="12.75">
      <c r="AK11134" s="121"/>
    </row>
    <row r="11135" spans="37:37" ht="12.75">
      <c r="AK11135" s="121"/>
    </row>
    <row r="11136" spans="37:37" ht="12.75">
      <c r="AK11136" s="121"/>
    </row>
    <row r="11137" spans="37:37" ht="12.75">
      <c r="AK11137" s="121"/>
    </row>
    <row r="11138" spans="37:37" ht="12.75">
      <c r="AK11138" s="121"/>
    </row>
    <row r="11139" spans="37:37" ht="12.75">
      <c r="AK11139" s="121"/>
    </row>
    <row r="11140" spans="37:37" ht="12.75">
      <c r="AK11140" s="121"/>
    </row>
    <row r="11141" spans="37:37" ht="12.75">
      <c r="AK11141" s="121"/>
    </row>
    <row r="11142" spans="37:37" ht="12.75">
      <c r="AK11142" s="121"/>
    </row>
    <row r="11143" spans="37:37" ht="12.75">
      <c r="AK11143" s="121"/>
    </row>
    <row r="11144" spans="37:37" ht="12.75">
      <c r="AK11144" s="121"/>
    </row>
    <row r="11145" spans="37:37" ht="12.75">
      <c r="AK11145" s="121"/>
    </row>
    <row r="11146" spans="37:37" ht="12.75">
      <c r="AK11146" s="121"/>
    </row>
    <row r="11147" spans="37:37" ht="12.75">
      <c r="AK11147" s="121"/>
    </row>
    <row r="11148" spans="37:37" ht="12.75">
      <c r="AK11148" s="121"/>
    </row>
    <row r="11149" spans="37:37" ht="12.75">
      <c r="AK11149" s="121"/>
    </row>
    <row r="11150" spans="37:37" ht="12.75">
      <c r="AK11150" s="121"/>
    </row>
    <row r="11151" spans="37:37" ht="12.75">
      <c r="AK11151" s="121"/>
    </row>
    <row r="11152" spans="37:37" ht="12.75">
      <c r="AK11152" s="121"/>
    </row>
    <row r="11153" spans="37:37" ht="12.75">
      <c r="AK11153" s="121"/>
    </row>
    <row r="11154" spans="37:37" ht="12.75">
      <c r="AK11154" s="121"/>
    </row>
    <row r="11155" spans="37:37" ht="12.75">
      <c r="AK11155" s="121"/>
    </row>
    <row r="11156" spans="37:37" ht="12.75">
      <c r="AK11156" s="121"/>
    </row>
    <row r="11157" spans="37:37" ht="12.75">
      <c r="AK11157" s="121"/>
    </row>
    <row r="11158" spans="37:37" ht="12.75">
      <c r="AK11158" s="121"/>
    </row>
    <row r="11159" spans="37:37" ht="12.75">
      <c r="AK11159" s="121"/>
    </row>
    <row r="11160" spans="37:37" ht="12.75">
      <c r="AK11160" s="121"/>
    </row>
    <row r="11161" spans="37:37" ht="12.75">
      <c r="AK11161" s="121"/>
    </row>
    <row r="11162" spans="37:37" ht="12.75">
      <c r="AK11162" s="121"/>
    </row>
    <row r="11163" spans="37:37" ht="12.75">
      <c r="AK11163" s="121"/>
    </row>
    <row r="11164" spans="37:37" ht="12.75">
      <c r="AK11164" s="121"/>
    </row>
    <row r="11165" spans="37:37" ht="12.75">
      <c r="AK11165" s="121"/>
    </row>
    <row r="11166" spans="37:37" ht="12.75">
      <c r="AK11166" s="121"/>
    </row>
    <row r="11167" spans="37:37" ht="12.75">
      <c r="AK11167" s="121"/>
    </row>
    <row r="11168" spans="37:37" ht="12.75">
      <c r="AK11168" s="121"/>
    </row>
    <row r="11169" spans="37:37" ht="12.75">
      <c r="AK11169" s="121"/>
    </row>
    <row r="11170" spans="37:37" ht="12.75">
      <c r="AK11170" s="121"/>
    </row>
    <row r="11171" spans="37:37" ht="12.75">
      <c r="AK11171" s="121"/>
    </row>
    <row r="11172" spans="37:37" ht="12.75">
      <c r="AK11172" s="121"/>
    </row>
    <row r="11173" spans="37:37" ht="12.75">
      <c r="AK11173" s="121"/>
    </row>
    <row r="11174" spans="37:37" ht="12.75">
      <c r="AK11174" s="121"/>
    </row>
    <row r="11175" spans="37:37" ht="12.75">
      <c r="AK11175" s="121"/>
    </row>
    <row r="11176" spans="37:37" ht="12.75">
      <c r="AK11176" s="121"/>
    </row>
    <row r="11177" spans="37:37" ht="12.75">
      <c r="AK11177" s="121"/>
    </row>
    <row r="11178" spans="37:37" ht="12.75">
      <c r="AK11178" s="121"/>
    </row>
    <row r="11179" spans="37:37" ht="12.75">
      <c r="AK11179" s="121"/>
    </row>
    <row r="11180" spans="37:37" ht="12.75">
      <c r="AK11180" s="121"/>
    </row>
    <row r="11181" spans="37:37" ht="12.75">
      <c r="AK11181" s="121"/>
    </row>
    <row r="11182" spans="37:37" ht="12.75">
      <c r="AK11182" s="121"/>
    </row>
    <row r="11183" spans="37:37" ht="12.75">
      <c r="AK11183" s="121"/>
    </row>
    <row r="11184" spans="37:37" ht="12.75">
      <c r="AK11184" s="121"/>
    </row>
    <row r="11185" spans="37:37" ht="12.75">
      <c r="AK11185" s="121"/>
    </row>
    <row r="11186" spans="37:37" ht="12.75">
      <c r="AK11186" s="121"/>
    </row>
    <row r="11187" spans="37:37" ht="12.75">
      <c r="AK11187" s="121"/>
    </row>
    <row r="11188" spans="37:37" ht="12.75">
      <c r="AK11188" s="121"/>
    </row>
    <row r="11189" spans="37:37" ht="12.75">
      <c r="AK11189" s="121"/>
    </row>
    <row r="11190" spans="37:37" ht="12.75">
      <c r="AK11190" s="121"/>
    </row>
    <row r="11191" spans="37:37" ht="12.75">
      <c r="AK11191" s="121"/>
    </row>
    <row r="11192" spans="37:37" ht="12.75">
      <c r="AK11192" s="121"/>
    </row>
    <row r="11193" spans="37:37" ht="12.75">
      <c r="AK11193" s="121"/>
    </row>
    <row r="11194" spans="37:37" ht="12.75">
      <c r="AK11194" s="121"/>
    </row>
    <row r="11195" spans="37:37" ht="12.75">
      <c r="AK11195" s="121"/>
    </row>
    <row r="11196" spans="37:37" ht="12.75">
      <c r="AK11196" s="121"/>
    </row>
    <row r="11197" spans="37:37" ht="12.75">
      <c r="AK11197" s="121"/>
    </row>
    <row r="11198" spans="37:37" ht="12.75">
      <c r="AK11198" s="121"/>
    </row>
    <row r="11199" spans="37:37" ht="12.75">
      <c r="AK11199" s="121"/>
    </row>
    <row r="11200" spans="37:37" ht="12.75">
      <c r="AK11200" s="121"/>
    </row>
    <row r="11201" spans="37:37" ht="12.75">
      <c r="AK11201" s="121"/>
    </row>
    <row r="11202" spans="37:37" ht="12.75">
      <c r="AK11202" s="121"/>
    </row>
    <row r="11203" spans="37:37" ht="12.75">
      <c r="AK11203" s="121"/>
    </row>
    <row r="11204" spans="37:37" ht="12.75">
      <c r="AK11204" s="121"/>
    </row>
    <row r="11205" spans="37:37" ht="12.75">
      <c r="AK11205" s="121"/>
    </row>
    <row r="11206" spans="37:37" ht="12.75">
      <c r="AK11206" s="121"/>
    </row>
    <row r="11207" spans="37:37" ht="12.75">
      <c r="AK11207" s="121"/>
    </row>
    <row r="11208" spans="37:37" ht="12.75">
      <c r="AK11208" s="121"/>
    </row>
    <row r="11209" spans="37:37" ht="12.75">
      <c r="AK11209" s="121"/>
    </row>
    <row r="11210" spans="37:37" ht="12.75">
      <c r="AK11210" s="121"/>
    </row>
    <row r="11211" spans="37:37" ht="12.75">
      <c r="AK11211" s="121"/>
    </row>
    <row r="11212" spans="37:37" ht="12.75">
      <c r="AK11212" s="121"/>
    </row>
    <row r="11213" spans="37:37" ht="12.75">
      <c r="AK11213" s="121"/>
    </row>
    <row r="11214" spans="37:37" ht="12.75">
      <c r="AK11214" s="121"/>
    </row>
    <row r="11215" spans="37:37" ht="12.75">
      <c r="AK11215" s="121"/>
    </row>
    <row r="11216" spans="37:37" ht="12.75">
      <c r="AK11216" s="121"/>
    </row>
    <row r="11217" spans="37:37" ht="12.75">
      <c r="AK11217" s="121"/>
    </row>
    <row r="11218" spans="37:37" ht="12.75">
      <c r="AK11218" s="121"/>
    </row>
    <row r="11219" spans="37:37" ht="12.75">
      <c r="AK11219" s="121"/>
    </row>
    <row r="11220" spans="37:37" ht="12.75">
      <c r="AK11220" s="121"/>
    </row>
    <row r="11221" spans="37:37" ht="12.75">
      <c r="AK11221" s="121"/>
    </row>
    <row r="11222" spans="37:37" ht="12.75">
      <c r="AK11222" s="121"/>
    </row>
    <row r="11223" spans="37:37" ht="12.75">
      <c r="AK11223" s="121"/>
    </row>
    <row r="11224" spans="37:37" ht="12.75">
      <c r="AK11224" s="121"/>
    </row>
    <row r="11225" spans="37:37" ht="12.75">
      <c r="AK11225" s="121"/>
    </row>
    <row r="11226" spans="37:37" ht="12.75">
      <c r="AK11226" s="121"/>
    </row>
    <row r="11227" spans="37:37" ht="12.75">
      <c r="AK11227" s="121"/>
    </row>
    <row r="11228" spans="37:37" ht="12.75">
      <c r="AK11228" s="121"/>
    </row>
    <row r="11229" spans="37:37" ht="12.75">
      <c r="AK11229" s="121"/>
    </row>
    <row r="11230" spans="37:37" ht="12.75">
      <c r="AK11230" s="121"/>
    </row>
    <row r="11231" spans="37:37" ht="12.75">
      <c r="AK11231" s="121"/>
    </row>
    <row r="11232" spans="37:37" ht="12.75">
      <c r="AK11232" s="121"/>
    </row>
    <row r="11233" spans="37:37" ht="12.75">
      <c r="AK11233" s="121"/>
    </row>
    <row r="11234" spans="37:37" ht="12.75">
      <c r="AK11234" s="121"/>
    </row>
    <row r="11235" spans="37:37" ht="12.75">
      <c r="AK11235" s="121"/>
    </row>
    <row r="11236" spans="37:37" ht="12.75">
      <c r="AK11236" s="121"/>
    </row>
    <row r="11237" spans="37:37" ht="12.75">
      <c r="AK11237" s="121"/>
    </row>
    <row r="11238" spans="37:37" ht="12.75">
      <c r="AK11238" s="121"/>
    </row>
    <row r="11239" spans="37:37" ht="12.75">
      <c r="AK11239" s="121"/>
    </row>
    <row r="11240" spans="37:37" ht="12.75">
      <c r="AK11240" s="121"/>
    </row>
    <row r="11241" spans="37:37" ht="12.75">
      <c r="AK11241" s="121"/>
    </row>
    <row r="11242" spans="37:37" ht="12.75">
      <c r="AK11242" s="121"/>
    </row>
    <row r="11243" spans="37:37" ht="12.75">
      <c r="AK11243" s="121"/>
    </row>
    <row r="11244" spans="37:37" ht="12.75">
      <c r="AK11244" s="121"/>
    </row>
    <row r="11245" spans="37:37" ht="12.75">
      <c r="AK11245" s="121"/>
    </row>
    <row r="11246" spans="37:37" ht="12.75">
      <c r="AK11246" s="121"/>
    </row>
    <row r="11247" spans="37:37" ht="12.75">
      <c r="AK11247" s="121"/>
    </row>
    <row r="11248" spans="37:37" ht="12.75">
      <c r="AK11248" s="121"/>
    </row>
    <row r="11249" spans="37:37" ht="12.75">
      <c r="AK11249" s="121"/>
    </row>
    <row r="11250" spans="37:37" ht="12.75">
      <c r="AK11250" s="121"/>
    </row>
    <row r="11251" spans="37:37" ht="12.75">
      <c r="AK11251" s="121"/>
    </row>
    <row r="11252" spans="37:37" ht="12.75">
      <c r="AK11252" s="121"/>
    </row>
    <row r="11253" spans="37:37" ht="12.75">
      <c r="AK11253" s="121"/>
    </row>
    <row r="11254" spans="37:37" ht="12.75">
      <c r="AK11254" s="121"/>
    </row>
    <row r="11255" spans="37:37" ht="12.75">
      <c r="AK11255" s="121"/>
    </row>
    <row r="11256" spans="37:37" ht="12.75">
      <c r="AK11256" s="121"/>
    </row>
    <row r="11257" spans="37:37" ht="12.75">
      <c r="AK11257" s="121"/>
    </row>
    <row r="11258" spans="37:37" ht="12.75">
      <c r="AK11258" s="121"/>
    </row>
    <row r="11259" spans="37:37" ht="12.75">
      <c r="AK11259" s="121"/>
    </row>
    <row r="11260" spans="37:37" ht="12.75">
      <c r="AK11260" s="121"/>
    </row>
    <row r="11261" spans="37:37" ht="12.75">
      <c r="AK11261" s="121"/>
    </row>
    <row r="11262" spans="37:37" ht="12.75">
      <c r="AK11262" s="121"/>
    </row>
    <row r="11263" spans="37:37" ht="12.75">
      <c r="AK11263" s="121"/>
    </row>
    <row r="11264" spans="37:37" ht="12.75">
      <c r="AK11264" s="121"/>
    </row>
    <row r="11265" spans="37:37" ht="12.75">
      <c r="AK11265" s="121"/>
    </row>
    <row r="11266" spans="37:37" ht="12.75">
      <c r="AK11266" s="121"/>
    </row>
    <row r="11267" spans="37:37" ht="12.75">
      <c r="AK11267" s="121"/>
    </row>
    <row r="11268" spans="37:37" ht="12.75">
      <c r="AK11268" s="121"/>
    </row>
    <row r="11269" spans="37:37" ht="12.75">
      <c r="AK11269" s="121"/>
    </row>
    <row r="11270" spans="37:37" ht="12.75">
      <c r="AK11270" s="121"/>
    </row>
    <row r="11271" spans="37:37" ht="12.75">
      <c r="AK11271" s="121"/>
    </row>
    <row r="11272" spans="37:37" ht="12.75">
      <c r="AK11272" s="121"/>
    </row>
    <row r="11273" spans="37:37" ht="12.75">
      <c r="AK11273" s="121"/>
    </row>
    <row r="11274" spans="37:37" ht="12.75">
      <c r="AK11274" s="121"/>
    </row>
    <row r="11275" spans="37:37" ht="12.75">
      <c r="AK11275" s="121"/>
    </row>
    <row r="11276" spans="37:37" ht="12.75">
      <c r="AK11276" s="121"/>
    </row>
    <row r="11277" spans="37:37" ht="12.75">
      <c r="AK11277" s="121"/>
    </row>
    <row r="11278" spans="37:37" ht="12.75">
      <c r="AK11278" s="121"/>
    </row>
    <row r="11279" spans="37:37" ht="12.75">
      <c r="AK11279" s="121"/>
    </row>
    <row r="11280" spans="37:37" ht="12.75">
      <c r="AK11280" s="121"/>
    </row>
    <row r="11281" spans="37:37" ht="12.75">
      <c r="AK11281" s="121"/>
    </row>
    <row r="11282" spans="37:37" ht="12.75">
      <c r="AK11282" s="121"/>
    </row>
    <row r="11283" spans="37:37" ht="12.75">
      <c r="AK11283" s="121"/>
    </row>
    <row r="11284" spans="37:37" ht="12.75">
      <c r="AK11284" s="121"/>
    </row>
    <row r="11285" spans="37:37" ht="12.75">
      <c r="AK11285" s="121"/>
    </row>
    <row r="11286" spans="37:37" ht="12.75">
      <c r="AK11286" s="121"/>
    </row>
    <row r="11287" spans="37:37" ht="12.75">
      <c r="AK11287" s="121"/>
    </row>
    <row r="11288" spans="37:37" ht="12.75">
      <c r="AK11288" s="121"/>
    </row>
    <row r="11289" spans="37:37" ht="12.75">
      <c r="AK11289" s="121"/>
    </row>
    <row r="11290" spans="37:37" ht="12.75">
      <c r="AK11290" s="121"/>
    </row>
    <row r="11291" spans="37:37" ht="12.75">
      <c r="AK11291" s="121"/>
    </row>
    <row r="11292" spans="37:37" ht="12.75">
      <c r="AK11292" s="121"/>
    </row>
    <row r="11293" spans="37:37" ht="12.75">
      <c r="AK11293" s="121"/>
    </row>
    <row r="11294" spans="37:37" ht="12.75">
      <c r="AK11294" s="121"/>
    </row>
    <row r="11295" spans="37:37" ht="12.75">
      <c r="AK11295" s="121"/>
    </row>
    <row r="11296" spans="37:37" ht="12.75">
      <c r="AK11296" s="121"/>
    </row>
    <row r="11297" spans="37:37" ht="12.75">
      <c r="AK11297" s="121"/>
    </row>
    <row r="11298" spans="37:37" ht="12.75">
      <c r="AK11298" s="121"/>
    </row>
    <row r="11299" spans="37:37" ht="12.75">
      <c r="AK11299" s="121"/>
    </row>
    <row r="11300" spans="37:37" ht="12.75">
      <c r="AK11300" s="121"/>
    </row>
    <row r="11301" spans="37:37" ht="12.75">
      <c r="AK11301" s="121"/>
    </row>
    <row r="11302" spans="37:37" ht="12.75">
      <c r="AK11302" s="121"/>
    </row>
    <row r="11303" spans="37:37" ht="12.75">
      <c r="AK11303" s="121"/>
    </row>
    <row r="11304" spans="37:37" ht="12.75">
      <c r="AK11304" s="121"/>
    </row>
    <row r="11305" spans="37:37" ht="12.75">
      <c r="AK11305" s="121"/>
    </row>
    <row r="11306" spans="37:37" ht="12.75">
      <c r="AK11306" s="121"/>
    </row>
    <row r="11307" spans="37:37" ht="12.75">
      <c r="AK11307" s="121"/>
    </row>
    <row r="11308" spans="37:37" ht="12.75">
      <c r="AK11308" s="121"/>
    </row>
    <row r="11309" spans="37:37" ht="12.75">
      <c r="AK11309" s="121"/>
    </row>
    <row r="11310" spans="37:37" ht="12.75">
      <c r="AK11310" s="121"/>
    </row>
    <row r="11311" spans="37:37" ht="12.75">
      <c r="AK11311" s="121"/>
    </row>
    <row r="11312" spans="37:37" ht="12.75">
      <c r="AK11312" s="121"/>
    </row>
    <row r="11313" spans="37:37" ht="12.75">
      <c r="AK11313" s="121"/>
    </row>
    <row r="11314" spans="37:37" ht="12.75">
      <c r="AK11314" s="121"/>
    </row>
    <row r="11315" spans="37:37" ht="12.75">
      <c r="AK11315" s="121"/>
    </row>
    <row r="11316" spans="37:37" ht="12.75">
      <c r="AK11316" s="121"/>
    </row>
    <row r="11317" spans="37:37" ht="12.75">
      <c r="AK11317" s="121"/>
    </row>
    <row r="11318" spans="37:37" ht="12.75">
      <c r="AK11318" s="121"/>
    </row>
    <row r="11319" spans="37:37" ht="12.75">
      <c r="AK11319" s="121"/>
    </row>
    <row r="11320" spans="37:37" ht="12.75">
      <c r="AK11320" s="121"/>
    </row>
    <row r="11321" spans="37:37" ht="12.75">
      <c r="AK11321" s="121"/>
    </row>
    <row r="11322" spans="37:37" ht="12.75">
      <c r="AK11322" s="121"/>
    </row>
    <row r="11323" spans="37:37" ht="12.75">
      <c r="AK11323" s="121"/>
    </row>
    <row r="11324" spans="37:37" ht="12.75">
      <c r="AK11324" s="121"/>
    </row>
    <row r="11325" spans="37:37" ht="12.75">
      <c r="AK11325" s="121"/>
    </row>
    <row r="11326" spans="37:37" ht="12.75">
      <c r="AK11326" s="121"/>
    </row>
    <row r="11327" spans="37:37" ht="12.75">
      <c r="AK11327" s="121"/>
    </row>
    <row r="11328" spans="37:37" ht="12.75">
      <c r="AK11328" s="121"/>
    </row>
    <row r="11329" spans="37:37" ht="12.75">
      <c r="AK11329" s="121"/>
    </row>
    <row r="11330" spans="37:37" ht="12.75">
      <c r="AK11330" s="121"/>
    </row>
    <row r="11331" spans="37:37" ht="12.75">
      <c r="AK11331" s="121"/>
    </row>
    <row r="11332" spans="37:37" ht="12.75">
      <c r="AK11332" s="121"/>
    </row>
    <row r="11333" spans="37:37" ht="12.75">
      <c r="AK11333" s="121"/>
    </row>
    <row r="11334" spans="37:37" ht="12.75">
      <c r="AK11334" s="121"/>
    </row>
    <row r="11335" spans="37:37" ht="12.75">
      <c r="AK11335" s="121"/>
    </row>
    <row r="11336" spans="37:37" ht="12.75">
      <c r="AK11336" s="121"/>
    </row>
    <row r="11337" spans="37:37" ht="12.75">
      <c r="AK11337" s="121"/>
    </row>
    <row r="11338" spans="37:37" ht="12.75">
      <c r="AK11338" s="121"/>
    </row>
    <row r="11339" spans="37:37" ht="12.75">
      <c r="AK11339" s="121"/>
    </row>
    <row r="11340" spans="37:37" ht="12.75">
      <c r="AK11340" s="121"/>
    </row>
    <row r="11341" spans="37:37" ht="12.75">
      <c r="AK11341" s="121"/>
    </row>
    <row r="11342" spans="37:37" ht="12.75">
      <c r="AK11342" s="121"/>
    </row>
    <row r="11343" spans="37:37" ht="12.75">
      <c r="AK11343" s="121"/>
    </row>
    <row r="11344" spans="37:37" ht="12.75">
      <c r="AK11344" s="121"/>
    </row>
    <row r="11345" spans="37:37" ht="12.75">
      <c r="AK11345" s="121"/>
    </row>
    <row r="11346" spans="37:37" ht="12.75">
      <c r="AK11346" s="121"/>
    </row>
    <row r="11347" spans="37:37" ht="12.75">
      <c r="AK11347" s="121"/>
    </row>
    <row r="11348" spans="37:37" ht="12.75">
      <c r="AK11348" s="121"/>
    </row>
    <row r="11349" spans="37:37" ht="12.75">
      <c r="AK11349" s="121"/>
    </row>
    <row r="11350" spans="37:37" ht="12.75">
      <c r="AK11350" s="121"/>
    </row>
    <row r="11351" spans="37:37" ht="12.75">
      <c r="AK11351" s="121"/>
    </row>
    <row r="11352" spans="37:37" ht="12.75">
      <c r="AK11352" s="121"/>
    </row>
    <row r="11353" spans="37:37" ht="12.75">
      <c r="AK11353" s="121"/>
    </row>
    <row r="11354" spans="37:37" ht="12.75">
      <c r="AK11354" s="121"/>
    </row>
    <row r="11355" spans="37:37" ht="12.75">
      <c r="AK11355" s="121"/>
    </row>
    <row r="11356" spans="37:37" ht="12.75">
      <c r="AK11356" s="121"/>
    </row>
    <row r="11357" spans="37:37" ht="12.75">
      <c r="AK11357" s="121"/>
    </row>
    <row r="11358" spans="37:37" ht="12.75">
      <c r="AK11358" s="121"/>
    </row>
    <row r="11359" spans="37:37" ht="12.75">
      <c r="AK11359" s="121"/>
    </row>
    <row r="11360" spans="37:37" ht="12.75">
      <c r="AK11360" s="121"/>
    </row>
    <row r="11361" spans="37:37" ht="12.75">
      <c r="AK11361" s="121"/>
    </row>
    <row r="11362" spans="37:37" ht="12.75">
      <c r="AK11362" s="121"/>
    </row>
    <row r="11363" spans="37:37" ht="12.75">
      <c r="AK11363" s="121"/>
    </row>
    <row r="11364" spans="37:37" ht="12.75">
      <c r="AK11364" s="121"/>
    </row>
    <row r="11365" spans="37:37" ht="12.75">
      <c r="AK11365" s="121"/>
    </row>
    <row r="11366" spans="37:37" ht="12.75">
      <c r="AK11366" s="121"/>
    </row>
    <row r="11367" spans="37:37" ht="12.75">
      <c r="AK11367" s="121"/>
    </row>
    <row r="11368" spans="37:37" ht="12.75">
      <c r="AK11368" s="121"/>
    </row>
    <row r="11369" spans="37:37" ht="12.75">
      <c r="AK11369" s="121"/>
    </row>
    <row r="11370" spans="37:37" ht="12.75">
      <c r="AK11370" s="121"/>
    </row>
    <row r="11371" spans="37:37" ht="12.75">
      <c r="AK11371" s="121"/>
    </row>
    <row r="11372" spans="37:37" ht="12.75">
      <c r="AK11372" s="121"/>
    </row>
    <row r="11373" spans="37:37" ht="12.75">
      <c r="AK11373" s="121"/>
    </row>
    <row r="11374" spans="37:37" ht="12.75">
      <c r="AK11374" s="121"/>
    </row>
    <row r="11375" spans="37:37" ht="12.75">
      <c r="AK11375" s="121"/>
    </row>
    <row r="11376" spans="37:37" ht="12.75">
      <c r="AK11376" s="121"/>
    </row>
    <row r="11377" spans="37:37" ht="12.75">
      <c r="AK11377" s="121"/>
    </row>
    <row r="11378" spans="37:37" ht="12.75">
      <c r="AK11378" s="121"/>
    </row>
    <row r="11379" spans="37:37" ht="12.75">
      <c r="AK11379" s="121"/>
    </row>
    <row r="11380" spans="37:37" ht="12.75">
      <c r="AK11380" s="121"/>
    </row>
    <row r="11381" spans="37:37" ht="12.75">
      <c r="AK11381" s="121"/>
    </row>
    <row r="11382" spans="37:37" ht="12.75">
      <c r="AK11382" s="121"/>
    </row>
    <row r="11383" spans="37:37" ht="12.75">
      <c r="AK11383" s="121"/>
    </row>
    <row r="11384" spans="37:37" ht="12.75">
      <c r="AK11384" s="121"/>
    </row>
    <row r="11385" spans="37:37" ht="12.75">
      <c r="AK11385" s="121"/>
    </row>
    <row r="11386" spans="37:37" ht="12.75">
      <c r="AK11386" s="121"/>
    </row>
    <row r="11387" spans="37:37" ht="12.75">
      <c r="AK11387" s="121"/>
    </row>
    <row r="11388" spans="37:37" ht="12.75">
      <c r="AK11388" s="121"/>
    </row>
    <row r="11389" spans="37:37" ht="12.75">
      <c r="AK11389" s="121"/>
    </row>
    <row r="11390" spans="37:37" ht="12.75">
      <c r="AK11390" s="121"/>
    </row>
    <row r="11391" spans="37:37" ht="12.75">
      <c r="AK11391" s="121"/>
    </row>
    <row r="11392" spans="37:37" ht="12.75">
      <c r="AK11392" s="121"/>
    </row>
    <row r="11393" spans="37:37" ht="12.75">
      <c r="AK11393" s="121"/>
    </row>
    <row r="11394" spans="37:37" ht="12.75">
      <c r="AK11394" s="121"/>
    </row>
    <row r="11395" spans="37:37" ht="12.75">
      <c r="AK11395" s="121"/>
    </row>
    <row r="11396" spans="37:37" ht="12.75">
      <c r="AK11396" s="121"/>
    </row>
    <row r="11397" spans="37:37" ht="12.75">
      <c r="AK11397" s="121"/>
    </row>
    <row r="11398" spans="37:37" ht="12.75">
      <c r="AK11398" s="121"/>
    </row>
    <row r="11399" spans="37:37" ht="12.75">
      <c r="AK11399" s="121"/>
    </row>
    <row r="11400" spans="37:37" ht="12.75">
      <c r="AK11400" s="121"/>
    </row>
    <row r="11401" spans="37:37" ht="12.75">
      <c r="AK11401" s="121"/>
    </row>
    <row r="11402" spans="37:37" ht="12.75">
      <c r="AK11402" s="121"/>
    </row>
    <row r="11403" spans="37:37" ht="12.75">
      <c r="AK11403" s="121"/>
    </row>
    <row r="11404" spans="37:37" ht="12.75">
      <c r="AK11404" s="121"/>
    </row>
    <row r="11405" spans="37:37" ht="12.75">
      <c r="AK11405" s="121"/>
    </row>
    <row r="11406" spans="37:37" ht="12.75">
      <c r="AK11406" s="121"/>
    </row>
    <row r="11407" spans="37:37" ht="12.75">
      <c r="AK11407" s="121"/>
    </row>
    <row r="11408" spans="37:37" ht="12.75">
      <c r="AK11408" s="121"/>
    </row>
    <row r="11409" spans="37:37" ht="12.75">
      <c r="AK11409" s="121"/>
    </row>
    <row r="11410" spans="37:37" ht="12.75">
      <c r="AK11410" s="121"/>
    </row>
    <row r="11411" spans="37:37" ht="12.75">
      <c r="AK11411" s="121"/>
    </row>
    <row r="11412" spans="37:37" ht="12.75">
      <c r="AK11412" s="121"/>
    </row>
    <row r="11413" spans="37:37" ht="12.75">
      <c r="AK11413" s="121"/>
    </row>
    <row r="11414" spans="37:37" ht="12.75">
      <c r="AK11414" s="121"/>
    </row>
    <row r="11415" spans="37:37" ht="12.75">
      <c r="AK11415" s="121"/>
    </row>
    <row r="11416" spans="37:37" ht="12.75">
      <c r="AK11416" s="121"/>
    </row>
    <row r="11417" spans="37:37" ht="12.75">
      <c r="AK11417" s="121"/>
    </row>
    <row r="11418" spans="37:37" ht="12.75">
      <c r="AK11418" s="121"/>
    </row>
    <row r="11419" spans="37:37" ht="12.75">
      <c r="AK11419" s="121"/>
    </row>
    <row r="11420" spans="37:37" ht="12.75">
      <c r="AK11420" s="121"/>
    </row>
    <row r="11421" spans="37:37" ht="12.75">
      <c r="AK11421" s="121"/>
    </row>
    <row r="11422" spans="37:37" ht="12.75">
      <c r="AK11422" s="121"/>
    </row>
    <row r="11423" spans="37:37" ht="12.75">
      <c r="AK11423" s="121"/>
    </row>
    <row r="11424" spans="37:37" ht="12.75">
      <c r="AK11424" s="121"/>
    </row>
    <row r="11425" spans="37:37" ht="12.75">
      <c r="AK11425" s="121"/>
    </row>
    <row r="11426" spans="37:37" ht="12.75">
      <c r="AK11426" s="121"/>
    </row>
    <row r="11427" spans="37:37" ht="12.75">
      <c r="AK11427" s="121"/>
    </row>
    <row r="11428" spans="37:37" ht="12.75">
      <c r="AK11428" s="121"/>
    </row>
    <row r="11429" spans="37:37" ht="12.75">
      <c r="AK11429" s="121"/>
    </row>
    <row r="11430" spans="37:37" ht="12.75">
      <c r="AK11430" s="121"/>
    </row>
    <row r="11431" spans="37:37" ht="12.75">
      <c r="AK11431" s="121"/>
    </row>
    <row r="11432" spans="37:37" ht="12.75">
      <c r="AK11432" s="121"/>
    </row>
    <row r="11433" spans="37:37" ht="12.75">
      <c r="AK11433" s="121"/>
    </row>
    <row r="11434" spans="37:37" ht="12.75">
      <c r="AK11434" s="121"/>
    </row>
    <row r="11435" spans="37:37" ht="12.75">
      <c r="AK11435" s="121"/>
    </row>
    <row r="11436" spans="37:37" ht="12.75">
      <c r="AK11436" s="121"/>
    </row>
    <row r="11437" spans="37:37" ht="12.75">
      <c r="AK11437" s="121"/>
    </row>
    <row r="11438" spans="37:37" ht="12.75">
      <c r="AK11438" s="121"/>
    </row>
    <row r="11439" spans="37:37" ht="12.75">
      <c r="AK11439" s="121"/>
    </row>
    <row r="11440" spans="37:37" ht="12.75">
      <c r="AK11440" s="121"/>
    </row>
    <row r="11441" spans="37:37" ht="12.75">
      <c r="AK11441" s="121"/>
    </row>
    <row r="11442" spans="37:37" ht="12.75">
      <c r="AK11442" s="121"/>
    </row>
    <row r="11443" spans="37:37" ht="12.75">
      <c r="AK11443" s="121"/>
    </row>
    <row r="11444" spans="37:37" ht="12.75">
      <c r="AK11444" s="121"/>
    </row>
    <row r="11445" spans="37:37" ht="12.75">
      <c r="AK11445" s="121"/>
    </row>
    <row r="11446" spans="37:37" ht="12.75">
      <c r="AK11446" s="121"/>
    </row>
    <row r="11447" spans="37:37" ht="12.75">
      <c r="AK11447" s="121"/>
    </row>
    <row r="11448" spans="37:37" ht="12.75">
      <c r="AK11448" s="121"/>
    </row>
    <row r="11449" spans="37:37" ht="12.75">
      <c r="AK11449" s="121"/>
    </row>
    <row r="11450" spans="37:37" ht="12.75">
      <c r="AK11450" s="121"/>
    </row>
    <row r="11451" spans="37:37" ht="12.75">
      <c r="AK11451" s="121"/>
    </row>
    <row r="11452" spans="37:37" ht="12.75">
      <c r="AK11452" s="121"/>
    </row>
    <row r="11453" spans="37:37" ht="12.75">
      <c r="AK11453" s="121"/>
    </row>
    <row r="11454" spans="37:37" ht="12.75">
      <c r="AK11454" s="121"/>
    </row>
    <row r="11455" spans="37:37" ht="12.75">
      <c r="AK11455" s="121"/>
    </row>
    <row r="11456" spans="37:37" ht="12.75">
      <c r="AK11456" s="121"/>
    </row>
    <row r="11457" spans="37:37" ht="12.75">
      <c r="AK11457" s="121"/>
    </row>
    <row r="11458" spans="37:37" ht="12.75">
      <c r="AK11458" s="121"/>
    </row>
    <row r="11459" spans="37:37" ht="12.75">
      <c r="AK11459" s="121"/>
    </row>
    <row r="11460" spans="37:37" ht="12.75">
      <c r="AK11460" s="121"/>
    </row>
    <row r="11461" spans="37:37" ht="12.75">
      <c r="AK11461" s="121"/>
    </row>
    <row r="11462" spans="37:37" ht="12.75">
      <c r="AK11462" s="121"/>
    </row>
    <row r="11463" spans="37:37" ht="12.75">
      <c r="AK11463" s="121"/>
    </row>
    <row r="11464" spans="37:37" ht="12.75">
      <c r="AK11464" s="121"/>
    </row>
    <row r="11465" spans="37:37" ht="12.75">
      <c r="AK11465" s="121"/>
    </row>
    <row r="11466" spans="37:37" ht="12.75">
      <c r="AK11466" s="121"/>
    </row>
    <row r="11467" spans="37:37" ht="12.75">
      <c r="AK11467" s="121"/>
    </row>
    <row r="11468" spans="37:37" ht="12.75">
      <c r="AK11468" s="121"/>
    </row>
    <row r="11469" spans="37:37" ht="12.75">
      <c r="AK11469" s="121"/>
    </row>
    <row r="11470" spans="37:37" ht="12.75">
      <c r="AK11470" s="121"/>
    </row>
    <row r="11471" spans="37:37" ht="12.75">
      <c r="AK11471" s="121"/>
    </row>
    <row r="11472" spans="37:37" ht="12.75">
      <c r="AK11472" s="121"/>
    </row>
    <row r="11473" spans="37:37" ht="12.75">
      <c r="AK11473" s="121"/>
    </row>
    <row r="11474" spans="37:37" ht="12.75">
      <c r="AK11474" s="121"/>
    </row>
    <row r="11475" spans="37:37" ht="12.75">
      <c r="AK11475" s="121"/>
    </row>
    <row r="11476" spans="37:37" ht="12.75">
      <c r="AK11476" s="121"/>
    </row>
    <row r="11477" spans="37:37" ht="12.75">
      <c r="AK11477" s="121"/>
    </row>
    <row r="11478" spans="37:37" ht="12.75">
      <c r="AK11478" s="121"/>
    </row>
    <row r="11479" spans="37:37" ht="12.75">
      <c r="AK11479" s="121"/>
    </row>
    <row r="11480" spans="37:37" ht="12.75">
      <c r="AK11480" s="121"/>
    </row>
    <row r="11481" spans="37:37" ht="12.75">
      <c r="AK11481" s="121"/>
    </row>
    <row r="11482" spans="37:37" ht="12.75">
      <c r="AK11482" s="121"/>
    </row>
    <row r="11483" spans="37:37" ht="12.75">
      <c r="AK11483" s="121"/>
    </row>
    <row r="11484" spans="37:37" ht="12.75">
      <c r="AK11484" s="121"/>
    </row>
    <row r="11485" spans="37:37" ht="12.75">
      <c r="AK11485" s="121"/>
    </row>
    <row r="11486" spans="37:37" ht="12.75">
      <c r="AK11486" s="121"/>
    </row>
    <row r="11487" spans="37:37" ht="12.75">
      <c r="AK11487" s="121"/>
    </row>
    <row r="11488" spans="37:37" ht="12.75">
      <c r="AK11488" s="121"/>
    </row>
    <row r="11489" spans="37:37" ht="12.75">
      <c r="AK11489" s="121"/>
    </row>
    <row r="11490" spans="37:37" ht="12.75">
      <c r="AK11490" s="121"/>
    </row>
    <row r="11491" spans="37:37" ht="12.75">
      <c r="AK11491" s="121"/>
    </row>
    <row r="11492" spans="37:37" ht="12.75">
      <c r="AK11492" s="121"/>
    </row>
    <row r="11493" spans="37:37" ht="12.75">
      <c r="AK11493" s="121"/>
    </row>
    <row r="11494" spans="37:37" ht="12.75">
      <c r="AK11494" s="121"/>
    </row>
    <row r="11495" spans="37:37" ht="12.75">
      <c r="AK11495" s="121"/>
    </row>
    <row r="11496" spans="37:37" ht="12.75">
      <c r="AK11496" s="121"/>
    </row>
    <row r="11497" spans="37:37" ht="12.75">
      <c r="AK11497" s="121"/>
    </row>
    <row r="11498" spans="37:37" ht="12.75">
      <c r="AK11498" s="121"/>
    </row>
    <row r="11499" spans="37:37" ht="12.75">
      <c r="AK11499" s="121"/>
    </row>
    <row r="11500" spans="37:37" ht="12.75">
      <c r="AK11500" s="121"/>
    </row>
    <row r="11501" spans="37:37" ht="12.75">
      <c r="AK11501" s="121"/>
    </row>
    <row r="11502" spans="37:37" ht="12.75">
      <c r="AK11502" s="121"/>
    </row>
    <row r="11503" spans="37:37" ht="12.75">
      <c r="AK11503" s="121"/>
    </row>
    <row r="11504" spans="37:37" ht="12.75">
      <c r="AK11504" s="121"/>
    </row>
    <row r="11505" spans="37:37" ht="12.75">
      <c r="AK11505" s="121"/>
    </row>
    <row r="11506" spans="37:37" ht="12.75">
      <c r="AK11506" s="121"/>
    </row>
    <row r="11507" spans="37:37" ht="12.75">
      <c r="AK11507" s="121"/>
    </row>
    <row r="11508" spans="37:37" ht="12.75">
      <c r="AK11508" s="121"/>
    </row>
    <row r="11509" spans="37:37" ht="12.75">
      <c r="AK11509" s="121"/>
    </row>
    <row r="11510" spans="37:37" ht="12.75">
      <c r="AK11510" s="121"/>
    </row>
    <row r="11511" spans="37:37" ht="12.75">
      <c r="AK11511" s="121"/>
    </row>
    <row r="11512" spans="37:37" ht="12.75">
      <c r="AK11512" s="121"/>
    </row>
    <row r="11513" spans="37:37" ht="12.75">
      <c r="AK11513" s="121"/>
    </row>
    <row r="11514" spans="37:37" ht="12.75">
      <c r="AK11514" s="121"/>
    </row>
    <row r="11515" spans="37:37" ht="12.75">
      <c r="AK11515" s="121"/>
    </row>
    <row r="11516" spans="37:37" ht="12.75">
      <c r="AK11516" s="121"/>
    </row>
    <row r="11517" spans="37:37" ht="12.75">
      <c r="AK11517" s="121"/>
    </row>
    <row r="11518" spans="37:37" ht="12.75">
      <c r="AK11518" s="121"/>
    </row>
    <row r="11519" spans="37:37" ht="12.75">
      <c r="AK11519" s="121"/>
    </row>
    <row r="11520" spans="37:37" ht="12.75">
      <c r="AK11520" s="121"/>
    </row>
    <row r="11521" spans="37:37" ht="12.75">
      <c r="AK11521" s="121"/>
    </row>
    <row r="11522" spans="37:37" ht="12.75">
      <c r="AK11522" s="121"/>
    </row>
    <row r="11523" spans="37:37" ht="12.75">
      <c r="AK11523" s="121"/>
    </row>
    <row r="11524" spans="37:37" ht="12.75">
      <c r="AK11524" s="121"/>
    </row>
    <row r="11525" spans="37:37" ht="12.75">
      <c r="AK11525" s="121"/>
    </row>
    <row r="11526" spans="37:37" ht="12.75">
      <c r="AK11526" s="121"/>
    </row>
    <row r="11527" spans="37:37" ht="12.75">
      <c r="AK11527" s="121"/>
    </row>
    <row r="11528" spans="37:37" ht="12.75">
      <c r="AK11528" s="121"/>
    </row>
    <row r="11529" spans="37:37" ht="12.75">
      <c r="AK11529" s="121"/>
    </row>
    <row r="11530" spans="37:37" ht="12.75">
      <c r="AK11530" s="121"/>
    </row>
    <row r="11531" spans="37:37" ht="12.75">
      <c r="AK11531" s="121"/>
    </row>
    <row r="11532" spans="37:37" ht="12.75">
      <c r="AK11532" s="121"/>
    </row>
    <row r="11533" spans="37:37" ht="12.75">
      <c r="AK11533" s="121"/>
    </row>
    <row r="11534" spans="37:37" ht="12.75">
      <c r="AK11534" s="121"/>
    </row>
    <row r="11535" spans="37:37" ht="12.75">
      <c r="AK11535" s="121"/>
    </row>
    <row r="11536" spans="37:37" ht="12.75">
      <c r="AK11536" s="121"/>
    </row>
    <row r="11537" spans="37:37" ht="12.75">
      <c r="AK11537" s="121"/>
    </row>
    <row r="11538" spans="37:37" ht="12.75">
      <c r="AK11538" s="121"/>
    </row>
    <row r="11539" spans="37:37" ht="12.75">
      <c r="AK11539" s="121"/>
    </row>
    <row r="11540" spans="37:37" ht="12.75">
      <c r="AK11540" s="121"/>
    </row>
    <row r="11541" spans="37:37" ht="12.75">
      <c r="AK11541" s="121"/>
    </row>
    <row r="11542" spans="37:37" ht="12.75">
      <c r="AK11542" s="121"/>
    </row>
    <row r="11543" spans="37:37" ht="12.75">
      <c r="AK11543" s="121"/>
    </row>
    <row r="11544" spans="37:37" ht="12.75">
      <c r="AK11544" s="121"/>
    </row>
    <row r="11545" spans="37:37" ht="12.75">
      <c r="AK11545" s="121"/>
    </row>
    <row r="11546" spans="37:37" ht="12.75">
      <c r="AK11546" s="121"/>
    </row>
    <row r="11547" spans="37:37" ht="12.75">
      <c r="AK11547" s="121"/>
    </row>
    <row r="11548" spans="37:37" ht="12.75">
      <c r="AK11548" s="121"/>
    </row>
    <row r="11549" spans="37:37" ht="12.75">
      <c r="AK11549" s="121"/>
    </row>
    <row r="11550" spans="37:37" ht="12.75">
      <c r="AK11550" s="121"/>
    </row>
    <row r="11551" spans="37:37" ht="12.75">
      <c r="AK11551" s="121"/>
    </row>
    <row r="11552" spans="37:37" ht="12.75">
      <c r="AK11552" s="121"/>
    </row>
    <row r="11553" spans="37:37" ht="12.75">
      <c r="AK11553" s="121"/>
    </row>
    <row r="11554" spans="37:37" ht="12.75">
      <c r="AK11554" s="121"/>
    </row>
    <row r="11555" spans="37:37" ht="12.75">
      <c r="AK11555" s="121"/>
    </row>
    <row r="11556" spans="37:37" ht="12.75">
      <c r="AK11556" s="121"/>
    </row>
    <row r="11557" spans="37:37" ht="12.75">
      <c r="AK11557" s="121"/>
    </row>
    <row r="11558" spans="37:37" ht="12.75">
      <c r="AK11558" s="121"/>
    </row>
    <row r="11559" spans="37:37" ht="12.75">
      <c r="AK11559" s="121"/>
    </row>
    <row r="11560" spans="37:37" ht="12.75">
      <c r="AK11560" s="121"/>
    </row>
    <row r="11561" spans="37:37" ht="12.75">
      <c r="AK11561" s="121"/>
    </row>
    <row r="11562" spans="37:37" ht="12.75">
      <c r="AK11562" s="121"/>
    </row>
    <row r="11563" spans="37:37" ht="12.75">
      <c r="AK11563" s="121"/>
    </row>
    <row r="11564" spans="37:37" ht="12.75">
      <c r="AK11564" s="121"/>
    </row>
    <row r="11565" spans="37:37" ht="12.75">
      <c r="AK11565" s="121"/>
    </row>
    <row r="11566" spans="37:37" ht="12.75">
      <c r="AK11566" s="121"/>
    </row>
    <row r="11567" spans="37:37" ht="12.75">
      <c r="AK11567" s="121"/>
    </row>
    <row r="11568" spans="37:37" ht="12.75">
      <c r="AK11568" s="121"/>
    </row>
    <row r="11569" spans="37:37" ht="12.75">
      <c r="AK11569" s="121"/>
    </row>
    <row r="11570" spans="37:37" ht="12.75">
      <c r="AK11570" s="121"/>
    </row>
    <row r="11571" spans="37:37" ht="12.75">
      <c r="AK11571" s="121"/>
    </row>
    <row r="11572" spans="37:37" ht="12.75">
      <c r="AK11572" s="121"/>
    </row>
    <row r="11573" spans="37:37" ht="12.75">
      <c r="AK11573" s="121"/>
    </row>
    <row r="11574" spans="37:37" ht="12.75">
      <c r="AK11574" s="121"/>
    </row>
    <row r="11575" spans="37:37" ht="12.75">
      <c r="AK11575" s="121"/>
    </row>
    <row r="11576" spans="37:37" ht="12.75">
      <c r="AK11576" s="121"/>
    </row>
    <row r="11577" spans="37:37" ht="12.75">
      <c r="AK11577" s="121"/>
    </row>
    <row r="11578" spans="37:37" ht="12.75">
      <c r="AK11578" s="121"/>
    </row>
    <row r="11579" spans="37:37" ht="12.75">
      <c r="AK11579" s="121"/>
    </row>
    <row r="11580" spans="37:37" ht="12.75">
      <c r="AK11580" s="121"/>
    </row>
    <row r="11581" spans="37:37" ht="12.75">
      <c r="AK11581" s="121"/>
    </row>
    <row r="11582" spans="37:37" ht="12.75">
      <c r="AK11582" s="121"/>
    </row>
    <row r="11583" spans="37:37" ht="12.75">
      <c r="AK11583" s="121"/>
    </row>
    <row r="11584" spans="37:37" ht="12.75">
      <c r="AK11584" s="121"/>
    </row>
    <row r="11585" spans="37:37" ht="12.75">
      <c r="AK11585" s="121"/>
    </row>
    <row r="11586" spans="37:37" ht="12.75">
      <c r="AK11586" s="121"/>
    </row>
    <row r="11587" spans="37:37" ht="12.75">
      <c r="AK11587" s="121"/>
    </row>
    <row r="11588" spans="37:37" ht="12.75">
      <c r="AK11588" s="121"/>
    </row>
    <row r="11589" spans="37:37" ht="12.75">
      <c r="AK11589" s="121"/>
    </row>
    <row r="11590" spans="37:37" ht="12.75">
      <c r="AK11590" s="121"/>
    </row>
    <row r="11591" spans="37:37" ht="12.75">
      <c r="AK11591" s="121"/>
    </row>
    <row r="11592" spans="37:37" ht="12.75">
      <c r="AK11592" s="121"/>
    </row>
    <row r="11593" spans="37:37" ht="12.75">
      <c r="AK11593" s="121"/>
    </row>
    <row r="11594" spans="37:37" ht="12.75">
      <c r="AK11594" s="121"/>
    </row>
    <row r="11595" spans="37:37" ht="12.75">
      <c r="AK11595" s="121"/>
    </row>
    <row r="11596" spans="37:37" ht="12.75">
      <c r="AK11596" s="121"/>
    </row>
    <row r="11597" spans="37:37" ht="12.75">
      <c r="AK11597" s="121"/>
    </row>
    <row r="11598" spans="37:37" ht="12.75">
      <c r="AK11598" s="121"/>
    </row>
    <row r="11599" spans="37:37" ht="12.75">
      <c r="AK11599" s="121"/>
    </row>
    <row r="11600" spans="37:37" ht="12.75">
      <c r="AK11600" s="121"/>
    </row>
    <row r="11601" spans="37:37" ht="12.75">
      <c r="AK11601" s="121"/>
    </row>
    <row r="11602" spans="37:37" ht="12.75">
      <c r="AK11602" s="121"/>
    </row>
    <row r="11603" spans="37:37" ht="12.75">
      <c r="AK11603" s="121"/>
    </row>
    <row r="11604" spans="37:37" ht="12.75">
      <c r="AK11604" s="121"/>
    </row>
    <row r="11605" spans="37:37" ht="12.75">
      <c r="AK11605" s="121"/>
    </row>
    <row r="11606" spans="37:37" ht="12.75">
      <c r="AK11606" s="121"/>
    </row>
    <row r="11607" spans="37:37" ht="12.75">
      <c r="AK11607" s="121"/>
    </row>
    <row r="11608" spans="37:37" ht="12.75">
      <c r="AK11608" s="121"/>
    </row>
    <row r="11609" spans="37:37" ht="12.75">
      <c r="AK11609" s="121"/>
    </row>
    <row r="11610" spans="37:37" ht="12.75">
      <c r="AK11610" s="121"/>
    </row>
    <row r="11611" spans="37:37" ht="12.75">
      <c r="AK11611" s="121"/>
    </row>
    <row r="11612" spans="37:37" ht="12.75">
      <c r="AK11612" s="121"/>
    </row>
    <row r="11613" spans="37:37" ht="12.75">
      <c r="AK11613" s="121"/>
    </row>
    <row r="11614" spans="37:37" ht="12.75">
      <c r="AK11614" s="121"/>
    </row>
    <row r="11615" spans="37:37" ht="12.75">
      <c r="AK11615" s="121"/>
    </row>
    <row r="11616" spans="37:37" ht="12.75">
      <c r="AK11616" s="121"/>
    </row>
    <row r="11617" spans="37:37" ht="12.75">
      <c r="AK11617" s="121"/>
    </row>
    <row r="11618" spans="37:37" ht="12.75">
      <c r="AK11618" s="121"/>
    </row>
    <row r="11619" spans="37:37" ht="12.75">
      <c r="AK11619" s="121"/>
    </row>
    <row r="11620" spans="37:37" ht="12.75">
      <c r="AK11620" s="121"/>
    </row>
    <row r="11621" spans="37:37" ht="12.75">
      <c r="AK11621" s="121"/>
    </row>
    <row r="11622" spans="37:37" ht="12.75">
      <c r="AK11622" s="121"/>
    </row>
    <row r="11623" spans="37:37" ht="12.75">
      <c r="AK11623" s="121"/>
    </row>
    <row r="11624" spans="37:37" ht="12.75">
      <c r="AK11624" s="121"/>
    </row>
    <row r="11625" spans="37:37" ht="12.75">
      <c r="AK11625" s="121"/>
    </row>
    <row r="11626" spans="37:37" ht="12.75">
      <c r="AK11626" s="121"/>
    </row>
    <row r="11627" spans="37:37" ht="12.75">
      <c r="AK11627" s="121"/>
    </row>
    <row r="11628" spans="37:37" ht="12.75">
      <c r="AK11628" s="121"/>
    </row>
    <row r="11629" spans="37:37" ht="12.75">
      <c r="AK11629" s="121"/>
    </row>
    <row r="11630" spans="37:37" ht="12.75">
      <c r="AK11630" s="121"/>
    </row>
    <row r="11631" spans="37:37" ht="12.75">
      <c r="AK11631" s="121"/>
    </row>
    <row r="11632" spans="37:37" ht="12.75">
      <c r="AK11632" s="121"/>
    </row>
    <row r="11633" spans="37:37" ht="12.75">
      <c r="AK11633" s="121"/>
    </row>
    <row r="11634" spans="37:37" ht="12.75">
      <c r="AK11634" s="121"/>
    </row>
    <row r="11635" spans="37:37" ht="12.75">
      <c r="AK11635" s="121"/>
    </row>
    <row r="11636" spans="37:37" ht="12.75">
      <c r="AK11636" s="121"/>
    </row>
    <row r="11637" spans="37:37" ht="12.75">
      <c r="AK11637" s="121"/>
    </row>
    <row r="11638" spans="37:37" ht="12.75">
      <c r="AK11638" s="121"/>
    </row>
    <row r="11639" spans="37:37" ht="12.75">
      <c r="AK11639" s="121"/>
    </row>
    <row r="11640" spans="37:37" ht="12.75">
      <c r="AK11640" s="121"/>
    </row>
    <row r="11641" spans="37:37" ht="12.75">
      <c r="AK11641" s="121"/>
    </row>
    <row r="11642" spans="37:37" ht="12.75">
      <c r="AK11642" s="121"/>
    </row>
    <row r="11643" spans="37:37" ht="12.75">
      <c r="AK11643" s="121"/>
    </row>
    <row r="11644" spans="37:37" ht="12.75">
      <c r="AK11644" s="121"/>
    </row>
    <row r="11645" spans="37:37" ht="12.75">
      <c r="AK11645" s="121"/>
    </row>
    <row r="11646" spans="37:37" ht="12.75">
      <c r="AK11646" s="121"/>
    </row>
    <row r="11647" spans="37:37" ht="12.75">
      <c r="AK11647" s="121"/>
    </row>
    <row r="11648" spans="37:37" ht="12.75">
      <c r="AK11648" s="121"/>
    </row>
    <row r="11649" spans="37:37" ht="12.75">
      <c r="AK11649" s="121"/>
    </row>
    <row r="11650" spans="37:37" ht="12.75">
      <c r="AK11650" s="121"/>
    </row>
    <row r="11651" spans="37:37" ht="12.75">
      <c r="AK11651" s="121"/>
    </row>
    <row r="11652" spans="37:37" ht="12.75">
      <c r="AK11652" s="121"/>
    </row>
    <row r="11653" spans="37:37" ht="12.75">
      <c r="AK11653" s="121"/>
    </row>
    <row r="11654" spans="37:37" ht="12.75">
      <c r="AK11654" s="121"/>
    </row>
    <row r="11655" spans="37:37" ht="12.75">
      <c r="AK11655" s="121"/>
    </row>
    <row r="11656" spans="37:37" ht="12.75">
      <c r="AK11656" s="121"/>
    </row>
    <row r="11657" spans="37:37" ht="12.75">
      <c r="AK11657" s="121"/>
    </row>
    <row r="11658" spans="37:37" ht="12.75">
      <c r="AK11658" s="121"/>
    </row>
    <row r="11659" spans="37:37" ht="12.75">
      <c r="AK11659" s="121"/>
    </row>
    <row r="11660" spans="37:37" ht="12.75">
      <c r="AK11660" s="121"/>
    </row>
    <row r="11661" spans="37:37" ht="12.75">
      <c r="AK11661" s="121"/>
    </row>
    <row r="11662" spans="37:37" ht="12.75">
      <c r="AK11662" s="121"/>
    </row>
    <row r="11663" spans="37:37" ht="12.75">
      <c r="AK11663" s="121"/>
    </row>
    <row r="11664" spans="37:37" ht="12.75">
      <c r="AK11664" s="121"/>
    </row>
    <row r="11665" spans="37:37" ht="12.75">
      <c r="AK11665" s="121"/>
    </row>
    <row r="11666" spans="37:37" ht="12.75">
      <c r="AK11666" s="121"/>
    </row>
    <row r="11667" spans="37:37" ht="12.75">
      <c r="AK11667" s="121"/>
    </row>
    <row r="11668" spans="37:37" ht="12.75">
      <c r="AK11668" s="121"/>
    </row>
    <row r="11669" spans="37:37" ht="12.75">
      <c r="AK11669" s="121"/>
    </row>
    <row r="11670" spans="37:37" ht="12.75">
      <c r="AK11670" s="121"/>
    </row>
    <row r="11671" spans="37:37" ht="12.75">
      <c r="AK11671" s="121"/>
    </row>
    <row r="11672" spans="37:37" ht="12.75">
      <c r="AK11672" s="121"/>
    </row>
    <row r="11673" spans="37:37" ht="12.75">
      <c r="AK11673" s="121"/>
    </row>
    <row r="11674" spans="37:37" ht="12.75">
      <c r="AK11674" s="121"/>
    </row>
    <row r="11675" spans="37:37" ht="12.75">
      <c r="AK11675" s="121"/>
    </row>
    <row r="11676" spans="37:37" ht="12.75">
      <c r="AK11676" s="121"/>
    </row>
    <row r="11677" spans="37:37" ht="12.75">
      <c r="AK11677" s="121"/>
    </row>
    <row r="11678" spans="37:37" ht="12.75">
      <c r="AK11678" s="121"/>
    </row>
    <row r="11679" spans="37:37" ht="12.75">
      <c r="AK11679" s="121"/>
    </row>
    <row r="11680" spans="37:37" ht="12.75">
      <c r="AK11680" s="121"/>
    </row>
    <row r="11681" spans="37:37" ht="12.75">
      <c r="AK11681" s="121"/>
    </row>
    <row r="11682" spans="37:37" ht="12.75">
      <c r="AK11682" s="121"/>
    </row>
    <row r="11683" spans="37:37" ht="12.75">
      <c r="AK11683" s="121"/>
    </row>
    <row r="11684" spans="37:37" ht="12.75">
      <c r="AK11684" s="121"/>
    </row>
    <row r="11685" spans="37:37" ht="12.75">
      <c r="AK11685" s="121"/>
    </row>
    <row r="11686" spans="37:37" ht="12.75">
      <c r="AK11686" s="121"/>
    </row>
    <row r="11687" spans="37:37" ht="12.75">
      <c r="AK11687" s="121"/>
    </row>
    <row r="11688" spans="37:37" ht="12.75">
      <c r="AK11688" s="121"/>
    </row>
    <row r="11689" spans="37:37" ht="12.75">
      <c r="AK11689" s="121"/>
    </row>
    <row r="11690" spans="37:37" ht="12.75">
      <c r="AK11690" s="121"/>
    </row>
    <row r="11691" spans="37:37" ht="12.75">
      <c r="AK11691" s="121"/>
    </row>
    <row r="11692" spans="37:37" ht="12.75">
      <c r="AK11692" s="121"/>
    </row>
    <row r="11693" spans="37:37" ht="12.75">
      <c r="AK11693" s="121"/>
    </row>
    <row r="11694" spans="37:37" ht="12.75">
      <c r="AK11694" s="121"/>
    </row>
    <row r="11695" spans="37:37" ht="12.75">
      <c r="AK11695" s="121"/>
    </row>
    <row r="11696" spans="37:37" ht="12.75">
      <c r="AK11696" s="121"/>
    </row>
    <row r="11697" spans="37:37" ht="12.75">
      <c r="AK11697" s="121"/>
    </row>
    <row r="11698" spans="37:37" ht="12.75">
      <c r="AK11698" s="121"/>
    </row>
    <row r="11699" spans="37:37" ht="12.75">
      <c r="AK11699" s="121"/>
    </row>
    <row r="11700" spans="37:37" ht="12.75">
      <c r="AK11700" s="121"/>
    </row>
    <row r="11701" spans="37:37" ht="12.75">
      <c r="AK11701" s="121"/>
    </row>
    <row r="11702" spans="37:37" ht="12.75">
      <c r="AK11702" s="121"/>
    </row>
    <row r="11703" spans="37:37" ht="12.75">
      <c r="AK11703" s="121"/>
    </row>
    <row r="11704" spans="37:37" ht="12.75">
      <c r="AK11704" s="121"/>
    </row>
    <row r="11705" spans="37:37" ht="12.75">
      <c r="AK11705" s="121"/>
    </row>
    <row r="11706" spans="37:37" ht="12.75">
      <c r="AK11706" s="121"/>
    </row>
    <row r="11707" spans="37:37" ht="12.75">
      <c r="AK11707" s="121"/>
    </row>
    <row r="11708" spans="37:37" ht="12.75">
      <c r="AK11708" s="121"/>
    </row>
    <row r="11709" spans="37:37" ht="12.75">
      <c r="AK11709" s="121"/>
    </row>
    <row r="11710" spans="37:37" ht="12.75">
      <c r="AK11710" s="121"/>
    </row>
    <row r="11711" spans="37:37" ht="12.75">
      <c r="AK11711" s="121"/>
    </row>
    <row r="11712" spans="37:37" ht="12.75">
      <c r="AK11712" s="121"/>
    </row>
    <row r="11713" spans="37:37" ht="12.75">
      <c r="AK11713" s="121"/>
    </row>
    <row r="11714" spans="37:37" ht="12.75">
      <c r="AK11714" s="121"/>
    </row>
    <row r="11715" spans="37:37" ht="12.75">
      <c r="AK11715" s="121"/>
    </row>
    <row r="11716" spans="37:37" ht="12.75">
      <c r="AK11716" s="121"/>
    </row>
    <row r="11717" spans="37:37" ht="12.75">
      <c r="AK11717" s="121"/>
    </row>
    <row r="11718" spans="37:37" ht="12.75">
      <c r="AK11718" s="121"/>
    </row>
    <row r="11719" spans="37:37" ht="12.75">
      <c r="AK11719" s="121"/>
    </row>
    <row r="11720" spans="37:37" ht="12.75">
      <c r="AK11720" s="121"/>
    </row>
    <row r="11721" spans="37:37" ht="12.75">
      <c r="AK11721" s="121"/>
    </row>
    <row r="11722" spans="37:37" ht="12.75">
      <c r="AK11722" s="121"/>
    </row>
    <row r="11723" spans="37:37" ht="12.75">
      <c r="AK11723" s="121"/>
    </row>
    <row r="11724" spans="37:37" ht="12.75">
      <c r="AK11724" s="121"/>
    </row>
    <row r="11725" spans="37:37" ht="12.75">
      <c r="AK11725" s="121"/>
    </row>
    <row r="11726" spans="37:37" ht="12.75">
      <c r="AK11726" s="121"/>
    </row>
    <row r="11727" spans="37:37" ht="12.75">
      <c r="AK11727" s="121"/>
    </row>
    <row r="11728" spans="37:37" ht="12.75">
      <c r="AK11728" s="121"/>
    </row>
    <row r="11729" spans="37:37" ht="12.75">
      <c r="AK11729" s="121"/>
    </row>
    <row r="11730" spans="37:37" ht="12.75">
      <c r="AK11730" s="121"/>
    </row>
    <row r="11731" spans="37:37" ht="12.75">
      <c r="AK11731" s="121"/>
    </row>
    <row r="11732" spans="37:37" ht="12.75">
      <c r="AK11732" s="121"/>
    </row>
    <row r="11733" spans="37:37" ht="12.75">
      <c r="AK11733" s="121"/>
    </row>
    <row r="11734" spans="37:37" ht="12.75">
      <c r="AK11734" s="121"/>
    </row>
    <row r="11735" spans="37:37" ht="12.75">
      <c r="AK11735" s="121"/>
    </row>
    <row r="11736" spans="37:37" ht="12.75">
      <c r="AK11736" s="121"/>
    </row>
    <row r="11737" spans="37:37" ht="12.75">
      <c r="AK11737" s="121"/>
    </row>
    <row r="11738" spans="37:37" ht="12.75">
      <c r="AK11738" s="121"/>
    </row>
    <row r="11739" spans="37:37" ht="12.75">
      <c r="AK11739" s="121"/>
    </row>
    <row r="11740" spans="37:37" ht="12.75">
      <c r="AK11740" s="121"/>
    </row>
    <row r="11741" spans="37:37" ht="12.75">
      <c r="AK11741" s="121"/>
    </row>
    <row r="11742" spans="37:37" ht="12.75">
      <c r="AK11742" s="121"/>
    </row>
    <row r="11743" spans="37:37" ht="12.75">
      <c r="AK11743" s="121"/>
    </row>
    <row r="11744" spans="37:37" ht="12.75">
      <c r="AK11744" s="121"/>
    </row>
    <row r="11745" spans="37:37" ht="12.75">
      <c r="AK11745" s="121"/>
    </row>
    <row r="11746" spans="37:37" ht="12.75">
      <c r="AK11746" s="121"/>
    </row>
    <row r="11747" spans="37:37" ht="12.75">
      <c r="AK11747" s="121"/>
    </row>
    <row r="11748" spans="37:37" ht="12.75">
      <c r="AK11748" s="121"/>
    </row>
    <row r="11749" spans="37:37" ht="12.75">
      <c r="AK11749" s="121"/>
    </row>
    <row r="11750" spans="37:37" ht="12.75">
      <c r="AK11750" s="121"/>
    </row>
    <row r="11751" spans="37:37" ht="12.75">
      <c r="AK11751" s="121"/>
    </row>
    <row r="11752" spans="37:37" ht="12.75">
      <c r="AK11752" s="121"/>
    </row>
    <row r="11753" spans="37:37" ht="12.75">
      <c r="AK11753" s="121"/>
    </row>
    <row r="11754" spans="37:37" ht="12.75">
      <c r="AK11754" s="121"/>
    </row>
    <row r="11755" spans="37:37" ht="12.75">
      <c r="AK11755" s="121"/>
    </row>
    <row r="11756" spans="37:37" ht="12.75">
      <c r="AK11756" s="121"/>
    </row>
    <row r="11757" spans="37:37" ht="12.75">
      <c r="AK11757" s="121"/>
    </row>
    <row r="11758" spans="37:37" ht="12.75">
      <c r="AK11758" s="121"/>
    </row>
    <row r="11759" spans="37:37" ht="12.75">
      <c r="AK11759" s="121"/>
    </row>
    <row r="11760" spans="37:37" ht="12.75">
      <c r="AK11760" s="121"/>
    </row>
    <row r="11761" spans="37:37" ht="12.75">
      <c r="AK11761" s="121"/>
    </row>
    <row r="11762" spans="37:37" ht="12.75">
      <c r="AK11762" s="121"/>
    </row>
    <row r="11763" spans="37:37" ht="12.75">
      <c r="AK11763" s="121"/>
    </row>
    <row r="11764" spans="37:37" ht="12.75">
      <c r="AK11764" s="121"/>
    </row>
    <row r="11765" spans="37:37" ht="12.75">
      <c r="AK11765" s="121"/>
    </row>
    <row r="11766" spans="37:37" ht="12.75">
      <c r="AK11766" s="121"/>
    </row>
    <row r="11767" spans="37:37" ht="12.75">
      <c r="AK11767" s="121"/>
    </row>
    <row r="11768" spans="37:37" ht="12.75">
      <c r="AK11768" s="121"/>
    </row>
    <row r="11769" spans="37:37" ht="12.75">
      <c r="AK11769" s="121"/>
    </row>
    <row r="11770" spans="37:37" ht="12.75">
      <c r="AK11770" s="121"/>
    </row>
    <row r="11771" spans="37:37" ht="12.75">
      <c r="AK11771" s="121"/>
    </row>
    <row r="11772" spans="37:37" ht="12.75">
      <c r="AK11772" s="121"/>
    </row>
    <row r="11773" spans="37:37" ht="12.75">
      <c r="AK11773" s="121"/>
    </row>
    <row r="11774" spans="37:37" ht="12.75">
      <c r="AK11774" s="121"/>
    </row>
    <row r="11775" spans="37:37" ht="12.75">
      <c r="AK11775" s="121"/>
    </row>
    <row r="11776" spans="37:37" ht="12.75">
      <c r="AK11776" s="121"/>
    </row>
    <row r="11777" spans="37:37" ht="12.75">
      <c r="AK11777" s="121"/>
    </row>
    <row r="11778" spans="37:37" ht="12.75">
      <c r="AK11778" s="121"/>
    </row>
    <row r="11779" spans="37:37" ht="12.75">
      <c r="AK11779" s="121"/>
    </row>
    <row r="11780" spans="37:37" ht="12.75">
      <c r="AK11780" s="121"/>
    </row>
    <row r="11781" spans="37:37" ht="12.75">
      <c r="AK11781" s="121"/>
    </row>
    <row r="11782" spans="37:37" ht="12.75">
      <c r="AK11782" s="121"/>
    </row>
    <row r="11783" spans="37:37" ht="12.75">
      <c r="AK11783" s="121"/>
    </row>
    <row r="11784" spans="37:37" ht="12.75">
      <c r="AK11784" s="121"/>
    </row>
    <row r="11785" spans="37:37" ht="12.75">
      <c r="AK11785" s="121"/>
    </row>
    <row r="11786" spans="37:37" ht="12.75">
      <c r="AK11786" s="121"/>
    </row>
    <row r="11787" spans="37:37" ht="12.75">
      <c r="AK11787" s="121"/>
    </row>
    <row r="11788" spans="37:37" ht="12.75">
      <c r="AK11788" s="121"/>
    </row>
    <row r="11789" spans="37:37" ht="12.75">
      <c r="AK11789" s="121"/>
    </row>
    <row r="11790" spans="37:37" ht="12.75">
      <c r="AK11790" s="121"/>
    </row>
    <row r="11791" spans="37:37" ht="12.75">
      <c r="AK11791" s="121"/>
    </row>
    <row r="11792" spans="37:37" ht="12.75">
      <c r="AK11792" s="121"/>
    </row>
    <row r="11793" spans="37:37" ht="12.75">
      <c r="AK11793" s="121"/>
    </row>
    <row r="11794" spans="37:37" ht="12.75">
      <c r="AK11794" s="121"/>
    </row>
    <row r="11795" spans="37:37" ht="12.75">
      <c r="AK11795" s="121"/>
    </row>
    <row r="11796" spans="37:37" ht="12.75">
      <c r="AK11796" s="121"/>
    </row>
    <row r="11797" spans="37:37" ht="12.75">
      <c r="AK11797" s="121"/>
    </row>
    <row r="11798" spans="37:37" ht="12.75">
      <c r="AK11798" s="121"/>
    </row>
    <row r="11799" spans="37:37" ht="12.75">
      <c r="AK11799" s="121"/>
    </row>
    <row r="11800" spans="37:37" ht="12.75">
      <c r="AK11800" s="121"/>
    </row>
    <row r="11801" spans="37:37" ht="12.75">
      <c r="AK11801" s="121"/>
    </row>
    <row r="11802" spans="37:37" ht="12.75">
      <c r="AK11802" s="121"/>
    </row>
    <row r="11803" spans="37:37" ht="12.75">
      <c r="AK11803" s="121"/>
    </row>
    <row r="11804" spans="37:37" ht="12.75">
      <c r="AK11804" s="121"/>
    </row>
    <row r="11805" spans="37:37" ht="12.75">
      <c r="AK11805" s="121"/>
    </row>
    <row r="11806" spans="37:37" ht="12.75">
      <c r="AK11806" s="121"/>
    </row>
    <row r="11807" spans="37:37" ht="12.75">
      <c r="AK11807" s="121"/>
    </row>
    <row r="11808" spans="37:37" ht="12.75">
      <c r="AK11808" s="121"/>
    </row>
    <row r="11809" spans="37:37" ht="12.75">
      <c r="AK11809" s="121"/>
    </row>
    <row r="11810" spans="37:37" ht="12.75">
      <c r="AK11810" s="121"/>
    </row>
    <row r="11811" spans="37:37" ht="12.75">
      <c r="AK11811" s="121"/>
    </row>
    <row r="11812" spans="37:37" ht="12.75">
      <c r="AK11812" s="121"/>
    </row>
    <row r="11813" spans="37:37" ht="12.75">
      <c r="AK11813" s="121"/>
    </row>
    <row r="11814" spans="37:37" ht="12.75">
      <c r="AK11814" s="121"/>
    </row>
    <row r="11815" spans="37:37" ht="12.75">
      <c r="AK11815" s="121"/>
    </row>
    <row r="11816" spans="37:37" ht="12.75">
      <c r="AK11816" s="121"/>
    </row>
    <row r="11817" spans="37:37" ht="12.75">
      <c r="AK11817" s="121"/>
    </row>
    <row r="11818" spans="37:37" ht="12.75">
      <c r="AK11818" s="121"/>
    </row>
    <row r="11819" spans="37:37" ht="12.75">
      <c r="AK11819" s="121"/>
    </row>
    <row r="11820" spans="37:37" ht="12.75">
      <c r="AK11820" s="121"/>
    </row>
    <row r="11821" spans="37:37" ht="12.75">
      <c r="AK11821" s="121"/>
    </row>
    <row r="11822" spans="37:37" ht="12.75">
      <c r="AK11822" s="121"/>
    </row>
    <row r="11823" spans="37:37" ht="12.75">
      <c r="AK11823" s="121"/>
    </row>
    <row r="11824" spans="37:37" ht="12.75">
      <c r="AK11824" s="121"/>
    </row>
    <row r="11825" spans="37:37" ht="12.75">
      <c r="AK11825" s="121"/>
    </row>
    <row r="11826" spans="37:37" ht="12.75">
      <c r="AK11826" s="121"/>
    </row>
    <row r="11827" spans="37:37" ht="12.75">
      <c r="AK11827" s="121"/>
    </row>
    <row r="11828" spans="37:37" ht="12.75">
      <c r="AK11828" s="121"/>
    </row>
    <row r="11829" spans="37:37" ht="12.75">
      <c r="AK11829" s="121"/>
    </row>
    <row r="11830" spans="37:37" ht="12.75">
      <c r="AK11830" s="121"/>
    </row>
    <row r="11831" spans="37:37" ht="12.75">
      <c r="AK11831" s="121"/>
    </row>
    <row r="11832" spans="37:37" ht="12.75">
      <c r="AK11832" s="121"/>
    </row>
    <row r="11833" spans="37:37" ht="12.75">
      <c r="AK11833" s="121"/>
    </row>
    <row r="11834" spans="37:37" ht="12.75">
      <c r="AK11834" s="121"/>
    </row>
    <row r="11835" spans="37:37" ht="12.75">
      <c r="AK11835" s="121"/>
    </row>
    <row r="11836" spans="37:37" ht="12.75">
      <c r="AK11836" s="121"/>
    </row>
    <row r="11837" spans="37:37" ht="12.75">
      <c r="AK11837" s="121"/>
    </row>
    <row r="11838" spans="37:37" ht="12.75">
      <c r="AK11838" s="121"/>
    </row>
    <row r="11839" spans="37:37" ht="12.75">
      <c r="AK11839" s="121"/>
    </row>
    <row r="11840" spans="37:37" ht="12.75">
      <c r="AK11840" s="121"/>
    </row>
    <row r="11841" spans="37:37" ht="12.75">
      <c r="AK11841" s="121"/>
    </row>
    <row r="11842" spans="37:37" ht="12.75">
      <c r="AK11842" s="121"/>
    </row>
    <row r="11843" spans="37:37" ht="12.75">
      <c r="AK11843" s="121"/>
    </row>
    <row r="11844" spans="37:37" ht="12.75">
      <c r="AK11844" s="121"/>
    </row>
    <row r="11845" spans="37:37" ht="12.75">
      <c r="AK11845" s="121"/>
    </row>
    <row r="11846" spans="37:37" ht="12.75">
      <c r="AK11846" s="121"/>
    </row>
    <row r="11847" spans="37:37" ht="12.75">
      <c r="AK11847" s="121"/>
    </row>
    <row r="11848" spans="37:37" ht="12.75">
      <c r="AK11848" s="121"/>
    </row>
    <row r="11849" spans="37:37" ht="12.75">
      <c r="AK11849" s="121"/>
    </row>
    <row r="11850" spans="37:37" ht="12.75">
      <c r="AK11850" s="121"/>
    </row>
    <row r="11851" spans="37:37" ht="12.75">
      <c r="AK11851" s="121"/>
    </row>
    <row r="11852" spans="37:37" ht="12.75">
      <c r="AK11852" s="121"/>
    </row>
    <row r="11853" spans="37:37" ht="12.75">
      <c r="AK11853" s="121"/>
    </row>
    <row r="11854" spans="37:37" ht="12.75">
      <c r="AK11854" s="121"/>
    </row>
    <row r="11855" spans="37:37" ht="12.75">
      <c r="AK11855" s="121"/>
    </row>
    <row r="11856" spans="37:37" ht="12.75">
      <c r="AK11856" s="121"/>
    </row>
    <row r="11857" spans="37:37" ht="12.75">
      <c r="AK11857" s="121"/>
    </row>
    <row r="11858" spans="37:37" ht="12.75">
      <c r="AK11858" s="121"/>
    </row>
    <row r="11859" spans="37:37" ht="12.75">
      <c r="AK11859" s="121"/>
    </row>
    <row r="11860" spans="37:37" ht="12.75">
      <c r="AK11860" s="121"/>
    </row>
    <row r="11861" spans="37:37" ht="12.75">
      <c r="AK11861" s="121"/>
    </row>
    <row r="11862" spans="37:37" ht="12.75">
      <c r="AK11862" s="121"/>
    </row>
    <row r="11863" spans="37:37" ht="12.75">
      <c r="AK11863" s="121"/>
    </row>
    <row r="11864" spans="37:37" ht="12.75">
      <c r="AK11864" s="121"/>
    </row>
    <row r="11865" spans="37:37" ht="12.75">
      <c r="AK11865" s="121"/>
    </row>
    <row r="11866" spans="37:37" ht="12.75">
      <c r="AK11866" s="121"/>
    </row>
    <row r="11867" spans="37:37" ht="12.75">
      <c r="AK11867" s="121"/>
    </row>
    <row r="11868" spans="37:37" ht="12.75">
      <c r="AK11868" s="121"/>
    </row>
    <row r="11869" spans="37:37" ht="12.75">
      <c r="AK11869" s="121"/>
    </row>
    <row r="11870" spans="37:37" ht="12.75">
      <c r="AK11870" s="121"/>
    </row>
    <row r="11871" spans="37:37" ht="12.75">
      <c r="AK11871" s="121"/>
    </row>
    <row r="11872" spans="37:37" ht="12.75">
      <c r="AK11872" s="121"/>
    </row>
    <row r="11873" spans="37:37" ht="12.75">
      <c r="AK11873" s="121"/>
    </row>
    <row r="11874" spans="37:37" ht="12.75">
      <c r="AK11874" s="121"/>
    </row>
    <row r="11875" spans="37:37" ht="12.75">
      <c r="AK11875" s="121"/>
    </row>
    <row r="11876" spans="37:37" ht="12.75">
      <c r="AK11876" s="121"/>
    </row>
    <row r="11877" spans="37:37" ht="12.75">
      <c r="AK11877" s="121"/>
    </row>
    <row r="11878" spans="37:37" ht="12.75">
      <c r="AK11878" s="121"/>
    </row>
    <row r="11879" spans="37:37" ht="12.75">
      <c r="AK11879" s="121"/>
    </row>
    <row r="11880" spans="37:37" ht="12.75">
      <c r="AK11880" s="121"/>
    </row>
    <row r="11881" spans="37:37" ht="12.75">
      <c r="AK11881" s="121"/>
    </row>
    <row r="11882" spans="37:37" ht="12.75">
      <c r="AK11882" s="121"/>
    </row>
    <row r="11883" spans="37:37" ht="12.75">
      <c r="AK11883" s="121"/>
    </row>
    <row r="11884" spans="37:37" ht="12.75">
      <c r="AK11884" s="121"/>
    </row>
    <row r="11885" spans="37:37" ht="12.75">
      <c r="AK11885" s="121"/>
    </row>
    <row r="11886" spans="37:37" ht="12.75">
      <c r="AK11886" s="121"/>
    </row>
    <row r="11887" spans="37:37" ht="12.75">
      <c r="AK11887" s="121"/>
    </row>
    <row r="11888" spans="37:37" ht="12.75">
      <c r="AK11888" s="121"/>
    </row>
    <row r="11889" spans="37:37" ht="12.75">
      <c r="AK11889" s="121"/>
    </row>
    <row r="11890" spans="37:37" ht="12.75">
      <c r="AK11890" s="121"/>
    </row>
    <row r="11891" spans="37:37" ht="12.75">
      <c r="AK11891" s="121"/>
    </row>
    <row r="11892" spans="37:37" ht="12.75">
      <c r="AK11892" s="121"/>
    </row>
    <row r="11893" spans="37:37" ht="12.75">
      <c r="AK11893" s="121"/>
    </row>
    <row r="11894" spans="37:37" ht="12.75">
      <c r="AK11894" s="121"/>
    </row>
    <row r="11895" spans="37:37" ht="12.75">
      <c r="AK11895" s="121"/>
    </row>
    <row r="11896" spans="37:37" ht="12.75">
      <c r="AK11896" s="121"/>
    </row>
    <row r="11897" spans="37:37" ht="12.75">
      <c r="AK11897" s="121"/>
    </row>
    <row r="11898" spans="37:37" ht="12.75">
      <c r="AK11898" s="121"/>
    </row>
    <row r="11899" spans="37:37" ht="12.75">
      <c r="AK11899" s="121"/>
    </row>
    <row r="11900" spans="37:37" ht="12.75">
      <c r="AK11900" s="121"/>
    </row>
    <row r="11901" spans="37:37" ht="12.75">
      <c r="AK11901" s="121"/>
    </row>
    <row r="11902" spans="37:37" ht="12.75">
      <c r="AK11902" s="121"/>
    </row>
    <row r="11903" spans="37:37" ht="12.75">
      <c r="AK11903" s="121"/>
    </row>
    <row r="11904" spans="37:37" ht="12.75">
      <c r="AK11904" s="121"/>
    </row>
    <row r="11905" spans="37:37" ht="12.75">
      <c r="AK11905" s="121"/>
    </row>
    <row r="11906" spans="37:37" ht="12.75">
      <c r="AK11906" s="121"/>
    </row>
    <row r="11907" spans="37:37" ht="12.75">
      <c r="AK11907" s="121"/>
    </row>
    <row r="11908" spans="37:37" ht="12.75">
      <c r="AK11908" s="121"/>
    </row>
    <row r="11909" spans="37:37" ht="12.75">
      <c r="AK11909" s="121"/>
    </row>
    <row r="11910" spans="37:37" ht="12.75">
      <c r="AK11910" s="121"/>
    </row>
    <row r="11911" spans="37:37" ht="12.75">
      <c r="AK11911" s="121"/>
    </row>
    <row r="11912" spans="37:37" ht="12.75">
      <c r="AK11912" s="121"/>
    </row>
    <row r="11913" spans="37:37" ht="12.75">
      <c r="AK11913" s="121"/>
    </row>
    <row r="11914" spans="37:37" ht="12.75">
      <c r="AK11914" s="121"/>
    </row>
    <row r="11915" spans="37:37" ht="12.75">
      <c r="AK11915" s="121"/>
    </row>
    <row r="11916" spans="37:37" ht="12.75">
      <c r="AK11916" s="121"/>
    </row>
    <row r="11917" spans="37:37" ht="12.75">
      <c r="AK11917" s="121"/>
    </row>
    <row r="11918" spans="37:37" ht="12.75">
      <c r="AK11918" s="121"/>
    </row>
    <row r="11919" spans="37:37" ht="12.75">
      <c r="AK11919" s="121"/>
    </row>
    <row r="11920" spans="37:37" ht="12.75">
      <c r="AK11920" s="121"/>
    </row>
    <row r="11921" spans="37:37" ht="12.75">
      <c r="AK11921" s="121"/>
    </row>
    <row r="11922" spans="37:37" ht="12.75">
      <c r="AK11922" s="121"/>
    </row>
    <row r="11923" spans="37:37" ht="12.75">
      <c r="AK11923" s="121"/>
    </row>
    <row r="11924" spans="37:37" ht="12.75">
      <c r="AK11924" s="121"/>
    </row>
    <row r="11925" spans="37:37" ht="12.75">
      <c r="AK11925" s="121"/>
    </row>
    <row r="11926" spans="37:37" ht="12.75">
      <c r="AK11926" s="121"/>
    </row>
    <row r="11927" spans="37:37" ht="12.75">
      <c r="AK11927" s="121"/>
    </row>
    <row r="11928" spans="37:37" ht="12.75">
      <c r="AK11928" s="121"/>
    </row>
    <row r="11929" spans="37:37" ht="12.75">
      <c r="AK11929" s="121"/>
    </row>
    <row r="11930" spans="37:37" ht="12.75">
      <c r="AK11930" s="121"/>
    </row>
    <row r="11931" spans="37:37" ht="12.75">
      <c r="AK11931" s="121"/>
    </row>
    <row r="11932" spans="37:37" ht="12.75">
      <c r="AK11932" s="121"/>
    </row>
    <row r="11933" spans="37:37" ht="12.75">
      <c r="AK11933" s="121"/>
    </row>
    <row r="11934" spans="37:37" ht="12.75">
      <c r="AK11934" s="121"/>
    </row>
    <row r="11935" spans="37:37" ht="12.75">
      <c r="AK11935" s="121"/>
    </row>
    <row r="11936" spans="37:37" ht="12.75">
      <c r="AK11936" s="121"/>
    </row>
    <row r="11937" spans="37:37" ht="12.75">
      <c r="AK11937" s="121"/>
    </row>
    <row r="11938" spans="37:37" ht="12.75">
      <c r="AK11938" s="121"/>
    </row>
    <row r="11939" spans="37:37" ht="12.75">
      <c r="AK11939" s="121"/>
    </row>
    <row r="11940" spans="37:37" ht="12.75">
      <c r="AK11940" s="121"/>
    </row>
    <row r="11941" spans="37:37" ht="12.75">
      <c r="AK11941" s="121"/>
    </row>
    <row r="11942" spans="37:37" ht="12.75">
      <c r="AK11942" s="121"/>
    </row>
    <row r="11943" spans="37:37" ht="12.75">
      <c r="AK11943" s="121"/>
    </row>
    <row r="11944" spans="37:37" ht="12.75">
      <c r="AK11944" s="121"/>
    </row>
    <row r="11945" spans="37:37" ht="12.75">
      <c r="AK11945" s="121"/>
    </row>
    <row r="11946" spans="37:37" ht="12.75">
      <c r="AK11946" s="121"/>
    </row>
    <row r="11947" spans="37:37" ht="12.75">
      <c r="AK11947" s="121"/>
    </row>
    <row r="11948" spans="37:37" ht="12.75">
      <c r="AK11948" s="121"/>
    </row>
    <row r="11949" spans="37:37" ht="12.75">
      <c r="AK11949" s="121"/>
    </row>
    <row r="11950" spans="37:37" ht="12.75">
      <c r="AK11950" s="121"/>
    </row>
    <row r="11951" spans="37:37" ht="12.75">
      <c r="AK11951" s="121"/>
    </row>
    <row r="11952" spans="37:37" ht="12.75">
      <c r="AK11952" s="121"/>
    </row>
    <row r="11953" spans="37:37" ht="12.75">
      <c r="AK11953" s="121"/>
    </row>
    <row r="11954" spans="37:37" ht="12.75">
      <c r="AK11954" s="121"/>
    </row>
    <row r="11955" spans="37:37" ht="12.75">
      <c r="AK11955" s="121"/>
    </row>
    <row r="11956" spans="37:37" ht="12.75">
      <c r="AK11956" s="121"/>
    </row>
    <row r="11957" spans="37:37" ht="12.75">
      <c r="AK11957" s="121"/>
    </row>
    <row r="11958" spans="37:37" ht="12.75">
      <c r="AK11958" s="121"/>
    </row>
    <row r="11959" spans="37:37" ht="12.75">
      <c r="AK11959" s="121"/>
    </row>
    <row r="11960" spans="37:37" ht="12.75">
      <c r="AK11960" s="121"/>
    </row>
    <row r="11961" spans="37:37" ht="12.75">
      <c r="AK11961" s="121"/>
    </row>
    <row r="11962" spans="37:37" ht="12.75">
      <c r="AK11962" s="121"/>
    </row>
    <row r="11963" spans="37:37" ht="12.75">
      <c r="AK11963" s="121"/>
    </row>
    <row r="11964" spans="37:37" ht="12.75">
      <c r="AK11964" s="121"/>
    </row>
    <row r="11965" spans="37:37" ht="12.75">
      <c r="AK11965" s="121"/>
    </row>
    <row r="11966" spans="37:37" ht="12.75">
      <c r="AK11966" s="121"/>
    </row>
    <row r="11967" spans="37:37" ht="12.75">
      <c r="AK11967" s="121"/>
    </row>
    <row r="11968" spans="37:37" ht="12.75">
      <c r="AK11968" s="121"/>
    </row>
    <row r="11969" spans="37:37" ht="12.75">
      <c r="AK11969" s="121"/>
    </row>
    <row r="11970" spans="37:37" ht="12.75">
      <c r="AK11970" s="121"/>
    </row>
    <row r="11971" spans="37:37" ht="12.75">
      <c r="AK11971" s="121"/>
    </row>
    <row r="11972" spans="37:37" ht="12.75">
      <c r="AK11972" s="121"/>
    </row>
    <row r="11973" spans="37:37" ht="12.75">
      <c r="AK11973" s="121"/>
    </row>
    <row r="11974" spans="37:37" ht="12.75">
      <c r="AK11974" s="121"/>
    </row>
    <row r="11975" spans="37:37" ht="12.75">
      <c r="AK11975" s="121"/>
    </row>
    <row r="11976" spans="37:37" ht="12.75">
      <c r="AK11976" s="121"/>
    </row>
    <row r="11977" spans="37:37" ht="12.75">
      <c r="AK11977" s="121"/>
    </row>
    <row r="11978" spans="37:37" ht="12.75">
      <c r="AK11978" s="121"/>
    </row>
    <row r="11979" spans="37:37" ht="12.75">
      <c r="AK11979" s="121"/>
    </row>
    <row r="11980" spans="37:37" ht="12.75">
      <c r="AK11980" s="121"/>
    </row>
    <row r="11981" spans="37:37" ht="12.75">
      <c r="AK11981" s="121"/>
    </row>
    <row r="11982" spans="37:37" ht="12.75">
      <c r="AK11982" s="121"/>
    </row>
    <row r="11983" spans="37:37" ht="12.75">
      <c r="AK11983" s="121"/>
    </row>
    <row r="11984" spans="37:37" ht="12.75">
      <c r="AK11984" s="121"/>
    </row>
    <row r="11985" spans="37:37" ht="12.75">
      <c r="AK11985" s="121"/>
    </row>
    <row r="11986" spans="37:37" ht="12.75">
      <c r="AK11986" s="121"/>
    </row>
    <row r="11987" spans="37:37" ht="12.75">
      <c r="AK11987" s="121"/>
    </row>
    <row r="11988" spans="37:37" ht="12.75">
      <c r="AK11988" s="121"/>
    </row>
    <row r="11989" spans="37:37" ht="12.75">
      <c r="AK11989" s="121"/>
    </row>
    <row r="11990" spans="37:37" ht="12.75">
      <c r="AK11990" s="121"/>
    </row>
    <row r="11991" spans="37:37" ht="12.75">
      <c r="AK11991" s="121"/>
    </row>
    <row r="11992" spans="37:37" ht="12.75">
      <c r="AK11992" s="121"/>
    </row>
    <row r="11993" spans="37:37" ht="12.75">
      <c r="AK11993" s="121"/>
    </row>
    <row r="11994" spans="37:37" ht="12.75">
      <c r="AK11994" s="121"/>
    </row>
    <row r="11995" spans="37:37" ht="12.75">
      <c r="AK11995" s="121"/>
    </row>
    <row r="11996" spans="37:37" ht="12.75">
      <c r="AK11996" s="121"/>
    </row>
    <row r="11997" spans="37:37" ht="12.75">
      <c r="AK11997" s="121"/>
    </row>
    <row r="11998" spans="37:37" ht="12.75">
      <c r="AK11998" s="121"/>
    </row>
    <row r="11999" spans="37:37" ht="12.75">
      <c r="AK11999" s="121"/>
    </row>
    <row r="12000" spans="37:37" ht="12.75">
      <c r="AK12000" s="121"/>
    </row>
    <row r="12001" spans="37:37" ht="12.75">
      <c r="AK12001" s="121"/>
    </row>
    <row r="12002" spans="37:37" ht="12.75">
      <c r="AK12002" s="121"/>
    </row>
    <row r="12003" spans="37:37" ht="12.75">
      <c r="AK12003" s="121"/>
    </row>
    <row r="12004" spans="37:37" ht="12.75">
      <c r="AK12004" s="121"/>
    </row>
    <row r="12005" spans="37:37" ht="12.75">
      <c r="AK12005" s="121"/>
    </row>
    <row r="12006" spans="37:37" ht="12.75">
      <c r="AK12006" s="121"/>
    </row>
    <row r="12007" spans="37:37" ht="12.75">
      <c r="AK12007" s="121"/>
    </row>
    <row r="12008" spans="37:37" ht="12.75">
      <c r="AK12008" s="121"/>
    </row>
    <row r="12009" spans="37:37" ht="12.75">
      <c r="AK12009" s="121"/>
    </row>
    <row r="12010" spans="37:37" ht="12.75">
      <c r="AK12010" s="121"/>
    </row>
    <row r="12011" spans="37:37" ht="12.75">
      <c r="AK12011" s="121"/>
    </row>
    <row r="12012" spans="37:37" ht="12.75">
      <c r="AK12012" s="121"/>
    </row>
    <row r="12013" spans="37:37" ht="12.75">
      <c r="AK12013" s="121"/>
    </row>
    <row r="12014" spans="37:37" ht="12.75">
      <c r="AK12014" s="121"/>
    </row>
    <row r="12015" spans="37:37" ht="12.75">
      <c r="AK12015" s="121"/>
    </row>
    <row r="12016" spans="37:37" ht="12.75">
      <c r="AK12016" s="121"/>
    </row>
    <row r="12017" spans="37:37" ht="12.75">
      <c r="AK12017" s="121"/>
    </row>
    <row r="12018" spans="37:37" ht="12.75">
      <c r="AK12018" s="121"/>
    </row>
    <row r="12019" spans="37:37" ht="12.75">
      <c r="AK12019" s="121"/>
    </row>
    <row r="12020" spans="37:37" ht="12.75">
      <c r="AK12020" s="121"/>
    </row>
    <row r="12021" spans="37:37" ht="12.75">
      <c r="AK12021" s="121"/>
    </row>
    <row r="12022" spans="37:37" ht="12.75">
      <c r="AK12022" s="121"/>
    </row>
    <row r="12023" spans="37:37" ht="12.75">
      <c r="AK12023" s="121"/>
    </row>
    <row r="12024" spans="37:37" ht="12.75">
      <c r="AK12024" s="121"/>
    </row>
    <row r="12025" spans="37:37" ht="12.75">
      <c r="AK12025" s="121"/>
    </row>
    <row r="12026" spans="37:37" ht="12.75">
      <c r="AK12026" s="121"/>
    </row>
    <row r="12027" spans="37:37" ht="12.75">
      <c r="AK12027" s="121"/>
    </row>
    <row r="12028" spans="37:37" ht="12.75">
      <c r="AK12028" s="121"/>
    </row>
    <row r="12029" spans="37:37" ht="12.75">
      <c r="AK12029" s="121"/>
    </row>
    <row r="12030" spans="37:37" ht="12.75">
      <c r="AK12030" s="121"/>
    </row>
    <row r="12031" spans="37:37" ht="12.75">
      <c r="AK12031" s="121"/>
    </row>
    <row r="12032" spans="37:37" ht="12.75">
      <c r="AK12032" s="121"/>
    </row>
    <row r="12033" spans="37:37" ht="12.75">
      <c r="AK12033" s="121"/>
    </row>
    <row r="12034" spans="37:37" ht="12.75">
      <c r="AK12034" s="121"/>
    </row>
    <row r="12035" spans="37:37" ht="12.75">
      <c r="AK12035" s="121"/>
    </row>
    <row r="12036" spans="37:37" ht="12.75">
      <c r="AK12036" s="121"/>
    </row>
    <row r="12037" spans="37:37" ht="12.75">
      <c r="AK12037" s="121"/>
    </row>
    <row r="12038" spans="37:37" ht="12.75">
      <c r="AK12038" s="121"/>
    </row>
    <row r="12039" spans="37:37" ht="12.75">
      <c r="AK12039" s="121"/>
    </row>
    <row r="12040" spans="37:37" ht="12.75">
      <c r="AK12040" s="121"/>
    </row>
    <row r="12041" spans="37:37" ht="12.75">
      <c r="AK12041" s="121"/>
    </row>
    <row r="12042" spans="37:37" ht="12.75">
      <c r="AK12042" s="121"/>
    </row>
    <row r="12043" spans="37:37" ht="12.75">
      <c r="AK12043" s="121"/>
    </row>
    <row r="12044" spans="37:37" ht="12.75">
      <c r="AK12044" s="121"/>
    </row>
    <row r="12045" spans="37:37" ht="12.75">
      <c r="AK12045" s="121"/>
    </row>
    <row r="12046" spans="37:37" ht="12.75">
      <c r="AK12046" s="121"/>
    </row>
    <row r="12047" spans="37:37" ht="12.75">
      <c r="AK12047" s="121"/>
    </row>
    <row r="12048" spans="37:37" ht="12.75">
      <c r="AK12048" s="121"/>
    </row>
    <row r="12049" spans="37:37" ht="12.75">
      <c r="AK12049" s="121"/>
    </row>
    <row r="12050" spans="37:37" ht="12.75">
      <c r="AK12050" s="121"/>
    </row>
    <row r="12051" spans="37:37" ht="12.75">
      <c r="AK12051" s="121"/>
    </row>
    <row r="12052" spans="37:37" ht="12.75">
      <c r="AK12052" s="121"/>
    </row>
    <row r="12053" spans="37:37" ht="12.75">
      <c r="AK12053" s="121"/>
    </row>
    <row r="12054" spans="37:37" ht="12.75">
      <c r="AK12054" s="121"/>
    </row>
    <row r="12055" spans="37:37" ht="12.75">
      <c r="AK12055" s="121"/>
    </row>
    <row r="12056" spans="37:37" ht="12.75">
      <c r="AK12056" s="121"/>
    </row>
    <row r="12057" spans="37:37" ht="12.75">
      <c r="AK12057" s="121"/>
    </row>
    <row r="12058" spans="37:37" ht="12.75">
      <c r="AK12058" s="121"/>
    </row>
    <row r="12059" spans="37:37" ht="12.75">
      <c r="AK12059" s="121"/>
    </row>
    <row r="12060" spans="37:37" ht="12.75">
      <c r="AK12060" s="121"/>
    </row>
    <row r="12061" spans="37:37" ht="12.75">
      <c r="AK12061" s="121"/>
    </row>
    <row r="12062" spans="37:37" ht="12.75">
      <c r="AK12062" s="121"/>
    </row>
    <row r="12063" spans="37:37" ht="12.75">
      <c r="AK12063" s="121"/>
    </row>
    <row r="12064" spans="37:37" ht="12.75">
      <c r="AK12064" s="121"/>
    </row>
    <row r="12065" spans="37:37" ht="12.75">
      <c r="AK12065" s="121"/>
    </row>
    <row r="12066" spans="37:37" ht="12.75">
      <c r="AK12066" s="121"/>
    </row>
    <row r="12067" spans="37:37" ht="12.75">
      <c r="AK12067" s="121"/>
    </row>
    <row r="12068" spans="37:37" ht="12.75">
      <c r="AK12068" s="121"/>
    </row>
    <row r="12069" spans="37:37" ht="12.75">
      <c r="AK12069" s="121"/>
    </row>
    <row r="12070" spans="37:37" ht="12.75">
      <c r="AK12070" s="121"/>
    </row>
    <row r="12071" spans="37:37" ht="12.75">
      <c r="AK12071" s="121"/>
    </row>
    <row r="12072" spans="37:37" ht="12.75">
      <c r="AK12072" s="121"/>
    </row>
    <row r="12073" spans="37:37" ht="12.75">
      <c r="AK12073" s="121"/>
    </row>
    <row r="12074" spans="37:37" ht="12.75">
      <c r="AK12074" s="121"/>
    </row>
    <row r="12075" spans="37:37" ht="12.75">
      <c r="AK12075" s="121"/>
    </row>
    <row r="12076" spans="37:37" ht="12.75">
      <c r="AK12076" s="121"/>
    </row>
    <row r="12077" spans="37:37" ht="12.75">
      <c r="AK12077" s="121"/>
    </row>
    <row r="12078" spans="37:37" ht="12.75">
      <c r="AK12078" s="121"/>
    </row>
    <row r="12079" spans="37:37" ht="12.75">
      <c r="AK12079" s="121"/>
    </row>
    <row r="12080" spans="37:37" ht="12.75">
      <c r="AK12080" s="121"/>
    </row>
    <row r="12081" spans="37:37" ht="12.75">
      <c r="AK12081" s="121"/>
    </row>
    <row r="12082" spans="37:37" ht="12.75">
      <c r="AK12082" s="121"/>
    </row>
    <row r="12083" spans="37:37" ht="12.75">
      <c r="AK12083" s="121"/>
    </row>
    <row r="12084" spans="37:37" ht="12.75">
      <c r="AK12084" s="121"/>
    </row>
    <row r="12085" spans="37:37" ht="12.75">
      <c r="AK12085" s="121"/>
    </row>
    <row r="12086" spans="37:37" ht="12.75">
      <c r="AK12086" s="121"/>
    </row>
    <row r="12087" spans="37:37" ht="12.75">
      <c r="AK12087" s="121"/>
    </row>
    <row r="12088" spans="37:37" ht="12.75">
      <c r="AK12088" s="121"/>
    </row>
    <row r="12089" spans="37:37" ht="12.75">
      <c r="AK12089" s="121"/>
    </row>
    <row r="12090" spans="37:37" ht="12.75">
      <c r="AK12090" s="121"/>
    </row>
    <row r="12091" spans="37:37" ht="12.75">
      <c r="AK12091" s="121"/>
    </row>
    <row r="12092" spans="37:37" ht="12.75">
      <c r="AK12092" s="121"/>
    </row>
    <row r="12093" spans="37:37" ht="12.75">
      <c r="AK12093" s="121"/>
    </row>
    <row r="12094" spans="37:37" ht="12.75">
      <c r="AK12094" s="121"/>
    </row>
    <row r="12095" spans="37:37" ht="12.75">
      <c r="AK12095" s="121"/>
    </row>
    <row r="12096" spans="37:37" ht="12.75">
      <c r="AK12096" s="121"/>
    </row>
    <row r="12097" spans="37:37" ht="12.75">
      <c r="AK12097" s="121"/>
    </row>
    <row r="12098" spans="37:37" ht="12.75">
      <c r="AK12098" s="121"/>
    </row>
    <row r="12099" spans="37:37" ht="12.75">
      <c r="AK12099" s="121"/>
    </row>
    <row r="12100" spans="37:37" ht="12.75">
      <c r="AK12100" s="121"/>
    </row>
    <row r="12101" spans="37:37" ht="12.75">
      <c r="AK12101" s="121"/>
    </row>
    <row r="12102" spans="37:37" ht="12.75">
      <c r="AK12102" s="121"/>
    </row>
    <row r="12103" spans="37:37" ht="12.75">
      <c r="AK12103" s="121"/>
    </row>
    <row r="12104" spans="37:37" ht="12.75">
      <c r="AK12104" s="121"/>
    </row>
    <row r="12105" spans="37:37" ht="12.75">
      <c r="AK12105" s="121"/>
    </row>
    <row r="12106" spans="37:37" ht="12.75">
      <c r="AK12106" s="121"/>
    </row>
    <row r="12107" spans="37:37" ht="12.75">
      <c r="AK12107" s="121"/>
    </row>
    <row r="12108" spans="37:37" ht="12.75">
      <c r="AK12108" s="121"/>
    </row>
    <row r="12109" spans="37:37" ht="12.75">
      <c r="AK12109" s="121"/>
    </row>
    <row r="12110" spans="37:37" ht="12.75">
      <c r="AK12110" s="121"/>
    </row>
    <row r="12111" spans="37:37" ht="12.75">
      <c r="AK12111" s="121"/>
    </row>
    <row r="12112" spans="37:37" ht="12.75">
      <c r="AK12112" s="121"/>
    </row>
    <row r="12113" spans="37:37" ht="12.75">
      <c r="AK12113" s="121"/>
    </row>
    <row r="12114" spans="37:37" ht="12.75">
      <c r="AK12114" s="121"/>
    </row>
    <row r="12115" spans="37:37" ht="12.75">
      <c r="AK12115" s="121"/>
    </row>
    <row r="12116" spans="37:37" ht="12.75">
      <c r="AK12116" s="121"/>
    </row>
    <row r="12117" spans="37:37" ht="12.75">
      <c r="AK12117" s="121"/>
    </row>
    <row r="12118" spans="37:37" ht="12.75">
      <c r="AK12118" s="121"/>
    </row>
    <row r="12119" spans="37:37" ht="12.75">
      <c r="AK12119" s="121"/>
    </row>
    <row r="12120" spans="37:37" ht="12.75">
      <c r="AK12120" s="121"/>
    </row>
    <row r="12121" spans="37:37" ht="12.75">
      <c r="AK12121" s="121"/>
    </row>
    <row r="12122" spans="37:37" ht="12.75">
      <c r="AK12122" s="121"/>
    </row>
    <row r="12123" spans="37:37" ht="12.75">
      <c r="AK12123" s="121"/>
    </row>
    <row r="12124" spans="37:37" ht="12.75">
      <c r="AK12124" s="121"/>
    </row>
    <row r="12125" spans="37:37" ht="12.75">
      <c r="AK12125" s="121"/>
    </row>
    <row r="12126" spans="37:37" ht="12.75">
      <c r="AK12126" s="121"/>
    </row>
    <row r="12127" spans="37:37" ht="12.75">
      <c r="AK12127" s="121"/>
    </row>
    <row r="12128" spans="37:37" ht="12.75">
      <c r="AK12128" s="121"/>
    </row>
    <row r="12129" spans="37:37" ht="12.75">
      <c r="AK12129" s="121"/>
    </row>
    <row r="12130" spans="37:37" ht="12.75">
      <c r="AK12130" s="121"/>
    </row>
    <row r="12131" spans="37:37" ht="12.75">
      <c r="AK12131" s="121"/>
    </row>
    <row r="12132" spans="37:37" ht="12.75">
      <c r="AK12132" s="121"/>
    </row>
    <row r="12133" spans="37:37" ht="12.75">
      <c r="AK12133" s="121"/>
    </row>
    <row r="12134" spans="37:37" ht="12.75">
      <c r="AK12134" s="121"/>
    </row>
    <row r="12135" spans="37:37" ht="12.75">
      <c r="AK12135" s="121"/>
    </row>
    <row r="12136" spans="37:37" ht="12.75">
      <c r="AK12136" s="121"/>
    </row>
    <row r="12137" spans="37:37" ht="12.75">
      <c r="AK12137" s="121"/>
    </row>
    <row r="12138" spans="37:37" ht="12.75">
      <c r="AK12138" s="121"/>
    </row>
    <row r="12139" spans="37:37" ht="12.75">
      <c r="AK12139" s="121"/>
    </row>
    <row r="12140" spans="37:37" ht="12.75">
      <c r="AK12140" s="121"/>
    </row>
    <row r="12141" spans="37:37" ht="12.75">
      <c r="AK12141" s="121"/>
    </row>
    <row r="12142" spans="37:37" ht="12.75">
      <c r="AK12142" s="121"/>
    </row>
    <row r="12143" spans="37:37" ht="12.75">
      <c r="AK12143" s="121"/>
    </row>
    <row r="12144" spans="37:37" ht="12.75">
      <c r="AK12144" s="121"/>
    </row>
    <row r="12145" spans="37:37" ht="12.75">
      <c r="AK12145" s="121"/>
    </row>
    <row r="12146" spans="37:37" ht="12.75">
      <c r="AK12146" s="121"/>
    </row>
    <row r="12147" spans="37:37" ht="12.75">
      <c r="AK12147" s="121"/>
    </row>
    <row r="12148" spans="37:37" ht="12.75">
      <c r="AK12148" s="121"/>
    </row>
    <row r="12149" spans="37:37" ht="12.75">
      <c r="AK12149" s="121"/>
    </row>
    <row r="12150" spans="37:37" ht="12.75">
      <c r="AK12150" s="121"/>
    </row>
    <row r="12151" spans="37:37" ht="12.75">
      <c r="AK12151" s="121"/>
    </row>
    <row r="12152" spans="37:37" ht="12.75">
      <c r="AK12152" s="121"/>
    </row>
    <row r="12153" spans="37:37" ht="12.75">
      <c r="AK12153" s="121"/>
    </row>
    <row r="12154" spans="37:37" ht="12.75">
      <c r="AK12154" s="121"/>
    </row>
    <row r="12155" spans="37:37" ht="12.75">
      <c r="AK12155" s="121"/>
    </row>
    <row r="12156" spans="37:37" ht="12.75">
      <c r="AK12156" s="121"/>
    </row>
    <row r="12157" spans="37:37" ht="12.75">
      <c r="AK12157" s="121"/>
    </row>
    <row r="12158" spans="37:37" ht="12.75">
      <c r="AK12158" s="121"/>
    </row>
    <row r="12159" spans="37:37" ht="12.75">
      <c r="AK12159" s="121"/>
    </row>
    <row r="12160" spans="37:37" ht="12.75">
      <c r="AK12160" s="121"/>
    </row>
    <row r="12161" spans="37:37" ht="12.75">
      <c r="AK12161" s="121"/>
    </row>
    <row r="12162" spans="37:37" ht="12.75">
      <c r="AK12162" s="121"/>
    </row>
    <row r="12163" spans="37:37" ht="12.75">
      <c r="AK12163" s="121"/>
    </row>
    <row r="12164" spans="37:37" ht="12.75">
      <c r="AK12164" s="121"/>
    </row>
    <row r="12165" spans="37:37" ht="12.75">
      <c r="AK12165" s="121"/>
    </row>
    <row r="12166" spans="37:37" ht="12.75">
      <c r="AK12166" s="121"/>
    </row>
    <row r="12167" spans="37:37" ht="12.75">
      <c r="AK12167" s="121"/>
    </row>
    <row r="12168" spans="37:37" ht="12.75">
      <c r="AK12168" s="121"/>
    </row>
    <row r="12169" spans="37:37" ht="12.75">
      <c r="AK12169" s="121"/>
    </row>
    <row r="12170" spans="37:37" ht="12.75">
      <c r="AK12170" s="121"/>
    </row>
    <row r="12171" spans="37:37" ht="12.75">
      <c r="AK12171" s="121"/>
    </row>
    <row r="12172" spans="37:37" ht="12.75">
      <c r="AK12172" s="121"/>
    </row>
    <row r="12173" spans="37:37" ht="12.75">
      <c r="AK12173" s="121"/>
    </row>
    <row r="12174" spans="37:37" ht="12.75">
      <c r="AK12174" s="121"/>
    </row>
    <row r="12175" spans="37:37" ht="12.75">
      <c r="AK12175" s="121"/>
    </row>
    <row r="12176" spans="37:37" ht="12.75">
      <c r="AK12176" s="121"/>
    </row>
    <row r="12177" spans="37:37" ht="12.75">
      <c r="AK12177" s="121"/>
    </row>
    <row r="12178" spans="37:37" ht="12.75">
      <c r="AK12178" s="121"/>
    </row>
    <row r="12179" spans="37:37" ht="12.75">
      <c r="AK12179" s="121"/>
    </row>
    <row r="12180" spans="37:37" ht="12.75">
      <c r="AK12180" s="121"/>
    </row>
    <row r="12181" spans="37:37" ht="12.75">
      <c r="AK12181" s="121"/>
    </row>
    <row r="12182" spans="37:37" ht="12.75">
      <c r="AK12182" s="121"/>
    </row>
    <row r="12183" spans="37:37" ht="12.75">
      <c r="AK12183" s="121"/>
    </row>
    <row r="12184" spans="37:37" ht="12.75">
      <c r="AK12184" s="121"/>
    </row>
    <row r="12185" spans="37:37" ht="12.75">
      <c r="AK12185" s="121"/>
    </row>
    <row r="12186" spans="37:37" ht="12.75">
      <c r="AK12186" s="121"/>
    </row>
    <row r="12187" spans="37:37" ht="12.75">
      <c r="AK12187" s="121"/>
    </row>
    <row r="12188" spans="37:37" ht="12.75">
      <c r="AK12188" s="121"/>
    </row>
    <row r="12189" spans="37:37" ht="12.75">
      <c r="AK12189" s="121"/>
    </row>
    <row r="12190" spans="37:37" ht="12.75">
      <c r="AK12190" s="121"/>
    </row>
    <row r="12191" spans="37:37" ht="12.75">
      <c r="AK12191" s="121"/>
    </row>
    <row r="12192" spans="37:37" ht="12.75">
      <c r="AK12192" s="121"/>
    </row>
    <row r="12193" spans="37:37" ht="12.75">
      <c r="AK12193" s="121"/>
    </row>
    <row r="12194" spans="37:37" ht="12.75">
      <c r="AK12194" s="121"/>
    </row>
    <row r="12195" spans="37:37" ht="12.75">
      <c r="AK12195" s="121"/>
    </row>
    <row r="12196" spans="37:37" ht="12.75">
      <c r="AK12196" s="121"/>
    </row>
    <row r="12197" spans="37:37" ht="12.75">
      <c r="AK12197" s="121"/>
    </row>
    <row r="12198" spans="37:37" ht="12.75">
      <c r="AK12198" s="121"/>
    </row>
    <row r="12199" spans="37:37" ht="12.75">
      <c r="AK12199" s="121"/>
    </row>
    <row r="12200" spans="37:37" ht="12.75">
      <c r="AK12200" s="121"/>
    </row>
    <row r="12201" spans="37:37" ht="12.75">
      <c r="AK12201" s="121"/>
    </row>
    <row r="12202" spans="37:37" ht="12.75">
      <c r="AK12202" s="121"/>
    </row>
    <row r="12203" spans="37:37" ht="12.75">
      <c r="AK12203" s="121"/>
    </row>
    <row r="12204" spans="37:37" ht="12.75">
      <c r="AK12204" s="121"/>
    </row>
    <row r="12205" spans="37:37" ht="12.75">
      <c r="AK12205" s="121"/>
    </row>
    <row r="12206" spans="37:37" ht="12.75">
      <c r="AK12206" s="121"/>
    </row>
    <row r="12207" spans="37:37" ht="12.75">
      <c r="AK12207" s="121"/>
    </row>
    <row r="12208" spans="37:37" ht="12.75">
      <c r="AK12208" s="121"/>
    </row>
    <row r="12209" spans="37:37" ht="12.75">
      <c r="AK12209" s="121"/>
    </row>
    <row r="12210" spans="37:37" ht="12.75">
      <c r="AK12210" s="121"/>
    </row>
    <row r="12211" spans="37:37" ht="12.75">
      <c r="AK12211" s="121"/>
    </row>
    <row r="12212" spans="37:37" ht="12.75">
      <c r="AK12212" s="121"/>
    </row>
    <row r="12213" spans="37:37" ht="12.75">
      <c r="AK12213" s="121"/>
    </row>
    <row r="12214" spans="37:37" ht="12.75">
      <c r="AK12214" s="121"/>
    </row>
    <row r="12215" spans="37:37" ht="12.75">
      <c r="AK12215" s="121"/>
    </row>
    <row r="12216" spans="37:37" ht="12.75">
      <c r="AK12216" s="121"/>
    </row>
    <row r="12217" spans="37:37" ht="12.75">
      <c r="AK12217" s="121"/>
    </row>
    <row r="12218" spans="37:37" ht="12.75">
      <c r="AK12218" s="121"/>
    </row>
    <row r="12219" spans="37:37" ht="12.75">
      <c r="AK12219" s="121"/>
    </row>
    <row r="12220" spans="37:37" ht="12.75">
      <c r="AK12220" s="121"/>
    </row>
    <row r="12221" spans="37:37" ht="12.75">
      <c r="AK12221" s="121"/>
    </row>
    <row r="12222" spans="37:37" ht="12.75">
      <c r="AK12222" s="121"/>
    </row>
    <row r="12223" spans="37:37" ht="12.75">
      <c r="AK12223" s="121"/>
    </row>
    <row r="12224" spans="37:37" ht="12.75">
      <c r="AK12224" s="121"/>
    </row>
    <row r="12225" spans="37:37" ht="12.75">
      <c r="AK12225" s="121"/>
    </row>
    <row r="12226" spans="37:37" ht="12.75">
      <c r="AK12226" s="121"/>
    </row>
    <row r="12227" spans="37:37" ht="12.75">
      <c r="AK12227" s="121"/>
    </row>
    <row r="12228" spans="37:37" ht="12.75">
      <c r="AK12228" s="121"/>
    </row>
    <row r="12229" spans="37:37" ht="12.75">
      <c r="AK12229" s="121"/>
    </row>
    <row r="12230" spans="37:37" ht="12.75">
      <c r="AK12230" s="121"/>
    </row>
    <row r="12231" spans="37:37" ht="12.75">
      <c r="AK12231" s="121"/>
    </row>
    <row r="12232" spans="37:37" ht="12.75">
      <c r="AK12232" s="121"/>
    </row>
    <row r="12233" spans="37:37" ht="12.75">
      <c r="AK12233" s="121"/>
    </row>
    <row r="12234" spans="37:37" ht="12.75">
      <c r="AK12234" s="121"/>
    </row>
    <row r="12235" spans="37:37" ht="12.75">
      <c r="AK12235" s="121"/>
    </row>
    <row r="12236" spans="37:37" ht="12.75">
      <c r="AK12236" s="121"/>
    </row>
    <row r="12237" spans="37:37" ht="12.75">
      <c r="AK12237" s="121"/>
    </row>
    <row r="12238" spans="37:37" ht="12.75">
      <c r="AK12238" s="121"/>
    </row>
    <row r="12239" spans="37:37" ht="12.75">
      <c r="AK12239" s="121"/>
    </row>
    <row r="12240" spans="37:37" ht="12.75">
      <c r="AK12240" s="121"/>
    </row>
    <row r="12241" spans="37:37" ht="12.75">
      <c r="AK12241" s="121"/>
    </row>
    <row r="12242" spans="37:37" ht="12.75">
      <c r="AK12242" s="121"/>
    </row>
    <row r="12243" spans="37:37" ht="12.75">
      <c r="AK12243" s="121"/>
    </row>
    <row r="12244" spans="37:37" ht="12.75">
      <c r="AK12244" s="121"/>
    </row>
    <row r="12245" spans="37:37" ht="12.75">
      <c r="AK12245" s="121"/>
    </row>
    <row r="12246" spans="37:37" ht="12.75">
      <c r="AK12246" s="121"/>
    </row>
    <row r="12247" spans="37:37" ht="12.75">
      <c r="AK12247" s="121"/>
    </row>
    <row r="12248" spans="37:37" ht="12.75">
      <c r="AK12248" s="121"/>
    </row>
    <row r="12249" spans="37:37" ht="12.75">
      <c r="AK12249" s="121"/>
    </row>
    <row r="12250" spans="37:37" ht="12.75">
      <c r="AK12250" s="121"/>
    </row>
    <row r="12251" spans="37:37" ht="12.75">
      <c r="AK12251" s="121"/>
    </row>
    <row r="12252" spans="37:37" ht="12.75">
      <c r="AK12252" s="121"/>
    </row>
    <row r="12253" spans="37:37" ht="12.75">
      <c r="AK12253" s="121"/>
    </row>
    <row r="12254" spans="37:37" ht="12.75">
      <c r="AK12254" s="121"/>
    </row>
    <row r="12255" spans="37:37" ht="12.75">
      <c r="AK12255" s="121"/>
    </row>
    <row r="12256" spans="37:37" ht="12.75">
      <c r="AK12256" s="121"/>
    </row>
    <row r="12257" spans="37:37" ht="12.75">
      <c r="AK12257" s="121"/>
    </row>
    <row r="12258" spans="37:37" ht="12.75">
      <c r="AK12258" s="121"/>
    </row>
    <row r="12259" spans="37:37" ht="12.75">
      <c r="AK12259" s="121"/>
    </row>
    <row r="12260" spans="37:37" ht="12.75">
      <c r="AK12260" s="121"/>
    </row>
    <row r="12261" spans="37:37" ht="12.75">
      <c r="AK12261" s="121"/>
    </row>
    <row r="12262" spans="37:37" ht="12.75">
      <c r="AK12262" s="121"/>
    </row>
    <row r="12263" spans="37:37" ht="12.75">
      <c r="AK12263" s="121"/>
    </row>
    <row r="12264" spans="37:37" ht="12.75">
      <c r="AK12264" s="121"/>
    </row>
    <row r="12265" spans="37:37" ht="12.75">
      <c r="AK12265" s="121"/>
    </row>
    <row r="12266" spans="37:37" ht="12.75">
      <c r="AK12266" s="121"/>
    </row>
    <row r="12267" spans="37:37" ht="12.75">
      <c r="AK12267" s="121"/>
    </row>
    <row r="12268" spans="37:37" ht="12.75">
      <c r="AK12268" s="121"/>
    </row>
    <row r="12269" spans="37:37" ht="12.75">
      <c r="AK12269" s="121"/>
    </row>
    <row r="12270" spans="37:37" ht="12.75">
      <c r="AK12270" s="121"/>
    </row>
    <row r="12271" spans="37:37" ht="12.75">
      <c r="AK12271" s="121"/>
    </row>
    <row r="12272" spans="37:37" ht="12.75">
      <c r="AK12272" s="121"/>
    </row>
    <row r="12273" spans="37:37" ht="12.75">
      <c r="AK12273" s="121"/>
    </row>
    <row r="12274" spans="37:37" ht="12.75">
      <c r="AK12274" s="121"/>
    </row>
    <row r="12275" spans="37:37" ht="12.75">
      <c r="AK12275" s="121"/>
    </row>
    <row r="12276" spans="37:37" ht="12.75">
      <c r="AK12276" s="121"/>
    </row>
    <row r="12277" spans="37:37" ht="12.75">
      <c r="AK12277" s="121"/>
    </row>
    <row r="12278" spans="37:37" ht="12.75">
      <c r="AK12278" s="121"/>
    </row>
    <row r="12279" spans="37:37" ht="12.75">
      <c r="AK12279" s="121"/>
    </row>
    <row r="12280" spans="37:37" ht="12.75">
      <c r="AK12280" s="121"/>
    </row>
    <row r="12281" spans="37:37" ht="12.75">
      <c r="AK12281" s="121"/>
    </row>
    <row r="12282" spans="37:37" ht="12.75">
      <c r="AK12282" s="121"/>
    </row>
    <row r="12283" spans="37:37" ht="12.75">
      <c r="AK12283" s="121"/>
    </row>
    <row r="12284" spans="37:37" ht="12.75">
      <c r="AK12284" s="121"/>
    </row>
    <row r="12285" spans="37:37" ht="12.75">
      <c r="AK12285" s="121"/>
    </row>
    <row r="12286" spans="37:37" ht="12.75">
      <c r="AK12286" s="121"/>
    </row>
    <row r="12287" spans="37:37" ht="12.75">
      <c r="AK12287" s="121"/>
    </row>
    <row r="12288" spans="37:37" ht="12.75">
      <c r="AK12288" s="121"/>
    </row>
    <row r="12289" spans="37:37" ht="12.75">
      <c r="AK12289" s="121"/>
    </row>
    <row r="12290" spans="37:37" ht="12.75">
      <c r="AK12290" s="121"/>
    </row>
    <row r="12291" spans="37:37" ht="12.75">
      <c r="AK12291" s="121"/>
    </row>
    <row r="12292" spans="37:37" ht="12.75">
      <c r="AK12292" s="121"/>
    </row>
    <row r="12293" spans="37:37" ht="12.75">
      <c r="AK12293" s="121"/>
    </row>
    <row r="12294" spans="37:37" ht="12.75">
      <c r="AK12294" s="121"/>
    </row>
    <row r="12295" spans="37:37" ht="12.75">
      <c r="AK12295" s="121"/>
    </row>
    <row r="12296" spans="37:37" ht="12.75">
      <c r="AK12296" s="121"/>
    </row>
    <row r="12297" spans="37:37" ht="12.75">
      <c r="AK12297" s="121"/>
    </row>
    <row r="12298" spans="37:37" ht="12.75">
      <c r="AK12298" s="121"/>
    </row>
    <row r="12299" spans="37:37" ht="12.75">
      <c r="AK12299" s="121"/>
    </row>
    <row r="12300" spans="37:37" ht="12.75">
      <c r="AK12300" s="121"/>
    </row>
    <row r="12301" spans="37:37" ht="12.75">
      <c r="AK12301" s="121"/>
    </row>
    <row r="12302" spans="37:37" ht="12.75">
      <c r="AK12302" s="121"/>
    </row>
    <row r="12303" spans="37:37" ht="12.75">
      <c r="AK12303" s="121"/>
    </row>
    <row r="12304" spans="37:37" ht="12.75">
      <c r="AK12304" s="121"/>
    </row>
    <row r="12305" spans="37:37" ht="12.75">
      <c r="AK12305" s="121"/>
    </row>
    <row r="12306" spans="37:37" ht="12.75">
      <c r="AK12306" s="121"/>
    </row>
    <row r="12307" spans="37:37" ht="12.75">
      <c r="AK12307" s="121"/>
    </row>
    <row r="12308" spans="37:37" ht="12.75">
      <c r="AK12308" s="121"/>
    </row>
    <row r="12309" spans="37:37" ht="12.75">
      <c r="AK12309" s="121"/>
    </row>
    <row r="12310" spans="37:37" ht="12.75">
      <c r="AK12310" s="121"/>
    </row>
    <row r="12311" spans="37:37" ht="12.75">
      <c r="AK12311" s="121"/>
    </row>
    <row r="12312" spans="37:37" ht="12.75">
      <c r="AK12312" s="121"/>
    </row>
    <row r="12313" spans="37:37" ht="12.75">
      <c r="AK12313" s="121"/>
    </row>
    <row r="12314" spans="37:37" ht="12.75">
      <c r="AK12314" s="121"/>
    </row>
    <row r="12315" spans="37:37" ht="12.75">
      <c r="AK12315" s="121"/>
    </row>
    <row r="12316" spans="37:37" ht="12.75">
      <c r="AK12316" s="121"/>
    </row>
    <row r="12317" spans="37:37" ht="12.75">
      <c r="AK12317" s="121"/>
    </row>
    <row r="12318" spans="37:37" ht="12.75">
      <c r="AK12318" s="121"/>
    </row>
    <row r="12319" spans="37:37" ht="12.75">
      <c r="AK12319" s="121"/>
    </row>
    <row r="12320" spans="37:37" ht="12.75">
      <c r="AK12320" s="121"/>
    </row>
    <row r="12321" spans="37:37" ht="12.75">
      <c r="AK12321" s="121"/>
    </row>
    <row r="12322" spans="37:37" ht="12.75">
      <c r="AK12322" s="121"/>
    </row>
    <row r="12323" spans="37:37" ht="12.75">
      <c r="AK12323" s="121"/>
    </row>
    <row r="12324" spans="37:37" ht="12.75">
      <c r="AK12324" s="121"/>
    </row>
    <row r="12325" spans="37:37" ht="12.75">
      <c r="AK12325" s="121"/>
    </row>
    <row r="12326" spans="37:37" ht="12.75">
      <c r="AK12326" s="121"/>
    </row>
    <row r="12327" spans="37:37" ht="12.75">
      <c r="AK12327" s="121"/>
    </row>
    <row r="12328" spans="37:37" ht="12.75">
      <c r="AK12328" s="121"/>
    </row>
    <row r="12329" spans="37:37" ht="12.75">
      <c r="AK12329" s="121"/>
    </row>
    <row r="12330" spans="37:37" ht="12.75">
      <c r="AK12330" s="121"/>
    </row>
    <row r="12331" spans="37:37" ht="12.75">
      <c r="AK12331" s="121"/>
    </row>
    <row r="12332" spans="37:37" ht="12.75">
      <c r="AK12332" s="121"/>
    </row>
    <row r="12333" spans="37:37" ht="12.75">
      <c r="AK12333" s="121"/>
    </row>
    <row r="12334" spans="37:37" ht="12.75">
      <c r="AK12334" s="121"/>
    </row>
    <row r="12335" spans="37:37" ht="12.75">
      <c r="AK12335" s="121"/>
    </row>
    <row r="12336" spans="37:37" ht="12.75">
      <c r="AK12336" s="121"/>
    </row>
    <row r="12337" spans="37:37" ht="12.75">
      <c r="AK12337" s="121"/>
    </row>
    <row r="12338" spans="37:37" ht="12.75">
      <c r="AK12338" s="121"/>
    </row>
    <row r="12339" spans="37:37" ht="12.75">
      <c r="AK12339" s="121"/>
    </row>
    <row r="12340" spans="37:37" ht="12.75">
      <c r="AK12340" s="121"/>
    </row>
    <row r="12341" spans="37:37" ht="12.75">
      <c r="AK12341" s="121"/>
    </row>
    <row r="12342" spans="37:37" ht="12.75">
      <c r="AK12342" s="121"/>
    </row>
    <row r="12343" spans="37:37" ht="12.75">
      <c r="AK12343" s="121"/>
    </row>
    <row r="12344" spans="37:37" ht="12.75">
      <c r="AK12344" s="121"/>
    </row>
    <row r="12345" spans="37:37" ht="12.75">
      <c r="AK12345" s="121"/>
    </row>
    <row r="12346" spans="37:37" ht="12.75">
      <c r="AK12346" s="121"/>
    </row>
    <row r="12347" spans="37:37" ht="12.75">
      <c r="AK12347" s="121"/>
    </row>
    <row r="12348" spans="37:37" ht="12.75">
      <c r="AK12348" s="121"/>
    </row>
    <row r="12349" spans="37:37" ht="12.75">
      <c r="AK12349" s="121"/>
    </row>
    <row r="12350" spans="37:37" ht="12.75">
      <c r="AK12350" s="121"/>
    </row>
    <row r="12351" spans="37:37" ht="12.75">
      <c r="AK12351" s="121"/>
    </row>
    <row r="12352" spans="37:37" ht="12.75">
      <c r="AK12352" s="121"/>
    </row>
    <row r="12353" spans="37:37" ht="12.75">
      <c r="AK12353" s="121"/>
    </row>
    <row r="12354" spans="37:37" ht="12.75">
      <c r="AK12354" s="121"/>
    </row>
    <row r="12355" spans="37:37" ht="12.75">
      <c r="AK12355" s="121"/>
    </row>
    <row r="12356" spans="37:37" ht="12.75">
      <c r="AK12356" s="121"/>
    </row>
    <row r="12357" spans="37:37" ht="12.75">
      <c r="AK12357" s="121"/>
    </row>
    <row r="12358" spans="37:37" ht="12.75">
      <c r="AK12358" s="121"/>
    </row>
    <row r="12359" spans="37:37" ht="12.75">
      <c r="AK12359" s="121"/>
    </row>
    <row r="12360" spans="37:37" ht="12.75">
      <c r="AK12360" s="121"/>
    </row>
    <row r="12361" spans="37:37" ht="12.75">
      <c r="AK12361" s="121"/>
    </row>
    <row r="12362" spans="37:37" ht="12.75">
      <c r="AK12362" s="121"/>
    </row>
    <row r="12363" spans="37:37" ht="12.75">
      <c r="AK12363" s="121"/>
    </row>
    <row r="12364" spans="37:37" ht="12.75">
      <c r="AK12364" s="121"/>
    </row>
    <row r="12365" spans="37:37" ht="12.75">
      <c r="AK12365" s="121"/>
    </row>
    <row r="12366" spans="37:37" ht="12.75">
      <c r="AK12366" s="121"/>
    </row>
    <row r="12367" spans="37:37" ht="12.75">
      <c r="AK12367" s="121"/>
    </row>
    <row r="12368" spans="37:37" ht="12.75">
      <c r="AK12368" s="121"/>
    </row>
    <row r="12369" spans="37:37" ht="12.75">
      <c r="AK12369" s="121"/>
    </row>
    <row r="12370" spans="37:37" ht="12.75">
      <c r="AK12370" s="121"/>
    </row>
    <row r="12371" spans="37:37" ht="12.75">
      <c r="AK12371" s="121"/>
    </row>
    <row r="12372" spans="37:37" ht="12.75">
      <c r="AK12372" s="121"/>
    </row>
    <row r="12373" spans="37:37" ht="12.75">
      <c r="AK12373" s="121"/>
    </row>
    <row r="12374" spans="37:37" ht="12.75">
      <c r="AK12374" s="121"/>
    </row>
    <row r="12375" spans="37:37" ht="12.75">
      <c r="AK12375" s="121"/>
    </row>
    <row r="12376" spans="37:37" ht="12.75">
      <c r="AK12376" s="121"/>
    </row>
    <row r="12377" spans="37:37" ht="12.75">
      <c r="AK12377" s="121"/>
    </row>
    <row r="12378" spans="37:37" ht="12.75">
      <c r="AK12378" s="121"/>
    </row>
    <row r="12379" spans="37:37" ht="12.75">
      <c r="AK12379" s="121"/>
    </row>
    <row r="12380" spans="37:37" ht="12.75">
      <c r="AK12380" s="121"/>
    </row>
    <row r="12381" spans="37:37" ht="12.75">
      <c r="AK12381" s="121"/>
    </row>
    <row r="12382" spans="37:37" ht="12.75">
      <c r="AK12382" s="121"/>
    </row>
    <row r="12383" spans="37:37" ht="12.75">
      <c r="AK12383" s="121"/>
    </row>
    <row r="12384" spans="37:37" ht="12.75">
      <c r="AK12384" s="121"/>
    </row>
    <row r="12385" spans="37:37" ht="12.75">
      <c r="AK12385" s="121"/>
    </row>
    <row r="12386" spans="37:37" ht="12.75">
      <c r="AK12386" s="121"/>
    </row>
    <row r="12387" spans="37:37" ht="12.75">
      <c r="AK12387" s="121"/>
    </row>
    <row r="12388" spans="37:37" ht="12.75">
      <c r="AK12388" s="121"/>
    </row>
    <row r="12389" spans="37:37" ht="12.75">
      <c r="AK12389" s="121"/>
    </row>
    <row r="12390" spans="37:37" ht="12.75">
      <c r="AK12390" s="121"/>
    </row>
    <row r="12391" spans="37:37" ht="12.75">
      <c r="AK12391" s="121"/>
    </row>
    <row r="12392" spans="37:37" ht="12.75">
      <c r="AK12392" s="121"/>
    </row>
    <row r="12393" spans="37:37" ht="12.75">
      <c r="AK12393" s="121"/>
    </row>
    <row r="12394" spans="37:37" ht="12.75">
      <c r="AK12394" s="121"/>
    </row>
    <row r="12395" spans="37:37" ht="12.75">
      <c r="AK12395" s="121"/>
    </row>
    <row r="12396" spans="37:37" ht="12.75">
      <c r="AK12396" s="121"/>
    </row>
    <row r="12397" spans="37:37" ht="12.75">
      <c r="AK12397" s="121"/>
    </row>
    <row r="12398" spans="37:37" ht="12.75">
      <c r="AK12398" s="121"/>
    </row>
    <row r="12399" spans="37:37" ht="12.75">
      <c r="AK12399" s="121"/>
    </row>
    <row r="12400" spans="37:37" ht="12.75">
      <c r="AK12400" s="121"/>
    </row>
    <row r="12401" spans="37:37" ht="12.75">
      <c r="AK12401" s="121"/>
    </row>
    <row r="12402" spans="37:37" ht="12.75">
      <c r="AK12402" s="121"/>
    </row>
    <row r="12403" spans="37:37" ht="12.75">
      <c r="AK12403" s="121"/>
    </row>
    <row r="12404" spans="37:37" ht="12.75">
      <c r="AK12404" s="121"/>
    </row>
    <row r="12405" spans="37:37" ht="12.75">
      <c r="AK12405" s="121"/>
    </row>
    <row r="12406" spans="37:37" ht="12.75">
      <c r="AK12406" s="121"/>
    </row>
    <row r="12407" spans="37:37" ht="12.75">
      <c r="AK12407" s="121"/>
    </row>
    <row r="12408" spans="37:37" ht="12.75">
      <c r="AK12408" s="121"/>
    </row>
    <row r="12409" spans="37:37" ht="12.75">
      <c r="AK12409" s="121"/>
    </row>
    <row r="12410" spans="37:37" ht="12.75">
      <c r="AK12410" s="121"/>
    </row>
    <row r="12411" spans="37:37" ht="12.75">
      <c r="AK12411" s="121"/>
    </row>
    <row r="12412" spans="37:37" ht="12.75">
      <c r="AK12412" s="121"/>
    </row>
    <row r="12413" spans="37:37" ht="12.75">
      <c r="AK12413" s="121"/>
    </row>
    <row r="12414" spans="37:37" ht="12.75">
      <c r="AK12414" s="121"/>
    </row>
    <row r="12415" spans="37:37" ht="12.75">
      <c r="AK12415" s="121"/>
    </row>
    <row r="12416" spans="37:37" ht="12.75">
      <c r="AK12416" s="121"/>
    </row>
    <row r="12417" spans="37:37" ht="12.75">
      <c r="AK12417" s="121"/>
    </row>
    <row r="12418" spans="37:37" ht="12.75">
      <c r="AK12418" s="121"/>
    </row>
    <row r="12419" spans="37:37" ht="12.75">
      <c r="AK12419" s="121"/>
    </row>
    <row r="12420" spans="37:37" ht="12.75">
      <c r="AK12420" s="121"/>
    </row>
    <row r="12421" spans="37:37" ht="12.75">
      <c r="AK12421" s="121"/>
    </row>
    <row r="12422" spans="37:37" ht="12.75">
      <c r="AK12422" s="121"/>
    </row>
    <row r="12423" spans="37:37" ht="12.75">
      <c r="AK12423" s="121"/>
    </row>
    <row r="12424" spans="37:37" ht="12.75">
      <c r="AK12424" s="121"/>
    </row>
    <row r="12425" spans="37:37" ht="12.75">
      <c r="AK12425" s="121"/>
    </row>
    <row r="12426" spans="37:37" ht="12.75">
      <c r="AK12426" s="121"/>
    </row>
    <row r="12427" spans="37:37" ht="12.75">
      <c r="AK12427" s="121"/>
    </row>
    <row r="12428" spans="37:37" ht="12.75">
      <c r="AK12428" s="121"/>
    </row>
    <row r="12429" spans="37:37" ht="12.75">
      <c r="AK12429" s="121"/>
    </row>
    <row r="12430" spans="37:37" ht="12.75">
      <c r="AK12430" s="121"/>
    </row>
    <row r="12431" spans="37:37" ht="12.75">
      <c r="AK12431" s="121"/>
    </row>
    <row r="12432" spans="37:37" ht="12.75">
      <c r="AK12432" s="121"/>
    </row>
    <row r="12433" spans="37:37" ht="12.75">
      <c r="AK12433" s="121"/>
    </row>
    <row r="12434" spans="37:37" ht="12.75">
      <c r="AK12434" s="121"/>
    </row>
    <row r="12435" spans="37:37" ht="12.75">
      <c r="AK12435" s="121"/>
    </row>
    <row r="12436" spans="37:37" ht="12.75">
      <c r="AK12436" s="121"/>
    </row>
    <row r="12437" spans="37:37" ht="12.75">
      <c r="AK12437" s="121"/>
    </row>
    <row r="12438" spans="37:37" ht="12.75">
      <c r="AK12438" s="121"/>
    </row>
    <row r="12439" spans="37:37" ht="12.75">
      <c r="AK12439" s="121"/>
    </row>
    <row r="12440" spans="37:37" ht="12.75">
      <c r="AK12440" s="121"/>
    </row>
    <row r="12441" spans="37:37" ht="12.75">
      <c r="AK12441" s="121"/>
    </row>
    <row r="12442" spans="37:37" ht="12.75">
      <c r="AK12442" s="121"/>
    </row>
    <row r="12443" spans="37:37" ht="12.75">
      <c r="AK12443" s="121"/>
    </row>
    <row r="12444" spans="37:37" ht="12.75">
      <c r="AK12444" s="121"/>
    </row>
    <row r="12445" spans="37:37" ht="12.75">
      <c r="AK12445" s="121"/>
    </row>
    <row r="12446" spans="37:37" ht="12.75">
      <c r="AK12446" s="121"/>
    </row>
    <row r="12447" spans="37:37" ht="12.75">
      <c r="AK12447" s="121"/>
    </row>
    <row r="12448" spans="37:37" ht="12.75">
      <c r="AK12448" s="121"/>
    </row>
    <row r="12449" spans="37:37" ht="12.75">
      <c r="AK12449" s="121"/>
    </row>
    <row r="12450" spans="37:37" ht="12.75">
      <c r="AK12450" s="121"/>
    </row>
    <row r="12451" spans="37:37" ht="12.75">
      <c r="AK12451" s="121"/>
    </row>
    <row r="12452" spans="37:37" ht="12.75">
      <c r="AK12452" s="121"/>
    </row>
    <row r="12453" spans="37:37" ht="12.75">
      <c r="AK12453" s="121"/>
    </row>
    <row r="12454" spans="37:37" ht="12.75">
      <c r="AK12454" s="121"/>
    </row>
    <row r="12455" spans="37:37" ht="12.75">
      <c r="AK12455" s="121"/>
    </row>
    <row r="12456" spans="37:37" ht="12.75">
      <c r="AK12456" s="121"/>
    </row>
    <row r="12457" spans="37:37" ht="12.75">
      <c r="AK12457" s="121"/>
    </row>
    <row r="12458" spans="37:37" ht="12.75">
      <c r="AK12458" s="121"/>
    </row>
    <row r="12459" spans="37:37" ht="12.75">
      <c r="AK12459" s="121"/>
    </row>
    <row r="12460" spans="37:37" ht="12.75">
      <c r="AK12460" s="121"/>
    </row>
    <row r="12461" spans="37:37" ht="12.75">
      <c r="AK12461" s="121"/>
    </row>
    <row r="12462" spans="37:37" ht="12.75">
      <c r="AK12462" s="121"/>
    </row>
    <row r="12463" spans="37:37" ht="12.75">
      <c r="AK12463" s="121"/>
    </row>
    <row r="12464" spans="37:37" ht="12.75">
      <c r="AK12464" s="121"/>
    </row>
    <row r="12465" spans="37:37" ht="12.75">
      <c r="AK12465" s="121"/>
    </row>
    <row r="12466" spans="37:37" ht="12.75">
      <c r="AK12466" s="121"/>
    </row>
    <row r="12467" spans="37:37" ht="12.75">
      <c r="AK12467" s="121"/>
    </row>
    <row r="12468" spans="37:37" ht="12.75">
      <c r="AK12468" s="121"/>
    </row>
    <row r="12469" spans="37:37" ht="12.75">
      <c r="AK12469" s="121"/>
    </row>
    <row r="12470" spans="37:37" ht="12.75">
      <c r="AK12470" s="121"/>
    </row>
    <row r="12471" spans="37:37" ht="12.75">
      <c r="AK12471" s="121"/>
    </row>
    <row r="12472" spans="37:37" ht="12.75">
      <c r="AK12472" s="121"/>
    </row>
    <row r="12473" spans="37:37" ht="12.75">
      <c r="AK12473" s="121"/>
    </row>
    <row r="12474" spans="37:37" ht="12.75">
      <c r="AK12474" s="121"/>
    </row>
    <row r="12475" spans="37:37" ht="12.75">
      <c r="AK12475" s="121"/>
    </row>
    <row r="12476" spans="37:37" ht="12.75">
      <c r="AK12476" s="121"/>
    </row>
    <row r="12477" spans="37:37" ht="12.75">
      <c r="AK12477" s="121"/>
    </row>
    <row r="12478" spans="37:37" ht="12.75">
      <c r="AK12478" s="121"/>
    </row>
    <row r="12479" spans="37:37" ht="12.75">
      <c r="AK12479" s="121"/>
    </row>
    <row r="12480" spans="37:37" ht="12.75">
      <c r="AK12480" s="121"/>
    </row>
    <row r="12481" spans="37:37" ht="12.75">
      <c r="AK12481" s="121"/>
    </row>
    <row r="12482" spans="37:37" ht="12.75">
      <c r="AK12482" s="121"/>
    </row>
    <row r="12483" spans="37:37" ht="12.75">
      <c r="AK12483" s="121"/>
    </row>
    <row r="12484" spans="37:37" ht="12.75">
      <c r="AK12484" s="121"/>
    </row>
    <row r="12485" spans="37:37" ht="12.75">
      <c r="AK12485" s="121"/>
    </row>
    <row r="12486" spans="37:37" ht="12.75">
      <c r="AK12486" s="121"/>
    </row>
    <row r="12487" spans="37:37" ht="12.75">
      <c r="AK12487" s="121"/>
    </row>
    <row r="12488" spans="37:37" ht="12.75">
      <c r="AK12488" s="121"/>
    </row>
    <row r="12489" spans="37:37" ht="12.75">
      <c r="AK12489" s="121"/>
    </row>
    <row r="12490" spans="37:37" ht="12.75">
      <c r="AK12490" s="121"/>
    </row>
    <row r="12491" spans="37:37" ht="12.75">
      <c r="AK12491" s="121"/>
    </row>
    <row r="12492" spans="37:37" ht="12.75">
      <c r="AK12492" s="121"/>
    </row>
    <row r="12493" spans="37:37" ht="12.75">
      <c r="AK12493" s="121"/>
    </row>
    <row r="12494" spans="37:37" ht="12.75">
      <c r="AK12494" s="121"/>
    </row>
    <row r="12495" spans="37:37" ht="12.75">
      <c r="AK12495" s="121"/>
    </row>
    <row r="12496" spans="37:37" ht="12.75">
      <c r="AK12496" s="121"/>
    </row>
    <row r="12497" spans="37:37" ht="12.75">
      <c r="AK12497" s="121"/>
    </row>
    <row r="12498" spans="37:37" ht="12.75">
      <c r="AK12498" s="121"/>
    </row>
    <row r="12499" spans="37:37" ht="12.75">
      <c r="AK12499" s="121"/>
    </row>
    <row r="12500" spans="37:37" ht="12.75">
      <c r="AK12500" s="121"/>
    </row>
    <row r="12501" spans="37:37" ht="12.75">
      <c r="AK12501" s="121"/>
    </row>
    <row r="12502" spans="37:37" ht="12.75">
      <c r="AK12502" s="121"/>
    </row>
    <row r="12503" spans="37:37" ht="12.75">
      <c r="AK12503" s="121"/>
    </row>
    <row r="12504" spans="37:37" ht="12.75">
      <c r="AK12504" s="121"/>
    </row>
    <row r="12505" spans="37:37" ht="12.75">
      <c r="AK12505" s="121"/>
    </row>
    <row r="12506" spans="37:37" ht="12.75">
      <c r="AK12506" s="121"/>
    </row>
    <row r="12507" spans="37:37" ht="12.75">
      <c r="AK12507" s="121"/>
    </row>
    <row r="12508" spans="37:37" ht="12.75">
      <c r="AK12508" s="121"/>
    </row>
    <row r="12509" spans="37:37" ht="12.75">
      <c r="AK12509" s="121"/>
    </row>
    <row r="12510" spans="37:37" ht="12.75">
      <c r="AK12510" s="121"/>
    </row>
    <row r="12511" spans="37:37" ht="12.75">
      <c r="AK12511" s="121"/>
    </row>
    <row r="12512" spans="37:37" ht="12.75">
      <c r="AK12512" s="121"/>
    </row>
    <row r="12513" spans="37:37" ht="12.75">
      <c r="AK12513" s="121"/>
    </row>
    <row r="12514" spans="37:37" ht="12.75">
      <c r="AK12514" s="121"/>
    </row>
    <row r="12515" spans="37:37" ht="12.75">
      <c r="AK12515" s="121"/>
    </row>
    <row r="12516" spans="37:37" ht="12.75">
      <c r="AK12516" s="121"/>
    </row>
    <row r="12517" spans="37:37" ht="12.75">
      <c r="AK12517" s="121"/>
    </row>
    <row r="12518" spans="37:37" ht="12.75">
      <c r="AK12518" s="121"/>
    </row>
    <row r="12519" spans="37:37" ht="12.75">
      <c r="AK12519" s="121"/>
    </row>
    <row r="12520" spans="37:37" ht="12.75">
      <c r="AK12520" s="121"/>
    </row>
    <row r="12521" spans="37:37" ht="12.75">
      <c r="AK12521" s="121"/>
    </row>
    <row r="12522" spans="37:37" ht="12.75">
      <c r="AK12522" s="121"/>
    </row>
    <row r="12523" spans="37:37" ht="12.75">
      <c r="AK12523" s="121"/>
    </row>
    <row r="12524" spans="37:37" ht="12.75">
      <c r="AK12524" s="121"/>
    </row>
    <row r="12525" spans="37:37" ht="12.75">
      <c r="AK12525" s="121"/>
    </row>
    <row r="12526" spans="37:37" ht="12.75">
      <c r="AK12526" s="121"/>
    </row>
    <row r="12527" spans="37:37" ht="12.75">
      <c r="AK12527" s="121"/>
    </row>
    <row r="12528" spans="37:37" ht="12.75">
      <c r="AK12528" s="121"/>
    </row>
    <row r="12529" spans="37:37" ht="12.75">
      <c r="AK12529" s="121"/>
    </row>
    <row r="12530" spans="37:37" ht="12.75">
      <c r="AK12530" s="121"/>
    </row>
    <row r="12531" spans="37:37" ht="12.75">
      <c r="AK12531" s="121"/>
    </row>
    <row r="12532" spans="37:37" ht="12.75">
      <c r="AK12532" s="121"/>
    </row>
    <row r="12533" spans="37:37" ht="12.75">
      <c r="AK12533" s="121"/>
    </row>
    <row r="12534" spans="37:37" ht="12.75">
      <c r="AK12534" s="121"/>
    </row>
    <row r="12535" spans="37:37" ht="12.75">
      <c r="AK12535" s="121"/>
    </row>
    <row r="12536" spans="37:37" ht="12.75">
      <c r="AK12536" s="121"/>
    </row>
    <row r="12537" spans="37:37" ht="12.75">
      <c r="AK12537" s="121"/>
    </row>
    <row r="12538" spans="37:37" ht="12.75">
      <c r="AK12538" s="121"/>
    </row>
    <row r="12539" spans="37:37" ht="12.75">
      <c r="AK12539" s="121"/>
    </row>
    <row r="12540" spans="37:37" ht="12.75">
      <c r="AK12540" s="121"/>
    </row>
    <row r="12541" spans="37:37" ht="12.75">
      <c r="AK12541" s="121"/>
    </row>
    <row r="12542" spans="37:37" ht="12.75">
      <c r="AK12542" s="121"/>
    </row>
    <row r="12543" spans="37:37" ht="12.75">
      <c r="AK12543" s="121"/>
    </row>
    <row r="12544" spans="37:37" ht="12.75">
      <c r="AK12544" s="121"/>
    </row>
    <row r="12545" spans="37:37" ht="12.75">
      <c r="AK12545" s="121"/>
    </row>
    <row r="12546" spans="37:37" ht="12.75">
      <c r="AK12546" s="121"/>
    </row>
    <row r="12547" spans="37:37" ht="12.75">
      <c r="AK12547" s="121"/>
    </row>
    <row r="12548" spans="37:37" ht="12.75">
      <c r="AK12548" s="121"/>
    </row>
    <row r="12549" spans="37:37" ht="12.75">
      <c r="AK12549" s="121"/>
    </row>
    <row r="12550" spans="37:37" ht="12.75">
      <c r="AK12550" s="121"/>
    </row>
    <row r="12551" spans="37:37" ht="12.75">
      <c r="AK12551" s="121"/>
    </row>
    <row r="12552" spans="37:37" ht="12.75">
      <c r="AK12552" s="121"/>
    </row>
    <row r="12553" spans="37:37" ht="12.75">
      <c r="AK12553" s="121"/>
    </row>
    <row r="12554" spans="37:37" ht="12.75">
      <c r="AK12554" s="121"/>
    </row>
    <row r="12555" spans="37:37" ht="12.75">
      <c r="AK12555" s="121"/>
    </row>
    <row r="12556" spans="37:37" ht="12.75">
      <c r="AK12556" s="121"/>
    </row>
    <row r="12557" spans="37:37" ht="12.75">
      <c r="AK12557" s="121"/>
    </row>
    <row r="12558" spans="37:37" ht="12.75">
      <c r="AK12558" s="121"/>
    </row>
    <row r="12559" spans="37:37" ht="12.75">
      <c r="AK12559" s="121"/>
    </row>
    <row r="12560" spans="37:37" ht="12.75">
      <c r="AK12560" s="121"/>
    </row>
    <row r="12561" spans="37:37" ht="12.75">
      <c r="AK12561" s="121"/>
    </row>
    <row r="12562" spans="37:37" ht="12.75">
      <c r="AK12562" s="121"/>
    </row>
    <row r="12563" spans="37:37" ht="12.75">
      <c r="AK12563" s="121"/>
    </row>
    <row r="12564" spans="37:37" ht="12.75">
      <c r="AK12564" s="121"/>
    </row>
    <row r="12565" spans="37:37" ht="12.75">
      <c r="AK12565" s="121"/>
    </row>
    <row r="12566" spans="37:37" ht="12.75">
      <c r="AK12566" s="121"/>
    </row>
    <row r="12567" spans="37:37" ht="12.75">
      <c r="AK12567" s="121"/>
    </row>
    <row r="12568" spans="37:37" ht="12.75">
      <c r="AK12568" s="121"/>
    </row>
    <row r="12569" spans="37:37" ht="12.75">
      <c r="AK12569" s="121"/>
    </row>
    <row r="12570" spans="37:37" ht="12.75">
      <c r="AK12570" s="121"/>
    </row>
    <row r="12571" spans="37:37" ht="12.75">
      <c r="AK12571" s="121"/>
    </row>
    <row r="12572" spans="37:37" ht="12.75">
      <c r="AK12572" s="121"/>
    </row>
    <row r="12573" spans="37:37" ht="12.75">
      <c r="AK12573" s="121"/>
    </row>
    <row r="12574" spans="37:37" ht="12.75">
      <c r="AK12574" s="121"/>
    </row>
    <row r="12575" spans="37:37" ht="12.75">
      <c r="AK12575" s="121"/>
    </row>
    <row r="12576" spans="37:37" ht="12.75">
      <c r="AK12576" s="121"/>
    </row>
    <row r="12577" spans="37:37" ht="12.75">
      <c r="AK12577" s="121"/>
    </row>
    <row r="12578" spans="37:37" ht="12.75">
      <c r="AK12578" s="121"/>
    </row>
    <row r="12579" spans="37:37" ht="12.75">
      <c r="AK12579" s="121"/>
    </row>
    <row r="12580" spans="37:37" ht="12.75">
      <c r="AK12580" s="121"/>
    </row>
    <row r="12581" spans="37:37" ht="12.75">
      <c r="AK12581" s="121"/>
    </row>
    <row r="12582" spans="37:37" ht="12.75">
      <c r="AK12582" s="121"/>
    </row>
    <row r="12583" spans="37:37" ht="12.75">
      <c r="AK12583" s="121"/>
    </row>
    <row r="12584" spans="37:37" ht="12.75">
      <c r="AK12584" s="121"/>
    </row>
    <row r="12585" spans="37:37" ht="12.75">
      <c r="AK12585" s="121"/>
    </row>
    <row r="12586" spans="37:37" ht="12.75">
      <c r="AK12586" s="121"/>
    </row>
    <row r="12587" spans="37:37" ht="12.75">
      <c r="AK12587" s="121"/>
    </row>
    <row r="12588" spans="37:37" ht="12.75">
      <c r="AK12588" s="121"/>
    </row>
    <row r="12589" spans="37:37" ht="12.75">
      <c r="AK12589" s="121"/>
    </row>
    <row r="12590" spans="37:37" ht="12.75">
      <c r="AK12590" s="121"/>
    </row>
    <row r="12591" spans="37:37" ht="12.75">
      <c r="AK12591" s="121"/>
    </row>
    <row r="12592" spans="37:37" ht="12.75">
      <c r="AK12592" s="121"/>
    </row>
    <row r="12593" spans="37:37" ht="12.75">
      <c r="AK12593" s="121"/>
    </row>
    <row r="12594" spans="37:37" ht="12.75">
      <c r="AK12594" s="121"/>
    </row>
    <row r="12595" spans="37:37" ht="12.75">
      <c r="AK12595" s="121"/>
    </row>
    <row r="12596" spans="37:37" ht="12.75">
      <c r="AK12596" s="121"/>
    </row>
    <row r="12597" spans="37:37" ht="12.75">
      <c r="AK12597" s="121"/>
    </row>
    <row r="12598" spans="37:37" ht="12.75">
      <c r="AK12598" s="121"/>
    </row>
    <row r="12599" spans="37:37" ht="12.75">
      <c r="AK12599" s="121"/>
    </row>
    <row r="12600" spans="37:37" ht="12.75">
      <c r="AK12600" s="121"/>
    </row>
    <row r="12601" spans="37:37" ht="12.75">
      <c r="AK12601" s="121"/>
    </row>
    <row r="12602" spans="37:37" ht="12.75">
      <c r="AK12602" s="121"/>
    </row>
    <row r="12603" spans="37:37" ht="12.75">
      <c r="AK12603" s="121"/>
    </row>
    <row r="12604" spans="37:37" ht="12.75">
      <c r="AK12604" s="121"/>
    </row>
    <row r="12605" spans="37:37" ht="12.75">
      <c r="AK12605" s="121"/>
    </row>
    <row r="12606" spans="37:37" ht="12.75">
      <c r="AK12606" s="121"/>
    </row>
    <row r="12607" spans="37:37" ht="12.75">
      <c r="AK12607" s="121"/>
    </row>
    <row r="12608" spans="37:37" ht="12.75">
      <c r="AK12608" s="121"/>
    </row>
    <row r="12609" spans="37:37" ht="12.75">
      <c r="AK12609" s="121"/>
    </row>
    <row r="12610" spans="37:37" ht="12.75">
      <c r="AK12610" s="121"/>
    </row>
    <row r="12611" spans="37:37" ht="12.75">
      <c r="AK12611" s="121"/>
    </row>
    <row r="12612" spans="37:37" ht="12.75">
      <c r="AK12612" s="121"/>
    </row>
    <row r="12613" spans="37:37" ht="12.75">
      <c r="AK12613" s="121"/>
    </row>
    <row r="12614" spans="37:37" ht="12.75">
      <c r="AK12614" s="121"/>
    </row>
    <row r="12615" spans="37:37" ht="12.75">
      <c r="AK12615" s="121"/>
    </row>
    <row r="12616" spans="37:37" ht="12.75">
      <c r="AK12616" s="121"/>
    </row>
    <row r="12617" spans="37:37" ht="12.75">
      <c r="AK12617" s="121"/>
    </row>
    <row r="12618" spans="37:37" ht="12.75">
      <c r="AK12618" s="121"/>
    </row>
    <row r="12619" spans="37:37" ht="12.75">
      <c r="AK12619" s="121"/>
    </row>
    <row r="12620" spans="37:37" ht="12.75">
      <c r="AK12620" s="121"/>
    </row>
    <row r="12621" spans="37:37" ht="12.75">
      <c r="AK12621" s="121"/>
    </row>
    <row r="12622" spans="37:37" ht="12.75">
      <c r="AK12622" s="121"/>
    </row>
    <row r="12623" spans="37:37" ht="12.75">
      <c r="AK12623" s="121"/>
    </row>
    <row r="12624" spans="37:37" ht="12.75">
      <c r="AK12624" s="121"/>
    </row>
    <row r="12625" spans="37:37" ht="12.75">
      <c r="AK12625" s="121"/>
    </row>
    <row r="12626" spans="37:37" ht="12.75">
      <c r="AK12626" s="121"/>
    </row>
    <row r="12627" spans="37:37" ht="12.75">
      <c r="AK12627" s="121"/>
    </row>
    <row r="12628" spans="37:37" ht="12.75">
      <c r="AK12628" s="121"/>
    </row>
    <row r="12629" spans="37:37" ht="12.75">
      <c r="AK12629" s="121"/>
    </row>
    <row r="12630" spans="37:37" ht="12.75">
      <c r="AK12630" s="121"/>
    </row>
    <row r="12631" spans="37:37" ht="12.75">
      <c r="AK12631" s="121"/>
    </row>
    <row r="12632" spans="37:37" ht="12.75">
      <c r="AK12632" s="121"/>
    </row>
    <row r="12633" spans="37:37" ht="12.75">
      <c r="AK12633" s="121"/>
    </row>
    <row r="12634" spans="37:37" ht="12.75">
      <c r="AK12634" s="121"/>
    </row>
    <row r="12635" spans="37:37" ht="12.75">
      <c r="AK12635" s="121"/>
    </row>
    <row r="12636" spans="37:37" ht="12.75">
      <c r="AK12636" s="121"/>
    </row>
    <row r="12637" spans="37:37" ht="12.75">
      <c r="AK12637" s="121"/>
    </row>
    <row r="12638" spans="37:37" ht="12.75">
      <c r="AK12638" s="121"/>
    </row>
    <row r="12639" spans="37:37" ht="12.75">
      <c r="AK12639" s="121"/>
    </row>
    <row r="12640" spans="37:37" ht="12.75">
      <c r="AK12640" s="121"/>
    </row>
    <row r="12641" spans="37:37" ht="12.75">
      <c r="AK12641" s="121"/>
    </row>
    <row r="12642" spans="37:37" ht="12.75">
      <c r="AK12642" s="121"/>
    </row>
    <row r="12643" spans="37:37" ht="12.75">
      <c r="AK12643" s="121"/>
    </row>
    <row r="12644" spans="37:37" ht="12.75">
      <c r="AK12644" s="121"/>
    </row>
    <row r="12645" spans="37:37" ht="12.75">
      <c r="AK12645" s="121"/>
    </row>
    <row r="12646" spans="37:37" ht="12.75">
      <c r="AK12646" s="121"/>
    </row>
    <row r="12647" spans="37:37" ht="12.75">
      <c r="AK12647" s="121"/>
    </row>
    <row r="12648" spans="37:37" ht="12.75">
      <c r="AK12648" s="121"/>
    </row>
    <row r="12649" spans="37:37" ht="12.75">
      <c r="AK12649" s="121"/>
    </row>
    <row r="12650" spans="37:37" ht="12.75">
      <c r="AK12650" s="121"/>
    </row>
    <row r="12651" spans="37:37" ht="12.75">
      <c r="AK12651" s="121"/>
    </row>
    <row r="12652" spans="37:37" ht="12.75">
      <c r="AK12652" s="121"/>
    </row>
    <row r="12653" spans="37:37" ht="12.75">
      <c r="AK12653" s="121"/>
    </row>
    <row r="12654" spans="37:37" ht="12.75">
      <c r="AK12654" s="121"/>
    </row>
    <row r="12655" spans="37:37" ht="12.75">
      <c r="AK12655" s="121"/>
    </row>
    <row r="12656" spans="37:37" ht="12.75">
      <c r="AK12656" s="121"/>
    </row>
    <row r="12657" spans="37:37" ht="12.75">
      <c r="AK12657" s="121"/>
    </row>
    <row r="12658" spans="37:37" ht="12.75">
      <c r="AK12658" s="121"/>
    </row>
    <row r="12659" spans="37:37" ht="12.75">
      <c r="AK12659" s="121"/>
    </row>
    <row r="12660" spans="37:37" ht="12.75">
      <c r="AK12660" s="121"/>
    </row>
    <row r="12661" spans="37:37" ht="12.75">
      <c r="AK12661" s="121"/>
    </row>
    <row r="12662" spans="37:37" ht="12.75">
      <c r="AK12662" s="121"/>
    </row>
    <row r="12663" spans="37:37" ht="12.75">
      <c r="AK12663" s="121"/>
    </row>
    <row r="12664" spans="37:37" ht="12.75">
      <c r="AK12664" s="121"/>
    </row>
    <row r="12665" spans="37:37" ht="12.75">
      <c r="AK12665" s="121"/>
    </row>
    <row r="12666" spans="37:37" ht="12.75">
      <c r="AK12666" s="121"/>
    </row>
    <row r="12667" spans="37:37" ht="12.75">
      <c r="AK12667" s="121"/>
    </row>
    <row r="12668" spans="37:37" ht="12.75">
      <c r="AK12668" s="121"/>
    </row>
    <row r="12669" spans="37:37" ht="12.75">
      <c r="AK12669" s="121"/>
    </row>
    <row r="12670" spans="37:37" ht="12.75">
      <c r="AK12670" s="121"/>
    </row>
    <row r="12671" spans="37:37" ht="12.75">
      <c r="AK12671" s="121"/>
    </row>
    <row r="12672" spans="37:37" ht="12.75">
      <c r="AK12672" s="121"/>
    </row>
    <row r="12673" spans="37:37" ht="12.75">
      <c r="AK12673" s="121"/>
    </row>
    <row r="12674" spans="37:37" ht="12.75">
      <c r="AK12674" s="121"/>
    </row>
    <row r="12675" spans="37:37" ht="12.75">
      <c r="AK12675" s="121"/>
    </row>
    <row r="12676" spans="37:37" ht="12.75">
      <c r="AK12676" s="121"/>
    </row>
    <row r="12677" spans="37:37" ht="12.75">
      <c r="AK12677" s="121"/>
    </row>
    <row r="12678" spans="37:37" ht="12.75">
      <c r="AK12678" s="121"/>
    </row>
    <row r="12679" spans="37:37" ht="12.75">
      <c r="AK12679" s="121"/>
    </row>
    <row r="12680" spans="37:37" ht="12.75">
      <c r="AK12680" s="121"/>
    </row>
    <row r="12681" spans="37:37" ht="12.75">
      <c r="AK12681" s="121"/>
    </row>
    <row r="12682" spans="37:37" ht="12.75">
      <c r="AK12682" s="121"/>
    </row>
    <row r="12683" spans="37:37" ht="12.75">
      <c r="AK12683" s="121"/>
    </row>
    <row r="12684" spans="37:37" ht="12.75">
      <c r="AK12684" s="121"/>
    </row>
    <row r="12685" spans="37:37" ht="12.75">
      <c r="AK12685" s="121"/>
    </row>
    <row r="12686" spans="37:37" ht="12.75">
      <c r="AK12686" s="121"/>
    </row>
    <row r="12687" spans="37:37" ht="12.75">
      <c r="AK12687" s="121"/>
    </row>
    <row r="12688" spans="37:37" ht="12.75">
      <c r="AK12688" s="121"/>
    </row>
    <row r="12689" spans="37:37" ht="12.75">
      <c r="AK12689" s="121"/>
    </row>
    <row r="12690" spans="37:37" ht="12.75">
      <c r="AK12690" s="121"/>
    </row>
    <row r="12691" spans="37:37" ht="12.75">
      <c r="AK12691" s="121"/>
    </row>
    <row r="12692" spans="37:37" ht="12.75">
      <c r="AK12692" s="121"/>
    </row>
    <row r="12693" spans="37:37" ht="12.75">
      <c r="AK12693" s="121"/>
    </row>
    <row r="12694" spans="37:37" ht="12.75">
      <c r="AK12694" s="121"/>
    </row>
    <row r="12695" spans="37:37" ht="12.75">
      <c r="AK12695" s="121"/>
    </row>
    <row r="12696" spans="37:37" ht="12.75">
      <c r="AK12696" s="121"/>
    </row>
    <row r="12697" spans="37:37" ht="12.75">
      <c r="AK12697" s="121"/>
    </row>
    <row r="12698" spans="37:37" ht="12.75">
      <c r="AK12698" s="121"/>
    </row>
    <row r="12699" spans="37:37" ht="12.75">
      <c r="AK12699" s="121"/>
    </row>
    <row r="12700" spans="37:37" ht="12.75">
      <c r="AK12700" s="121"/>
    </row>
    <row r="12701" spans="37:37" ht="12.75">
      <c r="AK12701" s="121"/>
    </row>
    <row r="12702" spans="37:37" ht="12.75">
      <c r="AK12702" s="121"/>
    </row>
    <row r="12703" spans="37:37" ht="12.75">
      <c r="AK12703" s="121"/>
    </row>
    <row r="12704" spans="37:37" ht="12.75">
      <c r="AK12704" s="121"/>
    </row>
    <row r="12705" spans="37:37" ht="12.75">
      <c r="AK12705" s="121"/>
    </row>
    <row r="12706" spans="37:37" ht="12.75">
      <c r="AK12706" s="121"/>
    </row>
    <row r="12707" spans="37:37" ht="12.75">
      <c r="AK12707" s="121"/>
    </row>
    <row r="12708" spans="37:37" ht="12.75">
      <c r="AK12708" s="121"/>
    </row>
    <row r="12709" spans="37:37" ht="12.75">
      <c r="AK12709" s="121"/>
    </row>
    <row r="12710" spans="37:37" ht="12.75">
      <c r="AK12710" s="121"/>
    </row>
    <row r="12711" spans="37:37" ht="12.75">
      <c r="AK12711" s="121"/>
    </row>
    <row r="12712" spans="37:37" ht="12.75">
      <c r="AK12712" s="121"/>
    </row>
    <row r="12713" spans="37:37" ht="12.75">
      <c r="AK12713" s="121"/>
    </row>
    <row r="12714" spans="37:37" ht="12.75">
      <c r="AK12714" s="121"/>
    </row>
    <row r="12715" spans="37:37" ht="12.75">
      <c r="AK12715" s="121"/>
    </row>
    <row r="12716" spans="37:37" ht="12.75">
      <c r="AK12716" s="121"/>
    </row>
    <row r="12717" spans="37:37" ht="12.75">
      <c r="AK12717" s="121"/>
    </row>
    <row r="12718" spans="37:37" ht="12.75">
      <c r="AK12718" s="121"/>
    </row>
    <row r="12719" spans="37:37" ht="12.75">
      <c r="AK12719" s="121"/>
    </row>
    <row r="12720" spans="37:37" ht="12.75">
      <c r="AK12720" s="121"/>
    </row>
    <row r="12721" spans="37:37" ht="12.75">
      <c r="AK12721" s="121"/>
    </row>
    <row r="12722" spans="37:37" ht="12.75">
      <c r="AK12722" s="121"/>
    </row>
    <row r="12723" spans="37:37" ht="12.75">
      <c r="AK12723" s="121"/>
    </row>
    <row r="12724" spans="37:37" ht="12.75">
      <c r="AK12724" s="121"/>
    </row>
    <row r="12725" spans="37:37" ht="12.75">
      <c r="AK12725" s="121"/>
    </row>
    <row r="12726" spans="37:37" ht="12.75">
      <c r="AK12726" s="121"/>
    </row>
    <row r="12727" spans="37:37" ht="12.75">
      <c r="AK12727" s="121"/>
    </row>
    <row r="12728" spans="37:37" ht="12.75">
      <c r="AK12728" s="121"/>
    </row>
    <row r="12729" spans="37:37" ht="12.75">
      <c r="AK12729" s="121"/>
    </row>
    <row r="12730" spans="37:37" ht="12.75">
      <c r="AK12730" s="121"/>
    </row>
    <row r="12731" spans="37:37" ht="12.75">
      <c r="AK12731" s="121"/>
    </row>
    <row r="12732" spans="37:37" ht="12.75">
      <c r="AK12732" s="121"/>
    </row>
    <row r="12733" spans="37:37" ht="12.75">
      <c r="AK12733" s="121"/>
    </row>
    <row r="12734" spans="37:37" ht="12.75">
      <c r="AK12734" s="121"/>
    </row>
    <row r="12735" spans="37:37" ht="12.75">
      <c r="AK12735" s="121"/>
    </row>
    <row r="12736" spans="37:37" ht="12.75">
      <c r="AK12736" s="121"/>
    </row>
    <row r="12737" spans="37:37" ht="12.75">
      <c r="AK12737" s="121"/>
    </row>
    <row r="12738" spans="37:37" ht="12.75">
      <c r="AK12738" s="121"/>
    </row>
    <row r="12739" spans="37:37" ht="12.75">
      <c r="AK12739" s="121"/>
    </row>
    <row r="12740" spans="37:37" ht="12.75">
      <c r="AK12740" s="121"/>
    </row>
    <row r="12741" spans="37:37" ht="12.75">
      <c r="AK12741" s="121"/>
    </row>
    <row r="12742" spans="37:37" ht="12.75">
      <c r="AK12742" s="121"/>
    </row>
    <row r="12743" spans="37:37" ht="12.75">
      <c r="AK12743" s="121"/>
    </row>
    <row r="12744" spans="37:37" ht="12.75">
      <c r="AK12744" s="121"/>
    </row>
    <row r="12745" spans="37:37" ht="12.75">
      <c r="AK12745" s="121"/>
    </row>
    <row r="12746" spans="37:37" ht="12.75">
      <c r="AK12746" s="121"/>
    </row>
    <row r="12747" spans="37:37" ht="12.75">
      <c r="AK12747" s="121"/>
    </row>
    <row r="12748" spans="37:37" ht="12.75">
      <c r="AK12748" s="121"/>
    </row>
    <row r="12749" spans="37:37" ht="12.75">
      <c r="AK12749" s="121"/>
    </row>
    <row r="12750" spans="37:37" ht="12.75">
      <c r="AK12750" s="121"/>
    </row>
    <row r="12751" spans="37:37" ht="12.75">
      <c r="AK12751" s="121"/>
    </row>
    <row r="12752" spans="37:37" ht="12.75">
      <c r="AK12752" s="121"/>
    </row>
    <row r="12753" spans="37:37" ht="12.75">
      <c r="AK12753" s="121"/>
    </row>
    <row r="12754" spans="37:37" ht="12.75">
      <c r="AK12754" s="121"/>
    </row>
    <row r="12755" spans="37:37" ht="12.75">
      <c r="AK12755" s="121"/>
    </row>
    <row r="12756" spans="37:37" ht="12.75">
      <c r="AK12756" s="121"/>
    </row>
    <row r="12757" spans="37:37" ht="12.75">
      <c r="AK12757" s="121"/>
    </row>
    <row r="12758" spans="37:37" ht="12.75">
      <c r="AK12758" s="121"/>
    </row>
    <row r="12759" spans="37:37" ht="12.75">
      <c r="AK12759" s="121"/>
    </row>
    <row r="12760" spans="37:37" ht="12.75">
      <c r="AK12760" s="121"/>
    </row>
    <row r="12761" spans="37:37" ht="12.75">
      <c r="AK12761" s="121"/>
    </row>
    <row r="12762" spans="37:37" ht="12.75">
      <c r="AK12762" s="121"/>
    </row>
    <row r="12763" spans="37:37" ht="12.75">
      <c r="AK12763" s="121"/>
    </row>
    <row r="12764" spans="37:37" ht="12.75">
      <c r="AK12764" s="121"/>
    </row>
    <row r="12765" spans="37:37" ht="12.75">
      <c r="AK12765" s="121"/>
    </row>
    <row r="12766" spans="37:37" ht="12.75">
      <c r="AK12766" s="121"/>
    </row>
    <row r="12767" spans="37:37" ht="12.75">
      <c r="AK12767" s="121"/>
    </row>
    <row r="12768" spans="37:37" ht="12.75">
      <c r="AK12768" s="121"/>
    </row>
    <row r="12769" spans="37:37" ht="12.75">
      <c r="AK12769" s="121"/>
    </row>
    <row r="12770" spans="37:37" ht="12.75">
      <c r="AK12770" s="121"/>
    </row>
    <row r="12771" spans="37:37" ht="12.75">
      <c r="AK12771" s="121"/>
    </row>
    <row r="12772" spans="37:37" ht="12.75">
      <c r="AK12772" s="121"/>
    </row>
    <row r="12773" spans="37:37" ht="12.75">
      <c r="AK12773" s="121"/>
    </row>
    <row r="12774" spans="37:37" ht="12.75">
      <c r="AK12774" s="121"/>
    </row>
    <row r="12775" spans="37:37" ht="12.75">
      <c r="AK12775" s="121"/>
    </row>
    <row r="12776" spans="37:37" ht="12.75">
      <c r="AK12776" s="121"/>
    </row>
    <row r="12777" spans="37:37" ht="12.75">
      <c r="AK12777" s="121"/>
    </row>
    <row r="12778" spans="37:37" ht="12.75">
      <c r="AK12778" s="121"/>
    </row>
    <row r="12779" spans="37:37" ht="12.75">
      <c r="AK12779" s="121"/>
    </row>
    <row r="12780" spans="37:37" ht="12.75">
      <c r="AK12780" s="121"/>
    </row>
    <row r="12781" spans="37:37" ht="12.75">
      <c r="AK12781" s="121"/>
    </row>
    <row r="12782" spans="37:37" ht="12.75">
      <c r="AK12782" s="121"/>
    </row>
    <row r="12783" spans="37:37" ht="12.75">
      <c r="AK12783" s="121"/>
    </row>
    <row r="12784" spans="37:37" ht="12.75">
      <c r="AK12784" s="121"/>
    </row>
    <row r="12785" spans="37:37" ht="12.75">
      <c r="AK12785" s="121"/>
    </row>
    <row r="12786" spans="37:37" ht="12.75">
      <c r="AK12786" s="121"/>
    </row>
    <row r="12787" spans="37:37" ht="12.75">
      <c r="AK12787" s="121"/>
    </row>
    <row r="12788" spans="37:37" ht="12.75">
      <c r="AK12788" s="121"/>
    </row>
    <row r="12789" spans="37:37" ht="12.75">
      <c r="AK12789" s="121"/>
    </row>
    <row r="12790" spans="37:37" ht="12.75">
      <c r="AK12790" s="121"/>
    </row>
    <row r="12791" spans="37:37" ht="12.75">
      <c r="AK12791" s="121"/>
    </row>
    <row r="12792" spans="37:37" ht="12.75">
      <c r="AK12792" s="121"/>
    </row>
    <row r="12793" spans="37:37" ht="12.75">
      <c r="AK12793" s="121"/>
    </row>
    <row r="12794" spans="37:37" ht="12.75">
      <c r="AK12794" s="121"/>
    </row>
    <row r="12795" spans="37:37" ht="12.75">
      <c r="AK12795" s="121"/>
    </row>
    <row r="12796" spans="37:37" ht="12.75">
      <c r="AK12796" s="121"/>
    </row>
    <row r="12797" spans="37:37" ht="12.75">
      <c r="AK12797" s="121"/>
    </row>
    <row r="12798" spans="37:37" ht="12.75">
      <c r="AK12798" s="121"/>
    </row>
    <row r="12799" spans="37:37" ht="12.75">
      <c r="AK12799" s="121"/>
    </row>
    <row r="12800" spans="37:37" ht="12.75">
      <c r="AK12800" s="121"/>
    </row>
    <row r="12801" spans="37:37" ht="12.75">
      <c r="AK12801" s="121"/>
    </row>
    <row r="12802" spans="37:37" ht="12.75">
      <c r="AK12802" s="121"/>
    </row>
    <row r="12803" spans="37:37" ht="12.75">
      <c r="AK12803" s="121"/>
    </row>
    <row r="12804" spans="37:37" ht="12.75">
      <c r="AK12804" s="121"/>
    </row>
    <row r="12805" spans="37:37" ht="12.75">
      <c r="AK12805" s="121"/>
    </row>
    <row r="12806" spans="37:37" ht="12.75">
      <c r="AK12806" s="121"/>
    </row>
    <row r="12807" spans="37:37" ht="12.75">
      <c r="AK12807" s="121"/>
    </row>
    <row r="12808" spans="37:37" ht="12.75">
      <c r="AK12808" s="121"/>
    </row>
    <row r="12809" spans="37:37" ht="12.75">
      <c r="AK12809" s="121"/>
    </row>
    <row r="12810" spans="37:37" ht="12.75">
      <c r="AK12810" s="121"/>
    </row>
    <row r="12811" spans="37:37" ht="12.75">
      <c r="AK12811" s="121"/>
    </row>
    <row r="12812" spans="37:37" ht="12.75">
      <c r="AK12812" s="121"/>
    </row>
    <row r="12813" spans="37:37" ht="12.75">
      <c r="AK12813" s="121"/>
    </row>
    <row r="12814" spans="37:37" ht="12.75">
      <c r="AK12814" s="121"/>
    </row>
    <row r="12815" spans="37:37" ht="12.75">
      <c r="AK12815" s="121"/>
    </row>
    <row r="12816" spans="37:37" ht="12.75">
      <c r="AK12816" s="121"/>
    </row>
    <row r="12817" spans="37:37" ht="12.75">
      <c r="AK12817" s="121"/>
    </row>
    <row r="12818" spans="37:37" ht="12.75">
      <c r="AK12818" s="121"/>
    </row>
    <row r="12819" spans="37:37" ht="12.75">
      <c r="AK12819" s="121"/>
    </row>
    <row r="12820" spans="37:37" ht="12.75">
      <c r="AK12820" s="121"/>
    </row>
    <row r="12821" spans="37:37" ht="12.75">
      <c r="AK12821" s="121"/>
    </row>
    <row r="12822" spans="37:37" ht="12.75">
      <c r="AK12822" s="121"/>
    </row>
    <row r="12823" spans="37:37" ht="12.75">
      <c r="AK12823" s="121"/>
    </row>
    <row r="12824" spans="37:37" ht="12.75">
      <c r="AK12824" s="121"/>
    </row>
    <row r="12825" spans="37:37" ht="12.75">
      <c r="AK12825" s="121"/>
    </row>
    <row r="12826" spans="37:37" ht="12.75">
      <c r="AK12826" s="121"/>
    </row>
    <row r="12827" spans="37:37" ht="12.75">
      <c r="AK12827" s="121"/>
    </row>
    <row r="12828" spans="37:37" ht="12.75">
      <c r="AK12828" s="121"/>
    </row>
    <row r="12829" spans="37:37" ht="12.75">
      <c r="AK12829" s="121"/>
    </row>
    <row r="12830" spans="37:37" ht="12.75">
      <c r="AK12830" s="121"/>
    </row>
    <row r="12831" spans="37:37" ht="12.75">
      <c r="AK12831" s="121"/>
    </row>
    <row r="12832" spans="37:37" ht="12.75">
      <c r="AK12832" s="121"/>
    </row>
    <row r="12833" spans="37:37" ht="12.75">
      <c r="AK12833" s="121"/>
    </row>
    <row r="12834" spans="37:37" ht="12.75">
      <c r="AK12834" s="121"/>
    </row>
    <row r="12835" spans="37:37" ht="12.75">
      <c r="AK12835" s="121"/>
    </row>
    <row r="12836" spans="37:37" ht="12.75">
      <c r="AK12836" s="121"/>
    </row>
    <row r="12837" spans="37:37" ht="12.75">
      <c r="AK12837" s="121"/>
    </row>
    <row r="12838" spans="37:37" ht="12.75">
      <c r="AK12838" s="121"/>
    </row>
    <row r="12839" spans="37:37" ht="12.75">
      <c r="AK12839" s="121"/>
    </row>
    <row r="12840" spans="37:37" ht="12.75">
      <c r="AK12840" s="121"/>
    </row>
    <row r="12841" spans="37:37" ht="12.75">
      <c r="AK12841" s="121"/>
    </row>
    <row r="12842" spans="37:37" ht="12.75">
      <c r="AK12842" s="121"/>
    </row>
    <row r="12843" spans="37:37" ht="12.75">
      <c r="AK12843" s="121"/>
    </row>
    <row r="12844" spans="37:37" ht="12.75">
      <c r="AK12844" s="121"/>
    </row>
    <row r="12845" spans="37:37" ht="12.75">
      <c r="AK12845" s="121"/>
    </row>
    <row r="12846" spans="37:37" ht="12.75">
      <c r="AK12846" s="121"/>
    </row>
    <row r="12847" spans="37:37" ht="12.75">
      <c r="AK12847" s="121"/>
    </row>
    <row r="12848" spans="37:37" ht="12.75">
      <c r="AK12848" s="121"/>
    </row>
    <row r="12849" spans="37:37" ht="12.75">
      <c r="AK12849" s="121"/>
    </row>
    <row r="12850" spans="37:37" ht="12.75">
      <c r="AK12850" s="121"/>
    </row>
    <row r="12851" spans="37:37" ht="12.75">
      <c r="AK12851" s="121"/>
    </row>
    <row r="12852" spans="37:37" ht="12.75">
      <c r="AK12852" s="121"/>
    </row>
    <row r="12853" spans="37:37" ht="12.75">
      <c r="AK12853" s="121"/>
    </row>
    <row r="12854" spans="37:37" ht="12.75">
      <c r="AK12854" s="121"/>
    </row>
    <row r="12855" spans="37:37" ht="12.75">
      <c r="AK12855" s="121"/>
    </row>
    <row r="12856" spans="37:37" ht="12.75">
      <c r="AK12856" s="121"/>
    </row>
    <row r="12857" spans="37:37" ht="12.75">
      <c r="AK12857" s="121"/>
    </row>
    <row r="12858" spans="37:37" ht="12.75">
      <c r="AK12858" s="121"/>
    </row>
    <row r="12859" spans="37:37" ht="12.75">
      <c r="AK12859" s="121"/>
    </row>
    <row r="12860" spans="37:37" ht="12.75">
      <c r="AK12860" s="121"/>
    </row>
    <row r="12861" spans="37:37" ht="12.75">
      <c r="AK12861" s="121"/>
    </row>
    <row r="12862" spans="37:37" ht="12.75">
      <c r="AK12862" s="121"/>
    </row>
    <row r="12863" spans="37:37" ht="12.75">
      <c r="AK12863" s="121"/>
    </row>
    <row r="12864" spans="37:37" ht="12.75">
      <c r="AK12864" s="121"/>
    </row>
    <row r="12865" spans="37:37" ht="12.75">
      <c r="AK12865" s="121"/>
    </row>
    <row r="12866" spans="37:37" ht="12.75">
      <c r="AK12866" s="121"/>
    </row>
    <row r="12867" spans="37:37" ht="12.75">
      <c r="AK12867" s="121"/>
    </row>
    <row r="12868" spans="37:37" ht="12.75">
      <c r="AK12868" s="121"/>
    </row>
    <row r="12869" spans="37:37" ht="12.75">
      <c r="AK12869" s="121"/>
    </row>
    <row r="12870" spans="37:37" ht="12.75">
      <c r="AK12870" s="121"/>
    </row>
    <row r="12871" spans="37:37" ht="12.75">
      <c r="AK12871" s="121"/>
    </row>
    <row r="12872" spans="37:37" ht="12.75">
      <c r="AK12872" s="121"/>
    </row>
    <row r="12873" spans="37:37" ht="12.75">
      <c r="AK12873" s="121"/>
    </row>
    <row r="12874" spans="37:37" ht="12.75">
      <c r="AK12874" s="121"/>
    </row>
    <row r="12875" spans="37:37" ht="12.75">
      <c r="AK12875" s="121"/>
    </row>
    <row r="12876" spans="37:37" ht="12.75">
      <c r="AK12876" s="121"/>
    </row>
    <row r="12877" spans="37:37" ht="12.75">
      <c r="AK12877" s="121"/>
    </row>
    <row r="12878" spans="37:37" ht="12.75">
      <c r="AK12878" s="121"/>
    </row>
    <row r="12879" spans="37:37" ht="12.75">
      <c r="AK12879" s="121"/>
    </row>
    <row r="12880" spans="37:37" ht="12.75">
      <c r="AK12880" s="121"/>
    </row>
    <row r="12881" spans="37:37" ht="12.75">
      <c r="AK12881" s="121"/>
    </row>
    <row r="12882" spans="37:37" ht="12.75">
      <c r="AK12882" s="121"/>
    </row>
    <row r="12883" spans="37:37" ht="12.75">
      <c r="AK12883" s="121"/>
    </row>
    <row r="12884" spans="37:37" ht="12.75">
      <c r="AK12884" s="121"/>
    </row>
    <row r="12885" spans="37:37" ht="12.75">
      <c r="AK12885" s="121"/>
    </row>
    <row r="12886" spans="37:37" ht="12.75">
      <c r="AK12886" s="121"/>
    </row>
    <row r="12887" spans="37:37" ht="12.75">
      <c r="AK12887" s="121"/>
    </row>
    <row r="12888" spans="37:37" ht="12.75">
      <c r="AK12888" s="121"/>
    </row>
    <row r="12889" spans="37:37" ht="12.75">
      <c r="AK12889" s="121"/>
    </row>
    <row r="12890" spans="37:37" ht="12.75">
      <c r="AK12890" s="121"/>
    </row>
    <row r="12891" spans="37:37" ht="12.75">
      <c r="AK12891" s="121"/>
    </row>
    <row r="12892" spans="37:37" ht="12.75">
      <c r="AK12892" s="121"/>
    </row>
    <row r="12893" spans="37:37" ht="12.75">
      <c r="AK12893" s="121"/>
    </row>
    <row r="12894" spans="37:37" ht="12.75">
      <c r="AK12894" s="121"/>
    </row>
    <row r="12895" spans="37:37" ht="12.75">
      <c r="AK12895" s="121"/>
    </row>
    <row r="12896" spans="37:37" ht="12.75">
      <c r="AK12896" s="121"/>
    </row>
    <row r="12897" spans="37:37" ht="12.75">
      <c r="AK12897" s="121"/>
    </row>
    <row r="12898" spans="37:37" ht="12.75">
      <c r="AK12898" s="121"/>
    </row>
    <row r="12899" spans="37:37" ht="12.75">
      <c r="AK12899" s="121"/>
    </row>
    <row r="12900" spans="37:37" ht="12.75">
      <c r="AK12900" s="121"/>
    </row>
    <row r="12901" spans="37:37" ht="12.75">
      <c r="AK12901" s="121"/>
    </row>
    <row r="12902" spans="37:37" ht="12.75">
      <c r="AK12902" s="121"/>
    </row>
    <row r="12903" spans="37:37" ht="12.75">
      <c r="AK12903" s="121"/>
    </row>
    <row r="12904" spans="37:37" ht="12.75">
      <c r="AK12904" s="121"/>
    </row>
    <row r="12905" spans="37:37" ht="12.75">
      <c r="AK12905" s="121"/>
    </row>
    <row r="12906" spans="37:37" ht="12.75">
      <c r="AK12906" s="121"/>
    </row>
    <row r="12907" spans="37:37" ht="12.75">
      <c r="AK12907" s="121"/>
    </row>
    <row r="12908" spans="37:37" ht="12.75">
      <c r="AK12908" s="121"/>
    </row>
    <row r="12909" spans="37:37" ht="12.75">
      <c r="AK12909" s="121"/>
    </row>
    <row r="12910" spans="37:37" ht="12.75">
      <c r="AK12910" s="121"/>
    </row>
    <row r="12911" spans="37:37" ht="12.75">
      <c r="AK12911" s="121"/>
    </row>
    <row r="12912" spans="37:37" ht="12.75">
      <c r="AK12912" s="121"/>
    </row>
    <row r="12913" spans="37:37" ht="12.75">
      <c r="AK12913" s="121"/>
    </row>
    <row r="12914" spans="37:37" ht="12.75">
      <c r="AK12914" s="121"/>
    </row>
    <row r="12915" spans="37:37" ht="12.75">
      <c r="AK12915" s="121"/>
    </row>
    <row r="12916" spans="37:37" ht="12.75">
      <c r="AK12916" s="121"/>
    </row>
    <row r="12917" spans="37:37" ht="12.75">
      <c r="AK12917" s="121"/>
    </row>
    <row r="12918" spans="37:37" ht="12.75">
      <c r="AK12918" s="121"/>
    </row>
    <row r="12919" spans="37:37" ht="12.75">
      <c r="AK12919" s="121"/>
    </row>
    <row r="12920" spans="37:37" ht="12.75">
      <c r="AK12920" s="121"/>
    </row>
    <row r="12921" spans="37:37" ht="12.75">
      <c r="AK12921" s="121"/>
    </row>
    <row r="12922" spans="37:37" ht="12.75">
      <c r="AK12922" s="121"/>
    </row>
    <row r="12923" spans="37:37" ht="12.75">
      <c r="AK12923" s="121"/>
    </row>
    <row r="12924" spans="37:37" ht="12.75">
      <c r="AK12924" s="121"/>
    </row>
    <row r="12925" spans="37:37" ht="12.75">
      <c r="AK12925" s="121"/>
    </row>
    <row r="12926" spans="37:37" ht="12.75">
      <c r="AK12926" s="121"/>
    </row>
    <row r="12927" spans="37:37" ht="12.75">
      <c r="AK12927" s="121"/>
    </row>
    <row r="12928" spans="37:37" ht="12.75">
      <c r="AK12928" s="121"/>
    </row>
    <row r="12929" spans="37:37" ht="12.75">
      <c r="AK12929" s="121"/>
    </row>
    <row r="12930" spans="37:37" ht="12.75">
      <c r="AK12930" s="121"/>
    </row>
    <row r="12931" spans="37:37" ht="12.75">
      <c r="AK12931" s="121"/>
    </row>
    <row r="12932" spans="37:37" ht="12.75">
      <c r="AK12932" s="121"/>
    </row>
    <row r="12933" spans="37:37" ht="12.75">
      <c r="AK12933" s="121"/>
    </row>
    <row r="12934" spans="37:37" ht="12.75">
      <c r="AK12934" s="121"/>
    </row>
    <row r="12935" spans="37:37" ht="12.75">
      <c r="AK12935" s="121"/>
    </row>
    <row r="12936" spans="37:37" ht="12.75">
      <c r="AK12936" s="121"/>
    </row>
    <row r="12937" spans="37:37" ht="12.75">
      <c r="AK12937" s="121"/>
    </row>
    <row r="12938" spans="37:37" ht="12.75">
      <c r="AK12938" s="121"/>
    </row>
    <row r="12939" spans="37:37" ht="12.75">
      <c r="AK12939" s="121"/>
    </row>
    <row r="12940" spans="37:37" ht="12.75">
      <c r="AK12940" s="121"/>
    </row>
    <row r="12941" spans="37:37" ht="12.75">
      <c r="AK12941" s="121"/>
    </row>
    <row r="12942" spans="37:37" ht="12.75">
      <c r="AK12942" s="121"/>
    </row>
    <row r="12943" spans="37:37" ht="12.75">
      <c r="AK12943" s="121"/>
    </row>
    <row r="12944" spans="37:37" ht="12.75">
      <c r="AK12944" s="121"/>
    </row>
    <row r="12945" spans="37:37" ht="12.75">
      <c r="AK12945" s="121"/>
    </row>
    <row r="12946" spans="37:37" ht="12.75">
      <c r="AK12946" s="121"/>
    </row>
    <row r="12947" spans="37:37" ht="12.75">
      <c r="AK12947" s="121"/>
    </row>
    <row r="12948" spans="37:37" ht="12.75">
      <c r="AK12948" s="121"/>
    </row>
    <row r="12949" spans="37:37" ht="12.75">
      <c r="AK12949" s="121"/>
    </row>
    <row r="12950" spans="37:37" ht="12.75">
      <c r="AK12950" s="121"/>
    </row>
    <row r="12951" spans="37:37" ht="12.75">
      <c r="AK12951" s="121"/>
    </row>
    <row r="12952" spans="37:37" ht="12.75">
      <c r="AK12952" s="121"/>
    </row>
    <row r="12953" spans="37:37" ht="12.75">
      <c r="AK12953" s="121"/>
    </row>
    <row r="12954" spans="37:37" ht="12.75">
      <c r="AK12954" s="121"/>
    </row>
    <row r="12955" spans="37:37" ht="12.75">
      <c r="AK12955" s="121"/>
    </row>
    <row r="12956" spans="37:37" ht="12.75">
      <c r="AK12956" s="121"/>
    </row>
    <row r="12957" spans="37:37" ht="12.75">
      <c r="AK12957" s="121"/>
    </row>
    <row r="12958" spans="37:37" ht="12.75">
      <c r="AK12958" s="121"/>
    </row>
    <row r="12959" spans="37:37" ht="12.75">
      <c r="AK12959" s="121"/>
    </row>
    <row r="12960" spans="37:37" ht="12.75">
      <c r="AK12960" s="121"/>
    </row>
    <row r="12961" spans="37:37" ht="12.75">
      <c r="AK12961" s="121"/>
    </row>
    <row r="12962" spans="37:37" ht="12.75">
      <c r="AK12962" s="121"/>
    </row>
    <row r="12963" spans="37:37" ht="12.75">
      <c r="AK12963" s="121"/>
    </row>
    <row r="12964" spans="37:37" ht="12.75">
      <c r="AK12964" s="121"/>
    </row>
    <row r="12965" spans="37:37" ht="12.75">
      <c r="AK12965" s="121"/>
    </row>
    <row r="12966" spans="37:37" ht="12.75">
      <c r="AK12966" s="121"/>
    </row>
    <row r="12967" spans="37:37" ht="12.75">
      <c r="AK12967" s="121"/>
    </row>
    <row r="12968" spans="37:37" ht="12.75">
      <c r="AK12968" s="121"/>
    </row>
    <row r="12969" spans="37:37" ht="12.75">
      <c r="AK12969" s="121"/>
    </row>
    <row r="12970" spans="37:37" ht="12.75">
      <c r="AK12970" s="121"/>
    </row>
    <row r="12971" spans="37:37" ht="12.75">
      <c r="AK12971" s="121"/>
    </row>
    <row r="12972" spans="37:37" ht="12.75">
      <c r="AK12972" s="121"/>
    </row>
    <row r="12973" spans="37:37" ht="12.75">
      <c r="AK12973" s="121"/>
    </row>
    <row r="12974" spans="37:37" ht="12.75">
      <c r="AK12974" s="121"/>
    </row>
    <row r="12975" spans="37:37" ht="12.75">
      <c r="AK12975" s="121"/>
    </row>
    <row r="12976" spans="37:37" ht="12.75">
      <c r="AK12976" s="121"/>
    </row>
    <row r="12977" spans="37:37" ht="12.75">
      <c r="AK12977" s="121"/>
    </row>
    <row r="12978" spans="37:37" ht="12.75">
      <c r="AK12978" s="121"/>
    </row>
    <row r="12979" spans="37:37" ht="12.75">
      <c r="AK12979" s="121"/>
    </row>
    <row r="12980" spans="37:37" ht="12.75">
      <c r="AK12980" s="121"/>
    </row>
    <row r="12981" spans="37:37" ht="12.75">
      <c r="AK12981" s="121"/>
    </row>
    <row r="12982" spans="37:37" ht="12.75">
      <c r="AK12982" s="121"/>
    </row>
    <row r="12983" spans="37:37" ht="12.75">
      <c r="AK12983" s="121"/>
    </row>
    <row r="12984" spans="37:37" ht="12.75">
      <c r="AK12984" s="121"/>
    </row>
    <row r="12985" spans="37:37" ht="12.75">
      <c r="AK12985" s="121"/>
    </row>
    <row r="12986" spans="37:37" ht="12.75">
      <c r="AK12986" s="121"/>
    </row>
    <row r="12987" spans="37:37" ht="12.75">
      <c r="AK12987" s="121"/>
    </row>
    <row r="12988" spans="37:37" ht="12.75">
      <c r="AK12988" s="121"/>
    </row>
    <row r="12989" spans="37:37" ht="12.75">
      <c r="AK12989" s="121"/>
    </row>
    <row r="12990" spans="37:37" ht="12.75">
      <c r="AK12990" s="121"/>
    </row>
    <row r="12991" spans="37:37" ht="12.75">
      <c r="AK12991" s="121"/>
    </row>
    <row r="12992" spans="37:37" ht="12.75">
      <c r="AK12992" s="121"/>
    </row>
    <row r="12993" spans="37:37" ht="12.75">
      <c r="AK12993" s="121"/>
    </row>
    <row r="12994" spans="37:37" ht="12.75">
      <c r="AK12994" s="121"/>
    </row>
    <row r="12995" spans="37:37" ht="12.75">
      <c r="AK12995" s="121"/>
    </row>
    <row r="12996" spans="37:37" ht="12.75">
      <c r="AK12996" s="121"/>
    </row>
    <row r="12997" spans="37:37" ht="12.75">
      <c r="AK12997" s="121"/>
    </row>
    <row r="12998" spans="37:37" ht="12.75">
      <c r="AK12998" s="121"/>
    </row>
    <row r="12999" spans="37:37" ht="12.75">
      <c r="AK12999" s="121"/>
    </row>
    <row r="13000" spans="37:37" ht="12.75">
      <c r="AK13000" s="121"/>
    </row>
    <row r="13001" spans="37:37" ht="12.75">
      <c r="AK13001" s="121"/>
    </row>
    <row r="13002" spans="37:37" ht="12.75">
      <c r="AK13002" s="121"/>
    </row>
    <row r="13003" spans="37:37" ht="12.75">
      <c r="AK13003" s="121"/>
    </row>
    <row r="13004" spans="37:37" ht="12.75">
      <c r="AK13004" s="121"/>
    </row>
    <row r="13005" spans="37:37" ht="12.75">
      <c r="AK13005" s="121"/>
    </row>
    <row r="13006" spans="37:37" ht="12.75">
      <c r="AK13006" s="121"/>
    </row>
    <row r="13007" spans="37:37" ht="12.75">
      <c r="AK13007" s="121"/>
    </row>
    <row r="13008" spans="37:37" ht="12.75">
      <c r="AK13008" s="121"/>
    </row>
    <row r="13009" spans="37:37" ht="12.75">
      <c r="AK13009" s="121"/>
    </row>
    <row r="13010" spans="37:37" ht="12.75">
      <c r="AK13010" s="121"/>
    </row>
    <row r="13011" spans="37:37" ht="12.75">
      <c r="AK13011" s="121"/>
    </row>
    <row r="13012" spans="37:37" ht="12.75">
      <c r="AK13012" s="121"/>
    </row>
    <row r="13013" spans="37:37" ht="12.75">
      <c r="AK13013" s="121"/>
    </row>
    <row r="13014" spans="37:37" ht="12.75">
      <c r="AK13014" s="121"/>
    </row>
    <row r="13015" spans="37:37" ht="12.75">
      <c r="AK13015" s="121"/>
    </row>
    <row r="13016" spans="37:37" ht="12.75">
      <c r="AK13016" s="121"/>
    </row>
    <row r="13017" spans="37:37" ht="12.75">
      <c r="AK13017" s="121"/>
    </row>
    <row r="13018" spans="37:37" ht="12.75">
      <c r="AK13018" s="121"/>
    </row>
    <row r="13019" spans="37:37" ht="12.75">
      <c r="AK13019" s="121"/>
    </row>
    <row r="13020" spans="37:37" ht="12.75">
      <c r="AK13020" s="121"/>
    </row>
    <row r="13021" spans="37:37" ht="12.75">
      <c r="AK13021" s="121"/>
    </row>
    <row r="13022" spans="37:37" ht="12.75">
      <c r="AK13022" s="121"/>
    </row>
    <row r="13023" spans="37:37" ht="12.75">
      <c r="AK13023" s="121"/>
    </row>
    <row r="13024" spans="37:37" ht="12.75">
      <c r="AK13024" s="121"/>
    </row>
    <row r="13025" spans="37:37" ht="12.75">
      <c r="AK13025" s="121"/>
    </row>
    <row r="13026" spans="37:37" ht="12.75">
      <c r="AK13026" s="121"/>
    </row>
    <row r="13027" spans="37:37" ht="12.75">
      <c r="AK13027" s="121"/>
    </row>
    <row r="13028" spans="37:37" ht="12.75">
      <c r="AK13028" s="121"/>
    </row>
    <row r="13029" spans="37:37" ht="12.75">
      <c r="AK13029" s="121"/>
    </row>
    <row r="13030" spans="37:37" ht="12.75">
      <c r="AK13030" s="121"/>
    </row>
    <row r="13031" spans="37:37" ht="12.75">
      <c r="AK13031" s="121"/>
    </row>
    <row r="13032" spans="37:37" ht="12.75">
      <c r="AK13032" s="121"/>
    </row>
    <row r="13033" spans="37:37" ht="12.75">
      <c r="AK13033" s="121"/>
    </row>
    <row r="13034" spans="37:37" ht="12.75">
      <c r="AK13034" s="121"/>
    </row>
    <row r="13035" spans="37:37" ht="12.75">
      <c r="AK13035" s="121"/>
    </row>
    <row r="13036" spans="37:37" ht="12.75">
      <c r="AK13036" s="121"/>
    </row>
    <row r="13037" spans="37:37" ht="12.75">
      <c r="AK13037" s="121"/>
    </row>
    <row r="13038" spans="37:37" ht="12.75">
      <c r="AK13038" s="121"/>
    </row>
    <row r="13039" spans="37:37" ht="12.75">
      <c r="AK13039" s="121"/>
    </row>
    <row r="13040" spans="37:37" ht="12.75">
      <c r="AK13040" s="121"/>
    </row>
    <row r="13041" spans="37:37" ht="12.75">
      <c r="AK13041" s="121"/>
    </row>
    <row r="13042" spans="37:37" ht="12.75">
      <c r="AK13042" s="121"/>
    </row>
    <row r="13043" spans="37:37" ht="12.75">
      <c r="AK13043" s="121"/>
    </row>
    <row r="13044" spans="37:37" ht="12.75">
      <c r="AK13044" s="121"/>
    </row>
    <row r="13045" spans="37:37" ht="12.75">
      <c r="AK13045" s="121"/>
    </row>
    <row r="13046" spans="37:37" ht="12.75">
      <c r="AK13046" s="121"/>
    </row>
    <row r="13047" spans="37:37" ht="12.75">
      <c r="AK13047" s="121"/>
    </row>
    <row r="13048" spans="37:37" ht="12.75">
      <c r="AK13048" s="121"/>
    </row>
    <row r="13049" spans="37:37" ht="12.75">
      <c r="AK13049" s="121"/>
    </row>
    <row r="13050" spans="37:37" ht="12.75">
      <c r="AK13050" s="121"/>
    </row>
    <row r="13051" spans="37:37" ht="12.75">
      <c r="AK13051" s="121"/>
    </row>
    <row r="13052" spans="37:37" ht="12.75">
      <c r="AK13052" s="121"/>
    </row>
    <row r="13053" spans="37:37" ht="12.75">
      <c r="AK13053" s="121"/>
    </row>
    <row r="13054" spans="37:37" ht="12.75">
      <c r="AK13054" s="121"/>
    </row>
    <row r="13055" spans="37:37" ht="12.75">
      <c r="AK13055" s="121"/>
    </row>
    <row r="13056" spans="37:37" ht="12.75">
      <c r="AK13056" s="121"/>
    </row>
    <row r="13057" spans="37:37" ht="12.75">
      <c r="AK13057" s="121"/>
    </row>
    <row r="13058" spans="37:37" ht="12.75">
      <c r="AK13058" s="121"/>
    </row>
    <row r="13059" spans="37:37" ht="12.75">
      <c r="AK13059" s="121"/>
    </row>
    <row r="13060" spans="37:37" ht="12.75">
      <c r="AK13060" s="121"/>
    </row>
    <row r="13061" spans="37:37" ht="12.75">
      <c r="AK13061" s="121"/>
    </row>
    <row r="13062" spans="37:37" ht="12.75">
      <c r="AK13062" s="121"/>
    </row>
    <row r="13063" spans="37:37" ht="12.75">
      <c r="AK13063" s="121"/>
    </row>
    <row r="13064" spans="37:37" ht="12.75">
      <c r="AK13064" s="121"/>
    </row>
    <row r="13065" spans="37:37" ht="12.75">
      <c r="AK13065" s="121"/>
    </row>
    <row r="13066" spans="37:37" ht="12.75">
      <c r="AK13066" s="121"/>
    </row>
    <row r="13067" spans="37:37" ht="12.75">
      <c r="AK13067" s="121"/>
    </row>
    <row r="13068" spans="37:37" ht="12.75">
      <c r="AK13068" s="121"/>
    </row>
    <row r="13069" spans="37:37" ht="12.75">
      <c r="AK13069" s="121"/>
    </row>
    <row r="13070" spans="37:37" ht="12.75">
      <c r="AK13070" s="121"/>
    </row>
    <row r="13071" spans="37:37" ht="12.75">
      <c r="AK13071" s="121"/>
    </row>
    <row r="13072" spans="37:37" ht="12.75">
      <c r="AK13072" s="121"/>
    </row>
    <row r="13073" spans="37:37" ht="12.75">
      <c r="AK13073" s="121"/>
    </row>
    <row r="13074" spans="37:37" ht="12.75">
      <c r="AK13074" s="121"/>
    </row>
    <row r="13075" spans="37:37" ht="12.75">
      <c r="AK13075" s="121"/>
    </row>
    <row r="13076" spans="37:37" ht="12.75">
      <c r="AK13076" s="121"/>
    </row>
    <row r="13077" spans="37:37" ht="12.75">
      <c r="AK13077" s="121"/>
    </row>
    <row r="13078" spans="37:37" ht="12.75">
      <c r="AK13078" s="121"/>
    </row>
    <row r="13079" spans="37:37" ht="12.75">
      <c r="AK13079" s="121"/>
    </row>
    <row r="13080" spans="37:37" ht="12.75">
      <c r="AK13080" s="121"/>
    </row>
    <row r="13081" spans="37:37" ht="12.75">
      <c r="AK13081" s="121"/>
    </row>
    <row r="13082" spans="37:37" ht="12.75">
      <c r="AK13082" s="121"/>
    </row>
    <row r="13083" spans="37:37" ht="12.75">
      <c r="AK13083" s="121"/>
    </row>
    <row r="13084" spans="37:37" ht="12.75">
      <c r="AK13084" s="121"/>
    </row>
    <row r="13085" spans="37:37" ht="12.75">
      <c r="AK13085" s="121"/>
    </row>
    <row r="13086" spans="37:37" ht="12.75">
      <c r="AK13086" s="121"/>
    </row>
    <row r="13087" spans="37:37" ht="12.75">
      <c r="AK13087" s="121"/>
    </row>
    <row r="13088" spans="37:37" ht="12.75">
      <c r="AK13088" s="121"/>
    </row>
    <row r="13089" spans="37:37" ht="12.75">
      <c r="AK13089" s="121"/>
    </row>
    <row r="13090" spans="37:37" ht="12.75">
      <c r="AK13090" s="121"/>
    </row>
    <row r="13091" spans="37:37" ht="12.75">
      <c r="AK13091" s="121"/>
    </row>
    <row r="13092" spans="37:37" ht="12.75">
      <c r="AK13092" s="121"/>
    </row>
    <row r="13093" spans="37:37" ht="12.75">
      <c r="AK13093" s="121"/>
    </row>
    <row r="13094" spans="37:37" ht="12.75">
      <c r="AK13094" s="121"/>
    </row>
    <row r="13095" spans="37:37" ht="12.75">
      <c r="AK13095" s="121"/>
    </row>
    <row r="13096" spans="37:37" ht="12.75">
      <c r="AK13096" s="121"/>
    </row>
    <row r="13097" spans="37:37" ht="12.75">
      <c r="AK13097" s="121"/>
    </row>
    <row r="13098" spans="37:37" ht="12.75">
      <c r="AK13098" s="121"/>
    </row>
    <row r="13099" spans="37:37" ht="12.75">
      <c r="AK13099" s="121"/>
    </row>
    <row r="13100" spans="37:37" ht="12.75">
      <c r="AK13100" s="121"/>
    </row>
    <row r="13101" spans="37:37" ht="12.75">
      <c r="AK13101" s="121"/>
    </row>
    <row r="13102" spans="37:37" ht="12.75">
      <c r="AK13102" s="121"/>
    </row>
    <row r="13103" spans="37:37" ht="12.75">
      <c r="AK13103" s="121"/>
    </row>
    <row r="13104" spans="37:37" ht="12.75">
      <c r="AK13104" s="121"/>
    </row>
    <row r="13105" spans="37:37" ht="12.75">
      <c r="AK13105" s="121"/>
    </row>
    <row r="13106" spans="37:37" ht="12.75">
      <c r="AK13106" s="121"/>
    </row>
    <row r="13107" spans="37:37" ht="12.75">
      <c r="AK13107" s="121"/>
    </row>
    <row r="13108" spans="37:37" ht="12.75">
      <c r="AK13108" s="121"/>
    </row>
    <row r="13109" spans="37:37" ht="12.75">
      <c r="AK13109" s="121"/>
    </row>
    <row r="13110" spans="37:37" ht="12.75">
      <c r="AK13110" s="121"/>
    </row>
    <row r="13111" spans="37:37" ht="12.75">
      <c r="AK13111" s="121"/>
    </row>
    <row r="13112" spans="37:37" ht="12.75">
      <c r="AK13112" s="121"/>
    </row>
    <row r="13113" spans="37:37" ht="12.75">
      <c r="AK13113" s="121"/>
    </row>
    <row r="13114" spans="37:37" ht="12.75">
      <c r="AK13114" s="121"/>
    </row>
    <row r="13115" spans="37:37" ht="12.75">
      <c r="AK13115" s="121"/>
    </row>
    <row r="13116" spans="37:37" ht="12.75">
      <c r="AK13116" s="121"/>
    </row>
    <row r="13117" spans="37:37" ht="12.75">
      <c r="AK13117" s="121"/>
    </row>
    <row r="13118" spans="37:37" ht="12.75">
      <c r="AK13118" s="121"/>
    </row>
    <row r="13119" spans="37:37" ht="12.75">
      <c r="AK13119" s="121"/>
    </row>
    <row r="13120" spans="37:37" ht="12.75">
      <c r="AK13120" s="121"/>
    </row>
    <row r="13121" spans="37:37" ht="12.75">
      <c r="AK13121" s="121"/>
    </row>
    <row r="13122" spans="37:37" ht="12.75">
      <c r="AK13122" s="121"/>
    </row>
    <row r="13123" spans="37:37" ht="12.75">
      <c r="AK13123" s="121"/>
    </row>
    <row r="13124" spans="37:37" ht="12.75">
      <c r="AK13124" s="121"/>
    </row>
    <row r="13125" spans="37:37" ht="12.75">
      <c r="AK13125" s="121"/>
    </row>
    <row r="13126" spans="37:37" ht="12.75">
      <c r="AK13126" s="121"/>
    </row>
    <row r="13127" spans="37:37" ht="12.75">
      <c r="AK13127" s="121"/>
    </row>
    <row r="13128" spans="37:37" ht="12.75">
      <c r="AK13128" s="121"/>
    </row>
    <row r="13129" spans="37:37" ht="12.75">
      <c r="AK13129" s="121"/>
    </row>
    <row r="13130" spans="37:37" ht="12.75">
      <c r="AK13130" s="121"/>
    </row>
    <row r="13131" spans="37:37" ht="12.75">
      <c r="AK13131" s="121"/>
    </row>
    <row r="13132" spans="37:37" ht="12.75">
      <c r="AK13132" s="121"/>
    </row>
    <row r="13133" spans="37:37" ht="12.75">
      <c r="AK13133" s="121"/>
    </row>
    <row r="13134" spans="37:37" ht="12.75">
      <c r="AK13134" s="121"/>
    </row>
    <row r="13135" spans="37:37" ht="12.75">
      <c r="AK13135" s="121"/>
    </row>
    <row r="13136" spans="37:37" ht="12.75">
      <c r="AK13136" s="121"/>
    </row>
    <row r="13137" spans="37:37" ht="12.75">
      <c r="AK13137" s="121"/>
    </row>
    <row r="13138" spans="37:37" ht="12.75">
      <c r="AK13138" s="121"/>
    </row>
    <row r="13139" spans="37:37" ht="12.75">
      <c r="AK13139" s="121"/>
    </row>
    <row r="13140" spans="37:37" ht="12.75">
      <c r="AK13140" s="121"/>
    </row>
    <row r="13141" spans="37:37" ht="12.75">
      <c r="AK13141" s="121"/>
    </row>
    <row r="13142" spans="37:37" ht="12.75">
      <c r="AK13142" s="121"/>
    </row>
    <row r="13143" spans="37:37" ht="12.75">
      <c r="AK13143" s="121"/>
    </row>
    <row r="13144" spans="37:37" ht="12.75">
      <c r="AK13144" s="121"/>
    </row>
    <row r="13145" spans="37:37" ht="12.75">
      <c r="AK13145" s="121"/>
    </row>
    <row r="13146" spans="37:37" ht="12.75">
      <c r="AK13146" s="121"/>
    </row>
    <row r="13147" spans="37:37" ht="12.75">
      <c r="AK13147" s="121"/>
    </row>
    <row r="13148" spans="37:37" ht="12.75">
      <c r="AK13148" s="121"/>
    </row>
    <row r="13149" spans="37:37" ht="12.75">
      <c r="AK13149" s="121"/>
    </row>
    <row r="13150" spans="37:37" ht="12.75">
      <c r="AK13150" s="121"/>
    </row>
    <row r="13151" spans="37:37" ht="12.75">
      <c r="AK13151" s="121"/>
    </row>
    <row r="13152" spans="37:37" ht="12.75">
      <c r="AK13152" s="121"/>
    </row>
    <row r="13153" spans="37:37" ht="12.75">
      <c r="AK13153" s="121"/>
    </row>
    <row r="13154" spans="37:37" ht="12.75">
      <c r="AK13154" s="121"/>
    </row>
    <row r="13155" spans="37:37" ht="12.75">
      <c r="AK13155" s="121"/>
    </row>
    <row r="13156" spans="37:37" ht="12.75">
      <c r="AK13156" s="121"/>
    </row>
    <row r="13157" spans="37:37" ht="12.75">
      <c r="AK13157" s="121"/>
    </row>
    <row r="13158" spans="37:37" ht="12.75">
      <c r="AK13158" s="121"/>
    </row>
    <row r="13159" spans="37:37" ht="12.75">
      <c r="AK13159" s="121"/>
    </row>
    <row r="13160" spans="37:37" ht="12.75">
      <c r="AK13160" s="121"/>
    </row>
    <row r="13161" spans="37:37" ht="12.75">
      <c r="AK13161" s="121"/>
    </row>
    <row r="13162" spans="37:37" ht="12.75">
      <c r="AK13162" s="121"/>
    </row>
    <row r="13163" spans="37:37" ht="12.75">
      <c r="AK13163" s="121"/>
    </row>
    <row r="13164" spans="37:37" ht="12.75">
      <c r="AK13164" s="121"/>
    </row>
    <row r="13165" spans="37:37" ht="12.75">
      <c r="AK13165" s="121"/>
    </row>
    <row r="13166" spans="37:37" ht="12.75">
      <c r="AK13166" s="121"/>
    </row>
    <row r="13167" spans="37:37" ht="12.75">
      <c r="AK13167" s="121"/>
    </row>
    <row r="13168" spans="37:37" ht="12.75">
      <c r="AK13168" s="121"/>
    </row>
    <row r="13169" spans="37:37" ht="12.75">
      <c r="AK13169" s="121"/>
    </row>
    <row r="13170" spans="37:37" ht="12.75">
      <c r="AK13170" s="121"/>
    </row>
    <row r="13171" spans="37:37" ht="12.75">
      <c r="AK13171" s="121"/>
    </row>
    <row r="13172" spans="37:37" ht="12.75">
      <c r="AK13172" s="121"/>
    </row>
    <row r="13173" spans="37:37" ht="12.75">
      <c r="AK13173" s="121"/>
    </row>
    <row r="13174" spans="37:37" ht="12.75">
      <c r="AK13174" s="121"/>
    </row>
    <row r="13175" spans="37:37" ht="12.75">
      <c r="AK13175" s="121"/>
    </row>
    <row r="13176" spans="37:37" ht="12.75">
      <c r="AK13176" s="121"/>
    </row>
    <row r="13177" spans="37:37" ht="12.75">
      <c r="AK13177" s="121"/>
    </row>
    <row r="13178" spans="37:37" ht="12.75">
      <c r="AK13178" s="121"/>
    </row>
    <row r="13179" spans="37:37" ht="12.75">
      <c r="AK13179" s="121"/>
    </row>
    <row r="13180" spans="37:37" ht="12.75">
      <c r="AK13180" s="121"/>
    </row>
    <row r="13181" spans="37:37" ht="12.75">
      <c r="AK13181" s="121"/>
    </row>
    <row r="13182" spans="37:37" ht="12.75">
      <c r="AK13182" s="121"/>
    </row>
    <row r="13183" spans="37:37" ht="12.75">
      <c r="AK13183" s="121"/>
    </row>
    <row r="13184" spans="37:37" ht="12.75">
      <c r="AK13184" s="121"/>
    </row>
    <row r="13185" spans="37:37" ht="12.75">
      <c r="AK13185" s="121"/>
    </row>
    <row r="13186" spans="37:37" ht="12.75">
      <c r="AK13186" s="121"/>
    </row>
    <row r="13187" spans="37:37" ht="12.75">
      <c r="AK13187" s="121"/>
    </row>
    <row r="13188" spans="37:37" ht="12.75">
      <c r="AK13188" s="121"/>
    </row>
    <row r="13189" spans="37:37" ht="12.75">
      <c r="AK13189" s="121"/>
    </row>
    <row r="13190" spans="37:37" ht="12.75">
      <c r="AK13190" s="121"/>
    </row>
    <row r="13191" spans="37:37" ht="12.75">
      <c r="AK13191" s="121"/>
    </row>
    <row r="13192" spans="37:37" ht="12.75">
      <c r="AK13192" s="121"/>
    </row>
    <row r="13193" spans="37:37" ht="12.75">
      <c r="AK13193" s="121"/>
    </row>
    <row r="13194" spans="37:37" ht="12.75">
      <c r="AK13194" s="121"/>
    </row>
    <row r="13195" spans="37:37" ht="12.75">
      <c r="AK13195" s="121"/>
    </row>
    <row r="13196" spans="37:37" ht="12.75">
      <c r="AK13196" s="121"/>
    </row>
    <row r="13197" spans="37:37" ht="12.75">
      <c r="AK13197" s="121"/>
    </row>
    <row r="13198" spans="37:37" ht="12.75">
      <c r="AK13198" s="121"/>
    </row>
    <row r="13199" spans="37:37" ht="12.75">
      <c r="AK13199" s="121"/>
    </row>
    <row r="13200" spans="37:37" ht="12.75">
      <c r="AK13200" s="121"/>
    </row>
    <row r="13201" spans="37:37" ht="12.75">
      <c r="AK13201" s="121"/>
    </row>
    <row r="13202" spans="37:37" ht="12.75">
      <c r="AK13202" s="121"/>
    </row>
    <row r="13203" spans="37:37" ht="12.75">
      <c r="AK13203" s="121"/>
    </row>
    <row r="13204" spans="37:37" ht="12.75">
      <c r="AK13204" s="121"/>
    </row>
    <row r="13205" spans="37:37" ht="12.75">
      <c r="AK13205" s="121"/>
    </row>
    <row r="13206" spans="37:37" ht="12.75">
      <c r="AK13206" s="121"/>
    </row>
    <row r="13207" spans="37:37" ht="12.75">
      <c r="AK13207" s="121"/>
    </row>
    <row r="13208" spans="37:37" ht="12.75">
      <c r="AK13208" s="121"/>
    </row>
    <row r="13209" spans="37:37" ht="12.75">
      <c r="AK13209" s="121"/>
    </row>
    <row r="13210" spans="37:37" ht="12.75">
      <c r="AK13210" s="121"/>
    </row>
    <row r="13211" spans="37:37" ht="12.75">
      <c r="AK13211" s="121"/>
    </row>
    <row r="13212" spans="37:37" ht="12.75">
      <c r="AK13212" s="121"/>
    </row>
    <row r="13213" spans="37:37" ht="12.75">
      <c r="AK13213" s="121"/>
    </row>
    <row r="13214" spans="37:37" ht="12.75">
      <c r="AK13214" s="121"/>
    </row>
    <row r="13215" spans="37:37" ht="12.75">
      <c r="AK13215" s="121"/>
    </row>
    <row r="13216" spans="37:37" ht="12.75">
      <c r="AK13216" s="121"/>
    </row>
    <row r="13217" spans="37:37" ht="12.75">
      <c r="AK13217" s="121"/>
    </row>
    <row r="13218" spans="37:37" ht="12.75">
      <c r="AK13218" s="121"/>
    </row>
    <row r="13219" spans="37:37" ht="12.75">
      <c r="AK13219" s="121"/>
    </row>
    <row r="13220" spans="37:37" ht="12.75">
      <c r="AK13220" s="121"/>
    </row>
    <row r="13221" spans="37:37" ht="12.75">
      <c r="AK13221" s="121"/>
    </row>
    <row r="13222" spans="37:37" ht="12.75">
      <c r="AK13222" s="121"/>
    </row>
    <row r="13223" spans="37:37" ht="12.75">
      <c r="AK13223" s="121"/>
    </row>
    <row r="13224" spans="37:37" ht="12.75">
      <c r="AK13224" s="121"/>
    </row>
    <row r="13225" spans="37:37" ht="12.75">
      <c r="AK13225" s="121"/>
    </row>
    <row r="13226" spans="37:37" ht="12.75">
      <c r="AK13226" s="121"/>
    </row>
    <row r="13227" spans="37:37" ht="12.75">
      <c r="AK13227" s="121"/>
    </row>
    <row r="13228" spans="37:37" ht="12.75">
      <c r="AK13228" s="121"/>
    </row>
    <row r="13229" spans="37:37" ht="12.75">
      <c r="AK13229" s="121"/>
    </row>
    <row r="13230" spans="37:37" ht="12.75">
      <c r="AK13230" s="121"/>
    </row>
    <row r="13231" spans="37:37" ht="12.75">
      <c r="AK13231" s="121"/>
    </row>
    <row r="13232" spans="37:37" ht="12.75">
      <c r="AK13232" s="121"/>
    </row>
    <row r="13233" spans="37:37" ht="12.75">
      <c r="AK13233" s="121"/>
    </row>
    <row r="13234" spans="37:37" ht="12.75">
      <c r="AK13234" s="121"/>
    </row>
    <row r="13235" spans="37:37" ht="12.75">
      <c r="AK13235" s="121"/>
    </row>
    <row r="13236" spans="37:37" ht="12.75">
      <c r="AK13236" s="121"/>
    </row>
    <row r="13237" spans="37:37" ht="12.75">
      <c r="AK13237" s="121"/>
    </row>
    <row r="13238" spans="37:37" ht="12.75">
      <c r="AK13238" s="121"/>
    </row>
    <row r="13239" spans="37:37" ht="12.75">
      <c r="AK13239" s="121"/>
    </row>
    <row r="13240" spans="37:37" ht="12.75">
      <c r="AK13240" s="121"/>
    </row>
    <row r="13241" spans="37:37" ht="12.75">
      <c r="AK13241" s="121"/>
    </row>
    <row r="13242" spans="37:37" ht="12.75">
      <c r="AK13242" s="121"/>
    </row>
    <row r="13243" spans="37:37" ht="12.75">
      <c r="AK13243" s="121"/>
    </row>
    <row r="13244" spans="37:37" ht="12.75">
      <c r="AK13244" s="121"/>
    </row>
    <row r="13245" spans="37:37" ht="12.75">
      <c r="AK13245" s="121"/>
    </row>
    <row r="13246" spans="37:37" ht="12.75">
      <c r="AK13246" s="121"/>
    </row>
    <row r="13247" spans="37:37" ht="12.75">
      <c r="AK13247" s="121"/>
    </row>
    <row r="13248" spans="37:37" ht="12.75">
      <c r="AK13248" s="121"/>
    </row>
    <row r="13249" spans="37:37" ht="12.75">
      <c r="AK13249" s="121"/>
    </row>
    <row r="13250" spans="37:37" ht="12.75">
      <c r="AK13250" s="121"/>
    </row>
    <row r="13251" spans="37:37" ht="12.75">
      <c r="AK13251" s="121"/>
    </row>
    <row r="13252" spans="37:37" ht="12.75">
      <c r="AK13252" s="121"/>
    </row>
    <row r="13253" spans="37:37" ht="12.75">
      <c r="AK13253" s="121"/>
    </row>
    <row r="13254" spans="37:37" ht="12.75">
      <c r="AK13254" s="121"/>
    </row>
    <row r="13255" spans="37:37" ht="12.75">
      <c r="AK13255" s="121"/>
    </row>
    <row r="13256" spans="37:37" ht="12.75">
      <c r="AK13256" s="121"/>
    </row>
    <row r="13257" spans="37:37" ht="12.75">
      <c r="AK13257" s="121"/>
    </row>
    <row r="13258" spans="37:37" ht="12.75">
      <c r="AK13258" s="121"/>
    </row>
    <row r="13259" spans="37:37" ht="12.75">
      <c r="AK13259" s="121"/>
    </row>
    <row r="13260" spans="37:37" ht="12.75">
      <c r="AK13260" s="121"/>
    </row>
    <row r="13261" spans="37:37" ht="12.75">
      <c r="AK13261" s="121"/>
    </row>
    <row r="13262" spans="37:37" ht="12.75">
      <c r="AK13262" s="121"/>
    </row>
    <row r="13263" spans="37:37" ht="12.75">
      <c r="AK13263" s="121"/>
    </row>
    <row r="13264" spans="37:37" ht="12.75">
      <c r="AK13264" s="121"/>
    </row>
    <row r="13265" spans="37:37" ht="12.75">
      <c r="AK13265" s="121"/>
    </row>
    <row r="13266" spans="37:37" ht="12.75">
      <c r="AK13266" s="121"/>
    </row>
    <row r="13267" spans="37:37" ht="12.75">
      <c r="AK13267" s="121"/>
    </row>
    <row r="13268" spans="37:37" ht="12.75">
      <c r="AK13268" s="121"/>
    </row>
    <row r="13269" spans="37:37" ht="12.75">
      <c r="AK13269" s="121"/>
    </row>
    <row r="13270" spans="37:37" ht="12.75">
      <c r="AK13270" s="121"/>
    </row>
    <row r="13271" spans="37:37" ht="12.75">
      <c r="AK13271" s="121"/>
    </row>
    <row r="13272" spans="37:37" ht="12.75">
      <c r="AK13272" s="121"/>
    </row>
    <row r="13273" spans="37:37" ht="12.75">
      <c r="AK13273" s="121"/>
    </row>
    <row r="13274" spans="37:37" ht="12.75">
      <c r="AK13274" s="121"/>
    </row>
    <row r="13275" spans="37:37" ht="12.75">
      <c r="AK13275" s="121"/>
    </row>
    <row r="13276" spans="37:37" ht="12.75">
      <c r="AK13276" s="121"/>
    </row>
    <row r="13277" spans="37:37" ht="12.75">
      <c r="AK13277" s="121"/>
    </row>
    <row r="13278" spans="37:37" ht="12.75">
      <c r="AK13278" s="121"/>
    </row>
    <row r="13279" spans="37:37" ht="12.75">
      <c r="AK13279" s="121"/>
    </row>
    <row r="13280" spans="37:37" ht="12.75">
      <c r="AK13280" s="121"/>
    </row>
    <row r="13281" spans="37:37" ht="12.75">
      <c r="AK13281" s="121"/>
    </row>
    <row r="13282" spans="37:37" ht="12.75">
      <c r="AK13282" s="121"/>
    </row>
    <row r="13283" spans="37:37" ht="12.75">
      <c r="AK13283" s="121"/>
    </row>
    <row r="13284" spans="37:37" ht="12.75">
      <c r="AK13284" s="121"/>
    </row>
    <row r="13285" spans="37:37" ht="12.75">
      <c r="AK13285" s="121"/>
    </row>
    <row r="13286" spans="37:37" ht="12.75">
      <c r="AK13286" s="121"/>
    </row>
    <row r="13287" spans="37:37" ht="12.75">
      <c r="AK13287" s="121"/>
    </row>
    <row r="13288" spans="37:37" ht="12.75">
      <c r="AK13288" s="121"/>
    </row>
    <row r="13289" spans="37:37" ht="12.75">
      <c r="AK13289" s="121"/>
    </row>
    <row r="13290" spans="37:37" ht="12.75">
      <c r="AK13290" s="121"/>
    </row>
    <row r="13291" spans="37:37" ht="12.75">
      <c r="AK13291" s="121"/>
    </row>
    <row r="13292" spans="37:37" ht="12.75">
      <c r="AK13292" s="121"/>
    </row>
    <row r="13293" spans="37:37" ht="12.75">
      <c r="AK13293" s="121"/>
    </row>
    <row r="13294" spans="37:37" ht="12.75">
      <c r="AK13294" s="121"/>
    </row>
    <row r="13295" spans="37:37" ht="12.75">
      <c r="AK13295" s="121"/>
    </row>
    <row r="13296" spans="37:37" ht="12.75">
      <c r="AK13296" s="121"/>
    </row>
    <row r="13297" spans="37:37" ht="12.75">
      <c r="AK13297" s="121"/>
    </row>
    <row r="13298" spans="37:37" ht="12.75">
      <c r="AK13298" s="121"/>
    </row>
    <row r="13299" spans="37:37" ht="12.75">
      <c r="AK13299" s="121"/>
    </row>
    <row r="13300" spans="37:37" ht="12.75">
      <c r="AK13300" s="121"/>
    </row>
    <row r="13301" spans="37:37" ht="12.75">
      <c r="AK13301" s="121"/>
    </row>
    <row r="13302" spans="37:37" ht="12.75">
      <c r="AK13302" s="121"/>
    </row>
    <row r="13303" spans="37:37" ht="12.75">
      <c r="AK13303" s="121"/>
    </row>
    <row r="13304" spans="37:37" ht="12.75">
      <c r="AK13304" s="121"/>
    </row>
    <row r="13305" spans="37:37" ht="12.75">
      <c r="AK13305" s="121"/>
    </row>
    <row r="13306" spans="37:37" ht="12.75">
      <c r="AK13306" s="121"/>
    </row>
    <row r="13307" spans="37:37" ht="12.75">
      <c r="AK13307" s="121"/>
    </row>
    <row r="13308" spans="37:37" ht="12.75">
      <c r="AK13308" s="121"/>
    </row>
    <row r="13309" spans="37:37" ht="12.75">
      <c r="AK13309" s="121"/>
    </row>
    <row r="13310" spans="37:37" ht="12.75">
      <c r="AK13310" s="121"/>
    </row>
    <row r="13311" spans="37:37" ht="12.75">
      <c r="AK13311" s="121"/>
    </row>
    <row r="13312" spans="37:37" ht="12.75">
      <c r="AK13312" s="121"/>
    </row>
    <row r="13313" spans="37:37" ht="12.75">
      <c r="AK13313" s="121"/>
    </row>
    <row r="13314" spans="37:37" ht="12.75">
      <c r="AK13314" s="121"/>
    </row>
    <row r="13315" spans="37:37" ht="12.75">
      <c r="AK13315" s="121"/>
    </row>
    <row r="13316" spans="37:37" ht="12.75">
      <c r="AK13316" s="121"/>
    </row>
    <row r="13317" spans="37:37" ht="12.75">
      <c r="AK13317" s="121"/>
    </row>
    <row r="13318" spans="37:37" ht="12.75">
      <c r="AK13318" s="121"/>
    </row>
    <row r="13319" spans="37:37" ht="12.75">
      <c r="AK13319" s="121"/>
    </row>
    <row r="13320" spans="37:37" ht="12.75">
      <c r="AK13320" s="121"/>
    </row>
    <row r="13321" spans="37:37" ht="12.75">
      <c r="AK13321" s="121"/>
    </row>
    <row r="13322" spans="37:37" ht="12.75">
      <c r="AK13322" s="121"/>
    </row>
    <row r="13323" spans="37:37" ht="12.75">
      <c r="AK13323" s="121"/>
    </row>
    <row r="13324" spans="37:37" ht="12.75">
      <c r="AK13324" s="121"/>
    </row>
    <row r="13325" spans="37:37" ht="12.75">
      <c r="AK13325" s="121"/>
    </row>
    <row r="13326" spans="37:37" ht="12.75">
      <c r="AK13326" s="121"/>
    </row>
    <row r="13327" spans="37:37" ht="12.75">
      <c r="AK13327" s="121"/>
    </row>
    <row r="13328" spans="37:37" ht="12.75">
      <c r="AK13328" s="121"/>
    </row>
    <row r="13329" spans="37:37" ht="12.75">
      <c r="AK13329" s="121"/>
    </row>
    <row r="13330" spans="37:37" ht="12.75">
      <c r="AK13330" s="121"/>
    </row>
    <row r="13331" spans="37:37" ht="12.75">
      <c r="AK13331" s="121"/>
    </row>
    <row r="13332" spans="37:37" ht="12.75">
      <c r="AK13332" s="121"/>
    </row>
    <row r="13333" spans="37:37" ht="12.75">
      <c r="AK13333" s="121"/>
    </row>
    <row r="13334" spans="37:37" ht="12.75">
      <c r="AK13334" s="121"/>
    </row>
    <row r="13335" spans="37:37" ht="12.75">
      <c r="AK13335" s="121"/>
    </row>
    <row r="13336" spans="37:37" ht="12.75">
      <c r="AK13336" s="121"/>
    </row>
    <row r="13337" spans="37:37" ht="12.75">
      <c r="AK13337" s="121"/>
    </row>
    <row r="13338" spans="37:37" ht="12.75">
      <c r="AK13338" s="121"/>
    </row>
    <row r="13339" spans="37:37" ht="12.75">
      <c r="AK13339" s="121"/>
    </row>
    <row r="13340" spans="37:37" ht="12.75">
      <c r="AK13340" s="121"/>
    </row>
    <row r="13341" spans="37:37" ht="12.75">
      <c r="AK13341" s="121"/>
    </row>
    <row r="13342" spans="37:37" ht="12.75">
      <c r="AK13342" s="121"/>
    </row>
    <row r="13343" spans="37:37" ht="12.75">
      <c r="AK13343" s="121"/>
    </row>
    <row r="13344" spans="37:37" ht="12.75">
      <c r="AK13344" s="121"/>
    </row>
    <row r="13345" spans="37:37" ht="12.75">
      <c r="AK13345" s="121"/>
    </row>
    <row r="13346" spans="37:37" ht="12.75">
      <c r="AK13346" s="121"/>
    </row>
    <row r="13347" spans="37:37" ht="12.75">
      <c r="AK13347" s="121"/>
    </row>
    <row r="13348" spans="37:37" ht="12.75">
      <c r="AK13348" s="121"/>
    </row>
    <row r="13349" spans="37:37" ht="12.75">
      <c r="AK13349" s="121"/>
    </row>
    <row r="13350" spans="37:37" ht="12.75">
      <c r="AK13350" s="121"/>
    </row>
    <row r="13351" spans="37:37" ht="12.75">
      <c r="AK13351" s="121"/>
    </row>
    <row r="13352" spans="37:37" ht="12.75">
      <c r="AK13352" s="121"/>
    </row>
    <row r="13353" spans="37:37" ht="12.75">
      <c r="AK13353" s="121"/>
    </row>
    <row r="13354" spans="37:37" ht="12.75">
      <c r="AK13354" s="121"/>
    </row>
    <row r="13355" spans="37:37" ht="12.75">
      <c r="AK13355" s="121"/>
    </row>
    <row r="13356" spans="37:37" ht="12.75">
      <c r="AK13356" s="121"/>
    </row>
    <row r="13357" spans="37:37" ht="12.75">
      <c r="AK13357" s="121"/>
    </row>
    <row r="13358" spans="37:37" ht="12.75">
      <c r="AK13358" s="121"/>
    </row>
    <row r="13359" spans="37:37" ht="12.75">
      <c r="AK13359" s="121"/>
    </row>
    <row r="13360" spans="37:37" ht="12.75">
      <c r="AK13360" s="121"/>
    </row>
    <row r="13361" spans="37:37" ht="12.75">
      <c r="AK13361" s="121"/>
    </row>
    <row r="13362" spans="37:37" ht="12.75">
      <c r="AK13362" s="121"/>
    </row>
    <row r="13363" spans="37:37" ht="12.75">
      <c r="AK13363" s="121"/>
    </row>
    <row r="13364" spans="37:37" ht="12.75">
      <c r="AK13364" s="121"/>
    </row>
    <row r="13365" spans="37:37" ht="12.75">
      <c r="AK13365" s="121"/>
    </row>
    <row r="13366" spans="37:37" ht="12.75">
      <c r="AK13366" s="121"/>
    </row>
    <row r="13367" spans="37:37" ht="12.75">
      <c r="AK13367" s="121"/>
    </row>
    <row r="13368" spans="37:37" ht="12.75">
      <c r="AK13368" s="121"/>
    </row>
    <row r="13369" spans="37:37" ht="12.75">
      <c r="AK13369" s="121"/>
    </row>
    <row r="13370" spans="37:37" ht="12.75">
      <c r="AK13370" s="121"/>
    </row>
    <row r="13371" spans="37:37" ht="12.75">
      <c r="AK13371" s="121"/>
    </row>
    <row r="13372" spans="37:37" ht="12.75">
      <c r="AK13372" s="121"/>
    </row>
    <row r="13373" spans="37:37" ht="12.75">
      <c r="AK13373" s="121"/>
    </row>
    <row r="13374" spans="37:37" ht="12.75">
      <c r="AK13374" s="121"/>
    </row>
    <row r="13375" spans="37:37" ht="12.75">
      <c r="AK13375" s="121"/>
    </row>
    <row r="13376" spans="37:37" ht="12.75">
      <c r="AK13376" s="121"/>
    </row>
    <row r="13377" spans="37:37" ht="12.75">
      <c r="AK13377" s="121"/>
    </row>
    <row r="13378" spans="37:37" ht="12.75">
      <c r="AK13378" s="121"/>
    </row>
    <row r="13379" spans="37:37" ht="12.75">
      <c r="AK13379" s="121"/>
    </row>
    <row r="13380" spans="37:37" ht="12.75">
      <c r="AK13380" s="121"/>
    </row>
    <row r="13381" spans="37:37" ht="12.75">
      <c r="AK13381" s="121"/>
    </row>
    <row r="13382" spans="37:37" ht="12.75">
      <c r="AK13382" s="121"/>
    </row>
    <row r="13383" spans="37:37" ht="12.75">
      <c r="AK13383" s="121"/>
    </row>
    <row r="13384" spans="37:37" ht="12.75">
      <c r="AK13384" s="121"/>
    </row>
    <row r="13385" spans="37:37" ht="12.75">
      <c r="AK13385" s="121"/>
    </row>
    <row r="13386" spans="37:37" ht="12.75">
      <c r="AK13386" s="121"/>
    </row>
    <row r="13387" spans="37:37" ht="12.75">
      <c r="AK13387" s="121"/>
    </row>
    <row r="13388" spans="37:37" ht="12.75">
      <c r="AK13388" s="121"/>
    </row>
    <row r="13389" spans="37:37" ht="12.75">
      <c r="AK13389" s="121"/>
    </row>
    <row r="13390" spans="37:37" ht="12.75">
      <c r="AK13390" s="121"/>
    </row>
    <row r="13391" spans="37:37" ht="12.75">
      <c r="AK13391" s="121"/>
    </row>
    <row r="13392" spans="37:37" ht="12.75">
      <c r="AK13392" s="121"/>
    </row>
    <row r="13393" spans="37:37" ht="12.75">
      <c r="AK13393" s="121"/>
    </row>
    <row r="13394" spans="37:37" ht="12.75">
      <c r="AK13394" s="121"/>
    </row>
    <row r="13395" spans="37:37" ht="12.75">
      <c r="AK13395" s="121"/>
    </row>
    <row r="13396" spans="37:37" ht="12.75">
      <c r="AK13396" s="121"/>
    </row>
    <row r="13397" spans="37:37" ht="12.75">
      <c r="AK13397" s="121"/>
    </row>
    <row r="13398" spans="37:37" ht="12.75">
      <c r="AK13398" s="121"/>
    </row>
    <row r="13399" spans="37:37" ht="12.75">
      <c r="AK13399" s="121"/>
    </row>
    <row r="13400" spans="37:37" ht="12.75">
      <c r="AK13400" s="121"/>
    </row>
    <row r="13401" spans="37:37" ht="12.75">
      <c r="AK13401" s="121"/>
    </row>
    <row r="13402" spans="37:37" ht="12.75">
      <c r="AK13402" s="121"/>
    </row>
    <row r="13403" spans="37:37" ht="12.75">
      <c r="AK13403" s="121"/>
    </row>
    <row r="13404" spans="37:37" ht="12.75">
      <c r="AK13404" s="121"/>
    </row>
    <row r="13405" spans="37:37" ht="12.75">
      <c r="AK13405" s="121"/>
    </row>
    <row r="13406" spans="37:37" ht="12.75">
      <c r="AK13406" s="121"/>
    </row>
    <row r="13407" spans="37:37" ht="12.75">
      <c r="AK13407" s="121"/>
    </row>
    <row r="13408" spans="37:37" ht="12.75">
      <c r="AK13408" s="121"/>
    </row>
    <row r="13409" spans="37:37" ht="12.75">
      <c r="AK13409" s="121"/>
    </row>
    <row r="13410" spans="37:37" ht="12.75">
      <c r="AK13410" s="121"/>
    </row>
    <row r="13411" spans="37:37" ht="12.75">
      <c r="AK13411" s="121"/>
    </row>
    <row r="13412" spans="37:37" ht="12.75">
      <c r="AK13412" s="121"/>
    </row>
    <row r="13413" spans="37:37" ht="12.75">
      <c r="AK13413" s="121"/>
    </row>
    <row r="13414" spans="37:37" ht="12.75">
      <c r="AK13414" s="121"/>
    </row>
    <row r="13415" spans="37:37" ht="12.75">
      <c r="AK13415" s="121"/>
    </row>
    <row r="13416" spans="37:37" ht="12.75">
      <c r="AK13416" s="121"/>
    </row>
    <row r="13417" spans="37:37" ht="12.75">
      <c r="AK13417" s="121"/>
    </row>
    <row r="13418" spans="37:37" ht="12.75">
      <c r="AK13418" s="121"/>
    </row>
    <row r="13419" spans="37:37" ht="12.75">
      <c r="AK13419" s="121"/>
    </row>
    <row r="13420" spans="37:37" ht="12.75">
      <c r="AK13420" s="121"/>
    </row>
    <row r="13421" spans="37:37" ht="12.75">
      <c r="AK13421" s="121"/>
    </row>
    <row r="13422" spans="37:37" ht="12.75">
      <c r="AK13422" s="121"/>
    </row>
    <row r="13423" spans="37:37" ht="12.75">
      <c r="AK13423" s="121"/>
    </row>
    <row r="13424" spans="37:37" ht="12.75">
      <c r="AK13424" s="121"/>
    </row>
    <row r="13425" spans="37:37" ht="12.75">
      <c r="AK13425" s="121"/>
    </row>
    <row r="13426" spans="37:37" ht="12.75">
      <c r="AK13426" s="121"/>
    </row>
    <row r="13427" spans="37:37" ht="12.75">
      <c r="AK13427" s="121"/>
    </row>
    <row r="13428" spans="37:37" ht="12.75">
      <c r="AK13428" s="121"/>
    </row>
    <row r="13429" spans="37:37" ht="12.75">
      <c r="AK13429" s="121"/>
    </row>
    <row r="13430" spans="37:37" ht="12.75">
      <c r="AK13430" s="121"/>
    </row>
    <row r="13431" spans="37:37" ht="12.75">
      <c r="AK13431" s="121"/>
    </row>
    <row r="13432" spans="37:37" ht="12.75">
      <c r="AK13432" s="121"/>
    </row>
    <row r="13433" spans="37:37" ht="12.75">
      <c r="AK13433" s="121"/>
    </row>
    <row r="13434" spans="37:37" ht="12.75">
      <c r="AK13434" s="121"/>
    </row>
    <row r="13435" spans="37:37" ht="12.75">
      <c r="AK13435" s="121"/>
    </row>
    <row r="13436" spans="37:37" ht="12.75">
      <c r="AK13436" s="121"/>
    </row>
    <row r="13437" spans="37:37" ht="12.75">
      <c r="AK13437" s="121"/>
    </row>
    <row r="13438" spans="37:37" ht="12.75">
      <c r="AK13438" s="121"/>
    </row>
    <row r="13439" spans="37:37" ht="12.75">
      <c r="AK13439" s="121"/>
    </row>
    <row r="13440" spans="37:37" ht="12.75">
      <c r="AK13440" s="121"/>
    </row>
    <row r="13441" spans="37:37" ht="12.75">
      <c r="AK13441" s="121"/>
    </row>
    <row r="13442" spans="37:37" ht="12.75">
      <c r="AK13442" s="121"/>
    </row>
    <row r="13443" spans="37:37" ht="12.75">
      <c r="AK13443" s="121"/>
    </row>
    <row r="13444" spans="37:37" ht="12.75">
      <c r="AK13444" s="121"/>
    </row>
    <row r="13445" spans="37:37" ht="12.75">
      <c r="AK13445" s="121"/>
    </row>
    <row r="13446" spans="37:37" ht="12.75">
      <c r="AK13446" s="121"/>
    </row>
    <row r="13447" spans="37:37" ht="12.75">
      <c r="AK13447" s="121"/>
    </row>
    <row r="13448" spans="37:37" ht="12.75">
      <c r="AK13448" s="121"/>
    </row>
    <row r="13449" spans="37:37" ht="12.75">
      <c r="AK13449" s="121"/>
    </row>
    <row r="13450" spans="37:37" ht="12.75">
      <c r="AK13450" s="121"/>
    </row>
    <row r="13451" spans="37:37" ht="12.75">
      <c r="AK13451" s="121"/>
    </row>
    <row r="13452" spans="37:37" ht="12.75">
      <c r="AK13452" s="121"/>
    </row>
    <row r="13453" spans="37:37" ht="12.75">
      <c r="AK13453" s="121"/>
    </row>
    <row r="13454" spans="37:37" ht="12.75">
      <c r="AK13454" s="121"/>
    </row>
    <row r="13455" spans="37:37" ht="12.75">
      <c r="AK13455" s="121"/>
    </row>
    <row r="13456" spans="37:37" ht="12.75">
      <c r="AK13456" s="121"/>
    </row>
    <row r="13457" spans="37:37" ht="12.75">
      <c r="AK13457" s="121"/>
    </row>
    <row r="13458" spans="37:37" ht="12.75">
      <c r="AK13458" s="121"/>
    </row>
    <row r="13459" spans="37:37" ht="12.75">
      <c r="AK13459" s="121"/>
    </row>
    <row r="13460" spans="37:37" ht="12.75">
      <c r="AK13460" s="121"/>
    </row>
    <row r="13461" spans="37:37" ht="12.75">
      <c r="AK13461" s="121"/>
    </row>
    <row r="13462" spans="37:37" ht="12.75">
      <c r="AK13462" s="121"/>
    </row>
    <row r="13463" spans="37:37" ht="12.75">
      <c r="AK13463" s="121"/>
    </row>
    <row r="13464" spans="37:37" ht="12.75">
      <c r="AK13464" s="121"/>
    </row>
    <row r="13465" spans="37:37" ht="12.75">
      <c r="AK13465" s="121"/>
    </row>
    <row r="13466" spans="37:37" ht="12.75">
      <c r="AK13466" s="121"/>
    </row>
    <row r="13467" spans="37:37" ht="12.75">
      <c r="AK13467" s="121"/>
    </row>
    <row r="13468" spans="37:37" ht="12.75">
      <c r="AK13468" s="121"/>
    </row>
    <row r="13469" spans="37:37" ht="12.75">
      <c r="AK13469" s="121"/>
    </row>
    <row r="13470" spans="37:37" ht="12.75">
      <c r="AK13470" s="121"/>
    </row>
    <row r="13471" spans="37:37" ht="12.75">
      <c r="AK13471" s="121"/>
    </row>
    <row r="13472" spans="37:37" ht="12.75">
      <c r="AK13472" s="121"/>
    </row>
    <row r="13473" spans="37:37" ht="12.75">
      <c r="AK13473" s="121"/>
    </row>
    <row r="13474" spans="37:37" ht="12.75">
      <c r="AK13474" s="121"/>
    </row>
    <row r="13475" spans="37:37" ht="12.75">
      <c r="AK13475" s="121"/>
    </row>
    <row r="13476" spans="37:37" ht="12.75">
      <c r="AK13476" s="121"/>
    </row>
    <row r="13477" spans="37:37" ht="12.75">
      <c r="AK13477" s="121"/>
    </row>
    <row r="13478" spans="37:37" ht="12.75">
      <c r="AK13478" s="121"/>
    </row>
    <row r="13479" spans="37:37" ht="12.75">
      <c r="AK13479" s="121"/>
    </row>
    <row r="13480" spans="37:37" ht="12.75">
      <c r="AK13480" s="121"/>
    </row>
    <row r="13481" spans="37:37" ht="12.75">
      <c r="AK13481" s="121"/>
    </row>
    <row r="13482" spans="37:37" ht="12.75">
      <c r="AK13482" s="121"/>
    </row>
    <row r="13483" spans="37:37" ht="12.75">
      <c r="AK13483" s="121"/>
    </row>
    <row r="13484" spans="37:37" ht="12.75">
      <c r="AK13484" s="121"/>
    </row>
    <row r="13485" spans="37:37" ht="12.75">
      <c r="AK13485" s="121"/>
    </row>
    <row r="13486" spans="37:37" ht="12.75">
      <c r="AK13486" s="121"/>
    </row>
    <row r="13487" spans="37:37" ht="12.75">
      <c r="AK13487" s="121"/>
    </row>
    <row r="13488" spans="37:37" ht="12.75">
      <c r="AK13488" s="121"/>
    </row>
    <row r="13489" spans="37:37" ht="12.75">
      <c r="AK13489" s="121"/>
    </row>
    <row r="13490" spans="37:37" ht="12.75">
      <c r="AK13490" s="121"/>
    </row>
    <row r="13491" spans="37:37" ht="12.75">
      <c r="AK13491" s="121"/>
    </row>
    <row r="13492" spans="37:37" ht="12.75">
      <c r="AK13492" s="121"/>
    </row>
    <row r="13493" spans="37:37" ht="12.75">
      <c r="AK13493" s="121"/>
    </row>
    <row r="13494" spans="37:37" ht="12.75">
      <c r="AK13494" s="121"/>
    </row>
    <row r="13495" spans="37:37" ht="12.75">
      <c r="AK13495" s="121"/>
    </row>
    <row r="13496" spans="37:37" ht="12.75">
      <c r="AK13496" s="121"/>
    </row>
    <row r="13497" spans="37:37" ht="12.75">
      <c r="AK13497" s="121"/>
    </row>
    <row r="13498" spans="37:37" ht="12.75">
      <c r="AK13498" s="121"/>
    </row>
    <row r="13499" spans="37:37" ht="12.75">
      <c r="AK13499" s="121"/>
    </row>
    <row r="13500" spans="37:37" ht="12.75">
      <c r="AK13500" s="121"/>
    </row>
    <row r="13501" spans="37:37" ht="12.75">
      <c r="AK13501" s="121"/>
    </row>
    <row r="13502" spans="37:37" ht="12.75">
      <c r="AK13502" s="121"/>
    </row>
    <row r="13503" spans="37:37" ht="12.75">
      <c r="AK13503" s="121"/>
    </row>
    <row r="13504" spans="37:37" ht="12.75">
      <c r="AK13504" s="121"/>
    </row>
    <row r="13505" spans="37:37" ht="12.75">
      <c r="AK13505" s="121"/>
    </row>
    <row r="13506" spans="37:37" ht="12.75">
      <c r="AK13506" s="121"/>
    </row>
    <row r="13507" spans="37:37" ht="12.75">
      <c r="AK13507" s="121"/>
    </row>
    <row r="13508" spans="37:37" ht="12.75">
      <c r="AK13508" s="121"/>
    </row>
    <row r="13509" spans="37:37" ht="12.75">
      <c r="AK13509" s="121"/>
    </row>
    <row r="13510" spans="37:37" ht="12.75">
      <c r="AK13510" s="121"/>
    </row>
    <row r="13511" spans="37:37" ht="12.75">
      <c r="AK13511" s="121"/>
    </row>
    <row r="13512" spans="37:37" ht="12.75">
      <c r="AK13512" s="121"/>
    </row>
    <row r="13513" spans="37:37" ht="12.75">
      <c r="AK13513" s="121"/>
    </row>
    <row r="13514" spans="37:37" ht="12.75">
      <c r="AK13514" s="121"/>
    </row>
    <row r="13515" spans="37:37" ht="12.75">
      <c r="AK13515" s="121"/>
    </row>
    <row r="13516" spans="37:37" ht="12.75">
      <c r="AK13516" s="121"/>
    </row>
    <row r="13517" spans="37:37" ht="12.75">
      <c r="AK13517" s="121"/>
    </row>
    <row r="13518" spans="37:37" ht="12.75">
      <c r="AK13518" s="121"/>
    </row>
    <row r="13519" spans="37:37" ht="12.75">
      <c r="AK13519" s="121"/>
    </row>
    <row r="13520" spans="37:37" ht="12.75">
      <c r="AK13520" s="121"/>
    </row>
    <row r="13521" spans="37:37" ht="12.75">
      <c r="AK13521" s="121"/>
    </row>
    <row r="13522" spans="37:37" ht="12.75">
      <c r="AK13522" s="121"/>
    </row>
    <row r="13523" spans="37:37" ht="12.75">
      <c r="AK13523" s="121"/>
    </row>
    <row r="13524" spans="37:37" ht="12.75">
      <c r="AK13524" s="121"/>
    </row>
    <row r="13525" spans="37:37" ht="12.75">
      <c r="AK13525" s="121"/>
    </row>
    <row r="13526" spans="37:37" ht="12.75">
      <c r="AK13526" s="121"/>
    </row>
    <row r="13527" spans="37:37" ht="12.75">
      <c r="AK13527" s="121"/>
    </row>
    <row r="13528" spans="37:37" ht="12.75">
      <c r="AK13528" s="121"/>
    </row>
    <row r="13529" spans="37:37" ht="12.75">
      <c r="AK13529" s="121"/>
    </row>
    <row r="13530" spans="37:37" ht="12.75">
      <c r="AK13530" s="121"/>
    </row>
    <row r="13531" spans="37:37" ht="12.75">
      <c r="AK13531" s="121"/>
    </row>
    <row r="13532" spans="37:37" ht="12.75">
      <c r="AK13532" s="121"/>
    </row>
    <row r="13533" spans="37:37" ht="12.75">
      <c r="AK13533" s="121"/>
    </row>
    <row r="13534" spans="37:37" ht="12.75">
      <c r="AK13534" s="121"/>
    </row>
    <row r="13535" spans="37:37" ht="12.75">
      <c r="AK13535" s="121"/>
    </row>
    <row r="13536" spans="37:37" ht="12.75">
      <c r="AK13536" s="121"/>
    </row>
    <row r="13537" spans="37:37" ht="12.75">
      <c r="AK13537" s="121"/>
    </row>
    <row r="13538" spans="37:37" ht="12.75">
      <c r="AK13538" s="121"/>
    </row>
    <row r="13539" spans="37:37" ht="12.75">
      <c r="AK13539" s="121"/>
    </row>
    <row r="13540" spans="37:37" ht="12.75">
      <c r="AK13540" s="121"/>
    </row>
    <row r="13541" spans="37:37" ht="12.75">
      <c r="AK13541" s="121"/>
    </row>
    <row r="13542" spans="37:37" ht="12.75">
      <c r="AK13542" s="121"/>
    </row>
    <row r="13543" spans="37:37" ht="12.75">
      <c r="AK13543" s="121"/>
    </row>
    <row r="13544" spans="37:37" ht="12.75">
      <c r="AK13544" s="121"/>
    </row>
    <row r="13545" spans="37:37" ht="12.75">
      <c r="AK13545" s="121"/>
    </row>
    <row r="13546" spans="37:37" ht="12.75">
      <c r="AK13546" s="121"/>
    </row>
    <row r="13547" spans="37:37" ht="12.75">
      <c r="AK13547" s="121"/>
    </row>
    <row r="13548" spans="37:37" ht="12.75">
      <c r="AK13548" s="121"/>
    </row>
    <row r="13549" spans="37:37" ht="12.75">
      <c r="AK13549" s="121"/>
    </row>
    <row r="13550" spans="37:37" ht="12.75">
      <c r="AK13550" s="121"/>
    </row>
    <row r="13551" spans="37:37" ht="12.75">
      <c r="AK13551" s="121"/>
    </row>
    <row r="13552" spans="37:37" ht="12.75">
      <c r="AK13552" s="121"/>
    </row>
    <row r="13553" spans="37:37" ht="12.75">
      <c r="AK13553" s="121"/>
    </row>
    <row r="13554" spans="37:37" ht="12.75">
      <c r="AK13554" s="121"/>
    </row>
    <row r="13555" spans="37:37" ht="12.75">
      <c r="AK13555" s="121"/>
    </row>
    <row r="13556" spans="37:37" ht="12.75">
      <c r="AK13556" s="121"/>
    </row>
    <row r="13557" spans="37:37" ht="12.75">
      <c r="AK13557" s="121"/>
    </row>
    <row r="13558" spans="37:37" ht="12.75">
      <c r="AK13558" s="121"/>
    </row>
    <row r="13559" spans="37:37" ht="12.75">
      <c r="AK13559" s="121"/>
    </row>
    <row r="13560" spans="37:37" ht="12.75">
      <c r="AK13560" s="121"/>
    </row>
    <row r="13561" spans="37:37" ht="12.75">
      <c r="AK13561" s="121"/>
    </row>
    <row r="13562" spans="37:37" ht="12.75">
      <c r="AK13562" s="121"/>
    </row>
    <row r="13563" spans="37:37" ht="12.75">
      <c r="AK13563" s="121"/>
    </row>
    <row r="13564" spans="37:37" ht="12.75">
      <c r="AK13564" s="121"/>
    </row>
    <row r="13565" spans="37:37" ht="12.75">
      <c r="AK13565" s="121"/>
    </row>
    <row r="13566" spans="37:37" ht="12.75">
      <c r="AK13566" s="121"/>
    </row>
    <row r="13567" spans="37:37" ht="12.75">
      <c r="AK13567" s="121"/>
    </row>
    <row r="13568" spans="37:37" ht="12.75">
      <c r="AK13568" s="121"/>
    </row>
    <row r="13569" spans="37:37" ht="12.75">
      <c r="AK13569" s="121"/>
    </row>
    <row r="13570" spans="37:37" ht="12.75">
      <c r="AK13570" s="121"/>
    </row>
    <row r="13571" spans="37:37" ht="12.75">
      <c r="AK13571" s="121"/>
    </row>
    <row r="13572" spans="37:37" ht="12.75">
      <c r="AK13572" s="121"/>
    </row>
    <row r="13573" spans="37:37" ht="12.75">
      <c r="AK13573" s="121"/>
    </row>
    <row r="13574" spans="37:37" ht="12.75">
      <c r="AK13574" s="121"/>
    </row>
    <row r="13575" spans="37:37" ht="12.75">
      <c r="AK13575" s="121"/>
    </row>
    <row r="13576" spans="37:37" ht="12.75">
      <c r="AK13576" s="121"/>
    </row>
    <row r="13577" spans="37:37" ht="12.75">
      <c r="AK13577" s="121"/>
    </row>
    <row r="13578" spans="37:37" ht="12.75">
      <c r="AK13578" s="121"/>
    </row>
    <row r="13579" spans="37:37" ht="12.75">
      <c r="AK13579" s="121"/>
    </row>
    <row r="13580" spans="37:37" ht="12.75">
      <c r="AK13580" s="121"/>
    </row>
    <row r="13581" spans="37:37" ht="12.75">
      <c r="AK13581" s="121"/>
    </row>
    <row r="13582" spans="37:37" ht="12.75">
      <c r="AK13582" s="121"/>
    </row>
    <row r="13583" spans="37:37" ht="12.75">
      <c r="AK13583" s="121"/>
    </row>
    <row r="13584" spans="37:37" ht="12.75">
      <c r="AK13584" s="121"/>
    </row>
    <row r="13585" spans="37:37" ht="12.75">
      <c r="AK13585" s="121"/>
    </row>
    <row r="13586" spans="37:37" ht="12.75">
      <c r="AK13586" s="121"/>
    </row>
    <row r="13587" spans="37:37" ht="12.75">
      <c r="AK13587" s="121"/>
    </row>
    <row r="13588" spans="37:37" ht="12.75">
      <c r="AK13588" s="121"/>
    </row>
    <row r="13589" spans="37:37" ht="12.75">
      <c r="AK13589" s="121"/>
    </row>
    <row r="13590" spans="37:37" ht="12.75">
      <c r="AK13590" s="121"/>
    </row>
    <row r="13591" spans="37:37" ht="12.75">
      <c r="AK13591" s="121"/>
    </row>
    <row r="13592" spans="37:37" ht="12.75">
      <c r="AK13592" s="121"/>
    </row>
    <row r="13593" spans="37:37" ht="12.75">
      <c r="AK13593" s="121"/>
    </row>
    <row r="13594" spans="37:37" ht="12.75">
      <c r="AK13594" s="121"/>
    </row>
    <row r="13595" spans="37:37" ht="12.75">
      <c r="AK13595" s="121"/>
    </row>
    <row r="13596" spans="37:37" ht="12.75">
      <c r="AK13596" s="121"/>
    </row>
    <row r="13597" spans="37:37" ht="12.75">
      <c r="AK13597" s="121"/>
    </row>
    <row r="13598" spans="37:37" ht="12.75">
      <c r="AK13598" s="121"/>
    </row>
    <row r="13599" spans="37:37" ht="12.75">
      <c r="AK13599" s="121"/>
    </row>
    <row r="13600" spans="37:37" ht="12.75">
      <c r="AK13600" s="121"/>
    </row>
    <row r="13601" spans="37:37" ht="12.75">
      <c r="AK13601" s="121"/>
    </row>
    <row r="13602" spans="37:37" ht="12.75">
      <c r="AK13602" s="121"/>
    </row>
    <row r="13603" spans="37:37" ht="12.75">
      <c r="AK13603" s="121"/>
    </row>
    <row r="13604" spans="37:37" ht="12.75">
      <c r="AK13604" s="121"/>
    </row>
    <row r="13605" spans="37:37" ht="12.75">
      <c r="AK13605" s="121"/>
    </row>
    <row r="13606" spans="37:37" ht="12.75">
      <c r="AK13606" s="121"/>
    </row>
    <row r="13607" spans="37:37" ht="12.75">
      <c r="AK13607" s="121"/>
    </row>
    <row r="13608" spans="37:37" ht="12.75">
      <c r="AK13608" s="121"/>
    </row>
    <row r="13609" spans="37:37" ht="12.75">
      <c r="AK13609" s="121"/>
    </row>
    <row r="13610" spans="37:37" ht="12.75">
      <c r="AK13610" s="121"/>
    </row>
    <row r="13611" spans="37:37" ht="12.75">
      <c r="AK13611" s="121"/>
    </row>
    <row r="13612" spans="37:37" ht="12.75">
      <c r="AK13612" s="121"/>
    </row>
    <row r="13613" spans="37:37" ht="12.75">
      <c r="AK13613" s="121"/>
    </row>
    <row r="13614" spans="37:37" ht="12.75">
      <c r="AK13614" s="121"/>
    </row>
    <row r="13615" spans="37:37" ht="12.75">
      <c r="AK13615" s="121"/>
    </row>
    <row r="13616" spans="37:37" ht="12.75">
      <c r="AK13616" s="121"/>
    </row>
    <row r="13617" spans="37:37" ht="12.75">
      <c r="AK13617" s="121"/>
    </row>
    <row r="13618" spans="37:37" ht="12.75">
      <c r="AK13618" s="121"/>
    </row>
    <row r="13619" spans="37:37" ht="12.75">
      <c r="AK13619" s="121"/>
    </row>
    <row r="13620" spans="37:37" ht="12.75">
      <c r="AK13620" s="121"/>
    </row>
    <row r="13621" spans="37:37" ht="12.75">
      <c r="AK13621" s="121"/>
    </row>
    <row r="13622" spans="37:37" ht="12.75">
      <c r="AK13622" s="121"/>
    </row>
    <row r="13623" spans="37:37" ht="12.75">
      <c r="AK13623" s="121"/>
    </row>
    <row r="13624" spans="37:37" ht="12.75">
      <c r="AK13624" s="121"/>
    </row>
    <row r="13625" spans="37:37" ht="12.75">
      <c r="AK13625" s="121"/>
    </row>
    <row r="13626" spans="37:37" ht="12.75">
      <c r="AK13626" s="121"/>
    </row>
    <row r="13627" spans="37:37" ht="12.75">
      <c r="AK13627" s="121"/>
    </row>
    <row r="13628" spans="37:37" ht="12.75">
      <c r="AK13628" s="121"/>
    </row>
    <row r="13629" spans="37:37" ht="12.75">
      <c r="AK13629" s="121"/>
    </row>
    <row r="13630" spans="37:37" ht="12.75">
      <c r="AK13630" s="121"/>
    </row>
    <row r="13631" spans="37:37" ht="12.75">
      <c r="AK13631" s="121"/>
    </row>
    <row r="13632" spans="37:37" ht="12.75">
      <c r="AK13632" s="121"/>
    </row>
    <row r="13633" spans="37:37" ht="12.75">
      <c r="AK13633" s="121"/>
    </row>
    <row r="13634" spans="37:37" ht="12.75">
      <c r="AK13634" s="121"/>
    </row>
    <row r="13635" spans="37:37" ht="12.75">
      <c r="AK13635" s="121"/>
    </row>
    <row r="13636" spans="37:37" ht="12.75">
      <c r="AK13636" s="121"/>
    </row>
    <row r="13637" spans="37:37" ht="12.75">
      <c r="AK13637" s="121"/>
    </row>
    <row r="13638" spans="37:37" ht="12.75">
      <c r="AK13638" s="121"/>
    </row>
    <row r="13639" spans="37:37" ht="12.75">
      <c r="AK13639" s="121"/>
    </row>
    <row r="13640" spans="37:37" ht="12.75">
      <c r="AK13640" s="121"/>
    </row>
    <row r="13641" spans="37:37" ht="12.75">
      <c r="AK13641" s="121"/>
    </row>
    <row r="13642" spans="37:37" ht="12.75">
      <c r="AK13642" s="121"/>
    </row>
    <row r="13643" spans="37:37" ht="12.75">
      <c r="AK13643" s="121"/>
    </row>
    <row r="13644" spans="37:37" ht="12.75">
      <c r="AK13644" s="121"/>
    </row>
    <row r="13645" spans="37:37" ht="12.75">
      <c r="AK13645" s="121"/>
    </row>
    <row r="13646" spans="37:37" ht="12.75">
      <c r="AK13646" s="121"/>
    </row>
    <row r="13647" spans="37:37" ht="12.75">
      <c r="AK13647" s="121"/>
    </row>
    <row r="13648" spans="37:37" ht="12.75">
      <c r="AK13648" s="121"/>
    </row>
    <row r="13649" spans="37:37" ht="12.75">
      <c r="AK13649" s="121"/>
    </row>
    <row r="13650" spans="37:37" ht="12.75">
      <c r="AK13650" s="121"/>
    </row>
    <row r="13651" spans="37:37" ht="12.75">
      <c r="AK13651" s="121"/>
    </row>
    <row r="13652" spans="37:37" ht="12.75">
      <c r="AK13652" s="121"/>
    </row>
    <row r="13653" spans="37:37" ht="12.75">
      <c r="AK13653" s="121"/>
    </row>
    <row r="13654" spans="37:37" ht="12.75">
      <c r="AK13654" s="121"/>
    </row>
    <row r="13655" spans="37:37" ht="12.75">
      <c r="AK13655" s="121"/>
    </row>
    <row r="13656" spans="37:37" ht="12.75">
      <c r="AK13656" s="121"/>
    </row>
    <row r="13657" spans="37:37" ht="12.75">
      <c r="AK13657" s="121"/>
    </row>
    <row r="13658" spans="37:37" ht="12.75">
      <c r="AK13658" s="121"/>
    </row>
    <row r="13659" spans="37:37" ht="12.75">
      <c r="AK13659" s="121"/>
    </row>
    <row r="13660" spans="37:37" ht="12.75">
      <c r="AK13660" s="121"/>
    </row>
    <row r="13661" spans="37:37" ht="12.75">
      <c r="AK13661" s="121"/>
    </row>
    <row r="13662" spans="37:37" ht="12.75">
      <c r="AK13662" s="121"/>
    </row>
    <row r="13663" spans="37:37" ht="12.75">
      <c r="AK13663" s="121"/>
    </row>
    <row r="13664" spans="37:37" ht="12.75">
      <c r="AK13664" s="121"/>
    </row>
    <row r="13665" spans="37:37" ht="12.75">
      <c r="AK13665" s="121"/>
    </row>
    <row r="13666" spans="37:37" ht="12.75">
      <c r="AK13666" s="121"/>
    </row>
    <row r="13667" spans="37:37" ht="12.75">
      <c r="AK13667" s="121"/>
    </row>
    <row r="13668" spans="37:37" ht="12.75">
      <c r="AK13668" s="121"/>
    </row>
    <row r="13669" spans="37:37" ht="12.75">
      <c r="AK13669" s="121"/>
    </row>
    <row r="13670" spans="37:37" ht="12.75">
      <c r="AK13670" s="121"/>
    </row>
    <row r="13671" spans="37:37" ht="12.75">
      <c r="AK13671" s="121"/>
    </row>
    <row r="13672" spans="37:37" ht="12.75">
      <c r="AK13672" s="121"/>
    </row>
    <row r="13673" spans="37:37" ht="12.75">
      <c r="AK13673" s="121"/>
    </row>
    <row r="13674" spans="37:37" ht="12.75">
      <c r="AK13674" s="121"/>
    </row>
    <row r="13675" spans="37:37" ht="12.75">
      <c r="AK13675" s="121"/>
    </row>
    <row r="13676" spans="37:37" ht="12.75">
      <c r="AK13676" s="121"/>
    </row>
    <row r="13677" spans="37:37" ht="12.75">
      <c r="AK13677" s="121"/>
    </row>
    <row r="13678" spans="37:37" ht="12.75">
      <c r="AK13678" s="121"/>
    </row>
    <row r="13679" spans="37:37" ht="12.75">
      <c r="AK13679" s="121"/>
    </row>
    <row r="13680" spans="37:37" ht="12.75">
      <c r="AK13680" s="121"/>
    </row>
    <row r="13681" spans="37:37" ht="12.75">
      <c r="AK13681" s="121"/>
    </row>
    <row r="13682" spans="37:37" ht="12.75">
      <c r="AK13682" s="121"/>
    </row>
    <row r="13683" spans="37:37" ht="12.75">
      <c r="AK13683" s="121"/>
    </row>
    <row r="13684" spans="37:37" ht="12.75">
      <c r="AK13684" s="121"/>
    </row>
    <row r="13685" spans="37:37" ht="12.75">
      <c r="AK13685" s="121"/>
    </row>
    <row r="13686" spans="37:37" ht="12.75">
      <c r="AK13686" s="121"/>
    </row>
    <row r="13687" spans="37:37" ht="12.75">
      <c r="AK13687" s="121"/>
    </row>
    <row r="13688" spans="37:37" ht="12.75">
      <c r="AK13688" s="121"/>
    </row>
    <row r="13689" spans="37:37" ht="12.75">
      <c r="AK13689" s="121"/>
    </row>
    <row r="13690" spans="37:37" ht="12.75">
      <c r="AK13690" s="121"/>
    </row>
    <row r="13691" spans="37:37" ht="12.75">
      <c r="AK13691" s="121"/>
    </row>
    <row r="13692" spans="37:37" ht="12.75">
      <c r="AK13692" s="121"/>
    </row>
    <row r="13693" spans="37:37" ht="12.75">
      <c r="AK13693" s="121"/>
    </row>
    <row r="13694" spans="37:37" ht="12.75">
      <c r="AK13694" s="121"/>
    </row>
    <row r="13695" spans="37:37" ht="12.75">
      <c r="AK13695" s="121"/>
    </row>
    <row r="13696" spans="37:37" ht="12.75">
      <c r="AK13696" s="121"/>
    </row>
    <row r="13697" spans="37:37" ht="12.75">
      <c r="AK13697" s="121"/>
    </row>
    <row r="13698" spans="37:37" ht="12.75">
      <c r="AK13698" s="121"/>
    </row>
    <row r="13699" spans="37:37" ht="12.75">
      <c r="AK13699" s="121"/>
    </row>
    <row r="13700" spans="37:37" ht="12.75">
      <c r="AK13700" s="121"/>
    </row>
    <row r="13701" spans="37:37" ht="12.75">
      <c r="AK13701" s="121"/>
    </row>
    <row r="13702" spans="37:37" ht="12.75">
      <c r="AK13702" s="121"/>
    </row>
    <row r="13703" spans="37:37" ht="12.75">
      <c r="AK13703" s="121"/>
    </row>
    <row r="13704" spans="37:37" ht="12.75">
      <c r="AK13704" s="121"/>
    </row>
    <row r="13705" spans="37:37" ht="12.75">
      <c r="AK13705" s="121"/>
    </row>
    <row r="13706" spans="37:37" ht="12.75">
      <c r="AK13706" s="121"/>
    </row>
    <row r="13707" spans="37:37" ht="12.75">
      <c r="AK13707" s="121"/>
    </row>
    <row r="13708" spans="37:37" ht="12.75">
      <c r="AK13708" s="121"/>
    </row>
    <row r="13709" spans="37:37" ht="12.75">
      <c r="AK13709" s="121"/>
    </row>
    <row r="13710" spans="37:37" ht="12.75">
      <c r="AK13710" s="121"/>
    </row>
    <row r="13711" spans="37:37" ht="12.75">
      <c r="AK13711" s="121"/>
    </row>
    <row r="13712" spans="37:37" ht="12.75">
      <c r="AK13712" s="121"/>
    </row>
    <row r="13713" spans="37:37" ht="12.75">
      <c r="AK13713" s="121"/>
    </row>
    <row r="13714" spans="37:37" ht="12.75">
      <c r="AK13714" s="121"/>
    </row>
    <row r="13715" spans="37:37" ht="12.75">
      <c r="AK13715" s="121"/>
    </row>
    <row r="13716" spans="37:37" ht="12.75">
      <c r="AK13716" s="121"/>
    </row>
    <row r="13717" spans="37:37" ht="12.75">
      <c r="AK13717" s="121"/>
    </row>
    <row r="13718" spans="37:37" ht="12.75">
      <c r="AK13718" s="121"/>
    </row>
    <row r="13719" spans="37:37" ht="12.75">
      <c r="AK13719" s="121"/>
    </row>
    <row r="13720" spans="37:37" ht="12.75">
      <c r="AK13720" s="121"/>
    </row>
    <row r="13721" spans="37:37" ht="12.75">
      <c r="AK13721" s="121"/>
    </row>
    <row r="13722" spans="37:37" ht="12.75">
      <c r="AK13722" s="121"/>
    </row>
    <row r="13723" spans="37:37" ht="12.75">
      <c r="AK13723" s="121"/>
    </row>
    <row r="13724" spans="37:37" ht="12.75">
      <c r="AK13724" s="121"/>
    </row>
    <row r="13725" spans="37:37" ht="12.75">
      <c r="AK13725" s="121"/>
    </row>
    <row r="13726" spans="37:37" ht="12.75">
      <c r="AK13726" s="121"/>
    </row>
    <row r="13727" spans="37:37" ht="12.75">
      <c r="AK13727" s="121"/>
    </row>
    <row r="13728" spans="37:37" ht="12.75">
      <c r="AK13728" s="121"/>
    </row>
    <row r="13729" spans="37:37" ht="12.75">
      <c r="AK13729" s="121"/>
    </row>
    <row r="13730" spans="37:37" ht="12.75">
      <c r="AK13730" s="121"/>
    </row>
    <row r="13731" spans="37:37" ht="12.75">
      <c r="AK13731" s="121"/>
    </row>
    <row r="13732" spans="37:37" ht="12.75">
      <c r="AK13732" s="121"/>
    </row>
    <row r="13733" spans="37:37" ht="12.75">
      <c r="AK13733" s="121"/>
    </row>
    <row r="13734" spans="37:37" ht="12.75">
      <c r="AK13734" s="121"/>
    </row>
    <row r="13735" spans="37:37" ht="12.75">
      <c r="AK13735" s="121"/>
    </row>
    <row r="13736" spans="37:37" ht="12.75">
      <c r="AK13736" s="121"/>
    </row>
    <row r="13737" spans="37:37" ht="12.75">
      <c r="AK13737" s="121"/>
    </row>
    <row r="13738" spans="37:37" ht="12.75">
      <c r="AK13738" s="121"/>
    </row>
    <row r="13739" spans="37:37" ht="12.75">
      <c r="AK13739" s="121"/>
    </row>
    <row r="13740" spans="37:37" ht="12.75">
      <c r="AK13740" s="121"/>
    </row>
    <row r="13741" spans="37:37" ht="12.75">
      <c r="AK13741" s="121"/>
    </row>
    <row r="13742" spans="37:37" ht="12.75">
      <c r="AK13742" s="121"/>
    </row>
    <row r="13743" spans="37:37" ht="12.75">
      <c r="AK13743" s="121"/>
    </row>
    <row r="13744" spans="37:37" ht="12.75">
      <c r="AK13744" s="121"/>
    </row>
    <row r="13745" spans="37:37" ht="12.75">
      <c r="AK13745" s="121"/>
    </row>
    <row r="13746" spans="37:37" ht="12.75">
      <c r="AK13746" s="121"/>
    </row>
    <row r="13747" spans="37:37" ht="12.75">
      <c r="AK13747" s="121"/>
    </row>
    <row r="13748" spans="37:37" ht="12.75">
      <c r="AK13748" s="121"/>
    </row>
    <row r="13749" spans="37:37" ht="12.75">
      <c r="AK13749" s="121"/>
    </row>
    <row r="13750" spans="37:37" ht="12.75">
      <c r="AK13750" s="121"/>
    </row>
    <row r="13751" spans="37:37" ht="12.75">
      <c r="AK13751" s="121"/>
    </row>
    <row r="13752" spans="37:37" ht="12.75">
      <c r="AK13752" s="121"/>
    </row>
    <row r="13753" spans="37:37" ht="12.75">
      <c r="AK13753" s="121"/>
    </row>
    <row r="13754" spans="37:37" ht="12.75">
      <c r="AK13754" s="121"/>
    </row>
    <row r="13755" spans="37:37" ht="12.75">
      <c r="AK13755" s="121"/>
    </row>
    <row r="13756" spans="37:37" ht="12.75">
      <c r="AK13756" s="121"/>
    </row>
    <row r="13757" spans="37:37" ht="12.75">
      <c r="AK13757" s="121"/>
    </row>
    <row r="13758" spans="37:37" ht="12.75">
      <c r="AK13758" s="121"/>
    </row>
    <row r="13759" spans="37:37" ht="12.75">
      <c r="AK13759" s="121"/>
    </row>
    <row r="13760" spans="37:37" ht="12.75">
      <c r="AK13760" s="121"/>
    </row>
    <row r="13761" spans="37:37" ht="12.75">
      <c r="AK13761" s="121"/>
    </row>
    <row r="13762" spans="37:37" ht="12.75">
      <c r="AK13762" s="121"/>
    </row>
    <row r="13763" spans="37:37" ht="12.75">
      <c r="AK13763" s="121"/>
    </row>
    <row r="13764" spans="37:37" ht="12.75">
      <c r="AK13764" s="121"/>
    </row>
    <row r="13765" spans="37:37" ht="12.75">
      <c r="AK13765" s="121"/>
    </row>
    <row r="13766" spans="37:37" ht="12.75">
      <c r="AK13766" s="121"/>
    </row>
    <row r="13767" spans="37:37" ht="12.75">
      <c r="AK13767" s="121"/>
    </row>
    <row r="13768" spans="37:37" ht="12.75">
      <c r="AK13768" s="121"/>
    </row>
    <row r="13769" spans="37:37" ht="12.75">
      <c r="AK13769" s="121"/>
    </row>
    <row r="13770" spans="37:37" ht="12.75">
      <c r="AK13770" s="121"/>
    </row>
    <row r="13771" spans="37:37" ht="12.75">
      <c r="AK13771" s="121"/>
    </row>
    <row r="13772" spans="37:37" ht="12.75">
      <c r="AK13772" s="121"/>
    </row>
    <row r="13773" spans="37:37" ht="12.75">
      <c r="AK13773" s="121"/>
    </row>
    <row r="13774" spans="37:37" ht="12.75">
      <c r="AK13774" s="121"/>
    </row>
    <row r="13775" spans="37:37" ht="12.75">
      <c r="AK13775" s="121"/>
    </row>
    <row r="13776" spans="37:37" ht="12.75">
      <c r="AK13776" s="121"/>
    </row>
    <row r="13777" spans="37:37" ht="12.75">
      <c r="AK13777" s="121"/>
    </row>
    <row r="13778" spans="37:37" ht="12.75">
      <c r="AK13778" s="121"/>
    </row>
    <row r="13779" spans="37:37" ht="12.75">
      <c r="AK13779" s="121"/>
    </row>
    <row r="13780" spans="37:37" ht="12.75">
      <c r="AK13780" s="121"/>
    </row>
    <row r="13781" spans="37:37" ht="12.75">
      <c r="AK13781" s="121"/>
    </row>
    <row r="13782" spans="37:37" ht="12.75">
      <c r="AK13782" s="121"/>
    </row>
    <row r="13783" spans="37:37" ht="12.75">
      <c r="AK13783" s="121"/>
    </row>
    <row r="13784" spans="37:37" ht="12.75">
      <c r="AK13784" s="121"/>
    </row>
    <row r="13785" spans="37:37" ht="12.75">
      <c r="AK13785" s="121"/>
    </row>
    <row r="13786" spans="37:37" ht="12.75">
      <c r="AK13786" s="121"/>
    </row>
    <row r="13787" spans="37:37" ht="12.75">
      <c r="AK13787" s="121"/>
    </row>
    <row r="13788" spans="37:37" ht="12.75">
      <c r="AK13788" s="121"/>
    </row>
    <row r="13789" spans="37:37" ht="12.75">
      <c r="AK13789" s="121"/>
    </row>
    <row r="13790" spans="37:37" ht="12.75">
      <c r="AK13790" s="121"/>
    </row>
    <row r="13791" spans="37:37" ht="12.75">
      <c r="AK13791" s="121"/>
    </row>
    <row r="13792" spans="37:37" ht="12.75">
      <c r="AK13792" s="121"/>
    </row>
    <row r="13793" spans="37:37" ht="12.75">
      <c r="AK13793" s="121"/>
    </row>
    <row r="13794" spans="37:37" ht="12.75">
      <c r="AK13794" s="121"/>
    </row>
    <row r="13795" spans="37:37" ht="12.75">
      <c r="AK13795" s="121"/>
    </row>
    <row r="13796" spans="37:37" ht="12.75">
      <c r="AK13796" s="121"/>
    </row>
    <row r="13797" spans="37:37" ht="12.75">
      <c r="AK13797" s="121"/>
    </row>
    <row r="13798" spans="37:37" ht="12.75">
      <c r="AK13798" s="121"/>
    </row>
    <row r="13799" spans="37:37" ht="12.75">
      <c r="AK13799" s="121"/>
    </row>
    <row r="13800" spans="37:37" ht="12.75">
      <c r="AK13800" s="121"/>
    </row>
    <row r="13801" spans="37:37" ht="12.75">
      <c r="AK13801" s="121"/>
    </row>
    <row r="13802" spans="37:37" ht="12.75">
      <c r="AK13802" s="121"/>
    </row>
    <row r="13803" spans="37:37" ht="12.75">
      <c r="AK13803" s="121"/>
    </row>
    <row r="13804" spans="37:37" ht="12.75">
      <c r="AK13804" s="121"/>
    </row>
    <row r="13805" spans="37:37" ht="12.75">
      <c r="AK13805" s="121"/>
    </row>
    <row r="13806" spans="37:37" ht="12.75">
      <c r="AK13806" s="121"/>
    </row>
    <row r="13807" spans="37:37" ht="12.75">
      <c r="AK13807" s="121"/>
    </row>
    <row r="13808" spans="37:37" ht="12.75">
      <c r="AK13808" s="121"/>
    </row>
    <row r="13809" spans="37:37" ht="12.75">
      <c r="AK13809" s="121"/>
    </row>
    <row r="13810" spans="37:37" ht="12.75">
      <c r="AK13810" s="121"/>
    </row>
    <row r="13811" spans="37:37" ht="12.75">
      <c r="AK13811" s="121"/>
    </row>
    <row r="13812" spans="37:37" ht="12.75">
      <c r="AK13812" s="121"/>
    </row>
    <row r="13813" spans="37:37" ht="12.75">
      <c r="AK13813" s="121"/>
    </row>
    <row r="13814" spans="37:37" ht="12.75">
      <c r="AK13814" s="121"/>
    </row>
    <row r="13815" spans="37:37" ht="12.75">
      <c r="AK13815" s="121"/>
    </row>
    <row r="13816" spans="37:37" ht="12.75">
      <c r="AK13816" s="121"/>
    </row>
    <row r="13817" spans="37:37" ht="12.75">
      <c r="AK13817" s="121"/>
    </row>
    <row r="13818" spans="37:37" ht="12.75">
      <c r="AK13818" s="121"/>
    </row>
    <row r="13819" spans="37:37" ht="12.75">
      <c r="AK13819" s="121"/>
    </row>
    <row r="13820" spans="37:37" ht="12.75">
      <c r="AK13820" s="121"/>
    </row>
    <row r="13821" spans="37:37" ht="12.75">
      <c r="AK13821" s="121"/>
    </row>
    <row r="13822" spans="37:37" ht="12.75">
      <c r="AK13822" s="121"/>
    </row>
    <row r="13823" spans="37:37" ht="12.75">
      <c r="AK13823" s="121"/>
    </row>
    <row r="13824" spans="37:37" ht="12.75">
      <c r="AK13824" s="121"/>
    </row>
    <row r="13825" spans="37:37" ht="12.75">
      <c r="AK13825" s="121"/>
    </row>
    <row r="13826" spans="37:37" ht="12.75">
      <c r="AK13826" s="121"/>
    </row>
    <row r="13827" spans="37:37" ht="12.75">
      <c r="AK13827" s="121"/>
    </row>
    <row r="13828" spans="37:37" ht="12.75">
      <c r="AK13828" s="121"/>
    </row>
    <row r="13829" spans="37:37" ht="12.75">
      <c r="AK13829" s="121"/>
    </row>
    <row r="13830" spans="37:37" ht="12.75">
      <c r="AK13830" s="121"/>
    </row>
    <row r="13831" spans="37:37" ht="12.75">
      <c r="AK13831" s="121"/>
    </row>
    <row r="13832" spans="37:37" ht="12.75">
      <c r="AK13832" s="121"/>
    </row>
    <row r="13833" spans="37:37" ht="12.75">
      <c r="AK13833" s="121"/>
    </row>
    <row r="13834" spans="37:37" ht="12.75">
      <c r="AK13834" s="121"/>
    </row>
    <row r="13835" spans="37:37" ht="12.75">
      <c r="AK13835" s="121"/>
    </row>
    <row r="13836" spans="37:37" ht="12.75">
      <c r="AK13836" s="121"/>
    </row>
    <row r="13837" spans="37:37" ht="12.75">
      <c r="AK13837" s="121"/>
    </row>
    <row r="13838" spans="37:37" ht="12.75">
      <c r="AK13838" s="121"/>
    </row>
    <row r="13839" spans="37:37" ht="12.75">
      <c r="AK13839" s="121"/>
    </row>
    <row r="13840" spans="37:37" ht="12.75">
      <c r="AK13840" s="121"/>
    </row>
    <row r="13841" spans="37:37" ht="12.75">
      <c r="AK13841" s="121"/>
    </row>
    <row r="13842" spans="37:37" ht="12.75">
      <c r="AK13842" s="121"/>
    </row>
    <row r="13843" spans="37:37" ht="12.75">
      <c r="AK13843" s="121"/>
    </row>
    <row r="13844" spans="37:37" ht="12.75">
      <c r="AK13844" s="121"/>
    </row>
    <row r="13845" spans="37:37" ht="12.75">
      <c r="AK13845" s="121"/>
    </row>
    <row r="13846" spans="37:37" ht="12.75">
      <c r="AK13846" s="121"/>
    </row>
    <row r="13847" spans="37:37" ht="12.75">
      <c r="AK13847" s="121"/>
    </row>
    <row r="13848" spans="37:37" ht="12.75">
      <c r="AK13848" s="121"/>
    </row>
    <row r="13849" spans="37:37" ht="12.75">
      <c r="AK13849" s="121"/>
    </row>
    <row r="13850" spans="37:37" ht="12.75">
      <c r="AK13850" s="121"/>
    </row>
    <row r="13851" spans="37:37" ht="12.75">
      <c r="AK13851" s="121"/>
    </row>
    <row r="13852" spans="37:37" ht="12.75">
      <c r="AK13852" s="121"/>
    </row>
    <row r="13853" spans="37:37" ht="12.75">
      <c r="AK13853" s="121"/>
    </row>
    <row r="13854" spans="37:37" ht="12.75">
      <c r="AK13854" s="121"/>
    </row>
    <row r="13855" spans="37:37" ht="12.75">
      <c r="AK13855" s="121"/>
    </row>
    <row r="13856" spans="37:37" ht="12.75">
      <c r="AK13856" s="121"/>
    </row>
    <row r="13857" spans="37:37" ht="12.75">
      <c r="AK13857" s="121"/>
    </row>
    <row r="13858" spans="37:37" ht="12.75">
      <c r="AK13858" s="121"/>
    </row>
    <row r="13859" spans="37:37" ht="12.75">
      <c r="AK13859" s="121"/>
    </row>
    <row r="13860" spans="37:37" ht="12.75">
      <c r="AK13860" s="121"/>
    </row>
    <row r="13861" spans="37:37" ht="12.75">
      <c r="AK13861" s="121"/>
    </row>
    <row r="13862" spans="37:37" ht="12.75">
      <c r="AK13862" s="121"/>
    </row>
    <row r="13863" spans="37:37" ht="12.75">
      <c r="AK13863" s="121"/>
    </row>
    <row r="13864" spans="37:37" ht="12.75">
      <c r="AK13864" s="121"/>
    </row>
    <row r="13865" spans="37:37" ht="12.75">
      <c r="AK13865" s="121"/>
    </row>
    <row r="13866" spans="37:37" ht="12.75">
      <c r="AK13866" s="121"/>
    </row>
    <row r="13867" spans="37:37" ht="12.75">
      <c r="AK13867" s="121"/>
    </row>
    <row r="13868" spans="37:37" ht="12.75">
      <c r="AK13868" s="121"/>
    </row>
    <row r="13869" spans="37:37" ht="12.75">
      <c r="AK13869" s="121"/>
    </row>
    <row r="13870" spans="37:37" ht="12.75">
      <c r="AK13870" s="121"/>
    </row>
    <row r="13871" spans="37:37" ht="12.75">
      <c r="AK13871" s="121"/>
    </row>
    <row r="13872" spans="37:37" ht="12.75">
      <c r="AK13872" s="121"/>
    </row>
    <row r="13873" spans="37:37" ht="12.75">
      <c r="AK13873" s="121"/>
    </row>
    <row r="13874" spans="37:37" ht="12.75">
      <c r="AK13874" s="121"/>
    </row>
    <row r="13875" spans="37:37" ht="12.75">
      <c r="AK13875" s="121"/>
    </row>
    <row r="13876" spans="37:37" ht="12.75">
      <c r="AK13876" s="121"/>
    </row>
    <row r="13877" spans="37:37" ht="12.75">
      <c r="AK13877" s="121"/>
    </row>
    <row r="13878" spans="37:37" ht="12.75">
      <c r="AK13878" s="121"/>
    </row>
    <row r="13879" spans="37:37" ht="12.75">
      <c r="AK13879" s="121"/>
    </row>
    <row r="13880" spans="37:37" ht="12.75">
      <c r="AK13880" s="121"/>
    </row>
    <row r="13881" spans="37:37" ht="12.75">
      <c r="AK13881" s="121"/>
    </row>
    <row r="13882" spans="37:37" ht="12.75">
      <c r="AK13882" s="121"/>
    </row>
    <row r="13883" spans="37:37" ht="12.75">
      <c r="AK13883" s="121"/>
    </row>
    <row r="13884" spans="37:37" ht="12.75">
      <c r="AK13884" s="121"/>
    </row>
    <row r="13885" spans="37:37" ht="12.75">
      <c r="AK13885" s="121"/>
    </row>
    <row r="13886" spans="37:37" ht="12.75">
      <c r="AK13886" s="121"/>
    </row>
    <row r="13887" spans="37:37" ht="12.75">
      <c r="AK13887" s="121"/>
    </row>
    <row r="13888" spans="37:37" ht="12.75">
      <c r="AK13888" s="121"/>
    </row>
    <row r="13889" spans="37:37" ht="12.75">
      <c r="AK13889" s="121"/>
    </row>
    <row r="13890" spans="37:37" ht="12.75">
      <c r="AK13890" s="121"/>
    </row>
    <row r="13891" spans="37:37" ht="12.75">
      <c r="AK13891" s="121"/>
    </row>
    <row r="13892" spans="37:37" ht="12.75">
      <c r="AK13892" s="121"/>
    </row>
    <row r="13893" spans="37:37" ht="12.75">
      <c r="AK13893" s="121"/>
    </row>
    <row r="13894" spans="37:37" ht="12.75">
      <c r="AK13894" s="121"/>
    </row>
    <row r="13895" spans="37:37" ht="12.75">
      <c r="AK13895" s="121"/>
    </row>
    <row r="13896" spans="37:37" ht="12.75">
      <c r="AK13896" s="121"/>
    </row>
    <row r="13897" spans="37:37" ht="12.75">
      <c r="AK13897" s="121"/>
    </row>
    <row r="13898" spans="37:37" ht="12.75">
      <c r="AK13898" s="121"/>
    </row>
    <row r="13899" spans="37:37" ht="12.75">
      <c r="AK13899" s="121"/>
    </row>
    <row r="13900" spans="37:37" ht="12.75">
      <c r="AK13900" s="121"/>
    </row>
    <row r="13901" spans="37:37" ht="12.75">
      <c r="AK13901" s="121"/>
    </row>
    <row r="13902" spans="37:37" ht="12.75">
      <c r="AK13902" s="121"/>
    </row>
    <row r="13903" spans="37:37" ht="12.75">
      <c r="AK13903" s="121"/>
    </row>
    <row r="13904" spans="37:37" ht="12.75">
      <c r="AK13904" s="121"/>
    </row>
    <row r="13905" spans="37:37" ht="12.75">
      <c r="AK13905" s="121"/>
    </row>
    <row r="13906" spans="37:37" ht="12.75">
      <c r="AK13906" s="121"/>
    </row>
    <row r="13907" spans="37:37" ht="12.75">
      <c r="AK13907" s="121"/>
    </row>
    <row r="13908" spans="37:37" ht="12.75">
      <c r="AK13908" s="121"/>
    </row>
    <row r="13909" spans="37:37" ht="12.75">
      <c r="AK13909" s="121"/>
    </row>
    <row r="13910" spans="37:37" ht="12.75">
      <c r="AK13910" s="121"/>
    </row>
    <row r="13911" spans="37:37" ht="12.75">
      <c r="AK13911" s="121"/>
    </row>
    <row r="13912" spans="37:37" ht="12.75">
      <c r="AK13912" s="121"/>
    </row>
    <row r="13913" spans="37:37" ht="12.75">
      <c r="AK13913" s="121"/>
    </row>
    <row r="13914" spans="37:37" ht="12.75">
      <c r="AK13914" s="121"/>
    </row>
    <row r="13915" spans="37:37" ht="12.75">
      <c r="AK13915" s="121"/>
    </row>
    <row r="13916" spans="37:37" ht="12.75">
      <c r="AK13916" s="121"/>
    </row>
    <row r="13917" spans="37:37" ht="12.75">
      <c r="AK13917" s="121"/>
    </row>
    <row r="13918" spans="37:37" ht="12.75">
      <c r="AK13918" s="121"/>
    </row>
    <row r="13919" spans="37:37" ht="12.75">
      <c r="AK13919" s="121"/>
    </row>
    <row r="13920" spans="37:37" ht="12.75">
      <c r="AK13920" s="121"/>
    </row>
    <row r="13921" spans="37:37" ht="12.75">
      <c r="AK13921" s="121"/>
    </row>
    <row r="13922" spans="37:37" ht="12.75">
      <c r="AK13922" s="121"/>
    </row>
    <row r="13923" spans="37:37" ht="12.75">
      <c r="AK13923" s="121"/>
    </row>
    <row r="13924" spans="37:37" ht="12.75">
      <c r="AK13924" s="121"/>
    </row>
    <row r="13925" spans="37:37" ht="12.75">
      <c r="AK13925" s="121"/>
    </row>
    <row r="13926" spans="37:37" ht="12.75">
      <c r="AK13926" s="121"/>
    </row>
    <row r="13927" spans="37:37" ht="12.75">
      <c r="AK13927" s="121"/>
    </row>
    <row r="13928" spans="37:37" ht="12.75">
      <c r="AK13928" s="121"/>
    </row>
    <row r="13929" spans="37:37" ht="12.75">
      <c r="AK13929" s="121"/>
    </row>
    <row r="13930" spans="37:37" ht="12.75">
      <c r="AK13930" s="121"/>
    </row>
    <row r="13931" spans="37:37" ht="12.75">
      <c r="AK13931" s="121"/>
    </row>
    <row r="13932" spans="37:37" ht="12.75">
      <c r="AK13932" s="121"/>
    </row>
    <row r="13933" spans="37:37" ht="12.75">
      <c r="AK13933" s="121"/>
    </row>
    <row r="13934" spans="37:37" ht="12.75">
      <c r="AK13934" s="121"/>
    </row>
    <row r="13935" spans="37:37" ht="12.75">
      <c r="AK13935" s="121"/>
    </row>
    <row r="13936" spans="37:37" ht="12.75">
      <c r="AK13936" s="121"/>
    </row>
    <row r="13937" spans="37:37" ht="12.75">
      <c r="AK13937" s="121"/>
    </row>
    <row r="13938" spans="37:37" ht="12.75">
      <c r="AK13938" s="121"/>
    </row>
    <row r="13939" spans="37:37" ht="12.75">
      <c r="AK13939" s="121"/>
    </row>
    <row r="13940" spans="37:37" ht="12.75">
      <c r="AK13940" s="121"/>
    </row>
    <row r="13941" spans="37:37" ht="12.75">
      <c r="AK13941" s="121"/>
    </row>
    <row r="13942" spans="37:37" ht="12.75">
      <c r="AK13942" s="121"/>
    </row>
    <row r="13943" spans="37:37" ht="12.75">
      <c r="AK13943" s="121"/>
    </row>
    <row r="13944" spans="37:37" ht="12.75">
      <c r="AK13944" s="121"/>
    </row>
    <row r="13945" spans="37:37" ht="12.75">
      <c r="AK13945" s="121"/>
    </row>
    <row r="13946" spans="37:37" ht="12.75">
      <c r="AK13946" s="121"/>
    </row>
    <row r="13947" spans="37:37" ht="12.75">
      <c r="AK13947" s="121"/>
    </row>
    <row r="13948" spans="37:37" ht="12.75">
      <c r="AK13948" s="121"/>
    </row>
    <row r="13949" spans="37:37" ht="12.75">
      <c r="AK13949" s="121"/>
    </row>
    <row r="13950" spans="37:37" ht="12.75">
      <c r="AK13950" s="121"/>
    </row>
    <row r="13951" spans="37:37" ht="12.75">
      <c r="AK13951" s="121"/>
    </row>
    <row r="13952" spans="37:37" ht="12.75">
      <c r="AK13952" s="121"/>
    </row>
    <row r="13953" spans="37:37" ht="12.75">
      <c r="AK13953" s="121"/>
    </row>
    <row r="13954" spans="37:37" ht="12.75">
      <c r="AK13954" s="121"/>
    </row>
    <row r="13955" spans="37:37" ht="12.75">
      <c r="AK13955" s="121"/>
    </row>
    <row r="13956" spans="37:37" ht="12.75">
      <c r="AK13956" s="121"/>
    </row>
    <row r="13957" spans="37:37" ht="12.75">
      <c r="AK13957" s="121"/>
    </row>
    <row r="13958" spans="37:37" ht="12.75">
      <c r="AK13958" s="121"/>
    </row>
    <row r="13959" spans="37:37" ht="12.75">
      <c r="AK13959" s="121"/>
    </row>
    <row r="13960" spans="37:37" ht="12.75">
      <c r="AK13960" s="121"/>
    </row>
    <row r="13961" spans="37:37" ht="12.75">
      <c r="AK13961" s="121"/>
    </row>
    <row r="13962" spans="37:37" ht="12.75">
      <c r="AK13962" s="121"/>
    </row>
    <row r="13963" spans="37:37" ht="12.75">
      <c r="AK13963" s="121"/>
    </row>
    <row r="13964" spans="37:37" ht="12.75">
      <c r="AK13964" s="121"/>
    </row>
    <row r="13965" spans="37:37" ht="12.75">
      <c r="AK13965" s="121"/>
    </row>
    <row r="13966" spans="37:37" ht="12.75">
      <c r="AK13966" s="121"/>
    </row>
    <row r="13967" spans="37:37" ht="12.75">
      <c r="AK13967" s="121"/>
    </row>
    <row r="13968" spans="37:37" ht="12.75">
      <c r="AK13968" s="121"/>
    </row>
    <row r="13969" spans="37:37" ht="12.75">
      <c r="AK13969" s="121"/>
    </row>
    <row r="13970" spans="37:37" ht="12.75">
      <c r="AK13970" s="121"/>
    </row>
    <row r="13971" spans="37:37" ht="12.75">
      <c r="AK13971" s="121"/>
    </row>
    <row r="13972" spans="37:37" ht="12.75">
      <c r="AK13972" s="121"/>
    </row>
    <row r="13973" spans="37:37" ht="12.75">
      <c r="AK13973" s="121"/>
    </row>
    <row r="13974" spans="37:37" ht="12.75">
      <c r="AK13974" s="121"/>
    </row>
    <row r="13975" spans="37:37" ht="12.75">
      <c r="AK13975" s="121"/>
    </row>
    <row r="13976" spans="37:37" ht="12.75">
      <c r="AK13976" s="121"/>
    </row>
    <row r="13977" spans="37:37" ht="12.75">
      <c r="AK13977" s="121"/>
    </row>
    <row r="13978" spans="37:37" ht="12.75">
      <c r="AK13978" s="121"/>
    </row>
    <row r="13979" spans="37:37" ht="12.75">
      <c r="AK13979" s="121"/>
    </row>
    <row r="13980" spans="37:37" ht="12.75">
      <c r="AK13980" s="121"/>
    </row>
    <row r="13981" spans="37:37" ht="12.75">
      <c r="AK13981" s="121"/>
    </row>
    <row r="13982" spans="37:37" ht="12.75">
      <c r="AK13982" s="121"/>
    </row>
    <row r="13983" spans="37:37" ht="12.75">
      <c r="AK13983" s="121"/>
    </row>
    <row r="13984" spans="37:37" ht="12.75">
      <c r="AK13984" s="121"/>
    </row>
    <row r="13985" spans="37:37" ht="12.75">
      <c r="AK13985" s="121"/>
    </row>
    <row r="13986" spans="37:37" ht="12.75">
      <c r="AK13986" s="121"/>
    </row>
    <row r="13987" spans="37:37" ht="12.75">
      <c r="AK13987" s="121"/>
    </row>
    <row r="13988" spans="37:37" ht="12.75">
      <c r="AK13988" s="121"/>
    </row>
    <row r="13989" spans="37:37" ht="12.75">
      <c r="AK13989" s="121"/>
    </row>
    <row r="13990" spans="37:37" ht="12.75">
      <c r="AK13990" s="121"/>
    </row>
    <row r="13991" spans="37:37" ht="12.75">
      <c r="AK13991" s="121"/>
    </row>
    <row r="13992" spans="37:37" ht="12.75">
      <c r="AK13992" s="121"/>
    </row>
    <row r="13993" spans="37:37" ht="12.75">
      <c r="AK13993" s="121"/>
    </row>
    <row r="13994" spans="37:37" ht="12.75">
      <c r="AK13994" s="121"/>
    </row>
    <row r="13995" spans="37:37" ht="12.75">
      <c r="AK13995" s="121"/>
    </row>
    <row r="13996" spans="37:37" ht="12.75">
      <c r="AK13996" s="121"/>
    </row>
    <row r="13997" spans="37:37" ht="12.75">
      <c r="AK13997" s="121"/>
    </row>
    <row r="13998" spans="37:37" ht="12.75">
      <c r="AK13998" s="121"/>
    </row>
    <row r="13999" spans="37:37" ht="12.75">
      <c r="AK13999" s="121"/>
    </row>
    <row r="14000" spans="37:37" ht="12.75">
      <c r="AK14000" s="121"/>
    </row>
    <row r="14001" spans="37:37" ht="12.75">
      <c r="AK14001" s="121"/>
    </row>
    <row r="14002" spans="37:37" ht="12.75">
      <c r="AK14002" s="121"/>
    </row>
    <row r="14003" spans="37:37" ht="12.75">
      <c r="AK14003" s="121"/>
    </row>
    <row r="14004" spans="37:37" ht="12.75">
      <c r="AK14004" s="121"/>
    </row>
    <row r="14005" spans="37:37" ht="12.75">
      <c r="AK14005" s="121"/>
    </row>
    <row r="14006" spans="37:37" ht="12.75">
      <c r="AK14006" s="121"/>
    </row>
    <row r="14007" spans="37:37" ht="12.75">
      <c r="AK14007" s="121"/>
    </row>
    <row r="14008" spans="37:37" ht="12.75">
      <c r="AK14008" s="121"/>
    </row>
    <row r="14009" spans="37:37" ht="12.75">
      <c r="AK14009" s="121"/>
    </row>
    <row r="14010" spans="37:37" ht="12.75">
      <c r="AK14010" s="121"/>
    </row>
    <row r="14011" spans="37:37" ht="12.75">
      <c r="AK14011" s="121"/>
    </row>
    <row r="14012" spans="37:37" ht="12.75">
      <c r="AK14012" s="121"/>
    </row>
    <row r="14013" spans="37:37" ht="12.75">
      <c r="AK14013" s="121"/>
    </row>
    <row r="14014" spans="37:37" ht="12.75">
      <c r="AK14014" s="121"/>
    </row>
    <row r="14015" spans="37:37" ht="12.75">
      <c r="AK14015" s="121"/>
    </row>
    <row r="14016" spans="37:37" ht="12.75">
      <c r="AK14016" s="121"/>
    </row>
    <row r="14017" spans="37:37" ht="12.75">
      <c r="AK14017" s="121"/>
    </row>
    <row r="14018" spans="37:37" ht="12.75">
      <c r="AK14018" s="121"/>
    </row>
    <row r="14019" spans="37:37" ht="12.75">
      <c r="AK14019" s="121"/>
    </row>
    <row r="14020" spans="37:37" ht="12.75">
      <c r="AK14020" s="121"/>
    </row>
    <row r="14021" spans="37:37" ht="12.75">
      <c r="AK14021" s="121"/>
    </row>
    <row r="14022" spans="37:37" ht="12.75">
      <c r="AK14022" s="121"/>
    </row>
    <row r="14023" spans="37:37" ht="12.75">
      <c r="AK14023" s="121"/>
    </row>
    <row r="14024" spans="37:37" ht="12.75">
      <c r="AK14024" s="121"/>
    </row>
    <row r="14025" spans="37:37" ht="12.75">
      <c r="AK14025" s="121"/>
    </row>
    <row r="14026" spans="37:37" ht="12.75">
      <c r="AK14026" s="121"/>
    </row>
    <row r="14027" spans="37:37" ht="12.75">
      <c r="AK14027" s="121"/>
    </row>
    <row r="14028" spans="37:37" ht="12.75">
      <c r="AK14028" s="121"/>
    </row>
    <row r="14029" spans="37:37" ht="12.75">
      <c r="AK14029" s="121"/>
    </row>
    <row r="14030" spans="37:37" ht="12.75">
      <c r="AK14030" s="121"/>
    </row>
    <row r="14031" spans="37:37" ht="12.75">
      <c r="AK14031" s="121"/>
    </row>
    <row r="14032" spans="37:37" ht="12.75">
      <c r="AK14032" s="121"/>
    </row>
    <row r="14033" spans="37:37" ht="12.75">
      <c r="AK14033" s="121"/>
    </row>
    <row r="14034" spans="37:37" ht="12.75">
      <c r="AK14034" s="121"/>
    </row>
    <row r="14035" spans="37:37" ht="12.75">
      <c r="AK14035" s="121"/>
    </row>
    <row r="14036" spans="37:37" ht="12.75">
      <c r="AK14036" s="121"/>
    </row>
    <row r="14037" spans="37:37" ht="12.75">
      <c r="AK14037" s="121"/>
    </row>
    <row r="14038" spans="37:37" ht="12.75">
      <c r="AK14038" s="121"/>
    </row>
    <row r="14039" spans="37:37" ht="12.75">
      <c r="AK14039" s="121"/>
    </row>
    <row r="14040" spans="37:37" ht="12.75">
      <c r="AK14040" s="121"/>
    </row>
    <row r="14041" spans="37:37" ht="12.75">
      <c r="AK14041" s="121"/>
    </row>
    <row r="14042" spans="37:37" ht="12.75">
      <c r="AK14042" s="121"/>
    </row>
    <row r="14043" spans="37:37" ht="12.75">
      <c r="AK14043" s="121"/>
    </row>
    <row r="14044" spans="37:37" ht="12.75">
      <c r="AK14044" s="121"/>
    </row>
    <row r="14045" spans="37:37" ht="12.75">
      <c r="AK14045" s="121"/>
    </row>
    <row r="14046" spans="37:37" ht="12.75">
      <c r="AK14046" s="121"/>
    </row>
    <row r="14047" spans="37:37" ht="12.75">
      <c r="AK14047" s="121"/>
    </row>
    <row r="14048" spans="37:37" ht="12.75">
      <c r="AK14048" s="121"/>
    </row>
    <row r="14049" spans="37:37" ht="12.75">
      <c r="AK14049" s="121"/>
    </row>
    <row r="14050" spans="37:37" ht="12.75">
      <c r="AK14050" s="121"/>
    </row>
    <row r="14051" spans="37:37" ht="12.75">
      <c r="AK14051" s="121"/>
    </row>
    <row r="14052" spans="37:37" ht="12.75">
      <c r="AK14052" s="121"/>
    </row>
    <row r="14053" spans="37:37" ht="12.75">
      <c r="AK14053" s="121"/>
    </row>
    <row r="14054" spans="37:37" ht="12.75">
      <c r="AK14054" s="121"/>
    </row>
    <row r="14055" spans="37:37" ht="12.75">
      <c r="AK14055" s="121"/>
    </row>
    <row r="14056" spans="37:37" ht="12.75">
      <c r="AK14056" s="121"/>
    </row>
    <row r="14057" spans="37:37" ht="12.75">
      <c r="AK14057" s="121"/>
    </row>
    <row r="14058" spans="37:37" ht="12.75">
      <c r="AK14058" s="121"/>
    </row>
    <row r="14059" spans="37:37" ht="12.75">
      <c r="AK14059" s="121"/>
    </row>
    <row r="14060" spans="37:37" ht="12.75">
      <c r="AK14060" s="121"/>
    </row>
    <row r="14061" spans="37:37" ht="12.75">
      <c r="AK14061" s="121"/>
    </row>
    <row r="14062" spans="37:37" ht="12.75">
      <c r="AK14062" s="121"/>
    </row>
    <row r="14063" spans="37:37" ht="12.75">
      <c r="AK14063" s="121"/>
    </row>
    <row r="14064" spans="37:37" ht="12.75">
      <c r="AK14064" s="121"/>
    </row>
    <row r="14065" spans="37:37" ht="12.75">
      <c r="AK14065" s="121"/>
    </row>
    <row r="14066" spans="37:37" ht="12.75">
      <c r="AK14066" s="121"/>
    </row>
    <row r="14067" spans="37:37" ht="12.75">
      <c r="AK14067" s="121"/>
    </row>
    <row r="14068" spans="37:37" ht="12.75">
      <c r="AK14068" s="121"/>
    </row>
    <row r="14069" spans="37:37" ht="12.75">
      <c r="AK14069" s="121"/>
    </row>
    <row r="14070" spans="37:37" ht="12.75">
      <c r="AK14070" s="121"/>
    </row>
    <row r="14071" spans="37:37" ht="12.75">
      <c r="AK14071" s="121"/>
    </row>
    <row r="14072" spans="37:37" ht="12.75">
      <c r="AK14072" s="121"/>
    </row>
    <row r="14073" spans="37:37" ht="12.75">
      <c r="AK14073" s="121"/>
    </row>
    <row r="14074" spans="37:37" ht="12.75">
      <c r="AK14074" s="121"/>
    </row>
    <row r="14075" spans="37:37" ht="12.75">
      <c r="AK14075" s="121"/>
    </row>
    <row r="14076" spans="37:37" ht="12.75">
      <c r="AK14076" s="121"/>
    </row>
    <row r="14077" spans="37:37" ht="12.75">
      <c r="AK14077" s="121"/>
    </row>
    <row r="14078" spans="37:37" ht="12.75">
      <c r="AK14078" s="121"/>
    </row>
    <row r="14079" spans="37:37" ht="12.75">
      <c r="AK14079" s="121"/>
    </row>
    <row r="14080" spans="37:37" ht="12.75">
      <c r="AK14080" s="121"/>
    </row>
    <row r="14081" spans="37:37" ht="12.75">
      <c r="AK14081" s="121"/>
    </row>
    <row r="14082" spans="37:37" ht="12.75">
      <c r="AK14082" s="121"/>
    </row>
    <row r="14083" spans="37:37" ht="12.75">
      <c r="AK14083" s="121"/>
    </row>
    <row r="14084" spans="37:37" ht="12.75">
      <c r="AK14084" s="121"/>
    </row>
    <row r="14085" spans="37:37" ht="12.75">
      <c r="AK14085" s="121"/>
    </row>
    <row r="14086" spans="37:37" ht="12.75">
      <c r="AK14086" s="121"/>
    </row>
    <row r="14087" spans="37:37" ht="12.75">
      <c r="AK14087" s="121"/>
    </row>
    <row r="14088" spans="37:37" ht="12.75">
      <c r="AK14088" s="121"/>
    </row>
    <row r="14089" spans="37:37" ht="12.75">
      <c r="AK14089" s="121"/>
    </row>
    <row r="14090" spans="37:37" ht="12.75">
      <c r="AK14090" s="121"/>
    </row>
    <row r="14091" spans="37:37" ht="12.75">
      <c r="AK14091" s="121"/>
    </row>
    <row r="14092" spans="37:37" ht="12.75">
      <c r="AK14092" s="121"/>
    </row>
    <row r="14093" spans="37:37" ht="12.75">
      <c r="AK14093" s="121"/>
    </row>
    <row r="14094" spans="37:37" ht="12.75">
      <c r="AK14094" s="121"/>
    </row>
    <row r="14095" spans="37:37" ht="12.75">
      <c r="AK14095" s="121"/>
    </row>
    <row r="14096" spans="37:37" ht="12.75">
      <c r="AK14096" s="121"/>
    </row>
    <row r="14097" spans="37:37" ht="12.75">
      <c r="AK14097" s="121"/>
    </row>
    <row r="14098" spans="37:37" ht="12.75">
      <c r="AK14098" s="121"/>
    </row>
    <row r="14099" spans="37:37" ht="12.75">
      <c r="AK14099" s="121"/>
    </row>
    <row r="14100" spans="37:37" ht="12.75">
      <c r="AK14100" s="121"/>
    </row>
    <row r="14101" spans="37:37" ht="12.75">
      <c r="AK14101" s="121"/>
    </row>
    <row r="14102" spans="37:37" ht="12.75">
      <c r="AK14102" s="121"/>
    </row>
    <row r="14103" spans="37:37" ht="12.75">
      <c r="AK14103" s="121"/>
    </row>
    <row r="14104" spans="37:37" ht="12.75">
      <c r="AK14104" s="121"/>
    </row>
    <row r="14105" spans="37:37" ht="12.75">
      <c r="AK14105" s="121"/>
    </row>
    <row r="14106" spans="37:37" ht="12.75">
      <c r="AK14106" s="121"/>
    </row>
    <row r="14107" spans="37:37" ht="12.75">
      <c r="AK14107" s="121"/>
    </row>
    <row r="14108" spans="37:37" ht="12.75">
      <c r="AK14108" s="121"/>
    </row>
    <row r="14109" spans="37:37" ht="12.75">
      <c r="AK14109" s="121"/>
    </row>
    <row r="14110" spans="37:37" ht="12.75">
      <c r="AK14110" s="121"/>
    </row>
    <row r="14111" spans="37:37" ht="12.75">
      <c r="AK14111" s="121"/>
    </row>
    <row r="14112" spans="37:37" ht="12.75">
      <c r="AK14112" s="121"/>
    </row>
    <row r="14113" spans="37:37" ht="12.75">
      <c r="AK14113" s="121"/>
    </row>
    <row r="14114" spans="37:37" ht="12.75">
      <c r="AK14114" s="121"/>
    </row>
    <row r="14115" spans="37:37" ht="12.75">
      <c r="AK14115" s="121"/>
    </row>
    <row r="14116" spans="37:37" ht="12.75">
      <c r="AK14116" s="121"/>
    </row>
    <row r="14117" spans="37:37" ht="12.75">
      <c r="AK14117" s="121"/>
    </row>
    <row r="14118" spans="37:37" ht="12.75">
      <c r="AK14118" s="121"/>
    </row>
    <row r="14119" spans="37:37" ht="12.75">
      <c r="AK14119" s="121"/>
    </row>
    <row r="14120" spans="37:37" ht="12.75">
      <c r="AK14120" s="121"/>
    </row>
    <row r="14121" spans="37:37" ht="12.75">
      <c r="AK14121" s="121"/>
    </row>
    <row r="14122" spans="37:37" ht="12.75">
      <c r="AK14122" s="121"/>
    </row>
    <row r="14123" spans="37:37" ht="12.75">
      <c r="AK14123" s="121"/>
    </row>
    <row r="14124" spans="37:37" ht="12.75">
      <c r="AK14124" s="121"/>
    </row>
    <row r="14125" spans="37:37" ht="12.75">
      <c r="AK14125" s="121"/>
    </row>
    <row r="14126" spans="37:37" ht="12.75">
      <c r="AK14126" s="121"/>
    </row>
    <row r="14127" spans="37:37" ht="12.75">
      <c r="AK14127" s="121"/>
    </row>
    <row r="14128" spans="37:37" ht="12.75">
      <c r="AK14128" s="121"/>
    </row>
    <row r="14129" spans="37:37" ht="12.75">
      <c r="AK14129" s="121"/>
    </row>
    <row r="14130" spans="37:37" ht="12.75">
      <c r="AK14130" s="121"/>
    </row>
    <row r="14131" spans="37:37" ht="12.75">
      <c r="AK14131" s="121"/>
    </row>
    <row r="14132" spans="37:37" ht="12.75">
      <c r="AK14132" s="121"/>
    </row>
    <row r="14133" spans="37:37" ht="12.75">
      <c r="AK14133" s="121"/>
    </row>
    <row r="14134" spans="37:37" ht="12.75">
      <c r="AK14134" s="121"/>
    </row>
    <row r="14135" spans="37:37" ht="12.75">
      <c r="AK14135" s="121"/>
    </row>
    <row r="14136" spans="37:37" ht="12.75">
      <c r="AK14136" s="121"/>
    </row>
    <row r="14137" spans="37:37" ht="12.75">
      <c r="AK14137" s="121"/>
    </row>
    <row r="14138" spans="37:37" ht="12.75">
      <c r="AK14138" s="121"/>
    </row>
    <row r="14139" spans="37:37" ht="12.75">
      <c r="AK14139" s="121"/>
    </row>
    <row r="14140" spans="37:37" ht="12.75">
      <c r="AK14140" s="121"/>
    </row>
    <row r="14141" spans="37:37" ht="12.75">
      <c r="AK14141" s="121"/>
    </row>
    <row r="14142" spans="37:37" ht="12.75">
      <c r="AK14142" s="121"/>
    </row>
    <row r="14143" spans="37:37" ht="12.75">
      <c r="AK14143" s="121"/>
    </row>
    <row r="14144" spans="37:37" ht="12.75">
      <c r="AK14144" s="121"/>
    </row>
    <row r="14145" spans="37:37" ht="12.75">
      <c r="AK14145" s="121"/>
    </row>
    <row r="14146" spans="37:37" ht="12.75">
      <c r="AK14146" s="121"/>
    </row>
    <row r="14147" spans="37:37" ht="12.75">
      <c r="AK14147" s="121"/>
    </row>
    <row r="14148" spans="37:37" ht="12.75">
      <c r="AK14148" s="121"/>
    </row>
    <row r="14149" spans="37:37" ht="12.75">
      <c r="AK14149" s="121"/>
    </row>
    <row r="14150" spans="37:37" ht="12.75">
      <c r="AK14150" s="121"/>
    </row>
    <row r="14151" spans="37:37" ht="12.75">
      <c r="AK14151" s="121"/>
    </row>
    <row r="14152" spans="37:37" ht="12.75">
      <c r="AK14152" s="121"/>
    </row>
    <row r="14153" spans="37:37" ht="12.75">
      <c r="AK14153" s="121"/>
    </row>
    <row r="14154" spans="37:37" ht="12.75">
      <c r="AK14154" s="121"/>
    </row>
    <row r="14155" spans="37:37" ht="12.75">
      <c r="AK14155" s="121"/>
    </row>
    <row r="14156" spans="37:37" ht="12.75">
      <c r="AK14156" s="121"/>
    </row>
    <row r="14157" spans="37:37" ht="12.75">
      <c r="AK14157" s="121"/>
    </row>
    <row r="14158" spans="37:37" ht="12.75">
      <c r="AK14158" s="121"/>
    </row>
    <row r="14159" spans="37:37" ht="12.75">
      <c r="AK14159" s="121"/>
    </row>
    <row r="14160" spans="37:37" ht="12.75">
      <c r="AK14160" s="121"/>
    </row>
    <row r="14161" spans="37:37" ht="12.75">
      <c r="AK14161" s="121"/>
    </row>
    <row r="14162" spans="37:37" ht="12.75">
      <c r="AK14162" s="121"/>
    </row>
    <row r="14163" spans="37:37" ht="12.75">
      <c r="AK14163" s="121"/>
    </row>
    <row r="14164" spans="37:37" ht="12.75">
      <c r="AK14164" s="121"/>
    </row>
    <row r="14165" spans="37:37" ht="12.75">
      <c r="AK14165" s="121"/>
    </row>
    <row r="14166" spans="37:37" ht="12.75">
      <c r="AK14166" s="121"/>
    </row>
    <row r="14167" spans="37:37" ht="12.75">
      <c r="AK14167" s="121"/>
    </row>
    <row r="14168" spans="37:37" ht="12.75">
      <c r="AK14168" s="121"/>
    </row>
    <row r="14169" spans="37:37" ht="12.75">
      <c r="AK14169" s="121"/>
    </row>
    <row r="14170" spans="37:37" ht="12.75">
      <c r="AK14170" s="121"/>
    </row>
    <row r="14171" spans="37:37" ht="12.75">
      <c r="AK14171" s="121"/>
    </row>
    <row r="14172" spans="37:37" ht="12.75">
      <c r="AK14172" s="121"/>
    </row>
    <row r="14173" spans="37:37" ht="12.75">
      <c r="AK14173" s="121"/>
    </row>
    <row r="14174" spans="37:37" ht="12.75">
      <c r="AK14174" s="121"/>
    </row>
    <row r="14175" spans="37:37" ht="12.75">
      <c r="AK14175" s="121"/>
    </row>
    <row r="14176" spans="37:37" ht="12.75">
      <c r="AK14176" s="121"/>
    </row>
    <row r="14177" spans="37:37" ht="12.75">
      <c r="AK14177" s="121"/>
    </row>
    <row r="14178" spans="37:37" ht="12.75">
      <c r="AK14178" s="121"/>
    </row>
    <row r="14179" spans="37:37" ht="12.75">
      <c r="AK14179" s="121"/>
    </row>
    <row r="14180" spans="37:37" ht="12.75">
      <c r="AK14180" s="121"/>
    </row>
    <row r="14181" spans="37:37" ht="12.75">
      <c r="AK14181" s="121"/>
    </row>
    <row r="14182" spans="37:37" ht="12.75">
      <c r="AK14182" s="121"/>
    </row>
    <row r="14183" spans="37:37" ht="12.75">
      <c r="AK14183" s="121"/>
    </row>
    <row r="14184" spans="37:37" ht="12.75">
      <c r="AK14184" s="121"/>
    </row>
    <row r="14185" spans="37:37" ht="12.75">
      <c r="AK14185" s="121"/>
    </row>
    <row r="14186" spans="37:37" ht="12.75">
      <c r="AK14186" s="121"/>
    </row>
    <row r="14187" spans="37:37" ht="12.75">
      <c r="AK14187" s="121"/>
    </row>
    <row r="14188" spans="37:37" ht="12.75">
      <c r="AK14188" s="121"/>
    </row>
    <row r="14189" spans="37:37" ht="12.75">
      <c r="AK14189" s="121"/>
    </row>
    <row r="14190" spans="37:37" ht="12.75">
      <c r="AK14190" s="121"/>
    </row>
    <row r="14191" spans="37:37" ht="12.75">
      <c r="AK14191" s="121"/>
    </row>
    <row r="14192" spans="37:37" ht="12.75">
      <c r="AK14192" s="121"/>
    </row>
    <row r="14193" spans="37:37" ht="12.75">
      <c r="AK14193" s="121"/>
    </row>
    <row r="14194" spans="37:37" ht="12.75">
      <c r="AK14194" s="121"/>
    </row>
    <row r="14195" spans="37:37" ht="12.75">
      <c r="AK14195" s="121"/>
    </row>
    <row r="14196" spans="37:37" ht="12.75">
      <c r="AK14196" s="121"/>
    </row>
    <row r="14197" spans="37:37" ht="12.75">
      <c r="AK14197" s="121"/>
    </row>
    <row r="14198" spans="37:37" ht="12.75">
      <c r="AK14198" s="121"/>
    </row>
    <row r="14199" spans="37:37" ht="12.75">
      <c r="AK14199" s="121"/>
    </row>
    <row r="14200" spans="37:37" ht="12.75">
      <c r="AK14200" s="121"/>
    </row>
    <row r="14201" spans="37:37" ht="12.75">
      <c r="AK14201" s="121"/>
    </row>
    <row r="14202" spans="37:37" ht="12.75">
      <c r="AK14202" s="121"/>
    </row>
    <row r="14203" spans="37:37" ht="12.75">
      <c r="AK14203" s="121"/>
    </row>
    <row r="14204" spans="37:37" ht="12.75">
      <c r="AK14204" s="121"/>
    </row>
    <row r="14205" spans="37:37" ht="12.75">
      <c r="AK14205" s="121"/>
    </row>
    <row r="14206" spans="37:37" ht="12.75">
      <c r="AK14206" s="121"/>
    </row>
    <row r="14207" spans="37:37" ht="12.75">
      <c r="AK14207" s="121"/>
    </row>
    <row r="14208" spans="37:37" ht="12.75">
      <c r="AK14208" s="121"/>
    </row>
    <row r="14209" spans="37:37" ht="12.75">
      <c r="AK14209" s="121"/>
    </row>
    <row r="14210" spans="37:37" ht="12.75">
      <c r="AK14210" s="121"/>
    </row>
    <row r="14211" spans="37:37" ht="12.75">
      <c r="AK14211" s="121"/>
    </row>
    <row r="14212" spans="37:37" ht="12.75">
      <c r="AK14212" s="121"/>
    </row>
    <row r="14213" spans="37:37" ht="12.75">
      <c r="AK14213" s="121"/>
    </row>
    <row r="14214" spans="37:37" ht="12.75">
      <c r="AK14214" s="121"/>
    </row>
    <row r="14215" spans="37:37" ht="12.75">
      <c r="AK14215" s="121"/>
    </row>
    <row r="14216" spans="37:37" ht="12.75">
      <c r="AK14216" s="121"/>
    </row>
    <row r="14217" spans="37:37" ht="12.75">
      <c r="AK14217" s="121"/>
    </row>
    <row r="14218" spans="37:37" ht="12.75">
      <c r="AK14218" s="121"/>
    </row>
    <row r="14219" spans="37:37" ht="12.75">
      <c r="AK14219" s="121"/>
    </row>
    <row r="14220" spans="37:37" ht="12.75">
      <c r="AK14220" s="121"/>
    </row>
    <row r="14221" spans="37:37" ht="12.75">
      <c r="AK14221" s="121"/>
    </row>
    <row r="14222" spans="37:37" ht="12.75">
      <c r="AK14222" s="121"/>
    </row>
    <row r="14223" spans="37:37" ht="12.75">
      <c r="AK14223" s="121"/>
    </row>
    <row r="14224" spans="37:37" ht="12.75">
      <c r="AK14224" s="121"/>
    </row>
    <row r="14225" spans="37:37" ht="12.75">
      <c r="AK14225" s="121"/>
    </row>
    <row r="14226" spans="37:37" ht="12.75">
      <c r="AK14226" s="121"/>
    </row>
    <row r="14227" spans="37:37" ht="12.75">
      <c r="AK14227" s="121"/>
    </row>
    <row r="14228" spans="37:37" ht="12.75">
      <c r="AK14228" s="121"/>
    </row>
    <row r="14229" spans="37:37" ht="12.75">
      <c r="AK14229" s="121"/>
    </row>
    <row r="14230" spans="37:37" ht="12.75">
      <c r="AK14230" s="121"/>
    </row>
    <row r="14231" spans="37:37" ht="12.75">
      <c r="AK14231" s="121"/>
    </row>
    <row r="14232" spans="37:37" ht="12.75">
      <c r="AK14232" s="121"/>
    </row>
    <row r="14233" spans="37:37" ht="12.75">
      <c r="AK14233" s="121"/>
    </row>
    <row r="14234" spans="37:37" ht="12.75">
      <c r="AK14234" s="121"/>
    </row>
    <row r="14235" spans="37:37" ht="12.75">
      <c r="AK14235" s="121"/>
    </row>
    <row r="14236" spans="37:37" ht="12.75">
      <c r="AK14236" s="121"/>
    </row>
    <row r="14237" spans="37:37" ht="12.75">
      <c r="AK14237" s="121"/>
    </row>
    <row r="14238" spans="37:37" ht="12.75">
      <c r="AK14238" s="121"/>
    </row>
    <row r="14239" spans="37:37" ht="12.75">
      <c r="AK14239" s="121"/>
    </row>
    <row r="14240" spans="37:37" ht="12.75">
      <c r="AK14240" s="121"/>
    </row>
    <row r="14241" spans="37:37" ht="12.75">
      <c r="AK14241" s="121"/>
    </row>
    <row r="14242" spans="37:37" ht="12.75">
      <c r="AK14242" s="121"/>
    </row>
    <row r="14243" spans="37:37" ht="12.75">
      <c r="AK14243" s="121"/>
    </row>
    <row r="14244" spans="37:37" ht="12.75">
      <c r="AK14244" s="121"/>
    </row>
    <row r="14245" spans="37:37" ht="12.75">
      <c r="AK14245" s="121"/>
    </row>
    <row r="14246" spans="37:37" ht="12.75">
      <c r="AK14246" s="121"/>
    </row>
    <row r="14247" spans="37:37" ht="12.75">
      <c r="AK14247" s="121"/>
    </row>
    <row r="14248" spans="37:37" ht="12.75">
      <c r="AK14248" s="121"/>
    </row>
    <row r="14249" spans="37:37" ht="12.75">
      <c r="AK14249" s="121"/>
    </row>
    <row r="14250" spans="37:37" ht="12.75">
      <c r="AK14250" s="121"/>
    </row>
    <row r="14251" spans="37:37" ht="12.75">
      <c r="AK14251" s="121"/>
    </row>
    <row r="14252" spans="37:37" ht="12.75">
      <c r="AK14252" s="121"/>
    </row>
    <row r="14253" spans="37:37" ht="12.75">
      <c r="AK14253" s="121"/>
    </row>
    <row r="14254" spans="37:37" ht="12.75">
      <c r="AK14254" s="121"/>
    </row>
    <row r="14255" spans="37:37" ht="12.75">
      <c r="AK14255" s="121"/>
    </row>
    <row r="14256" spans="37:37" ht="12.75">
      <c r="AK14256" s="121"/>
    </row>
    <row r="14257" spans="37:37" ht="12.75">
      <c r="AK14257" s="121"/>
    </row>
    <row r="14258" spans="37:37" ht="12.75">
      <c r="AK14258" s="121"/>
    </row>
    <row r="14259" spans="37:37" ht="12.75">
      <c r="AK14259" s="121"/>
    </row>
    <row r="14260" spans="37:37" ht="12.75">
      <c r="AK14260" s="121"/>
    </row>
    <row r="14261" spans="37:37" ht="12.75">
      <c r="AK14261" s="121"/>
    </row>
    <row r="14262" spans="37:37" ht="12.75">
      <c r="AK14262" s="121"/>
    </row>
    <row r="14263" spans="37:37" ht="12.75">
      <c r="AK14263" s="121"/>
    </row>
    <row r="14264" spans="37:37" ht="12.75">
      <c r="AK14264" s="121"/>
    </row>
    <row r="14265" spans="37:37" ht="12.75">
      <c r="AK14265" s="121"/>
    </row>
    <row r="14266" spans="37:37" ht="12.75">
      <c r="AK14266" s="121"/>
    </row>
    <row r="14267" spans="37:37" ht="12.75">
      <c r="AK14267" s="121"/>
    </row>
    <row r="14268" spans="37:37" ht="12.75">
      <c r="AK14268" s="121"/>
    </row>
    <row r="14269" spans="37:37" ht="12.75">
      <c r="AK14269" s="121"/>
    </row>
    <row r="14270" spans="37:37" ht="12.75">
      <c r="AK14270" s="121"/>
    </row>
    <row r="14271" spans="37:37" ht="12.75">
      <c r="AK14271" s="121"/>
    </row>
    <row r="14272" spans="37:37" ht="12.75">
      <c r="AK14272" s="121"/>
    </row>
    <row r="14273" spans="37:37" ht="12.75">
      <c r="AK14273" s="121"/>
    </row>
    <row r="14274" spans="37:37" ht="12.75">
      <c r="AK14274" s="121"/>
    </row>
    <row r="14275" spans="37:37" ht="12.75">
      <c r="AK14275" s="121"/>
    </row>
    <row r="14276" spans="37:37" ht="12.75">
      <c r="AK14276" s="121"/>
    </row>
    <row r="14277" spans="37:37" ht="12.75">
      <c r="AK14277" s="121"/>
    </row>
    <row r="14278" spans="37:37" ht="12.75">
      <c r="AK14278" s="121"/>
    </row>
    <row r="14279" spans="37:37" ht="12.75">
      <c r="AK14279" s="121"/>
    </row>
    <row r="14280" spans="37:37" ht="12.75">
      <c r="AK14280" s="121"/>
    </row>
    <row r="14281" spans="37:37" ht="12.75">
      <c r="AK14281" s="121"/>
    </row>
    <row r="14282" spans="37:37" ht="12.75">
      <c r="AK14282" s="121"/>
    </row>
    <row r="14283" spans="37:37" ht="12.75">
      <c r="AK14283" s="121"/>
    </row>
    <row r="14284" spans="37:37" ht="12.75">
      <c r="AK14284" s="121"/>
    </row>
    <row r="14285" spans="37:37" ht="12.75">
      <c r="AK14285" s="121"/>
    </row>
    <row r="14286" spans="37:37" ht="12.75">
      <c r="AK14286" s="121"/>
    </row>
    <row r="14287" spans="37:37" ht="12.75">
      <c r="AK14287" s="121"/>
    </row>
    <row r="14288" spans="37:37" ht="12.75">
      <c r="AK14288" s="121"/>
    </row>
    <row r="14289" spans="37:37" ht="12.75">
      <c r="AK14289" s="121"/>
    </row>
    <row r="14290" spans="37:37" ht="12.75">
      <c r="AK14290" s="121"/>
    </row>
    <row r="14291" spans="37:37" ht="12.75">
      <c r="AK14291" s="121"/>
    </row>
    <row r="14292" spans="37:37" ht="12.75">
      <c r="AK14292" s="121"/>
    </row>
    <row r="14293" spans="37:37" ht="12.75">
      <c r="AK14293" s="121"/>
    </row>
    <row r="14294" spans="37:37" ht="12.75">
      <c r="AK14294" s="121"/>
    </row>
    <row r="14295" spans="37:37" ht="12.75">
      <c r="AK14295" s="121"/>
    </row>
    <row r="14296" spans="37:37" ht="12.75">
      <c r="AK14296" s="121"/>
    </row>
    <row r="14297" spans="37:37" ht="12.75">
      <c r="AK14297" s="121"/>
    </row>
    <row r="14298" spans="37:37" ht="12.75">
      <c r="AK14298" s="121"/>
    </row>
    <row r="14299" spans="37:37" ht="12.75">
      <c r="AK14299" s="121"/>
    </row>
    <row r="14300" spans="37:37" ht="12.75">
      <c r="AK14300" s="121"/>
    </row>
    <row r="14301" spans="37:37" ht="12.75">
      <c r="AK14301" s="121"/>
    </row>
    <row r="14302" spans="37:37" ht="12.75">
      <c r="AK14302" s="121"/>
    </row>
    <row r="14303" spans="37:37" ht="12.75">
      <c r="AK14303" s="121"/>
    </row>
    <row r="14304" spans="37:37" ht="12.75">
      <c r="AK14304" s="121"/>
    </row>
    <row r="14305" spans="37:37" ht="12.75">
      <c r="AK14305" s="121"/>
    </row>
    <row r="14306" spans="37:37" ht="12.75">
      <c r="AK14306" s="121"/>
    </row>
    <row r="14307" spans="37:37" ht="12.75">
      <c r="AK14307" s="121"/>
    </row>
    <row r="14308" spans="37:37" ht="12.75">
      <c r="AK14308" s="121"/>
    </row>
    <row r="14309" spans="37:37" ht="12.75">
      <c r="AK14309" s="121"/>
    </row>
    <row r="14310" spans="37:37" ht="12.75">
      <c r="AK14310" s="121"/>
    </row>
    <row r="14311" spans="37:37" ht="12.75">
      <c r="AK14311" s="121"/>
    </row>
    <row r="14312" spans="37:37" ht="12.75">
      <c r="AK14312" s="121"/>
    </row>
    <row r="14313" spans="37:37" ht="12.75">
      <c r="AK14313" s="121"/>
    </row>
    <row r="14314" spans="37:37" ht="12.75">
      <c r="AK14314" s="121"/>
    </row>
    <row r="14315" spans="37:37" ht="12.75">
      <c r="AK14315" s="121"/>
    </row>
    <row r="14316" spans="37:37" ht="12.75">
      <c r="AK14316" s="121"/>
    </row>
    <row r="14317" spans="37:37" ht="12.75">
      <c r="AK14317" s="121"/>
    </row>
    <row r="14318" spans="37:37" ht="12.75">
      <c r="AK14318" s="121"/>
    </row>
    <row r="14319" spans="37:37" ht="12.75">
      <c r="AK14319" s="121"/>
    </row>
    <row r="14320" spans="37:37" ht="12.75">
      <c r="AK14320" s="121"/>
    </row>
    <row r="14321" spans="37:37" ht="12.75">
      <c r="AK14321" s="121"/>
    </row>
    <row r="14322" spans="37:37" ht="12.75">
      <c r="AK14322" s="121"/>
    </row>
    <row r="14323" spans="37:37" ht="12.75">
      <c r="AK14323" s="121"/>
    </row>
    <row r="14324" spans="37:37" ht="12.75">
      <c r="AK14324" s="121"/>
    </row>
    <row r="14325" spans="37:37" ht="12.75">
      <c r="AK14325" s="121"/>
    </row>
    <row r="14326" spans="37:37" ht="12.75">
      <c r="AK14326" s="121"/>
    </row>
    <row r="14327" spans="37:37" ht="12.75">
      <c r="AK14327" s="121"/>
    </row>
    <row r="14328" spans="37:37" ht="12.75">
      <c r="AK14328" s="121"/>
    </row>
    <row r="14329" spans="37:37" ht="12.75">
      <c r="AK14329" s="121"/>
    </row>
    <row r="14330" spans="37:37" ht="12.75">
      <c r="AK14330" s="121"/>
    </row>
    <row r="14331" spans="37:37" ht="12.75">
      <c r="AK14331" s="121"/>
    </row>
    <row r="14332" spans="37:37" ht="12.75">
      <c r="AK14332" s="121"/>
    </row>
    <row r="14333" spans="37:37" ht="12.75">
      <c r="AK14333" s="121"/>
    </row>
    <row r="14334" spans="37:37" ht="12.75">
      <c r="AK14334" s="121"/>
    </row>
    <row r="14335" spans="37:37" ht="12.75">
      <c r="AK14335" s="121"/>
    </row>
    <row r="14336" spans="37:37" ht="12.75">
      <c r="AK14336" s="121"/>
    </row>
    <row r="14337" spans="37:37" ht="12.75">
      <c r="AK14337" s="121"/>
    </row>
    <row r="14338" spans="37:37" ht="12.75">
      <c r="AK14338" s="121"/>
    </row>
    <row r="14339" spans="37:37" ht="12.75">
      <c r="AK14339" s="121"/>
    </row>
    <row r="14340" spans="37:37" ht="12.75">
      <c r="AK14340" s="121"/>
    </row>
    <row r="14341" spans="37:37" ht="12.75">
      <c r="AK14341" s="121"/>
    </row>
    <row r="14342" spans="37:37" ht="12.75">
      <c r="AK14342" s="121"/>
    </row>
    <row r="14343" spans="37:37" ht="12.75">
      <c r="AK14343" s="121"/>
    </row>
    <row r="14344" spans="37:37" ht="12.75">
      <c r="AK14344" s="121"/>
    </row>
    <row r="14345" spans="37:37" ht="12.75">
      <c r="AK14345" s="121"/>
    </row>
    <row r="14346" spans="37:37" ht="12.75">
      <c r="AK14346" s="121"/>
    </row>
    <row r="14347" spans="37:37" ht="12.75">
      <c r="AK14347" s="121"/>
    </row>
    <row r="14348" spans="37:37" ht="12.75">
      <c r="AK14348" s="121"/>
    </row>
    <row r="14349" spans="37:37" ht="12.75">
      <c r="AK14349" s="121"/>
    </row>
    <row r="14350" spans="37:37" ht="12.75">
      <c r="AK14350" s="121"/>
    </row>
    <row r="14351" spans="37:37" ht="12.75">
      <c r="AK14351" s="121"/>
    </row>
    <row r="14352" spans="37:37" ht="12.75">
      <c r="AK14352" s="121"/>
    </row>
    <row r="14353" spans="37:37" ht="12.75">
      <c r="AK14353" s="121"/>
    </row>
    <row r="14354" spans="37:37" ht="12.75">
      <c r="AK14354" s="121"/>
    </row>
    <row r="14355" spans="37:37" ht="12.75">
      <c r="AK14355" s="121"/>
    </row>
    <row r="14356" spans="37:37" ht="12.75">
      <c r="AK14356" s="121"/>
    </row>
    <row r="14357" spans="37:37" ht="12.75">
      <c r="AK14357" s="121"/>
    </row>
    <row r="14358" spans="37:37" ht="12.75">
      <c r="AK14358" s="121"/>
    </row>
    <row r="14359" spans="37:37" ht="12.75">
      <c r="AK14359" s="121"/>
    </row>
    <row r="14360" spans="37:37" ht="12.75">
      <c r="AK14360" s="121"/>
    </row>
    <row r="14361" spans="37:37" ht="12.75">
      <c r="AK14361" s="121"/>
    </row>
    <row r="14362" spans="37:37" ht="12.75">
      <c r="AK14362" s="121"/>
    </row>
    <row r="14363" spans="37:37" ht="12.75">
      <c r="AK14363" s="121"/>
    </row>
    <row r="14364" spans="37:37" ht="12.75">
      <c r="AK14364" s="121"/>
    </row>
    <row r="14365" spans="37:37" ht="12.75">
      <c r="AK14365" s="121"/>
    </row>
    <row r="14366" spans="37:37" ht="12.75">
      <c r="AK14366" s="121"/>
    </row>
    <row r="14367" spans="37:37" ht="12.75">
      <c r="AK14367" s="121"/>
    </row>
    <row r="14368" spans="37:37" ht="12.75">
      <c r="AK14368" s="121"/>
    </row>
    <row r="14369" spans="37:37" ht="12.75">
      <c r="AK14369" s="121"/>
    </row>
    <row r="14370" spans="37:37" ht="12.75">
      <c r="AK14370" s="121"/>
    </row>
    <row r="14371" spans="37:37" ht="12.75">
      <c r="AK14371" s="121"/>
    </row>
    <row r="14372" spans="37:37" ht="12.75">
      <c r="AK14372" s="121"/>
    </row>
    <row r="14373" spans="37:37" ht="12.75">
      <c r="AK14373" s="121"/>
    </row>
    <row r="14374" spans="37:37" ht="12.75">
      <c r="AK14374" s="121"/>
    </row>
    <row r="14375" spans="37:37" ht="12.75">
      <c r="AK14375" s="121"/>
    </row>
    <row r="14376" spans="37:37" ht="12.75">
      <c r="AK14376" s="121"/>
    </row>
    <row r="14377" spans="37:37" ht="12.75">
      <c r="AK14377" s="121"/>
    </row>
    <row r="14378" spans="37:37" ht="12.75">
      <c r="AK14378" s="121"/>
    </row>
    <row r="14379" spans="37:37" ht="12.75">
      <c r="AK14379" s="121"/>
    </row>
    <row r="14380" spans="37:37" ht="12.75">
      <c r="AK14380" s="121"/>
    </row>
    <row r="14381" spans="37:37" ht="12.75">
      <c r="AK14381" s="121"/>
    </row>
    <row r="14382" spans="37:37" ht="12.75">
      <c r="AK14382" s="121"/>
    </row>
    <row r="14383" spans="37:37" ht="12.75">
      <c r="AK14383" s="121"/>
    </row>
    <row r="14384" spans="37:37" ht="12.75">
      <c r="AK14384" s="121"/>
    </row>
    <row r="14385" spans="37:37" ht="12.75">
      <c r="AK14385" s="121"/>
    </row>
    <row r="14386" spans="37:37" ht="12.75">
      <c r="AK14386" s="121"/>
    </row>
    <row r="14387" spans="37:37" ht="12.75">
      <c r="AK14387" s="121"/>
    </row>
    <row r="14388" spans="37:37" ht="12.75">
      <c r="AK14388" s="121"/>
    </row>
    <row r="14389" spans="37:37" ht="12.75">
      <c r="AK14389" s="121"/>
    </row>
    <row r="14390" spans="37:37" ht="12.75">
      <c r="AK14390" s="121"/>
    </row>
    <row r="14391" spans="37:37" ht="12.75">
      <c r="AK14391" s="121"/>
    </row>
    <row r="14392" spans="37:37" ht="12.75">
      <c r="AK14392" s="121"/>
    </row>
    <row r="14393" spans="37:37" ht="12.75">
      <c r="AK14393" s="121"/>
    </row>
    <row r="14394" spans="37:37" ht="12.75">
      <c r="AK14394" s="121"/>
    </row>
    <row r="14395" spans="37:37" ht="12.75">
      <c r="AK14395" s="121"/>
    </row>
    <row r="14396" spans="37:37" ht="12.75">
      <c r="AK14396" s="121"/>
    </row>
    <row r="14397" spans="37:37" ht="12.75">
      <c r="AK14397" s="121"/>
    </row>
    <row r="14398" spans="37:37" ht="12.75">
      <c r="AK14398" s="121"/>
    </row>
    <row r="14399" spans="37:37" ht="12.75">
      <c r="AK14399" s="121"/>
    </row>
    <row r="14400" spans="37:37" ht="12.75">
      <c r="AK14400" s="121"/>
    </row>
    <row r="14401" spans="37:37" ht="12.75">
      <c r="AK14401" s="121"/>
    </row>
    <row r="14402" spans="37:37" ht="12.75">
      <c r="AK14402" s="121"/>
    </row>
    <row r="14403" spans="37:37" ht="12.75">
      <c r="AK14403" s="121"/>
    </row>
    <row r="14404" spans="37:37" ht="12.75">
      <c r="AK14404" s="121"/>
    </row>
    <row r="14405" spans="37:37" ht="12.75">
      <c r="AK14405" s="121"/>
    </row>
    <row r="14406" spans="37:37" ht="12.75">
      <c r="AK14406" s="121"/>
    </row>
    <row r="14407" spans="37:37" ht="12.75">
      <c r="AK14407" s="121"/>
    </row>
    <row r="14408" spans="37:37" ht="12.75">
      <c r="AK14408" s="121"/>
    </row>
    <row r="14409" spans="37:37" ht="12.75">
      <c r="AK14409" s="121"/>
    </row>
    <row r="14410" spans="37:37" ht="12.75">
      <c r="AK14410" s="121"/>
    </row>
    <row r="14411" spans="37:37" ht="12.75">
      <c r="AK14411" s="121"/>
    </row>
    <row r="14412" spans="37:37" ht="12.75">
      <c r="AK14412" s="121"/>
    </row>
    <row r="14413" spans="37:37" ht="12.75">
      <c r="AK14413" s="121"/>
    </row>
    <row r="14414" spans="37:37" ht="12.75">
      <c r="AK14414" s="121"/>
    </row>
    <row r="14415" spans="37:37" ht="12.75">
      <c r="AK14415" s="121"/>
    </row>
    <row r="14416" spans="37:37" ht="12.75">
      <c r="AK14416" s="121"/>
    </row>
    <row r="14417" spans="37:37" ht="12.75">
      <c r="AK14417" s="121"/>
    </row>
    <row r="14418" spans="37:37" ht="12.75">
      <c r="AK14418" s="121"/>
    </row>
    <row r="14419" spans="37:37" ht="12.75">
      <c r="AK14419" s="121"/>
    </row>
    <row r="14420" spans="37:37" ht="12.75">
      <c r="AK14420" s="121"/>
    </row>
    <row r="14421" spans="37:37" ht="12.75">
      <c r="AK14421" s="121"/>
    </row>
    <row r="14422" spans="37:37" ht="12.75">
      <c r="AK14422" s="121"/>
    </row>
    <row r="14423" spans="37:37" ht="12.75">
      <c r="AK14423" s="121"/>
    </row>
    <row r="14424" spans="37:37" ht="12.75">
      <c r="AK14424" s="121"/>
    </row>
    <row r="14425" spans="37:37" ht="12.75">
      <c r="AK14425" s="121"/>
    </row>
    <row r="14426" spans="37:37" ht="12.75">
      <c r="AK14426" s="121"/>
    </row>
    <row r="14427" spans="37:37" ht="12.75">
      <c r="AK14427" s="121"/>
    </row>
    <row r="14428" spans="37:37" ht="12.75">
      <c r="AK14428" s="121"/>
    </row>
    <row r="14429" spans="37:37" ht="12.75">
      <c r="AK14429" s="121"/>
    </row>
    <row r="14430" spans="37:37" ht="12.75">
      <c r="AK14430" s="121"/>
    </row>
    <row r="14431" spans="37:37" ht="12.75">
      <c r="AK14431" s="121"/>
    </row>
    <row r="14432" spans="37:37" ht="12.75">
      <c r="AK14432" s="121"/>
    </row>
    <row r="14433" spans="37:37" ht="12.75">
      <c r="AK14433" s="121"/>
    </row>
    <row r="14434" spans="37:37" ht="12.75">
      <c r="AK14434" s="121"/>
    </row>
    <row r="14435" spans="37:37" ht="12.75">
      <c r="AK14435" s="121"/>
    </row>
    <row r="14436" spans="37:37" ht="12.75">
      <c r="AK14436" s="121"/>
    </row>
    <row r="14437" spans="37:37" ht="12.75">
      <c r="AK14437" s="121"/>
    </row>
    <row r="14438" spans="37:37" ht="12.75">
      <c r="AK14438" s="121"/>
    </row>
    <row r="14439" spans="37:37" ht="12.75">
      <c r="AK14439" s="121"/>
    </row>
    <row r="14440" spans="37:37" ht="12.75">
      <c r="AK14440" s="121"/>
    </row>
    <row r="14441" spans="37:37" ht="12.75">
      <c r="AK14441" s="121"/>
    </row>
    <row r="14442" spans="37:37" ht="12.75">
      <c r="AK14442" s="121"/>
    </row>
    <row r="14443" spans="37:37" ht="12.75">
      <c r="AK14443" s="121"/>
    </row>
    <row r="14444" spans="37:37" ht="12.75">
      <c r="AK14444" s="121"/>
    </row>
    <row r="14445" spans="37:37" ht="12.75">
      <c r="AK14445" s="121"/>
    </row>
    <row r="14446" spans="37:37" ht="12.75">
      <c r="AK14446" s="121"/>
    </row>
    <row r="14447" spans="37:37" ht="12.75">
      <c r="AK14447" s="121"/>
    </row>
    <row r="14448" spans="37:37" ht="12.75">
      <c r="AK14448" s="121"/>
    </row>
    <row r="14449" spans="37:37" ht="12.75">
      <c r="AK14449" s="121"/>
    </row>
    <row r="14450" spans="37:37" ht="12.75">
      <c r="AK14450" s="121"/>
    </row>
    <row r="14451" spans="37:37" ht="12.75">
      <c r="AK14451" s="121"/>
    </row>
    <row r="14452" spans="37:37" ht="12.75">
      <c r="AK14452" s="121"/>
    </row>
    <row r="14453" spans="37:37" ht="12.75">
      <c r="AK14453" s="121"/>
    </row>
    <row r="14454" spans="37:37" ht="12.75">
      <c r="AK14454" s="121"/>
    </row>
    <row r="14455" spans="37:37" ht="12.75">
      <c r="AK14455" s="121"/>
    </row>
    <row r="14456" spans="37:37" ht="12.75">
      <c r="AK14456" s="121"/>
    </row>
    <row r="14457" spans="37:37" ht="12.75">
      <c r="AK14457" s="121"/>
    </row>
    <row r="14458" spans="37:37" ht="12.75">
      <c r="AK14458" s="121"/>
    </row>
    <row r="14459" spans="37:37" ht="12.75">
      <c r="AK14459" s="121"/>
    </row>
    <row r="14460" spans="37:37" ht="12.75">
      <c r="AK14460" s="121"/>
    </row>
    <row r="14461" spans="37:37" ht="12.75">
      <c r="AK14461" s="121"/>
    </row>
    <row r="14462" spans="37:37" ht="12.75">
      <c r="AK14462" s="121"/>
    </row>
    <row r="14463" spans="37:37" ht="12.75">
      <c r="AK14463" s="121"/>
    </row>
    <row r="14464" spans="37:37" ht="12.75">
      <c r="AK14464" s="121"/>
    </row>
    <row r="14465" spans="37:37" ht="12.75">
      <c r="AK14465" s="121"/>
    </row>
    <row r="14466" spans="37:37" ht="12.75">
      <c r="AK14466" s="121"/>
    </row>
    <row r="14467" spans="37:37" ht="12.75">
      <c r="AK14467" s="121"/>
    </row>
    <row r="14468" spans="37:37" ht="12.75">
      <c r="AK14468" s="121"/>
    </row>
    <row r="14469" spans="37:37" ht="12.75">
      <c r="AK14469" s="121"/>
    </row>
    <row r="14470" spans="37:37" ht="12.75">
      <c r="AK14470" s="121"/>
    </row>
    <row r="14471" spans="37:37" ht="12.75">
      <c r="AK14471" s="121"/>
    </row>
    <row r="14472" spans="37:37" ht="12.75">
      <c r="AK14472" s="121"/>
    </row>
    <row r="14473" spans="37:37" ht="12.75">
      <c r="AK14473" s="121"/>
    </row>
    <row r="14474" spans="37:37" ht="12.75">
      <c r="AK14474" s="121"/>
    </row>
    <row r="14475" spans="37:37" ht="12.75">
      <c r="AK14475" s="121"/>
    </row>
    <row r="14476" spans="37:37" ht="12.75">
      <c r="AK14476" s="121"/>
    </row>
    <row r="14477" spans="37:37" ht="12.75">
      <c r="AK14477" s="121"/>
    </row>
    <row r="14478" spans="37:37" ht="12.75">
      <c r="AK14478" s="121"/>
    </row>
    <row r="14479" spans="37:37" ht="12.75">
      <c r="AK14479" s="121"/>
    </row>
    <row r="14480" spans="37:37" ht="12.75">
      <c r="AK14480" s="121"/>
    </row>
    <row r="14481" spans="37:37" ht="12.75">
      <c r="AK14481" s="121"/>
    </row>
    <row r="14482" spans="37:37" ht="12.75">
      <c r="AK14482" s="121"/>
    </row>
    <row r="14483" spans="37:37" ht="12.75">
      <c r="AK14483" s="121"/>
    </row>
    <row r="14484" spans="37:37" ht="12.75">
      <c r="AK14484" s="121"/>
    </row>
    <row r="14485" spans="37:37" ht="12.75">
      <c r="AK14485" s="121"/>
    </row>
    <row r="14486" spans="37:37" ht="12.75">
      <c r="AK14486" s="121"/>
    </row>
    <row r="14487" spans="37:37" ht="12.75">
      <c r="AK14487" s="121"/>
    </row>
    <row r="14488" spans="37:37" ht="12.75">
      <c r="AK14488" s="121"/>
    </row>
    <row r="14489" spans="37:37" ht="12.75">
      <c r="AK14489" s="121"/>
    </row>
    <row r="14490" spans="37:37" ht="12.75">
      <c r="AK14490" s="121"/>
    </row>
    <row r="14491" spans="37:37" ht="12.75">
      <c r="AK14491" s="121"/>
    </row>
    <row r="14492" spans="37:37" ht="12.75">
      <c r="AK14492" s="121"/>
    </row>
    <row r="14493" spans="37:37" ht="12.75">
      <c r="AK14493" s="121"/>
    </row>
    <row r="14494" spans="37:37" ht="12.75">
      <c r="AK14494" s="121"/>
    </row>
    <row r="14495" spans="37:37" ht="12.75">
      <c r="AK14495" s="121"/>
    </row>
    <row r="14496" spans="37:37" ht="12.75">
      <c r="AK14496" s="121"/>
    </row>
    <row r="14497" spans="37:37" ht="12.75">
      <c r="AK14497" s="121"/>
    </row>
    <row r="14498" spans="37:37" ht="12.75">
      <c r="AK14498" s="121"/>
    </row>
    <row r="14499" spans="37:37" ht="12.75">
      <c r="AK14499" s="121"/>
    </row>
    <row r="14500" spans="37:37" ht="12.75">
      <c r="AK14500" s="121"/>
    </row>
    <row r="14501" spans="37:37" ht="12.75">
      <c r="AK14501" s="121"/>
    </row>
    <row r="14502" spans="37:37" ht="12.75">
      <c r="AK14502" s="121"/>
    </row>
    <row r="14503" spans="37:37" ht="12.75">
      <c r="AK14503" s="121"/>
    </row>
    <row r="14504" spans="37:37" ht="12.75">
      <c r="AK14504" s="121"/>
    </row>
    <row r="14505" spans="37:37" ht="12.75">
      <c r="AK14505" s="121"/>
    </row>
    <row r="14506" spans="37:37" ht="12.75">
      <c r="AK14506" s="121"/>
    </row>
    <row r="14507" spans="37:37" ht="12.75">
      <c r="AK14507" s="121"/>
    </row>
    <row r="14508" spans="37:37" ht="12.75">
      <c r="AK14508" s="121"/>
    </row>
    <row r="14509" spans="37:37" ht="12.75">
      <c r="AK14509" s="121"/>
    </row>
    <row r="14510" spans="37:37" ht="12.75">
      <c r="AK14510" s="121"/>
    </row>
    <row r="14511" spans="37:37" ht="12.75">
      <c r="AK14511" s="121"/>
    </row>
    <row r="14512" spans="37:37" ht="12.75">
      <c r="AK14512" s="121"/>
    </row>
    <row r="14513" spans="37:37" ht="12.75">
      <c r="AK14513" s="121"/>
    </row>
    <row r="14514" spans="37:37" ht="12.75">
      <c r="AK14514" s="121"/>
    </row>
    <row r="14515" spans="37:37" ht="12.75">
      <c r="AK14515" s="121"/>
    </row>
    <row r="14516" spans="37:37" ht="12.75">
      <c r="AK14516" s="121"/>
    </row>
    <row r="14517" spans="37:37" ht="12.75">
      <c r="AK14517" s="121"/>
    </row>
    <row r="14518" spans="37:37" ht="12.75">
      <c r="AK14518" s="121"/>
    </row>
    <row r="14519" spans="37:37" ht="12.75">
      <c r="AK14519" s="121"/>
    </row>
    <row r="14520" spans="37:37" ht="12.75">
      <c r="AK14520" s="121"/>
    </row>
    <row r="14521" spans="37:37" ht="12.75">
      <c r="AK14521" s="121"/>
    </row>
    <row r="14522" spans="37:37" ht="12.75">
      <c r="AK14522" s="121"/>
    </row>
    <row r="14523" spans="37:37" ht="12.75">
      <c r="AK14523" s="121"/>
    </row>
    <row r="14524" spans="37:37" ht="12.75">
      <c r="AK14524" s="121"/>
    </row>
    <row r="14525" spans="37:37" ht="12.75">
      <c r="AK14525" s="121"/>
    </row>
    <row r="14526" spans="37:37" ht="12.75">
      <c r="AK14526" s="121"/>
    </row>
    <row r="14527" spans="37:37" ht="12.75">
      <c r="AK14527" s="121"/>
    </row>
    <row r="14528" spans="37:37" ht="12.75">
      <c r="AK14528" s="121"/>
    </row>
    <row r="14529" spans="37:37" ht="12.75">
      <c r="AK14529" s="121"/>
    </row>
    <row r="14530" spans="37:37" ht="12.75">
      <c r="AK14530" s="121"/>
    </row>
    <row r="14531" spans="37:37" ht="12.75">
      <c r="AK14531" s="121"/>
    </row>
    <row r="14532" spans="37:37" ht="12.75">
      <c r="AK14532" s="121"/>
    </row>
    <row r="14533" spans="37:37" ht="12.75">
      <c r="AK14533" s="121"/>
    </row>
    <row r="14534" spans="37:37" ht="12.75">
      <c r="AK14534" s="121"/>
    </row>
    <row r="14535" spans="37:37" ht="12.75">
      <c r="AK14535" s="121"/>
    </row>
    <row r="14536" spans="37:37" ht="12.75">
      <c r="AK14536" s="121"/>
    </row>
    <row r="14537" spans="37:37" ht="12.75">
      <c r="AK14537" s="121"/>
    </row>
    <row r="14538" spans="37:37" ht="12.75">
      <c r="AK14538" s="121"/>
    </row>
    <row r="14539" spans="37:37" ht="12.75">
      <c r="AK14539" s="121"/>
    </row>
    <row r="14540" spans="37:37" ht="12.75">
      <c r="AK14540" s="121"/>
    </row>
    <row r="14541" spans="37:37" ht="12.75">
      <c r="AK14541" s="121"/>
    </row>
    <row r="14542" spans="37:37" ht="12.75">
      <c r="AK14542" s="121"/>
    </row>
    <row r="14543" spans="37:37" ht="12.75">
      <c r="AK14543" s="121"/>
    </row>
    <row r="14544" spans="37:37" ht="12.75">
      <c r="AK14544" s="121"/>
    </row>
    <row r="14545" spans="37:37" ht="12.75">
      <c r="AK14545" s="121"/>
    </row>
    <row r="14546" spans="37:37" ht="12.75">
      <c r="AK14546" s="121"/>
    </row>
    <row r="14547" spans="37:37" ht="12.75">
      <c r="AK14547" s="121"/>
    </row>
    <row r="14548" spans="37:37" ht="12.75">
      <c r="AK14548" s="121"/>
    </row>
    <row r="14549" spans="37:37" ht="12.75">
      <c r="AK14549" s="121"/>
    </row>
    <row r="14550" spans="37:37" ht="12.75">
      <c r="AK14550" s="121"/>
    </row>
    <row r="14551" spans="37:37" ht="12.75">
      <c r="AK14551" s="121"/>
    </row>
    <row r="14552" spans="37:37" ht="12.75">
      <c r="AK14552" s="121"/>
    </row>
    <row r="14553" spans="37:37" ht="12.75">
      <c r="AK14553" s="121"/>
    </row>
    <row r="14554" spans="37:37" ht="12.75">
      <c r="AK14554" s="121"/>
    </row>
    <row r="14555" spans="37:37" ht="12.75">
      <c r="AK14555" s="121"/>
    </row>
    <row r="14556" spans="37:37" ht="12.75">
      <c r="AK14556" s="121"/>
    </row>
    <row r="14557" spans="37:37" ht="12.75">
      <c r="AK14557" s="121"/>
    </row>
    <row r="14558" spans="37:37" ht="12.75">
      <c r="AK14558" s="121"/>
    </row>
    <row r="14559" spans="37:37" ht="12.75">
      <c r="AK14559" s="121"/>
    </row>
    <row r="14560" spans="37:37" ht="12.75">
      <c r="AK14560" s="121"/>
    </row>
    <row r="14561" spans="37:37" ht="12.75">
      <c r="AK14561" s="121"/>
    </row>
    <row r="14562" spans="37:37" ht="12.75">
      <c r="AK14562" s="121"/>
    </row>
    <row r="14563" spans="37:37" ht="12.75">
      <c r="AK14563" s="121"/>
    </row>
    <row r="14564" spans="37:37" ht="12.75">
      <c r="AK14564" s="121"/>
    </row>
    <row r="14565" spans="37:37" ht="12.75">
      <c r="AK14565" s="121"/>
    </row>
    <row r="14566" spans="37:37" ht="12.75">
      <c r="AK14566" s="121"/>
    </row>
    <row r="14567" spans="37:37" ht="12.75">
      <c r="AK14567" s="121"/>
    </row>
    <row r="14568" spans="37:37" ht="12.75">
      <c r="AK14568" s="121"/>
    </row>
    <row r="14569" spans="37:37" ht="12.75">
      <c r="AK14569" s="121"/>
    </row>
    <row r="14570" spans="37:37" ht="12.75">
      <c r="AK14570" s="121"/>
    </row>
    <row r="14571" spans="37:37" ht="12.75">
      <c r="AK14571" s="121"/>
    </row>
    <row r="14572" spans="37:37" ht="12.75">
      <c r="AK14572" s="121"/>
    </row>
    <row r="14573" spans="37:37" ht="12.75">
      <c r="AK14573" s="121"/>
    </row>
    <row r="14574" spans="37:37" ht="12.75">
      <c r="AK14574" s="121"/>
    </row>
    <row r="14575" spans="37:37" ht="12.75">
      <c r="AK14575" s="121"/>
    </row>
    <row r="14576" spans="37:37" ht="12.75">
      <c r="AK14576" s="121"/>
    </row>
    <row r="14577" spans="37:37" ht="12.75">
      <c r="AK14577" s="121"/>
    </row>
    <row r="14578" spans="37:37" ht="12.75">
      <c r="AK14578" s="121"/>
    </row>
    <row r="14579" spans="37:37" ht="12.75">
      <c r="AK14579" s="121"/>
    </row>
    <row r="14580" spans="37:37" ht="12.75">
      <c r="AK14580" s="121"/>
    </row>
    <row r="14581" spans="37:37" ht="12.75">
      <c r="AK14581" s="121"/>
    </row>
    <row r="14582" spans="37:37" ht="12.75">
      <c r="AK14582" s="121"/>
    </row>
    <row r="14583" spans="37:37" ht="12.75">
      <c r="AK14583" s="121"/>
    </row>
    <row r="14584" spans="37:37" ht="12.75">
      <c r="AK14584" s="121"/>
    </row>
    <row r="14585" spans="37:37" ht="12.75">
      <c r="AK14585" s="121"/>
    </row>
    <row r="14586" spans="37:37" ht="12.75">
      <c r="AK14586" s="121"/>
    </row>
    <row r="14587" spans="37:37" ht="12.75">
      <c r="AK14587" s="121"/>
    </row>
    <row r="14588" spans="37:37" ht="12.75">
      <c r="AK14588" s="121"/>
    </row>
    <row r="14589" spans="37:37" ht="12.75">
      <c r="AK14589" s="121"/>
    </row>
    <row r="14590" spans="37:37" ht="12.75">
      <c r="AK14590" s="121"/>
    </row>
    <row r="14591" spans="37:37" ht="12.75">
      <c r="AK14591" s="121"/>
    </row>
    <row r="14592" spans="37:37" ht="12.75">
      <c r="AK14592" s="121"/>
    </row>
    <row r="14593" spans="37:37" ht="12.75">
      <c r="AK14593" s="121"/>
    </row>
    <row r="14594" spans="37:37" ht="12.75">
      <c r="AK14594" s="121"/>
    </row>
    <row r="14595" spans="37:37" ht="12.75">
      <c r="AK14595" s="121"/>
    </row>
    <row r="14596" spans="37:37" ht="12.75">
      <c r="AK14596" s="121"/>
    </row>
    <row r="14597" spans="37:37" ht="12.75">
      <c r="AK14597" s="121"/>
    </row>
    <row r="14598" spans="37:37" ht="12.75">
      <c r="AK14598" s="121"/>
    </row>
    <row r="14599" spans="37:37" ht="12.75">
      <c r="AK14599" s="121"/>
    </row>
    <row r="14600" spans="37:37" ht="12.75">
      <c r="AK14600" s="121"/>
    </row>
    <row r="14601" spans="37:37" ht="12.75">
      <c r="AK14601" s="121"/>
    </row>
    <row r="14602" spans="37:37" ht="12.75">
      <c r="AK14602" s="121"/>
    </row>
    <row r="14603" spans="37:37" ht="12.75">
      <c r="AK14603" s="121"/>
    </row>
    <row r="14604" spans="37:37" ht="12.75">
      <c r="AK14604" s="121"/>
    </row>
    <row r="14605" spans="37:37" ht="12.75">
      <c r="AK14605" s="121"/>
    </row>
    <row r="14606" spans="37:37" ht="12.75">
      <c r="AK14606" s="121"/>
    </row>
    <row r="14607" spans="37:37" ht="12.75">
      <c r="AK14607" s="121"/>
    </row>
    <row r="14608" spans="37:37" ht="12.75">
      <c r="AK14608" s="121"/>
    </row>
    <row r="14609" spans="37:37" ht="12.75">
      <c r="AK14609" s="121"/>
    </row>
    <row r="14610" spans="37:37" ht="12.75">
      <c r="AK14610" s="121"/>
    </row>
    <row r="14611" spans="37:37" ht="12.75">
      <c r="AK14611" s="121"/>
    </row>
    <row r="14612" spans="37:37" ht="12.75">
      <c r="AK14612" s="121"/>
    </row>
    <row r="14613" spans="37:37" ht="12.75">
      <c r="AK14613" s="121"/>
    </row>
    <row r="14614" spans="37:37" ht="12.75">
      <c r="AK14614" s="121"/>
    </row>
    <row r="14615" spans="37:37" ht="12.75">
      <c r="AK14615" s="121"/>
    </row>
    <row r="14616" spans="37:37" ht="12.75">
      <c r="AK14616" s="121"/>
    </row>
    <row r="14617" spans="37:37" ht="12.75">
      <c r="AK14617" s="121"/>
    </row>
    <row r="14618" spans="37:37" ht="12.75">
      <c r="AK14618" s="121"/>
    </row>
    <row r="14619" spans="37:37" ht="12.75">
      <c r="AK14619" s="121"/>
    </row>
    <row r="14620" spans="37:37" ht="12.75">
      <c r="AK14620" s="121"/>
    </row>
    <row r="14621" spans="37:37" ht="12.75">
      <c r="AK14621" s="121"/>
    </row>
    <row r="14622" spans="37:37" ht="12.75">
      <c r="AK14622" s="121"/>
    </row>
    <row r="14623" spans="37:37" ht="12.75">
      <c r="AK14623" s="121"/>
    </row>
    <row r="14624" spans="37:37" ht="12.75">
      <c r="AK14624" s="121"/>
    </row>
    <row r="14625" spans="37:37" ht="12.75">
      <c r="AK14625" s="121"/>
    </row>
    <row r="14626" spans="37:37" ht="12.75">
      <c r="AK14626" s="121"/>
    </row>
    <row r="14627" spans="37:37" ht="12.75">
      <c r="AK14627" s="121"/>
    </row>
    <row r="14628" spans="37:37" ht="12.75">
      <c r="AK14628" s="121"/>
    </row>
    <row r="14629" spans="37:37" ht="12.75">
      <c r="AK14629" s="121"/>
    </row>
    <row r="14630" spans="37:37" ht="12.75">
      <c r="AK14630" s="121"/>
    </row>
    <row r="14631" spans="37:37" ht="12.75">
      <c r="AK14631" s="121"/>
    </row>
    <row r="14632" spans="37:37" ht="12.75">
      <c r="AK14632" s="121"/>
    </row>
    <row r="14633" spans="37:37" ht="12.75">
      <c r="AK14633" s="121"/>
    </row>
    <row r="14634" spans="37:37" ht="12.75">
      <c r="AK14634" s="121"/>
    </row>
    <row r="14635" spans="37:37" ht="12.75">
      <c r="AK14635" s="121"/>
    </row>
    <row r="14636" spans="37:37" ht="12.75">
      <c r="AK14636" s="121"/>
    </row>
    <row r="14637" spans="37:37" ht="12.75">
      <c r="AK14637" s="121"/>
    </row>
    <row r="14638" spans="37:37" ht="12.75">
      <c r="AK14638" s="121"/>
    </row>
    <row r="14639" spans="37:37" ht="12.75">
      <c r="AK14639" s="121"/>
    </row>
    <row r="14640" spans="37:37" ht="12.75">
      <c r="AK14640" s="121"/>
    </row>
    <row r="14641" spans="37:37" ht="12.75">
      <c r="AK14641" s="121"/>
    </row>
    <row r="14642" spans="37:37" ht="12.75">
      <c r="AK14642" s="121"/>
    </row>
    <row r="14643" spans="37:37" ht="12.75">
      <c r="AK14643" s="121"/>
    </row>
    <row r="14644" spans="37:37" ht="12.75">
      <c r="AK14644" s="121"/>
    </row>
    <row r="14645" spans="37:37" ht="12.75">
      <c r="AK14645" s="121"/>
    </row>
    <row r="14646" spans="37:37" ht="12.75">
      <c r="AK14646" s="121"/>
    </row>
    <row r="14647" spans="37:37" ht="12.75">
      <c r="AK14647" s="121"/>
    </row>
    <row r="14648" spans="37:37" ht="12.75">
      <c r="AK14648" s="121"/>
    </row>
    <row r="14649" spans="37:37" ht="12.75">
      <c r="AK14649" s="121"/>
    </row>
    <row r="14650" spans="37:37" ht="12.75">
      <c r="AK14650" s="121"/>
    </row>
    <row r="14651" spans="37:37" ht="12.75">
      <c r="AK14651" s="121"/>
    </row>
    <row r="14652" spans="37:37" ht="12.75">
      <c r="AK14652" s="121"/>
    </row>
    <row r="14653" spans="37:37" ht="12.75">
      <c r="AK14653" s="121"/>
    </row>
    <row r="14654" spans="37:37" ht="12.75">
      <c r="AK14654" s="121"/>
    </row>
    <row r="14655" spans="37:37" ht="12.75">
      <c r="AK14655" s="121"/>
    </row>
    <row r="14656" spans="37:37" ht="12.75">
      <c r="AK14656" s="121"/>
    </row>
    <row r="14657" spans="37:37" ht="12.75">
      <c r="AK14657" s="121"/>
    </row>
    <row r="14658" spans="37:37" ht="12.75">
      <c r="AK14658" s="121"/>
    </row>
    <row r="14659" spans="37:37" ht="12.75">
      <c r="AK14659" s="121"/>
    </row>
    <row r="14660" spans="37:37" ht="12.75">
      <c r="AK14660" s="121"/>
    </row>
    <row r="14661" spans="37:37" ht="12.75">
      <c r="AK14661" s="121"/>
    </row>
    <row r="14662" spans="37:37" ht="12.75">
      <c r="AK14662" s="121"/>
    </row>
    <row r="14663" spans="37:37" ht="12.75">
      <c r="AK14663" s="121"/>
    </row>
    <row r="14664" spans="37:37" ht="12.75">
      <c r="AK14664" s="121"/>
    </row>
    <row r="14665" spans="37:37" ht="12.75">
      <c r="AK14665" s="121"/>
    </row>
    <row r="14666" spans="37:37" ht="12.75">
      <c r="AK14666" s="121"/>
    </row>
    <row r="14667" spans="37:37" ht="12.75">
      <c r="AK14667" s="121"/>
    </row>
    <row r="14668" spans="37:37" ht="12.75">
      <c r="AK14668" s="121"/>
    </row>
    <row r="14669" spans="37:37" ht="12.75">
      <c r="AK14669" s="121"/>
    </row>
    <row r="14670" spans="37:37" ht="12.75">
      <c r="AK14670" s="121"/>
    </row>
    <row r="14671" spans="37:37" ht="12.75">
      <c r="AK14671" s="121"/>
    </row>
    <row r="14672" spans="37:37" ht="12.75">
      <c r="AK14672" s="121"/>
    </row>
    <row r="14673" spans="37:37" ht="12.75">
      <c r="AK14673" s="121"/>
    </row>
    <row r="14674" spans="37:37" ht="12.75">
      <c r="AK14674" s="121"/>
    </row>
    <row r="14675" spans="37:37" ht="12.75">
      <c r="AK14675" s="121"/>
    </row>
    <row r="14676" spans="37:37" ht="12.75">
      <c r="AK14676" s="121"/>
    </row>
    <row r="14677" spans="37:37" ht="12.75">
      <c r="AK14677" s="121"/>
    </row>
    <row r="14678" spans="37:37" ht="12.75">
      <c r="AK14678" s="121"/>
    </row>
    <row r="14679" spans="37:37" ht="12.75">
      <c r="AK14679" s="121"/>
    </row>
    <row r="14680" spans="37:37" ht="12.75">
      <c r="AK14680" s="121"/>
    </row>
    <row r="14681" spans="37:37" ht="12.75">
      <c r="AK14681" s="121"/>
    </row>
    <row r="14682" spans="37:37" ht="12.75">
      <c r="AK14682" s="121"/>
    </row>
    <row r="14683" spans="37:37" ht="12.75">
      <c r="AK14683" s="121"/>
    </row>
    <row r="14684" spans="37:37" ht="12.75">
      <c r="AK14684" s="121"/>
    </row>
    <row r="14685" spans="37:37" ht="12.75">
      <c r="AK14685" s="121"/>
    </row>
    <row r="14686" spans="37:37" ht="12.75">
      <c r="AK14686" s="121"/>
    </row>
    <row r="14687" spans="37:37" ht="12.75">
      <c r="AK14687" s="121"/>
    </row>
    <row r="14688" spans="37:37" ht="12.75">
      <c r="AK14688" s="121"/>
    </row>
    <row r="14689" spans="37:37" ht="12.75">
      <c r="AK14689" s="121"/>
    </row>
    <row r="14690" spans="37:37" ht="12.75">
      <c r="AK14690" s="121"/>
    </row>
    <row r="14691" spans="37:37" ht="12.75">
      <c r="AK14691" s="121"/>
    </row>
    <row r="14692" spans="37:37" ht="12.75">
      <c r="AK14692" s="121"/>
    </row>
    <row r="14693" spans="37:37" ht="12.75">
      <c r="AK14693" s="121"/>
    </row>
    <row r="14694" spans="37:37" ht="12.75">
      <c r="AK14694" s="121"/>
    </row>
    <row r="14695" spans="37:37" ht="12.75">
      <c r="AK14695" s="121"/>
    </row>
    <row r="14696" spans="37:37" ht="12.75">
      <c r="AK14696" s="121"/>
    </row>
    <row r="14697" spans="37:37" ht="12.75">
      <c r="AK14697" s="121"/>
    </row>
    <row r="14698" spans="37:37" ht="12.75">
      <c r="AK14698" s="121"/>
    </row>
    <row r="14699" spans="37:37" ht="12.75">
      <c r="AK14699" s="121"/>
    </row>
    <row r="14700" spans="37:37" ht="12.75">
      <c r="AK14700" s="121"/>
    </row>
    <row r="14701" spans="37:37" ht="12.75">
      <c r="AK14701" s="121"/>
    </row>
    <row r="14702" spans="37:37" ht="12.75">
      <c r="AK14702" s="121"/>
    </row>
    <row r="14703" spans="37:37" ht="12.75">
      <c r="AK14703" s="121"/>
    </row>
    <row r="14704" spans="37:37" ht="12.75">
      <c r="AK14704" s="121"/>
    </row>
    <row r="14705" spans="37:37" ht="12.75">
      <c r="AK14705" s="121"/>
    </row>
    <row r="14706" spans="37:37" ht="12.75">
      <c r="AK14706" s="121"/>
    </row>
    <row r="14707" spans="37:37" ht="12.75">
      <c r="AK14707" s="121"/>
    </row>
    <row r="14708" spans="37:37" ht="12.75">
      <c r="AK14708" s="121"/>
    </row>
    <row r="14709" spans="37:37" ht="12.75">
      <c r="AK14709" s="121"/>
    </row>
    <row r="14710" spans="37:37" ht="12.75">
      <c r="AK14710" s="121"/>
    </row>
    <row r="14711" spans="37:37" ht="12.75">
      <c r="AK14711" s="121"/>
    </row>
    <row r="14712" spans="37:37" ht="12.75">
      <c r="AK14712" s="121"/>
    </row>
    <row r="14713" spans="37:37" ht="12.75">
      <c r="AK14713" s="121"/>
    </row>
    <row r="14714" spans="37:37" ht="12.75">
      <c r="AK14714" s="121"/>
    </row>
    <row r="14715" spans="37:37" ht="12.75">
      <c r="AK14715" s="121"/>
    </row>
    <row r="14716" spans="37:37" ht="12.75">
      <c r="AK14716" s="121"/>
    </row>
    <row r="14717" spans="37:37" ht="12.75">
      <c r="AK14717" s="121"/>
    </row>
    <row r="14718" spans="37:37" ht="12.75">
      <c r="AK14718" s="121"/>
    </row>
    <row r="14719" spans="37:37" ht="12.75">
      <c r="AK14719" s="121"/>
    </row>
    <row r="14720" spans="37:37" ht="12.75">
      <c r="AK14720" s="121"/>
    </row>
    <row r="14721" spans="37:37" ht="12.75">
      <c r="AK14721" s="121"/>
    </row>
    <row r="14722" spans="37:37" ht="12.75">
      <c r="AK14722" s="121"/>
    </row>
    <row r="14723" spans="37:37" ht="12.75">
      <c r="AK14723" s="121"/>
    </row>
    <row r="14724" spans="37:37" ht="12.75">
      <c r="AK14724" s="121"/>
    </row>
    <row r="14725" spans="37:37" ht="12.75">
      <c r="AK14725" s="121"/>
    </row>
    <row r="14726" spans="37:37" ht="12.75">
      <c r="AK14726" s="121"/>
    </row>
    <row r="14727" spans="37:37" ht="12.75">
      <c r="AK14727" s="121"/>
    </row>
    <row r="14728" spans="37:37" ht="12.75">
      <c r="AK14728" s="121"/>
    </row>
    <row r="14729" spans="37:37" ht="12.75">
      <c r="AK14729" s="121"/>
    </row>
    <row r="14730" spans="37:37" ht="12.75">
      <c r="AK14730" s="121"/>
    </row>
    <row r="14731" spans="37:37" ht="12.75">
      <c r="AK14731" s="121"/>
    </row>
    <row r="14732" spans="37:37" ht="12.75">
      <c r="AK14732" s="121"/>
    </row>
    <row r="14733" spans="37:37" ht="12.75">
      <c r="AK14733" s="121"/>
    </row>
    <row r="14734" spans="37:37" ht="12.75">
      <c r="AK14734" s="121"/>
    </row>
    <row r="14735" spans="37:37" ht="12.75">
      <c r="AK14735" s="121"/>
    </row>
    <row r="14736" spans="37:37" ht="12.75">
      <c r="AK14736" s="121"/>
    </row>
    <row r="14737" spans="37:37" ht="12.75">
      <c r="AK14737" s="121"/>
    </row>
    <row r="14738" spans="37:37" ht="12.75">
      <c r="AK14738" s="121"/>
    </row>
    <row r="14739" spans="37:37" ht="12.75">
      <c r="AK14739" s="121"/>
    </row>
    <row r="14740" spans="37:37" ht="12.75">
      <c r="AK14740" s="121"/>
    </row>
    <row r="14741" spans="37:37" ht="12.75">
      <c r="AK14741" s="121"/>
    </row>
    <row r="14742" spans="37:37" ht="12.75">
      <c r="AK14742" s="121"/>
    </row>
    <row r="14743" spans="37:37" ht="12.75">
      <c r="AK14743" s="121"/>
    </row>
    <row r="14744" spans="37:37" ht="12.75">
      <c r="AK14744" s="121"/>
    </row>
    <row r="14745" spans="37:37" ht="12.75">
      <c r="AK14745" s="121"/>
    </row>
    <row r="14746" spans="37:37" ht="12.75">
      <c r="AK14746" s="121"/>
    </row>
    <row r="14747" spans="37:37" ht="12.75">
      <c r="AK14747" s="121"/>
    </row>
    <row r="14748" spans="37:37" ht="12.75">
      <c r="AK14748" s="121"/>
    </row>
    <row r="14749" spans="37:37" ht="12.75">
      <c r="AK14749" s="121"/>
    </row>
    <row r="14750" spans="37:37" ht="12.75">
      <c r="AK14750" s="121"/>
    </row>
    <row r="14751" spans="37:37" ht="12.75">
      <c r="AK14751" s="121"/>
    </row>
    <row r="14752" spans="37:37" ht="12.75">
      <c r="AK14752" s="121"/>
    </row>
    <row r="14753" spans="37:37" ht="12.75">
      <c r="AK14753" s="121"/>
    </row>
    <row r="14754" spans="37:37" ht="12.75">
      <c r="AK14754" s="121"/>
    </row>
    <row r="14755" spans="37:37" ht="12.75">
      <c r="AK14755" s="121"/>
    </row>
    <row r="14756" spans="37:37" ht="12.75">
      <c r="AK14756" s="121"/>
    </row>
    <row r="14757" spans="37:37" ht="12.75">
      <c r="AK14757" s="121"/>
    </row>
    <row r="14758" spans="37:37" ht="12.75">
      <c r="AK14758" s="121"/>
    </row>
    <row r="14759" spans="37:37" ht="12.75">
      <c r="AK14759" s="121"/>
    </row>
    <row r="14760" spans="37:37" ht="12.75">
      <c r="AK14760" s="121"/>
    </row>
    <row r="14761" spans="37:37" ht="12.75">
      <c r="AK14761" s="121"/>
    </row>
    <row r="14762" spans="37:37" ht="12.75">
      <c r="AK14762" s="121"/>
    </row>
    <row r="14763" spans="37:37" ht="12.75">
      <c r="AK14763" s="121"/>
    </row>
    <row r="14764" spans="37:37" ht="12.75">
      <c r="AK14764" s="121"/>
    </row>
    <row r="14765" spans="37:37" ht="12.75">
      <c r="AK14765" s="121"/>
    </row>
    <row r="14766" spans="37:37" ht="12.75">
      <c r="AK14766" s="121"/>
    </row>
    <row r="14767" spans="37:37" ht="12.75">
      <c r="AK14767" s="121"/>
    </row>
    <row r="14768" spans="37:37" ht="12.75">
      <c r="AK14768" s="121"/>
    </row>
    <row r="14769" spans="37:37" ht="12.75">
      <c r="AK14769" s="121"/>
    </row>
    <row r="14770" spans="37:37" ht="12.75">
      <c r="AK14770" s="121"/>
    </row>
    <row r="14771" spans="37:37" ht="12.75">
      <c r="AK14771" s="121"/>
    </row>
    <row r="14772" spans="37:37" ht="12.75">
      <c r="AK14772" s="121"/>
    </row>
    <row r="14773" spans="37:37" ht="12.75">
      <c r="AK14773" s="121"/>
    </row>
    <row r="14774" spans="37:37" ht="12.75">
      <c r="AK14774" s="121"/>
    </row>
    <row r="14775" spans="37:37" ht="12.75">
      <c r="AK14775" s="121"/>
    </row>
    <row r="14776" spans="37:37" ht="12.75">
      <c r="AK14776" s="121"/>
    </row>
    <row r="14777" spans="37:37" ht="12.75">
      <c r="AK14777" s="121"/>
    </row>
    <row r="14778" spans="37:37" ht="12.75">
      <c r="AK14778" s="121"/>
    </row>
    <row r="14779" spans="37:37" ht="12.75">
      <c r="AK14779" s="121"/>
    </row>
    <row r="14780" spans="37:37" ht="12.75">
      <c r="AK14780" s="121"/>
    </row>
    <row r="14781" spans="37:37" ht="12.75">
      <c r="AK14781" s="121"/>
    </row>
    <row r="14782" spans="37:37" ht="12.75">
      <c r="AK14782" s="121"/>
    </row>
    <row r="14783" spans="37:37" ht="12.75">
      <c r="AK14783" s="121"/>
    </row>
    <row r="14784" spans="37:37" ht="12.75">
      <c r="AK14784" s="121"/>
    </row>
    <row r="14785" spans="37:37" ht="12.75">
      <c r="AK14785" s="121"/>
    </row>
    <row r="14786" spans="37:37" ht="12.75">
      <c r="AK14786" s="121"/>
    </row>
    <row r="14787" spans="37:37" ht="12.75">
      <c r="AK14787" s="121"/>
    </row>
    <row r="14788" spans="37:37" ht="12.75">
      <c r="AK14788" s="121"/>
    </row>
    <row r="14789" spans="37:37" ht="12.75">
      <c r="AK14789" s="121"/>
    </row>
    <row r="14790" spans="37:37" ht="12.75">
      <c r="AK14790" s="121"/>
    </row>
    <row r="14791" spans="37:37" ht="12.75">
      <c r="AK14791" s="121"/>
    </row>
    <row r="14792" spans="37:37" ht="12.75">
      <c r="AK14792" s="121"/>
    </row>
    <row r="14793" spans="37:37" ht="12.75">
      <c r="AK14793" s="121"/>
    </row>
    <row r="14794" spans="37:37" ht="12.75">
      <c r="AK14794" s="121"/>
    </row>
    <row r="14795" spans="37:37" ht="12.75">
      <c r="AK14795" s="121"/>
    </row>
    <row r="14796" spans="37:37" ht="12.75">
      <c r="AK14796" s="121"/>
    </row>
    <row r="14797" spans="37:37" ht="12.75">
      <c r="AK14797" s="121"/>
    </row>
    <row r="14798" spans="37:37" ht="12.75">
      <c r="AK14798" s="121"/>
    </row>
    <row r="14799" spans="37:37" ht="12.75">
      <c r="AK14799" s="121"/>
    </row>
    <row r="14800" spans="37:37" ht="12.75">
      <c r="AK14800" s="121"/>
    </row>
    <row r="14801" spans="37:37" ht="12.75">
      <c r="AK14801" s="121"/>
    </row>
    <row r="14802" spans="37:37" ht="12.75">
      <c r="AK14802" s="121"/>
    </row>
    <row r="14803" spans="37:37" ht="12.75">
      <c r="AK14803" s="121"/>
    </row>
    <row r="14804" spans="37:37" ht="12.75">
      <c r="AK14804" s="121"/>
    </row>
    <row r="14805" spans="37:37" ht="12.75">
      <c r="AK14805" s="121"/>
    </row>
    <row r="14806" spans="37:37" ht="12.75">
      <c r="AK14806" s="121"/>
    </row>
    <row r="14807" spans="37:37" ht="12.75">
      <c r="AK14807" s="121"/>
    </row>
    <row r="14808" spans="37:37" ht="12.75">
      <c r="AK14808" s="121"/>
    </row>
    <row r="14809" spans="37:37" ht="12.75">
      <c r="AK14809" s="121"/>
    </row>
    <row r="14810" spans="37:37" ht="12.75">
      <c r="AK14810" s="121"/>
    </row>
    <row r="14811" spans="37:37" ht="12.75">
      <c r="AK14811" s="121"/>
    </row>
    <row r="14812" spans="37:37" ht="12.75">
      <c r="AK14812" s="121"/>
    </row>
    <row r="14813" spans="37:37" ht="12.75">
      <c r="AK14813" s="121"/>
    </row>
    <row r="14814" spans="37:37" ht="12.75">
      <c r="AK14814" s="121"/>
    </row>
    <row r="14815" spans="37:37" ht="12.75">
      <c r="AK14815" s="121"/>
    </row>
    <row r="14816" spans="37:37" ht="12.75">
      <c r="AK14816" s="121"/>
    </row>
    <row r="14817" spans="37:37" ht="12.75">
      <c r="AK14817" s="121"/>
    </row>
    <row r="14818" spans="37:37" ht="12.75">
      <c r="AK14818" s="121"/>
    </row>
    <row r="14819" spans="37:37" ht="12.75">
      <c r="AK14819" s="121"/>
    </row>
    <row r="14820" spans="37:37" ht="12.75">
      <c r="AK14820" s="121"/>
    </row>
    <row r="14821" spans="37:37" ht="12.75">
      <c r="AK14821" s="121"/>
    </row>
    <row r="14822" spans="37:37" ht="12.75">
      <c r="AK14822" s="121"/>
    </row>
    <row r="14823" spans="37:37" ht="12.75">
      <c r="AK14823" s="121"/>
    </row>
    <row r="14824" spans="37:37" ht="12.75">
      <c r="AK14824" s="121"/>
    </row>
    <row r="14825" spans="37:37" ht="12.75">
      <c r="AK14825" s="121"/>
    </row>
    <row r="14826" spans="37:37" ht="12.75">
      <c r="AK14826" s="121"/>
    </row>
    <row r="14827" spans="37:37" ht="12.75">
      <c r="AK14827" s="121"/>
    </row>
    <row r="14828" spans="37:37" ht="12.75">
      <c r="AK14828" s="121"/>
    </row>
    <row r="14829" spans="37:37" ht="12.75">
      <c r="AK14829" s="121"/>
    </row>
    <row r="14830" spans="37:37" ht="12.75">
      <c r="AK14830" s="121"/>
    </row>
    <row r="14831" spans="37:37" ht="12.75">
      <c r="AK14831" s="121"/>
    </row>
    <row r="14832" spans="37:37" ht="12.75">
      <c r="AK14832" s="121"/>
    </row>
    <row r="14833" spans="37:37" ht="12.75">
      <c r="AK14833" s="121"/>
    </row>
    <row r="14834" spans="37:37" ht="12.75">
      <c r="AK14834" s="121"/>
    </row>
    <row r="14835" spans="37:37" ht="12.75">
      <c r="AK14835" s="121"/>
    </row>
    <row r="14836" spans="37:37" ht="12.75">
      <c r="AK14836" s="121"/>
    </row>
    <row r="14837" spans="37:37" ht="12.75">
      <c r="AK14837" s="121"/>
    </row>
    <row r="14838" spans="37:37" ht="12.75">
      <c r="AK14838" s="121"/>
    </row>
    <row r="14839" spans="37:37" ht="12.75">
      <c r="AK14839" s="121"/>
    </row>
    <row r="14840" spans="37:37" ht="12.75">
      <c r="AK14840" s="121"/>
    </row>
    <row r="14841" spans="37:37" ht="12.75">
      <c r="AK14841" s="121"/>
    </row>
    <row r="14842" spans="37:37" ht="12.75">
      <c r="AK14842" s="121"/>
    </row>
    <row r="14843" spans="37:37" ht="12.75">
      <c r="AK14843" s="121"/>
    </row>
    <row r="14844" spans="37:37" ht="12.75">
      <c r="AK14844" s="121"/>
    </row>
    <row r="14845" spans="37:37" ht="12.75">
      <c r="AK14845" s="121"/>
    </row>
    <row r="14846" spans="37:37" ht="12.75">
      <c r="AK14846" s="121"/>
    </row>
    <row r="14847" spans="37:37" ht="12.75">
      <c r="AK14847" s="121"/>
    </row>
    <row r="14848" spans="37:37" ht="12.75">
      <c r="AK14848" s="121"/>
    </row>
    <row r="14849" spans="37:37" ht="12.75">
      <c r="AK14849" s="121"/>
    </row>
    <row r="14850" spans="37:37" ht="12.75">
      <c r="AK14850" s="121"/>
    </row>
    <row r="14851" spans="37:37" ht="12.75">
      <c r="AK14851" s="121"/>
    </row>
    <row r="14852" spans="37:37" ht="12.75">
      <c r="AK14852" s="121"/>
    </row>
    <row r="14853" spans="37:37" ht="12.75">
      <c r="AK14853" s="121"/>
    </row>
    <row r="14854" spans="37:37" ht="12.75">
      <c r="AK14854" s="121"/>
    </row>
    <row r="14855" spans="37:37" ht="12.75">
      <c r="AK14855" s="121"/>
    </row>
    <row r="14856" spans="37:37" ht="12.75">
      <c r="AK14856" s="121"/>
    </row>
    <row r="14857" spans="37:37" ht="12.75">
      <c r="AK14857" s="121"/>
    </row>
    <row r="14858" spans="37:37" ht="12.75">
      <c r="AK14858" s="121"/>
    </row>
    <row r="14859" spans="37:37" ht="12.75">
      <c r="AK14859" s="121"/>
    </row>
    <row r="14860" spans="37:37" ht="12.75">
      <c r="AK14860" s="121"/>
    </row>
    <row r="14861" spans="37:37" ht="12.75">
      <c r="AK14861" s="121"/>
    </row>
    <row r="14862" spans="37:37" ht="12.75">
      <c r="AK14862" s="121"/>
    </row>
    <row r="14863" spans="37:37" ht="12.75">
      <c r="AK14863" s="121"/>
    </row>
    <row r="14864" spans="37:37" ht="12.75">
      <c r="AK14864" s="121"/>
    </row>
    <row r="14865" spans="37:37" ht="12.75">
      <c r="AK14865" s="121"/>
    </row>
    <row r="14866" spans="37:37" ht="12.75">
      <c r="AK14866" s="121"/>
    </row>
    <row r="14867" spans="37:37" ht="12.75">
      <c r="AK14867" s="121"/>
    </row>
    <row r="14868" spans="37:37" ht="12.75">
      <c r="AK14868" s="121"/>
    </row>
    <row r="14869" spans="37:37" ht="12.75">
      <c r="AK14869" s="121"/>
    </row>
    <row r="14870" spans="37:37" ht="12.75">
      <c r="AK14870" s="121"/>
    </row>
    <row r="14871" spans="37:37" ht="12.75">
      <c r="AK14871" s="121"/>
    </row>
    <row r="14872" spans="37:37" ht="12.75">
      <c r="AK14872" s="121"/>
    </row>
    <row r="14873" spans="37:37" ht="12.75">
      <c r="AK14873" s="121"/>
    </row>
    <row r="14874" spans="37:37" ht="12.75">
      <c r="AK14874" s="121"/>
    </row>
    <row r="14875" spans="37:37" ht="12.75">
      <c r="AK14875" s="121"/>
    </row>
    <row r="14876" spans="37:37" ht="12.75">
      <c r="AK14876" s="121"/>
    </row>
    <row r="14877" spans="37:37" ht="12.75">
      <c r="AK14877" s="121"/>
    </row>
    <row r="14878" spans="37:37" ht="12.75">
      <c r="AK14878" s="121"/>
    </row>
    <row r="14879" spans="37:37" ht="12.75">
      <c r="AK14879" s="121"/>
    </row>
    <row r="14880" spans="37:37" ht="12.75">
      <c r="AK14880" s="121"/>
    </row>
    <row r="14881" spans="37:37" ht="12.75">
      <c r="AK14881" s="121"/>
    </row>
    <row r="14882" spans="37:37" ht="12.75">
      <c r="AK14882" s="121"/>
    </row>
    <row r="14883" spans="37:37" ht="12.75">
      <c r="AK14883" s="121"/>
    </row>
    <row r="14884" spans="37:37" ht="12.75">
      <c r="AK14884" s="121"/>
    </row>
    <row r="14885" spans="37:37" ht="12.75">
      <c r="AK14885" s="121"/>
    </row>
    <row r="14886" spans="37:37" ht="12.75">
      <c r="AK14886" s="121"/>
    </row>
    <row r="14887" spans="37:37" ht="12.75">
      <c r="AK14887" s="121"/>
    </row>
    <row r="14888" spans="37:37" ht="12.75">
      <c r="AK14888" s="121"/>
    </row>
    <row r="14889" spans="37:37" ht="12.75">
      <c r="AK14889" s="121"/>
    </row>
    <row r="14890" spans="37:37" ht="12.75">
      <c r="AK14890" s="121"/>
    </row>
    <row r="14891" spans="37:37" ht="12.75">
      <c r="AK14891" s="121"/>
    </row>
    <row r="14892" spans="37:37" ht="12.75">
      <c r="AK14892" s="121"/>
    </row>
    <row r="14893" spans="37:37" ht="12.75">
      <c r="AK14893" s="121"/>
    </row>
    <row r="14894" spans="37:37" ht="12.75">
      <c r="AK14894" s="121"/>
    </row>
    <row r="14895" spans="37:37" ht="12.75">
      <c r="AK14895" s="121"/>
    </row>
    <row r="14896" spans="37:37" ht="12.75">
      <c r="AK14896" s="121"/>
    </row>
    <row r="14897" spans="37:37" ht="12.75">
      <c r="AK14897" s="121"/>
    </row>
    <row r="14898" spans="37:37" ht="12.75">
      <c r="AK14898" s="121"/>
    </row>
    <row r="14899" spans="37:37" ht="12.75">
      <c r="AK14899" s="121"/>
    </row>
    <row r="14900" spans="37:37" ht="12.75">
      <c r="AK14900" s="121"/>
    </row>
    <row r="14901" spans="37:37" ht="12.75">
      <c r="AK14901" s="121"/>
    </row>
    <row r="14902" spans="37:37" ht="12.75">
      <c r="AK14902" s="121"/>
    </row>
    <row r="14903" spans="37:37" ht="12.75">
      <c r="AK14903" s="121"/>
    </row>
    <row r="14904" spans="37:37" ht="12.75">
      <c r="AK14904" s="121"/>
    </row>
    <row r="14905" spans="37:37" ht="12.75">
      <c r="AK14905" s="121"/>
    </row>
    <row r="14906" spans="37:37" ht="12.75">
      <c r="AK14906" s="121"/>
    </row>
    <row r="14907" spans="37:37" ht="12.75">
      <c r="AK14907" s="121"/>
    </row>
    <row r="14908" spans="37:37" ht="12.75">
      <c r="AK14908" s="121"/>
    </row>
    <row r="14909" spans="37:37" ht="12.75">
      <c r="AK14909" s="121"/>
    </row>
    <row r="14910" spans="37:37" ht="12.75">
      <c r="AK14910" s="121"/>
    </row>
    <row r="14911" spans="37:37" ht="12.75">
      <c r="AK14911" s="121"/>
    </row>
    <row r="14912" spans="37:37" ht="12.75">
      <c r="AK14912" s="121"/>
    </row>
    <row r="14913" spans="37:37" ht="12.75">
      <c r="AK14913" s="121"/>
    </row>
    <row r="14914" spans="37:37" ht="12.75">
      <c r="AK14914" s="121"/>
    </row>
    <row r="14915" spans="37:37" ht="12.75">
      <c r="AK14915" s="121"/>
    </row>
    <row r="14916" spans="37:37" ht="12.75">
      <c r="AK14916" s="121"/>
    </row>
    <row r="14917" spans="37:37" ht="12.75">
      <c r="AK14917" s="121"/>
    </row>
    <row r="14918" spans="37:37" ht="12.75">
      <c r="AK14918" s="121"/>
    </row>
    <row r="14919" spans="37:37" ht="12.75">
      <c r="AK14919" s="121"/>
    </row>
    <row r="14920" spans="37:37" ht="12.75">
      <c r="AK14920" s="121"/>
    </row>
    <row r="14921" spans="37:37" ht="12.75">
      <c r="AK14921" s="121"/>
    </row>
    <row r="14922" spans="37:37" ht="12.75">
      <c r="AK14922" s="121"/>
    </row>
    <row r="14923" spans="37:37" ht="12.75">
      <c r="AK14923" s="121"/>
    </row>
    <row r="14924" spans="37:37" ht="12.75">
      <c r="AK14924" s="121"/>
    </row>
    <row r="14925" spans="37:37" ht="12.75">
      <c r="AK14925" s="121"/>
    </row>
    <row r="14926" spans="37:37" ht="12.75">
      <c r="AK14926" s="121"/>
    </row>
    <row r="14927" spans="37:37" ht="12.75">
      <c r="AK14927" s="121"/>
    </row>
    <row r="14928" spans="37:37" ht="12.75">
      <c r="AK14928" s="121"/>
    </row>
    <row r="14929" spans="37:37" ht="12.75">
      <c r="AK14929" s="121"/>
    </row>
    <row r="14930" spans="37:37" ht="12.75">
      <c r="AK14930" s="121"/>
    </row>
    <row r="14931" spans="37:37" ht="12.75">
      <c r="AK14931" s="121"/>
    </row>
    <row r="14932" spans="37:37" ht="12.75">
      <c r="AK14932" s="121"/>
    </row>
    <row r="14933" spans="37:37" ht="12.75">
      <c r="AK14933" s="121"/>
    </row>
    <row r="14934" spans="37:37" ht="12.75">
      <c r="AK14934" s="121"/>
    </row>
    <row r="14935" spans="37:37" ht="12.75">
      <c r="AK14935" s="121"/>
    </row>
    <row r="14936" spans="37:37" ht="12.75">
      <c r="AK14936" s="121"/>
    </row>
    <row r="14937" spans="37:37" ht="12.75">
      <c r="AK14937" s="121"/>
    </row>
    <row r="14938" spans="37:37" ht="12.75">
      <c r="AK14938" s="121"/>
    </row>
    <row r="14939" spans="37:37" ht="12.75">
      <c r="AK14939" s="121"/>
    </row>
    <row r="14940" spans="37:37" ht="12.75">
      <c r="AK14940" s="121"/>
    </row>
    <row r="14941" spans="37:37" ht="12.75">
      <c r="AK14941" s="121"/>
    </row>
    <row r="14942" spans="37:37" ht="12.75">
      <c r="AK14942" s="121"/>
    </row>
    <row r="14943" spans="37:37" ht="12.75">
      <c r="AK14943" s="121"/>
    </row>
    <row r="14944" spans="37:37" ht="12.75">
      <c r="AK14944" s="121"/>
    </row>
    <row r="14945" spans="37:37" ht="12.75">
      <c r="AK14945" s="121"/>
    </row>
    <row r="14946" spans="37:37" ht="12.75">
      <c r="AK14946" s="121"/>
    </row>
    <row r="14947" spans="37:37" ht="12.75">
      <c r="AK14947" s="121"/>
    </row>
    <row r="14948" spans="37:37" ht="12.75">
      <c r="AK14948" s="121"/>
    </row>
    <row r="14949" spans="37:37" ht="12.75">
      <c r="AK14949" s="121"/>
    </row>
    <row r="14950" spans="37:37" ht="12.75">
      <c r="AK14950" s="121"/>
    </row>
    <row r="14951" spans="37:37" ht="12.75">
      <c r="AK14951" s="121"/>
    </row>
    <row r="14952" spans="37:37" ht="12.75">
      <c r="AK14952" s="121"/>
    </row>
    <row r="14953" spans="37:37" ht="12.75">
      <c r="AK14953" s="121"/>
    </row>
    <row r="14954" spans="37:37" ht="12.75">
      <c r="AK14954" s="121"/>
    </row>
    <row r="14955" spans="37:37" ht="12.75">
      <c r="AK14955" s="121"/>
    </row>
    <row r="14956" spans="37:37" ht="12.75">
      <c r="AK14956" s="121"/>
    </row>
    <row r="14957" spans="37:37" ht="12.75">
      <c r="AK14957" s="121"/>
    </row>
    <row r="14958" spans="37:37" ht="12.75">
      <c r="AK14958" s="121"/>
    </row>
    <row r="14959" spans="37:37" ht="12.75">
      <c r="AK14959" s="121"/>
    </row>
    <row r="14960" spans="37:37" ht="12.75">
      <c r="AK14960" s="121"/>
    </row>
    <row r="14961" spans="37:37" ht="12.75">
      <c r="AK14961" s="121"/>
    </row>
    <row r="14962" spans="37:37" ht="12.75">
      <c r="AK14962" s="121"/>
    </row>
    <row r="14963" spans="37:37" ht="12.75">
      <c r="AK14963" s="121"/>
    </row>
    <row r="14964" spans="37:37" ht="12.75">
      <c r="AK14964" s="121"/>
    </row>
    <row r="14965" spans="37:37" ht="12.75">
      <c r="AK14965" s="121"/>
    </row>
    <row r="14966" spans="37:37" ht="12.75">
      <c r="AK14966" s="121"/>
    </row>
    <row r="14967" spans="37:37" ht="12.75">
      <c r="AK14967" s="121"/>
    </row>
    <row r="14968" spans="37:37" ht="12.75">
      <c r="AK14968" s="121"/>
    </row>
    <row r="14969" spans="37:37" ht="12.75">
      <c r="AK14969" s="121"/>
    </row>
    <row r="14970" spans="37:37" ht="12.75">
      <c r="AK14970" s="121"/>
    </row>
    <row r="14971" spans="37:37" ht="12.75">
      <c r="AK14971" s="121"/>
    </row>
    <row r="14972" spans="37:37" ht="12.75">
      <c r="AK14972" s="121"/>
    </row>
    <row r="14973" spans="37:37" ht="12.75">
      <c r="AK14973" s="121"/>
    </row>
    <row r="14974" spans="37:37" ht="12.75">
      <c r="AK14974" s="121"/>
    </row>
    <row r="14975" spans="37:37" ht="12.75">
      <c r="AK14975" s="121"/>
    </row>
    <row r="14976" spans="37:37" ht="12.75">
      <c r="AK14976" s="121"/>
    </row>
    <row r="14977" spans="37:37" ht="12.75">
      <c r="AK14977" s="121"/>
    </row>
    <row r="14978" spans="37:37" ht="12.75">
      <c r="AK14978" s="121"/>
    </row>
    <row r="14979" spans="37:37" ht="12.75">
      <c r="AK14979" s="121"/>
    </row>
    <row r="14980" spans="37:37" ht="12.75">
      <c r="AK14980" s="121"/>
    </row>
    <row r="14981" spans="37:37" ht="12.75">
      <c r="AK14981" s="121"/>
    </row>
    <row r="14982" spans="37:37" ht="12.75">
      <c r="AK14982" s="121"/>
    </row>
    <row r="14983" spans="37:37" ht="12.75">
      <c r="AK14983" s="121"/>
    </row>
    <row r="14984" spans="37:37" ht="12.75">
      <c r="AK14984" s="121"/>
    </row>
    <row r="14985" spans="37:37" ht="12.75">
      <c r="AK14985" s="121"/>
    </row>
    <row r="14986" spans="37:37" ht="12.75">
      <c r="AK14986" s="121"/>
    </row>
    <row r="14987" spans="37:37" ht="12.75">
      <c r="AK14987" s="121"/>
    </row>
    <row r="14988" spans="37:37" ht="12.75">
      <c r="AK14988" s="121"/>
    </row>
    <row r="14989" spans="37:37" ht="12.75">
      <c r="AK14989" s="121"/>
    </row>
    <row r="14990" spans="37:37" ht="12.75">
      <c r="AK14990" s="121"/>
    </row>
    <row r="14991" spans="37:37" ht="12.75">
      <c r="AK14991" s="121"/>
    </row>
    <row r="14992" spans="37:37" ht="12.75">
      <c r="AK14992" s="121"/>
    </row>
    <row r="14993" spans="37:37" ht="12.75">
      <c r="AK14993" s="121"/>
    </row>
    <row r="14994" spans="37:37" ht="12.75">
      <c r="AK14994" s="121"/>
    </row>
    <row r="14995" spans="37:37" ht="12.75">
      <c r="AK14995" s="121"/>
    </row>
    <row r="14996" spans="37:37" ht="12.75">
      <c r="AK14996" s="121"/>
    </row>
    <row r="14997" spans="37:37" ht="12.75">
      <c r="AK14997" s="121"/>
    </row>
    <row r="14998" spans="37:37" ht="12.75">
      <c r="AK14998" s="121"/>
    </row>
    <row r="14999" spans="37:37" ht="12.75">
      <c r="AK14999" s="121"/>
    </row>
    <row r="15000" spans="37:37" ht="12.75">
      <c r="AK15000" s="121"/>
    </row>
    <row r="15001" spans="37:37" ht="12.75">
      <c r="AK15001" s="121"/>
    </row>
    <row r="15002" spans="37:37" ht="12.75">
      <c r="AK15002" s="121"/>
    </row>
    <row r="15003" spans="37:37" ht="12.75">
      <c r="AK15003" s="121"/>
    </row>
    <row r="15004" spans="37:37" ht="12.75">
      <c r="AK15004" s="121"/>
    </row>
    <row r="15005" spans="37:37" ht="12.75">
      <c r="AK15005" s="121"/>
    </row>
    <row r="15006" spans="37:37" ht="12.75">
      <c r="AK15006" s="121"/>
    </row>
    <row r="15007" spans="37:37" ht="12.75">
      <c r="AK15007" s="121"/>
    </row>
    <row r="15008" spans="37:37" ht="12.75">
      <c r="AK15008" s="121"/>
    </row>
    <row r="15009" spans="37:37" ht="12.75">
      <c r="AK15009" s="121"/>
    </row>
    <row r="15010" spans="37:37" ht="12.75">
      <c r="AK15010" s="121"/>
    </row>
    <row r="15011" spans="37:37" ht="12.75">
      <c r="AK15011" s="121"/>
    </row>
    <row r="15012" spans="37:37" ht="12.75">
      <c r="AK15012" s="121"/>
    </row>
    <row r="15013" spans="37:37" ht="12.75">
      <c r="AK15013" s="121"/>
    </row>
    <row r="15014" spans="37:37" ht="12.75">
      <c r="AK15014" s="121"/>
    </row>
    <row r="15015" spans="37:37" ht="12.75">
      <c r="AK15015" s="121"/>
    </row>
    <row r="15016" spans="37:37" ht="12.75">
      <c r="AK15016" s="121"/>
    </row>
    <row r="15017" spans="37:37" ht="12.75">
      <c r="AK15017" s="121"/>
    </row>
    <row r="15018" spans="37:37" ht="12.75">
      <c r="AK15018" s="121"/>
    </row>
    <row r="15019" spans="37:37" ht="12.75">
      <c r="AK15019" s="121"/>
    </row>
    <row r="15020" spans="37:37" ht="12.75">
      <c r="AK15020" s="121"/>
    </row>
    <row r="15021" spans="37:37" ht="12.75">
      <c r="AK15021" s="121"/>
    </row>
    <row r="15022" spans="37:37" ht="12.75">
      <c r="AK15022" s="121"/>
    </row>
    <row r="15023" spans="37:37" ht="12.75">
      <c r="AK15023" s="121"/>
    </row>
    <row r="15024" spans="37:37" ht="12.75">
      <c r="AK15024" s="121"/>
    </row>
    <row r="15025" spans="37:37" ht="12.75">
      <c r="AK15025" s="121"/>
    </row>
    <row r="15026" spans="37:37" ht="12.75">
      <c r="AK15026" s="121"/>
    </row>
    <row r="15027" spans="37:37" ht="12.75">
      <c r="AK15027" s="121"/>
    </row>
    <row r="15028" spans="37:37" ht="12.75">
      <c r="AK15028" s="121"/>
    </row>
    <row r="15029" spans="37:37" ht="12.75">
      <c r="AK15029" s="121"/>
    </row>
    <row r="15030" spans="37:37" ht="12.75">
      <c r="AK15030" s="121"/>
    </row>
    <row r="15031" spans="37:37" ht="12.75">
      <c r="AK15031" s="121"/>
    </row>
    <row r="15032" spans="37:37" ht="12.75">
      <c r="AK15032" s="121"/>
    </row>
    <row r="15033" spans="37:37" ht="12.75">
      <c r="AK15033" s="121"/>
    </row>
    <row r="15034" spans="37:37" ht="12.75">
      <c r="AK15034" s="121"/>
    </row>
    <row r="15035" spans="37:37" ht="12.75">
      <c r="AK15035" s="121"/>
    </row>
    <row r="15036" spans="37:37" ht="12.75">
      <c r="AK15036" s="121"/>
    </row>
    <row r="15037" spans="37:37" ht="12.75">
      <c r="AK15037" s="121"/>
    </row>
    <row r="15038" spans="37:37" ht="12.75">
      <c r="AK15038" s="121"/>
    </row>
    <row r="15039" spans="37:37" ht="12.75">
      <c r="AK15039" s="121"/>
    </row>
    <row r="15040" spans="37:37" ht="12.75">
      <c r="AK15040" s="121"/>
    </row>
    <row r="15041" spans="37:37" ht="12.75">
      <c r="AK15041" s="121"/>
    </row>
    <row r="15042" spans="37:37" ht="12.75">
      <c r="AK15042" s="121"/>
    </row>
    <row r="15043" spans="37:37" ht="12.75">
      <c r="AK15043" s="121"/>
    </row>
    <row r="15044" spans="37:37" ht="12.75">
      <c r="AK15044" s="121"/>
    </row>
    <row r="15045" spans="37:37" ht="12.75">
      <c r="AK15045" s="121"/>
    </row>
    <row r="15046" spans="37:37" ht="12.75">
      <c r="AK15046" s="121"/>
    </row>
    <row r="15047" spans="37:37" ht="12.75">
      <c r="AK15047" s="121"/>
    </row>
    <row r="15048" spans="37:37" ht="12.75">
      <c r="AK15048" s="121"/>
    </row>
    <row r="15049" spans="37:37" ht="12.75">
      <c r="AK15049" s="121"/>
    </row>
    <row r="15050" spans="37:37" ht="12.75">
      <c r="AK15050" s="121"/>
    </row>
    <row r="15051" spans="37:37" ht="12.75">
      <c r="AK15051" s="121"/>
    </row>
    <row r="15052" spans="37:37" ht="12.75">
      <c r="AK15052" s="121"/>
    </row>
    <row r="15053" spans="37:37" ht="12.75">
      <c r="AK15053" s="121"/>
    </row>
    <row r="15054" spans="37:37" ht="12.75">
      <c r="AK15054" s="121"/>
    </row>
    <row r="15055" spans="37:37" ht="12.75">
      <c r="AK15055" s="121"/>
    </row>
    <row r="15056" spans="37:37" ht="12.75">
      <c r="AK15056" s="121"/>
    </row>
    <row r="15057" spans="37:37" ht="12.75">
      <c r="AK15057" s="121"/>
    </row>
    <row r="15058" spans="37:37" ht="12.75">
      <c r="AK15058" s="121"/>
    </row>
    <row r="15059" spans="37:37" ht="12.75">
      <c r="AK15059" s="121"/>
    </row>
    <row r="15060" spans="37:37" ht="12.75">
      <c r="AK15060" s="121"/>
    </row>
    <row r="15061" spans="37:37" ht="12.75">
      <c r="AK15061" s="121"/>
    </row>
    <row r="15062" spans="37:37" ht="12.75">
      <c r="AK15062" s="121"/>
    </row>
    <row r="15063" spans="37:37" ht="12.75">
      <c r="AK15063" s="121"/>
    </row>
    <row r="15064" spans="37:37" ht="12.75">
      <c r="AK15064" s="121"/>
    </row>
    <row r="15065" spans="37:37" ht="12.75">
      <c r="AK15065" s="121"/>
    </row>
    <row r="15066" spans="37:37" ht="12.75">
      <c r="AK15066" s="121"/>
    </row>
    <row r="15067" spans="37:37" ht="12.75">
      <c r="AK15067" s="121"/>
    </row>
    <row r="15068" spans="37:37" ht="12.75">
      <c r="AK15068" s="121"/>
    </row>
    <row r="15069" spans="37:37" ht="12.75">
      <c r="AK15069" s="121"/>
    </row>
    <row r="15070" spans="37:37" ht="12.75">
      <c r="AK15070" s="121"/>
    </row>
    <row r="15071" spans="37:37" ht="12.75">
      <c r="AK15071" s="121"/>
    </row>
    <row r="15072" spans="37:37" ht="12.75">
      <c r="AK15072" s="121"/>
    </row>
    <row r="15073" spans="37:37" ht="12.75">
      <c r="AK15073" s="121"/>
    </row>
    <row r="15074" spans="37:37" ht="12.75">
      <c r="AK15074" s="121"/>
    </row>
    <row r="15075" spans="37:37" ht="12.75">
      <c r="AK15075" s="121"/>
    </row>
    <row r="15076" spans="37:37" ht="12.75">
      <c r="AK15076" s="121"/>
    </row>
    <row r="15077" spans="37:37" ht="12.75">
      <c r="AK15077" s="121"/>
    </row>
    <row r="15078" spans="37:37" ht="12.75">
      <c r="AK15078" s="121"/>
    </row>
    <row r="15079" spans="37:37" ht="12.75">
      <c r="AK15079" s="121"/>
    </row>
    <row r="15080" spans="37:37" ht="12.75">
      <c r="AK15080" s="121"/>
    </row>
    <row r="15081" spans="37:37" ht="12.75">
      <c r="AK15081" s="121"/>
    </row>
    <row r="15082" spans="37:37" ht="12.75">
      <c r="AK15082" s="121"/>
    </row>
    <row r="15083" spans="37:37" ht="12.75">
      <c r="AK15083" s="121"/>
    </row>
    <row r="15084" spans="37:37" ht="12.75">
      <c r="AK15084" s="121"/>
    </row>
    <row r="15085" spans="37:37" ht="12.75">
      <c r="AK15085" s="121"/>
    </row>
    <row r="15086" spans="37:37" ht="12.75">
      <c r="AK15086" s="121"/>
    </row>
    <row r="15087" spans="37:37" ht="12.75">
      <c r="AK15087" s="121"/>
    </row>
    <row r="15088" spans="37:37" ht="12.75">
      <c r="AK15088" s="121"/>
    </row>
    <row r="15089" spans="37:37" ht="12.75">
      <c r="AK15089" s="121"/>
    </row>
    <row r="15090" spans="37:37" ht="12.75">
      <c r="AK15090" s="121"/>
    </row>
    <row r="15091" spans="37:37" ht="12.75">
      <c r="AK15091" s="121"/>
    </row>
    <row r="15092" spans="37:37" ht="12.75">
      <c r="AK15092" s="121"/>
    </row>
    <row r="15093" spans="37:37" ht="12.75">
      <c r="AK15093" s="121"/>
    </row>
    <row r="15094" spans="37:37" ht="12.75">
      <c r="AK15094" s="121"/>
    </row>
    <row r="15095" spans="37:37" ht="12.75">
      <c r="AK15095" s="121"/>
    </row>
    <row r="15096" spans="37:37" ht="12.75">
      <c r="AK15096" s="121"/>
    </row>
    <row r="15097" spans="37:37" ht="12.75">
      <c r="AK15097" s="121"/>
    </row>
    <row r="15098" spans="37:37" ht="12.75">
      <c r="AK15098" s="121"/>
    </row>
    <row r="15099" spans="37:37" ht="12.75">
      <c r="AK15099" s="121"/>
    </row>
    <row r="15100" spans="37:37" ht="12.75">
      <c r="AK15100" s="121"/>
    </row>
    <row r="15101" spans="37:37" ht="12.75">
      <c r="AK15101" s="121"/>
    </row>
    <row r="15102" spans="37:37" ht="12.75">
      <c r="AK15102" s="121"/>
    </row>
    <row r="15103" spans="37:37" ht="12.75">
      <c r="AK15103" s="121"/>
    </row>
    <row r="15104" spans="37:37" ht="12.75">
      <c r="AK15104" s="121"/>
    </row>
    <row r="15105" spans="37:37" ht="12.75">
      <c r="AK15105" s="121"/>
    </row>
    <row r="15106" spans="37:37" ht="12.75">
      <c r="AK15106" s="121"/>
    </row>
    <row r="15107" spans="37:37" ht="12.75">
      <c r="AK15107" s="121"/>
    </row>
    <row r="15108" spans="37:37" ht="12.75">
      <c r="AK15108" s="121"/>
    </row>
    <row r="15109" spans="37:37" ht="12.75">
      <c r="AK15109" s="121"/>
    </row>
    <row r="15110" spans="37:37" ht="12.75">
      <c r="AK15110" s="121"/>
    </row>
    <row r="15111" spans="37:37" ht="12.75">
      <c r="AK15111" s="121"/>
    </row>
    <row r="15112" spans="37:37" ht="12.75">
      <c r="AK15112" s="121"/>
    </row>
    <row r="15113" spans="37:37" ht="12.75">
      <c r="AK15113" s="121"/>
    </row>
    <row r="15114" spans="37:37" ht="12.75">
      <c r="AK15114" s="121"/>
    </row>
    <row r="15115" spans="37:37" ht="12.75">
      <c r="AK15115" s="121"/>
    </row>
    <row r="15116" spans="37:37" ht="12.75">
      <c r="AK15116" s="121"/>
    </row>
    <row r="15117" spans="37:37" ht="12.75">
      <c r="AK15117" s="121"/>
    </row>
    <row r="15118" spans="37:37" ht="12.75">
      <c r="AK15118" s="121"/>
    </row>
    <row r="15119" spans="37:37" ht="12.75">
      <c r="AK15119" s="121"/>
    </row>
    <row r="15120" spans="37:37" ht="12.75">
      <c r="AK15120" s="121"/>
    </row>
    <row r="15121" spans="37:37" ht="12.75">
      <c r="AK15121" s="121"/>
    </row>
    <row r="15122" spans="37:37" ht="12.75">
      <c r="AK15122" s="121"/>
    </row>
    <row r="15123" spans="37:37" ht="12.75">
      <c r="AK15123" s="121"/>
    </row>
    <row r="15124" spans="37:37" ht="12.75">
      <c r="AK15124" s="121"/>
    </row>
    <row r="15125" spans="37:37" ht="12.75">
      <c r="AK15125" s="121"/>
    </row>
    <row r="15126" spans="37:37" ht="12.75">
      <c r="AK15126" s="121"/>
    </row>
    <row r="15127" spans="37:37" ht="12.75">
      <c r="AK15127" s="121"/>
    </row>
    <row r="15128" spans="37:37" ht="12.75">
      <c r="AK15128" s="121"/>
    </row>
    <row r="15129" spans="37:37" ht="12.75">
      <c r="AK15129" s="121"/>
    </row>
    <row r="15130" spans="37:37" ht="12.75">
      <c r="AK15130" s="121"/>
    </row>
    <row r="15131" spans="37:37" ht="12.75">
      <c r="AK15131" s="121"/>
    </row>
    <row r="15132" spans="37:37" ht="12.75">
      <c r="AK15132" s="121"/>
    </row>
    <row r="15133" spans="37:37" ht="12.75">
      <c r="AK15133" s="121"/>
    </row>
    <row r="15134" spans="37:37" ht="12.75">
      <c r="AK15134" s="121"/>
    </row>
    <row r="15135" spans="37:37" ht="12.75">
      <c r="AK15135" s="121"/>
    </row>
    <row r="15136" spans="37:37" ht="12.75">
      <c r="AK15136" s="121"/>
    </row>
    <row r="15137" spans="37:37" ht="12.75">
      <c r="AK15137" s="121"/>
    </row>
    <row r="15138" spans="37:37" ht="12.75">
      <c r="AK15138" s="121"/>
    </row>
    <row r="15139" spans="37:37" ht="12.75">
      <c r="AK15139" s="121"/>
    </row>
    <row r="15140" spans="37:37" ht="12.75">
      <c r="AK15140" s="121"/>
    </row>
    <row r="15141" spans="37:37" ht="12.75">
      <c r="AK15141" s="121"/>
    </row>
    <row r="15142" spans="37:37" ht="12.75">
      <c r="AK15142" s="121"/>
    </row>
    <row r="15143" spans="37:37" ht="12.75">
      <c r="AK15143" s="121"/>
    </row>
    <row r="15144" spans="37:37" ht="12.75">
      <c r="AK15144" s="121"/>
    </row>
    <row r="15145" spans="37:37" ht="12.75">
      <c r="AK15145" s="121"/>
    </row>
    <row r="15146" spans="37:37" ht="12.75">
      <c r="AK15146" s="121"/>
    </row>
    <row r="15147" spans="37:37" ht="12.75">
      <c r="AK15147" s="121"/>
    </row>
    <row r="15148" spans="37:37" ht="12.75">
      <c r="AK15148" s="121"/>
    </row>
    <row r="15149" spans="37:37" ht="12.75">
      <c r="AK15149" s="121"/>
    </row>
    <row r="15150" spans="37:37" ht="12.75">
      <c r="AK15150" s="121"/>
    </row>
    <row r="15151" spans="37:37" ht="12.75">
      <c r="AK15151" s="121"/>
    </row>
    <row r="15152" spans="37:37" ht="12.75">
      <c r="AK15152" s="121"/>
    </row>
    <row r="15153" spans="37:37" ht="12.75">
      <c r="AK15153" s="121"/>
    </row>
    <row r="15154" spans="37:37" ht="12.75">
      <c r="AK15154" s="121"/>
    </row>
    <row r="15155" spans="37:37" ht="12.75">
      <c r="AK15155" s="121"/>
    </row>
    <row r="15156" spans="37:37" ht="12.75">
      <c r="AK15156" s="121"/>
    </row>
    <row r="15157" spans="37:37" ht="12.75">
      <c r="AK15157" s="121"/>
    </row>
    <row r="15158" spans="37:37" ht="12.75">
      <c r="AK15158" s="121"/>
    </row>
    <row r="15159" spans="37:37" ht="12.75">
      <c r="AK15159" s="121"/>
    </row>
    <row r="15160" spans="37:37" ht="12.75">
      <c r="AK15160" s="121"/>
    </row>
    <row r="15161" spans="37:37" ht="12.75">
      <c r="AK15161" s="121"/>
    </row>
    <row r="15162" spans="37:37" ht="12.75">
      <c r="AK15162" s="121"/>
    </row>
    <row r="15163" spans="37:37" ht="12.75">
      <c r="AK15163" s="121"/>
    </row>
    <row r="15164" spans="37:37" ht="12.75">
      <c r="AK15164" s="121"/>
    </row>
    <row r="15165" spans="37:37" ht="12.75">
      <c r="AK15165" s="121"/>
    </row>
    <row r="15166" spans="37:37" ht="12.75">
      <c r="AK15166" s="121"/>
    </row>
    <row r="15167" spans="37:37" ht="12.75">
      <c r="AK15167" s="121"/>
    </row>
    <row r="15168" spans="37:37" ht="12.75">
      <c r="AK15168" s="121"/>
    </row>
    <row r="15169" spans="37:37" ht="12.75">
      <c r="AK15169" s="121"/>
    </row>
    <row r="15170" spans="37:37" ht="12.75">
      <c r="AK15170" s="121"/>
    </row>
    <row r="15171" spans="37:37" ht="12.75">
      <c r="AK15171" s="121"/>
    </row>
    <row r="15172" spans="37:37" ht="12.75">
      <c r="AK15172" s="121"/>
    </row>
    <row r="15173" spans="37:37" ht="12.75">
      <c r="AK15173" s="121"/>
    </row>
    <row r="15174" spans="37:37" ht="12.75">
      <c r="AK15174" s="121"/>
    </row>
    <row r="15175" spans="37:37" ht="12.75">
      <c r="AK15175" s="121"/>
    </row>
    <row r="15176" spans="37:37" ht="12.75">
      <c r="AK15176" s="121"/>
    </row>
    <row r="15177" spans="37:37" ht="12.75">
      <c r="AK15177" s="121"/>
    </row>
    <row r="15178" spans="37:37" ht="12.75">
      <c r="AK15178" s="121"/>
    </row>
    <row r="15179" spans="37:37" ht="12.75">
      <c r="AK15179" s="121"/>
    </row>
    <row r="15180" spans="37:37" ht="12.75">
      <c r="AK15180" s="121"/>
    </row>
    <row r="15181" spans="37:37" ht="12.75">
      <c r="AK15181" s="121"/>
    </row>
    <row r="15182" spans="37:37" ht="12.75">
      <c r="AK15182" s="121"/>
    </row>
    <row r="15183" spans="37:37" ht="12.75">
      <c r="AK15183" s="121"/>
    </row>
    <row r="15184" spans="37:37" ht="12.75">
      <c r="AK15184" s="121"/>
    </row>
    <row r="15185" spans="37:37" ht="12.75">
      <c r="AK15185" s="121"/>
    </row>
    <row r="15186" spans="37:37" ht="12.75">
      <c r="AK15186" s="121"/>
    </row>
    <row r="15187" spans="37:37" ht="12.75">
      <c r="AK15187" s="121"/>
    </row>
    <row r="15188" spans="37:37" ht="12.75">
      <c r="AK15188" s="121"/>
    </row>
    <row r="15189" spans="37:37" ht="12.75">
      <c r="AK15189" s="121"/>
    </row>
    <row r="15190" spans="37:37" ht="12.75">
      <c r="AK15190" s="121"/>
    </row>
    <row r="15191" spans="37:37" ht="12.75">
      <c r="AK15191" s="121"/>
    </row>
    <row r="15192" spans="37:37" ht="12.75">
      <c r="AK15192" s="121"/>
    </row>
    <row r="15193" spans="37:37" ht="12.75">
      <c r="AK15193" s="121"/>
    </row>
    <row r="15194" spans="37:37" ht="12.75">
      <c r="AK15194" s="121"/>
    </row>
    <row r="15195" spans="37:37" ht="12.75">
      <c r="AK15195" s="121"/>
    </row>
    <row r="15196" spans="37:37" ht="12.75">
      <c r="AK15196" s="121"/>
    </row>
    <row r="15197" spans="37:37" ht="12.75">
      <c r="AK15197" s="121"/>
    </row>
    <row r="15198" spans="37:37" ht="12.75">
      <c r="AK15198" s="121"/>
    </row>
    <row r="15199" spans="37:37" ht="12.75">
      <c r="AK15199" s="121"/>
    </row>
    <row r="15200" spans="37:37" ht="12.75">
      <c r="AK15200" s="121"/>
    </row>
    <row r="15201" spans="37:37" ht="12.75">
      <c r="AK15201" s="121"/>
    </row>
    <row r="15202" spans="37:37" ht="12.75">
      <c r="AK15202" s="121"/>
    </row>
    <row r="15203" spans="37:37" ht="12.75">
      <c r="AK15203" s="121"/>
    </row>
    <row r="15204" spans="37:37" ht="12.75">
      <c r="AK15204" s="121"/>
    </row>
    <row r="15205" spans="37:37" ht="12.75">
      <c r="AK15205" s="121"/>
    </row>
    <row r="15206" spans="37:37" ht="12.75">
      <c r="AK15206" s="121"/>
    </row>
    <row r="15207" spans="37:37" ht="12.75">
      <c r="AK15207" s="121"/>
    </row>
    <row r="15208" spans="37:37" ht="12.75">
      <c r="AK15208" s="121"/>
    </row>
    <row r="15209" spans="37:37" ht="12.75">
      <c r="AK15209" s="121"/>
    </row>
    <row r="15210" spans="37:37" ht="12.75">
      <c r="AK15210" s="121"/>
    </row>
    <row r="15211" spans="37:37" ht="12.75">
      <c r="AK15211" s="121"/>
    </row>
    <row r="15212" spans="37:37" ht="12.75">
      <c r="AK15212" s="121"/>
    </row>
    <row r="15213" spans="37:37" ht="12.75">
      <c r="AK15213" s="121"/>
    </row>
    <row r="15214" spans="37:37" ht="12.75">
      <c r="AK15214" s="121"/>
    </row>
    <row r="15215" spans="37:37" ht="12.75">
      <c r="AK15215" s="121"/>
    </row>
    <row r="15216" spans="37:37" ht="12.75">
      <c r="AK15216" s="121"/>
    </row>
    <row r="15217" spans="37:37" ht="12.75">
      <c r="AK15217" s="121"/>
    </row>
    <row r="15218" spans="37:37" ht="12.75">
      <c r="AK15218" s="121"/>
    </row>
    <row r="15219" spans="37:37" ht="12.75">
      <c r="AK15219" s="121"/>
    </row>
    <row r="15220" spans="37:37" ht="12.75">
      <c r="AK15220" s="121"/>
    </row>
    <row r="15221" spans="37:37" ht="12.75">
      <c r="AK15221" s="121"/>
    </row>
    <row r="15222" spans="37:37" ht="12.75">
      <c r="AK15222" s="121"/>
    </row>
    <row r="15223" spans="37:37" ht="12.75">
      <c r="AK15223" s="121"/>
    </row>
    <row r="15224" spans="37:37" ht="12.75">
      <c r="AK15224" s="121"/>
    </row>
    <row r="15225" spans="37:37" ht="12.75">
      <c r="AK15225" s="121"/>
    </row>
    <row r="15226" spans="37:37" ht="12.75">
      <c r="AK15226" s="121"/>
    </row>
    <row r="15227" spans="37:37" ht="12.75">
      <c r="AK15227" s="121"/>
    </row>
    <row r="15228" spans="37:37" ht="12.75">
      <c r="AK15228" s="121"/>
    </row>
    <row r="15229" spans="37:37" ht="12.75">
      <c r="AK15229" s="121"/>
    </row>
    <row r="15230" spans="37:37" ht="12.75">
      <c r="AK15230" s="121"/>
    </row>
    <row r="15231" spans="37:37" ht="12.75">
      <c r="AK15231" s="121"/>
    </row>
    <row r="15232" spans="37:37" ht="12.75">
      <c r="AK15232" s="121"/>
    </row>
    <row r="15233" spans="37:37" ht="12.75">
      <c r="AK15233" s="121"/>
    </row>
    <row r="15234" spans="37:37" ht="12.75">
      <c r="AK15234" s="121"/>
    </row>
    <row r="15235" spans="37:37" ht="12.75">
      <c r="AK15235" s="121"/>
    </row>
    <row r="15236" spans="37:37" ht="12.75">
      <c r="AK15236" s="121"/>
    </row>
    <row r="15237" spans="37:37" ht="12.75">
      <c r="AK15237" s="121"/>
    </row>
    <row r="15238" spans="37:37" ht="12.75">
      <c r="AK15238" s="121"/>
    </row>
    <row r="15239" spans="37:37" ht="12.75">
      <c r="AK15239" s="121"/>
    </row>
    <row r="15240" spans="37:37" ht="12.75">
      <c r="AK15240" s="121"/>
    </row>
    <row r="15241" spans="37:37" ht="12.75">
      <c r="AK15241" s="121"/>
    </row>
    <row r="15242" spans="37:37" ht="12.75">
      <c r="AK15242" s="121"/>
    </row>
    <row r="15243" spans="37:37" ht="12.75">
      <c r="AK15243" s="121"/>
    </row>
    <row r="15244" spans="37:37" ht="12.75">
      <c r="AK15244" s="121"/>
    </row>
    <row r="15245" spans="37:37" ht="12.75">
      <c r="AK15245" s="121"/>
    </row>
    <row r="15246" spans="37:37" ht="12.75">
      <c r="AK15246" s="121"/>
    </row>
    <row r="15247" spans="37:37" ht="12.75">
      <c r="AK15247" s="121"/>
    </row>
    <row r="15248" spans="37:37" ht="12.75">
      <c r="AK15248" s="121"/>
    </row>
    <row r="15249" spans="37:37" ht="12.75">
      <c r="AK15249" s="121"/>
    </row>
    <row r="15250" spans="37:37" ht="12.75">
      <c r="AK15250" s="121"/>
    </row>
    <row r="15251" spans="37:37" ht="12.75">
      <c r="AK15251" s="121"/>
    </row>
    <row r="15252" spans="37:37" ht="12.75">
      <c r="AK15252" s="121"/>
    </row>
    <row r="15253" spans="37:37" ht="12.75">
      <c r="AK15253" s="121"/>
    </row>
    <row r="15254" spans="37:37" ht="12.75">
      <c r="AK15254" s="121"/>
    </row>
    <row r="15255" spans="37:37" ht="12.75">
      <c r="AK15255" s="121"/>
    </row>
    <row r="15256" spans="37:37" ht="12.75">
      <c r="AK15256" s="121"/>
    </row>
    <row r="15257" spans="37:37" ht="12.75">
      <c r="AK15257" s="121"/>
    </row>
    <row r="15258" spans="37:37" ht="12.75">
      <c r="AK15258" s="121"/>
    </row>
    <row r="15259" spans="37:37" ht="12.75">
      <c r="AK15259" s="121"/>
    </row>
    <row r="15260" spans="37:37" ht="12.75">
      <c r="AK15260" s="121"/>
    </row>
    <row r="15261" spans="37:37" ht="12.75">
      <c r="AK15261" s="121"/>
    </row>
    <row r="15262" spans="37:37" ht="12.75">
      <c r="AK15262" s="121"/>
    </row>
    <row r="15263" spans="37:37" ht="12.75">
      <c r="AK15263" s="121"/>
    </row>
    <row r="15264" spans="37:37" ht="12.75">
      <c r="AK15264" s="121"/>
    </row>
    <row r="15265" spans="37:37" ht="12.75">
      <c r="AK15265" s="121"/>
    </row>
    <row r="15266" spans="37:37" ht="12.75">
      <c r="AK15266" s="121"/>
    </row>
    <row r="15267" spans="37:37" ht="12.75">
      <c r="AK15267" s="121"/>
    </row>
    <row r="15268" spans="37:37" ht="12.75">
      <c r="AK15268" s="121"/>
    </row>
    <row r="15269" spans="37:37" ht="12.75">
      <c r="AK15269" s="121"/>
    </row>
    <row r="15270" spans="37:37" ht="12.75">
      <c r="AK15270" s="121"/>
    </row>
    <row r="15271" spans="37:37" ht="12.75">
      <c r="AK15271" s="121"/>
    </row>
    <row r="15272" spans="37:37" ht="12.75">
      <c r="AK15272" s="121"/>
    </row>
    <row r="15273" spans="37:37" ht="12.75">
      <c r="AK15273" s="121"/>
    </row>
    <row r="15274" spans="37:37" ht="12.75">
      <c r="AK15274" s="121"/>
    </row>
    <row r="15275" spans="37:37" ht="12.75">
      <c r="AK15275" s="121"/>
    </row>
    <row r="15276" spans="37:37" ht="12.75">
      <c r="AK15276" s="121"/>
    </row>
    <row r="15277" spans="37:37" ht="12.75">
      <c r="AK15277" s="121"/>
    </row>
    <row r="15278" spans="37:37" ht="12.75">
      <c r="AK15278" s="121"/>
    </row>
    <row r="15279" spans="37:37" ht="12.75">
      <c r="AK15279" s="121"/>
    </row>
    <row r="15280" spans="37:37" ht="12.75">
      <c r="AK15280" s="121"/>
    </row>
    <row r="15281" spans="37:37" ht="12.75">
      <c r="AK15281" s="121"/>
    </row>
    <row r="15282" spans="37:37" ht="12.75">
      <c r="AK15282" s="121"/>
    </row>
    <row r="15283" spans="37:37" ht="12.75">
      <c r="AK15283" s="121"/>
    </row>
    <row r="15284" spans="37:37" ht="12.75">
      <c r="AK15284" s="121"/>
    </row>
    <row r="15285" spans="37:37" ht="12.75">
      <c r="AK15285" s="121"/>
    </row>
    <row r="15286" spans="37:37" ht="12.75">
      <c r="AK15286" s="121"/>
    </row>
    <row r="15287" spans="37:37" ht="12.75">
      <c r="AK15287" s="121"/>
    </row>
    <row r="15288" spans="37:37" ht="12.75">
      <c r="AK15288" s="121"/>
    </row>
    <row r="15289" spans="37:37" ht="12.75">
      <c r="AK15289" s="121"/>
    </row>
    <row r="15290" spans="37:37" ht="12.75">
      <c r="AK15290" s="121"/>
    </row>
    <row r="15291" spans="37:37" ht="12.75">
      <c r="AK15291" s="121"/>
    </row>
    <row r="15292" spans="37:37" ht="12.75">
      <c r="AK15292" s="121"/>
    </row>
    <row r="15293" spans="37:37" ht="12.75">
      <c r="AK15293" s="121"/>
    </row>
    <row r="15294" spans="37:37" ht="12.75">
      <c r="AK15294" s="121"/>
    </row>
    <row r="15295" spans="37:37" ht="12.75">
      <c r="AK15295" s="121"/>
    </row>
    <row r="15296" spans="37:37" ht="12.75">
      <c r="AK15296" s="121"/>
    </row>
    <row r="15297" spans="37:37" ht="12.75">
      <c r="AK15297" s="121"/>
    </row>
    <row r="15298" spans="37:37" ht="12.75">
      <c r="AK15298" s="121"/>
    </row>
    <row r="15299" spans="37:37" ht="12.75">
      <c r="AK15299" s="121"/>
    </row>
    <row r="15300" spans="37:37" ht="12.75">
      <c r="AK15300" s="121"/>
    </row>
    <row r="15301" spans="37:37" ht="12.75">
      <c r="AK15301" s="121"/>
    </row>
    <row r="15302" spans="37:37" ht="12.75">
      <c r="AK15302" s="121"/>
    </row>
    <row r="15303" spans="37:37" ht="12.75">
      <c r="AK15303" s="121"/>
    </row>
    <row r="15304" spans="37:37" ht="12.75">
      <c r="AK15304" s="121"/>
    </row>
    <row r="15305" spans="37:37" ht="12.75">
      <c r="AK15305" s="121"/>
    </row>
    <row r="15306" spans="37:37" ht="12.75">
      <c r="AK15306" s="121"/>
    </row>
    <row r="15307" spans="37:37" ht="12.75">
      <c r="AK15307" s="121"/>
    </row>
    <row r="15308" spans="37:37" ht="12.75">
      <c r="AK15308" s="121"/>
    </row>
    <row r="15309" spans="37:37" ht="12.75">
      <c r="AK15309" s="121"/>
    </row>
    <row r="15310" spans="37:37" ht="12.75">
      <c r="AK15310" s="121"/>
    </row>
    <row r="15311" spans="37:37" ht="12.75">
      <c r="AK15311" s="121"/>
    </row>
    <row r="15312" spans="37:37" ht="12.75">
      <c r="AK15312" s="121"/>
    </row>
    <row r="15313" spans="37:37" ht="12.75">
      <c r="AK15313" s="121"/>
    </row>
    <row r="15314" spans="37:37" ht="12.75">
      <c r="AK15314" s="121"/>
    </row>
    <row r="15315" spans="37:37" ht="12.75">
      <c r="AK15315" s="121"/>
    </row>
    <row r="15316" spans="37:37" ht="12.75">
      <c r="AK15316" s="121"/>
    </row>
    <row r="15317" spans="37:37" ht="12.75">
      <c r="AK15317" s="121"/>
    </row>
    <row r="15318" spans="37:37" ht="12.75">
      <c r="AK15318" s="121"/>
    </row>
    <row r="15319" spans="37:37" ht="12.75">
      <c r="AK15319" s="121"/>
    </row>
    <row r="15320" spans="37:37" ht="12.75">
      <c r="AK15320" s="121"/>
    </row>
    <row r="15321" spans="37:37" ht="12.75">
      <c r="AK15321" s="121"/>
    </row>
    <row r="15322" spans="37:37" ht="12.75">
      <c r="AK15322" s="121"/>
    </row>
    <row r="15323" spans="37:37" ht="12.75">
      <c r="AK15323" s="121"/>
    </row>
    <row r="15324" spans="37:37" ht="12.75">
      <c r="AK15324" s="121"/>
    </row>
    <row r="15325" spans="37:37" ht="12.75">
      <c r="AK15325" s="121"/>
    </row>
    <row r="15326" spans="37:37" ht="12.75">
      <c r="AK15326" s="121"/>
    </row>
    <row r="15327" spans="37:37" ht="12.75">
      <c r="AK15327" s="121"/>
    </row>
    <row r="15328" spans="37:37" ht="12.75">
      <c r="AK15328" s="121"/>
    </row>
    <row r="15329" spans="37:37" ht="12.75">
      <c r="AK15329" s="121"/>
    </row>
    <row r="15330" spans="37:37" ht="12.75">
      <c r="AK15330" s="121"/>
    </row>
    <row r="15331" spans="37:37" ht="12.75">
      <c r="AK15331" s="121"/>
    </row>
    <row r="15332" spans="37:37" ht="12.75">
      <c r="AK15332" s="121"/>
    </row>
    <row r="15333" spans="37:37" ht="12.75">
      <c r="AK15333" s="121"/>
    </row>
    <row r="15334" spans="37:37" ht="12.75">
      <c r="AK15334" s="121"/>
    </row>
    <row r="15335" spans="37:37" ht="12.75">
      <c r="AK15335" s="121"/>
    </row>
    <row r="15336" spans="37:37" ht="12.75">
      <c r="AK15336" s="121"/>
    </row>
    <row r="15337" spans="37:37" ht="12.75">
      <c r="AK15337" s="121"/>
    </row>
    <row r="15338" spans="37:37" ht="12.75">
      <c r="AK15338" s="121"/>
    </row>
    <row r="15339" spans="37:37" ht="12.75">
      <c r="AK15339" s="121"/>
    </row>
    <row r="15340" spans="37:37" ht="12.75">
      <c r="AK15340" s="121"/>
    </row>
    <row r="15341" spans="37:37" ht="12.75">
      <c r="AK15341" s="121"/>
    </row>
    <row r="15342" spans="37:37" ht="12.75">
      <c r="AK15342" s="121"/>
    </row>
    <row r="15343" spans="37:37" ht="12.75">
      <c r="AK15343" s="121"/>
    </row>
    <row r="15344" spans="37:37" ht="12.75">
      <c r="AK15344" s="121"/>
    </row>
    <row r="15345" spans="37:37" ht="12.75">
      <c r="AK15345" s="121"/>
    </row>
    <row r="15346" spans="37:37" ht="12.75">
      <c r="AK15346" s="121"/>
    </row>
    <row r="15347" spans="37:37" ht="12.75">
      <c r="AK15347" s="121"/>
    </row>
    <row r="15348" spans="37:37" ht="12.75">
      <c r="AK15348" s="121"/>
    </row>
    <row r="15349" spans="37:37" ht="12.75">
      <c r="AK15349" s="121"/>
    </row>
    <row r="15350" spans="37:37" ht="12.75">
      <c r="AK15350" s="121"/>
    </row>
    <row r="15351" spans="37:37" ht="12.75">
      <c r="AK15351" s="121"/>
    </row>
    <row r="15352" spans="37:37" ht="12.75">
      <c r="AK15352" s="121"/>
    </row>
    <row r="15353" spans="37:37" ht="12.75">
      <c r="AK15353" s="121"/>
    </row>
    <row r="15354" spans="37:37" ht="12.75">
      <c r="AK15354" s="121"/>
    </row>
    <row r="15355" spans="37:37" ht="12.75">
      <c r="AK15355" s="121"/>
    </row>
    <row r="15356" spans="37:37" ht="12.75">
      <c r="AK15356" s="121"/>
    </row>
    <row r="15357" spans="37:37" ht="12.75">
      <c r="AK15357" s="121"/>
    </row>
    <row r="15358" spans="37:37" ht="12.75">
      <c r="AK15358" s="121"/>
    </row>
    <row r="15359" spans="37:37" ht="12.75">
      <c r="AK15359" s="121"/>
    </row>
    <row r="15360" spans="37:37" ht="12.75">
      <c r="AK15360" s="121"/>
    </row>
    <row r="15361" spans="37:37" ht="12.75">
      <c r="AK15361" s="121"/>
    </row>
    <row r="15362" spans="37:37" ht="12.75">
      <c r="AK15362" s="121"/>
    </row>
    <row r="15363" spans="37:37" ht="12.75">
      <c r="AK15363" s="121"/>
    </row>
    <row r="15364" spans="37:37" ht="12.75">
      <c r="AK15364" s="121"/>
    </row>
    <row r="15365" spans="37:37" ht="12.75">
      <c r="AK15365" s="121"/>
    </row>
    <row r="15366" spans="37:37" ht="12.75">
      <c r="AK15366" s="121"/>
    </row>
    <row r="15367" spans="37:37" ht="12.75">
      <c r="AK15367" s="121"/>
    </row>
    <row r="15368" spans="37:37" ht="12.75">
      <c r="AK15368" s="121"/>
    </row>
    <row r="15369" spans="37:37" ht="12.75">
      <c r="AK15369" s="121"/>
    </row>
    <row r="15370" spans="37:37" ht="12.75">
      <c r="AK15370" s="121"/>
    </row>
    <row r="15371" spans="37:37" ht="12.75">
      <c r="AK15371" s="121"/>
    </row>
    <row r="15372" spans="37:37" ht="12.75">
      <c r="AK15372" s="121"/>
    </row>
    <row r="15373" spans="37:37" ht="12.75">
      <c r="AK15373" s="121"/>
    </row>
    <row r="15374" spans="37:37" ht="12.75">
      <c r="AK15374" s="121"/>
    </row>
    <row r="15375" spans="37:37" ht="12.75">
      <c r="AK15375" s="121"/>
    </row>
    <row r="15376" spans="37:37" ht="12.75">
      <c r="AK15376" s="121"/>
    </row>
    <row r="15377" spans="37:37" ht="12.75">
      <c r="AK15377" s="121"/>
    </row>
    <row r="15378" spans="37:37" ht="12.75">
      <c r="AK15378" s="121"/>
    </row>
    <row r="15379" spans="37:37" ht="12.75">
      <c r="AK15379" s="121"/>
    </row>
    <row r="15380" spans="37:37" ht="12.75">
      <c r="AK15380" s="121"/>
    </row>
    <row r="15381" spans="37:37" ht="12.75">
      <c r="AK15381" s="121"/>
    </row>
    <row r="15382" spans="37:37" ht="12.75">
      <c r="AK15382" s="121"/>
    </row>
    <row r="15383" spans="37:37" ht="12.75">
      <c r="AK15383" s="121"/>
    </row>
    <row r="15384" spans="37:37" ht="12.75">
      <c r="AK15384" s="121"/>
    </row>
    <row r="15385" spans="37:37" ht="12.75">
      <c r="AK15385" s="121"/>
    </row>
    <row r="15386" spans="37:37" ht="12.75">
      <c r="AK15386" s="121"/>
    </row>
    <row r="15387" spans="37:37" ht="12.75">
      <c r="AK15387" s="121"/>
    </row>
    <row r="15388" spans="37:37" ht="12.75">
      <c r="AK15388" s="121"/>
    </row>
    <row r="15389" spans="37:37" ht="12.75">
      <c r="AK15389" s="121"/>
    </row>
    <row r="15390" spans="37:37" ht="12.75">
      <c r="AK15390" s="121"/>
    </row>
    <row r="15391" spans="37:37" ht="12.75">
      <c r="AK15391" s="121"/>
    </row>
    <row r="15392" spans="37:37" ht="12.75">
      <c r="AK15392" s="121"/>
    </row>
    <row r="15393" spans="37:37" ht="12.75">
      <c r="AK15393" s="121"/>
    </row>
    <row r="15394" spans="37:37" ht="12.75">
      <c r="AK15394" s="121"/>
    </row>
    <row r="15395" spans="37:37" ht="12.75">
      <c r="AK15395" s="121"/>
    </row>
    <row r="15396" spans="37:37" ht="12.75">
      <c r="AK15396" s="121"/>
    </row>
    <row r="15397" spans="37:37" ht="12.75">
      <c r="AK15397" s="121"/>
    </row>
    <row r="15398" spans="37:37" ht="12.75">
      <c r="AK15398" s="121"/>
    </row>
    <row r="15399" spans="37:37" ht="12.75">
      <c r="AK15399" s="121"/>
    </row>
    <row r="15400" spans="37:37" ht="12.75">
      <c r="AK15400" s="121"/>
    </row>
    <row r="15401" spans="37:37" ht="12.75">
      <c r="AK15401" s="121"/>
    </row>
    <row r="15402" spans="37:37" ht="12.75">
      <c r="AK15402" s="121"/>
    </row>
    <row r="15403" spans="37:37" ht="12.75">
      <c r="AK15403" s="121"/>
    </row>
    <row r="15404" spans="37:37" ht="12.75">
      <c r="AK15404" s="121"/>
    </row>
    <row r="15405" spans="37:37" ht="12.75">
      <c r="AK15405" s="121"/>
    </row>
    <row r="15406" spans="37:37" ht="12.75">
      <c r="AK15406" s="121"/>
    </row>
    <row r="15407" spans="37:37" ht="12.75">
      <c r="AK15407" s="121"/>
    </row>
    <row r="15408" spans="37:37" ht="12.75">
      <c r="AK15408" s="121"/>
    </row>
    <row r="15409" spans="37:37" ht="12.75">
      <c r="AK15409" s="121"/>
    </row>
    <row r="15410" spans="37:37" ht="12.75">
      <c r="AK15410" s="121"/>
    </row>
    <row r="15411" spans="37:37" ht="12.75">
      <c r="AK15411" s="121"/>
    </row>
    <row r="15412" spans="37:37" ht="12.75">
      <c r="AK15412" s="121"/>
    </row>
    <row r="15413" spans="37:37" ht="12.75">
      <c r="AK15413" s="121"/>
    </row>
    <row r="15414" spans="37:37" ht="12.75">
      <c r="AK15414" s="121"/>
    </row>
    <row r="15415" spans="37:37" ht="12.75">
      <c r="AK15415" s="121"/>
    </row>
    <row r="15416" spans="37:37" ht="12.75">
      <c r="AK15416" s="121"/>
    </row>
    <row r="15417" spans="37:37" ht="12.75">
      <c r="AK15417" s="121"/>
    </row>
    <row r="15418" spans="37:37" ht="12.75">
      <c r="AK15418" s="121"/>
    </row>
    <row r="15419" spans="37:37" ht="12.75">
      <c r="AK15419" s="121"/>
    </row>
    <row r="15420" spans="37:37" ht="12.75">
      <c r="AK15420" s="121"/>
    </row>
    <row r="15421" spans="37:37" ht="12.75">
      <c r="AK15421" s="121"/>
    </row>
    <row r="15422" spans="37:37" ht="12.75">
      <c r="AK15422" s="121"/>
    </row>
    <row r="15423" spans="37:37" ht="12.75">
      <c r="AK15423" s="121"/>
    </row>
    <row r="15424" spans="37:37" ht="12.75">
      <c r="AK15424" s="121"/>
    </row>
    <row r="15425" spans="37:37" ht="12.75">
      <c r="AK15425" s="121"/>
    </row>
    <row r="15426" spans="37:37" ht="12.75">
      <c r="AK15426" s="121"/>
    </row>
    <row r="15427" spans="37:37" ht="12.75">
      <c r="AK15427" s="121"/>
    </row>
    <row r="15428" spans="37:37" ht="12.75">
      <c r="AK15428" s="121"/>
    </row>
    <row r="15429" spans="37:37" ht="12.75">
      <c r="AK15429" s="121"/>
    </row>
    <row r="15430" spans="37:37" ht="12.75">
      <c r="AK15430" s="121"/>
    </row>
    <row r="15431" spans="37:37" ht="12.75">
      <c r="AK15431" s="121"/>
    </row>
    <row r="15432" spans="37:37" ht="12.75">
      <c r="AK15432" s="121"/>
    </row>
    <row r="15433" spans="37:37" ht="12.75">
      <c r="AK15433" s="121"/>
    </row>
    <row r="15434" spans="37:37" ht="12.75">
      <c r="AK15434" s="121"/>
    </row>
    <row r="15435" spans="37:37" ht="12.75">
      <c r="AK15435" s="121"/>
    </row>
    <row r="15436" spans="37:37" ht="12.75">
      <c r="AK15436" s="121"/>
    </row>
    <row r="15437" spans="37:37" ht="12.75">
      <c r="AK15437" s="121"/>
    </row>
    <row r="15438" spans="37:37" ht="12.75">
      <c r="AK15438" s="121"/>
    </row>
    <row r="15439" spans="37:37" ht="12.75">
      <c r="AK15439" s="121"/>
    </row>
    <row r="15440" spans="37:37" ht="12.75">
      <c r="AK15440" s="121"/>
    </row>
    <row r="15441" spans="37:37" ht="12.75">
      <c r="AK15441" s="121"/>
    </row>
    <row r="15442" spans="37:37" ht="12.75">
      <c r="AK15442" s="121"/>
    </row>
    <row r="15443" spans="37:37" ht="12.75">
      <c r="AK15443" s="121"/>
    </row>
    <row r="15444" spans="37:37" ht="12.75">
      <c r="AK15444" s="121"/>
    </row>
    <row r="15445" spans="37:37" ht="12.75">
      <c r="AK15445" s="121"/>
    </row>
    <row r="15446" spans="37:37" ht="12.75">
      <c r="AK15446" s="121"/>
    </row>
    <row r="15447" spans="37:37" ht="12.75">
      <c r="AK15447" s="121"/>
    </row>
    <row r="15448" spans="37:37" ht="12.75">
      <c r="AK15448" s="121"/>
    </row>
    <row r="15449" spans="37:37" ht="12.75">
      <c r="AK15449" s="121"/>
    </row>
    <row r="15450" spans="37:37" ht="12.75">
      <c r="AK15450" s="121"/>
    </row>
    <row r="15451" spans="37:37" ht="12.75">
      <c r="AK15451" s="121"/>
    </row>
    <row r="15452" spans="37:37" ht="12.75">
      <c r="AK15452" s="121"/>
    </row>
    <row r="15453" spans="37:37" ht="12.75">
      <c r="AK15453" s="121"/>
    </row>
    <row r="15454" spans="37:37" ht="12.75">
      <c r="AK15454" s="121"/>
    </row>
    <row r="15455" spans="37:37" ht="12.75">
      <c r="AK15455" s="121"/>
    </row>
    <row r="15456" spans="37:37" ht="12.75">
      <c r="AK15456" s="121"/>
    </row>
    <row r="15457" spans="37:37" ht="12.75">
      <c r="AK15457" s="121"/>
    </row>
    <row r="15458" spans="37:37" ht="12.75">
      <c r="AK15458" s="121"/>
    </row>
    <row r="15459" spans="37:37" ht="12.75">
      <c r="AK15459" s="121"/>
    </row>
    <row r="15460" spans="37:37" ht="12.75">
      <c r="AK15460" s="121"/>
    </row>
    <row r="15461" spans="37:37" ht="12.75">
      <c r="AK15461" s="121"/>
    </row>
    <row r="15462" spans="37:37" ht="12.75">
      <c r="AK15462" s="121"/>
    </row>
    <row r="15463" spans="37:37" ht="12.75">
      <c r="AK15463" s="121"/>
    </row>
    <row r="15464" spans="37:37" ht="12.75">
      <c r="AK15464" s="121"/>
    </row>
    <row r="15465" spans="37:37" ht="12.75">
      <c r="AK15465" s="121"/>
    </row>
    <row r="15466" spans="37:37" ht="12.75">
      <c r="AK15466" s="121"/>
    </row>
    <row r="15467" spans="37:37" ht="12.75">
      <c r="AK15467" s="121"/>
    </row>
    <row r="15468" spans="37:37" ht="12.75">
      <c r="AK15468" s="121"/>
    </row>
    <row r="15469" spans="37:37" ht="12.75">
      <c r="AK15469" s="121"/>
    </row>
    <row r="15470" spans="37:37" ht="12.75">
      <c r="AK15470" s="121"/>
    </row>
    <row r="15471" spans="37:37" ht="12.75">
      <c r="AK15471" s="121"/>
    </row>
    <row r="15472" spans="37:37" ht="12.75">
      <c r="AK15472" s="121"/>
    </row>
    <row r="15473" spans="37:37" ht="12.75">
      <c r="AK15473" s="121"/>
    </row>
    <row r="15474" spans="37:37" ht="12.75">
      <c r="AK15474" s="121"/>
    </row>
    <row r="15475" spans="37:37" ht="12.75">
      <c r="AK15475" s="121"/>
    </row>
    <row r="15476" spans="37:37" ht="12.75">
      <c r="AK15476" s="121"/>
    </row>
    <row r="15477" spans="37:37" ht="12.75">
      <c r="AK15477" s="121"/>
    </row>
    <row r="15478" spans="37:37" ht="12.75">
      <c r="AK15478" s="121"/>
    </row>
    <row r="15479" spans="37:37" ht="12.75">
      <c r="AK15479" s="121"/>
    </row>
    <row r="15480" spans="37:37" ht="12.75">
      <c r="AK15480" s="121"/>
    </row>
    <row r="15481" spans="37:37" ht="12.75">
      <c r="AK15481" s="121"/>
    </row>
    <row r="15482" spans="37:37" ht="12.75">
      <c r="AK15482" s="121"/>
    </row>
    <row r="15483" spans="37:37" ht="12.75">
      <c r="AK15483" s="121"/>
    </row>
    <row r="15484" spans="37:37" ht="12.75">
      <c r="AK15484" s="121"/>
    </row>
    <row r="15485" spans="37:37" ht="12.75">
      <c r="AK15485" s="121"/>
    </row>
    <row r="15486" spans="37:37" ht="12.75">
      <c r="AK15486" s="121"/>
    </row>
    <row r="15487" spans="37:37" ht="12.75">
      <c r="AK15487" s="121"/>
    </row>
    <row r="15488" spans="37:37" ht="12.75">
      <c r="AK15488" s="121"/>
    </row>
    <row r="15489" spans="37:37" ht="12.75">
      <c r="AK15489" s="121"/>
    </row>
    <row r="15490" spans="37:37" ht="12.75">
      <c r="AK15490" s="121"/>
    </row>
    <row r="15491" spans="37:37" ht="12.75">
      <c r="AK15491" s="121"/>
    </row>
    <row r="15492" spans="37:37" ht="12.75">
      <c r="AK15492" s="121"/>
    </row>
    <row r="15493" spans="37:37" ht="12.75">
      <c r="AK15493" s="121"/>
    </row>
    <row r="15494" spans="37:37" ht="12.75">
      <c r="AK15494" s="121"/>
    </row>
    <row r="15495" spans="37:37" ht="12.75">
      <c r="AK15495" s="121"/>
    </row>
    <row r="15496" spans="37:37" ht="12.75">
      <c r="AK15496" s="121"/>
    </row>
    <row r="15497" spans="37:37" ht="12.75">
      <c r="AK15497" s="121"/>
    </row>
    <row r="15498" spans="37:37" ht="12.75">
      <c r="AK15498" s="121"/>
    </row>
    <row r="15499" spans="37:37" ht="12.75">
      <c r="AK15499" s="121"/>
    </row>
    <row r="15500" spans="37:37" ht="12.75">
      <c r="AK15500" s="121"/>
    </row>
    <row r="15501" spans="37:37" ht="12.75">
      <c r="AK15501" s="121"/>
    </row>
    <row r="15502" spans="37:37" ht="12.75">
      <c r="AK15502" s="121"/>
    </row>
    <row r="15503" spans="37:37" ht="12.75">
      <c r="AK15503" s="121"/>
    </row>
    <row r="15504" spans="37:37" ht="12.75">
      <c r="AK15504" s="121"/>
    </row>
    <row r="15505" spans="37:37" ht="12.75">
      <c r="AK15505" s="121"/>
    </row>
    <row r="15506" spans="37:37" ht="12.75">
      <c r="AK15506" s="121"/>
    </row>
    <row r="15507" spans="37:37" ht="12.75">
      <c r="AK15507" s="121"/>
    </row>
    <row r="15508" spans="37:37" ht="12.75">
      <c r="AK15508" s="121"/>
    </row>
    <row r="15509" spans="37:37" ht="12.75">
      <c r="AK15509" s="121"/>
    </row>
    <row r="15510" spans="37:37" ht="12.75">
      <c r="AK15510" s="121"/>
    </row>
    <row r="15511" spans="37:37" ht="12.75">
      <c r="AK15511" s="121"/>
    </row>
    <row r="15512" spans="37:37" ht="12.75">
      <c r="AK15512" s="121"/>
    </row>
    <row r="15513" spans="37:37" ht="12.75">
      <c r="AK15513" s="121"/>
    </row>
    <row r="15514" spans="37:37" ht="12.75">
      <c r="AK15514" s="121"/>
    </row>
    <row r="15515" spans="37:37" ht="12.75">
      <c r="AK15515" s="121"/>
    </row>
    <row r="15516" spans="37:37" ht="12.75">
      <c r="AK15516" s="121"/>
    </row>
    <row r="15517" spans="37:37" ht="12.75">
      <c r="AK15517" s="121"/>
    </row>
    <row r="15518" spans="37:37" ht="12.75">
      <c r="AK15518" s="121"/>
    </row>
    <row r="15519" spans="37:37" ht="12.75">
      <c r="AK15519" s="121"/>
    </row>
    <row r="15520" spans="37:37" ht="12.75">
      <c r="AK15520" s="121"/>
    </row>
    <row r="15521" spans="37:37" ht="12.75">
      <c r="AK15521" s="121"/>
    </row>
    <row r="15522" spans="37:37" ht="12.75">
      <c r="AK15522" s="121"/>
    </row>
    <row r="15523" spans="37:37" ht="12.75">
      <c r="AK15523" s="121"/>
    </row>
    <row r="15524" spans="37:37" ht="12.75">
      <c r="AK15524" s="121"/>
    </row>
    <row r="15525" spans="37:37" ht="12.75">
      <c r="AK15525" s="121"/>
    </row>
    <row r="15526" spans="37:37" ht="12.75">
      <c r="AK15526" s="121"/>
    </row>
    <row r="15527" spans="37:37" ht="12.75">
      <c r="AK15527" s="121"/>
    </row>
    <row r="15528" spans="37:37" ht="12.75">
      <c r="AK15528" s="121"/>
    </row>
    <row r="15529" spans="37:37" ht="12.75">
      <c r="AK15529" s="121"/>
    </row>
    <row r="15530" spans="37:37" ht="12.75">
      <c r="AK15530" s="121"/>
    </row>
    <row r="15531" spans="37:37" ht="12.75">
      <c r="AK15531" s="121"/>
    </row>
    <row r="15532" spans="37:37" ht="12.75">
      <c r="AK15532" s="121"/>
    </row>
    <row r="15533" spans="37:37" ht="12.75">
      <c r="AK15533" s="121"/>
    </row>
    <row r="15534" spans="37:37" ht="12.75">
      <c r="AK15534" s="121"/>
    </row>
    <row r="15535" spans="37:37" ht="12.75">
      <c r="AK15535" s="121"/>
    </row>
    <row r="15536" spans="37:37" ht="12.75">
      <c r="AK15536" s="121"/>
    </row>
    <row r="15537" spans="37:37" ht="12.75">
      <c r="AK15537" s="121"/>
    </row>
    <row r="15538" spans="37:37" ht="12.75">
      <c r="AK15538" s="121"/>
    </row>
    <row r="15539" spans="37:37" ht="12.75">
      <c r="AK15539" s="121"/>
    </row>
    <row r="15540" spans="37:37" ht="12.75">
      <c r="AK15540" s="121"/>
    </row>
    <row r="15541" spans="37:37" ht="12.75">
      <c r="AK15541" s="121"/>
    </row>
    <row r="15542" spans="37:37" ht="12.75">
      <c r="AK15542" s="121"/>
    </row>
    <row r="15543" spans="37:37" ht="12.75">
      <c r="AK15543" s="121"/>
    </row>
    <row r="15544" spans="37:37" ht="12.75">
      <c r="AK15544" s="121"/>
    </row>
    <row r="15545" spans="37:37" ht="12.75">
      <c r="AK15545" s="121"/>
    </row>
    <row r="15546" spans="37:37" ht="12.75">
      <c r="AK15546" s="121"/>
    </row>
    <row r="15547" spans="37:37" ht="12.75">
      <c r="AK15547" s="121"/>
    </row>
    <row r="15548" spans="37:37" ht="12.75">
      <c r="AK15548" s="121"/>
    </row>
    <row r="15549" spans="37:37" ht="12.75">
      <c r="AK15549" s="121"/>
    </row>
    <row r="15550" spans="37:37" ht="12.75">
      <c r="AK15550" s="121"/>
    </row>
    <row r="15551" spans="37:37" ht="12.75">
      <c r="AK15551" s="121"/>
    </row>
    <row r="15552" spans="37:37" ht="12.75">
      <c r="AK15552" s="121"/>
    </row>
    <row r="15553" spans="37:37" ht="12.75">
      <c r="AK15553" s="121"/>
    </row>
    <row r="15554" spans="37:37" ht="12.75">
      <c r="AK15554" s="121"/>
    </row>
    <row r="15555" spans="37:37" ht="12.75">
      <c r="AK15555" s="121"/>
    </row>
    <row r="15556" spans="37:37" ht="12.75">
      <c r="AK15556" s="121"/>
    </row>
    <row r="15557" spans="37:37" ht="12.75">
      <c r="AK15557" s="121"/>
    </row>
    <row r="15558" spans="37:37" ht="12.75">
      <c r="AK15558" s="121"/>
    </row>
    <row r="15559" spans="37:37" ht="12.75">
      <c r="AK15559" s="121"/>
    </row>
    <row r="15560" spans="37:37" ht="12.75">
      <c r="AK15560" s="121"/>
    </row>
    <row r="15561" spans="37:37" ht="12.75">
      <c r="AK15561" s="121"/>
    </row>
    <row r="15562" spans="37:37" ht="12.75">
      <c r="AK15562" s="121"/>
    </row>
    <row r="15563" spans="37:37" ht="12.75">
      <c r="AK15563" s="121"/>
    </row>
    <row r="15564" spans="37:37" ht="12.75">
      <c r="AK15564" s="121"/>
    </row>
    <row r="15565" spans="37:37" ht="12.75">
      <c r="AK15565" s="121"/>
    </row>
    <row r="15566" spans="37:37" ht="12.75">
      <c r="AK15566" s="121"/>
    </row>
    <row r="15567" spans="37:37" ht="12.75">
      <c r="AK15567" s="121"/>
    </row>
    <row r="15568" spans="37:37" ht="12.75">
      <c r="AK15568" s="121"/>
    </row>
    <row r="15569" spans="37:37" ht="12.75">
      <c r="AK15569" s="121"/>
    </row>
    <row r="15570" spans="37:37" ht="12.75">
      <c r="AK15570" s="121"/>
    </row>
    <row r="15571" spans="37:37" ht="12.75">
      <c r="AK15571" s="121"/>
    </row>
    <row r="15572" spans="37:37" ht="12.75">
      <c r="AK15572" s="121"/>
    </row>
    <row r="15573" spans="37:37" ht="12.75">
      <c r="AK15573" s="121"/>
    </row>
    <row r="15574" spans="37:37" ht="12.75">
      <c r="AK15574" s="121"/>
    </row>
    <row r="15575" spans="37:37" ht="12.75">
      <c r="AK15575" s="121"/>
    </row>
    <row r="15576" spans="37:37" ht="12.75">
      <c r="AK15576" s="121"/>
    </row>
    <row r="15577" spans="37:37" ht="12.75">
      <c r="AK15577" s="121"/>
    </row>
    <row r="15578" spans="37:37" ht="12.75">
      <c r="AK15578" s="121"/>
    </row>
    <row r="15579" spans="37:37" ht="12.75">
      <c r="AK15579" s="121"/>
    </row>
    <row r="15580" spans="37:37" ht="12.75">
      <c r="AK15580" s="121"/>
    </row>
    <row r="15581" spans="37:37" ht="12.75">
      <c r="AK15581" s="121"/>
    </row>
    <row r="15582" spans="37:37" ht="12.75">
      <c r="AK15582" s="121"/>
    </row>
    <row r="15583" spans="37:37" ht="12.75">
      <c r="AK15583" s="121"/>
    </row>
    <row r="15584" spans="37:37" ht="12.75">
      <c r="AK15584" s="121"/>
    </row>
    <row r="15585" spans="37:37" ht="12.75">
      <c r="AK15585" s="121"/>
    </row>
    <row r="15586" spans="37:37" ht="12.75">
      <c r="AK15586" s="121"/>
    </row>
    <row r="15587" spans="37:37" ht="12.75">
      <c r="AK15587" s="121"/>
    </row>
    <row r="15588" spans="37:37" ht="12.75">
      <c r="AK15588" s="121"/>
    </row>
    <row r="15589" spans="37:37" ht="12.75">
      <c r="AK15589" s="121"/>
    </row>
    <row r="15590" spans="37:37" ht="12.75">
      <c r="AK15590" s="121"/>
    </row>
    <row r="15591" spans="37:37" ht="12.75">
      <c r="AK15591" s="121"/>
    </row>
    <row r="15592" spans="37:37" ht="12.75">
      <c r="AK15592" s="121"/>
    </row>
    <row r="15593" spans="37:37" ht="12.75">
      <c r="AK15593" s="121"/>
    </row>
    <row r="15594" spans="37:37" ht="12.75">
      <c r="AK15594" s="121"/>
    </row>
    <row r="15595" spans="37:37" ht="12.75">
      <c r="AK15595" s="121"/>
    </row>
    <row r="15596" spans="37:37" ht="12.75">
      <c r="AK15596" s="121"/>
    </row>
    <row r="15597" spans="37:37" ht="12.75">
      <c r="AK15597" s="121"/>
    </row>
    <row r="15598" spans="37:37" ht="12.75">
      <c r="AK15598" s="121"/>
    </row>
    <row r="15599" spans="37:37" ht="12.75">
      <c r="AK15599" s="121"/>
    </row>
    <row r="15600" spans="37:37" ht="12.75">
      <c r="AK15600" s="121"/>
    </row>
    <row r="15601" spans="37:37" ht="12.75">
      <c r="AK15601" s="121"/>
    </row>
    <row r="15602" spans="37:37" ht="12.75">
      <c r="AK15602" s="121"/>
    </row>
    <row r="15603" spans="37:37" ht="12.75">
      <c r="AK15603" s="121"/>
    </row>
    <row r="15604" spans="37:37" ht="12.75">
      <c r="AK15604" s="121"/>
    </row>
    <row r="15605" spans="37:37" ht="12.75">
      <c r="AK15605" s="121"/>
    </row>
    <row r="15606" spans="37:37" ht="12.75">
      <c r="AK15606" s="121"/>
    </row>
    <row r="15607" spans="37:37" ht="12.75">
      <c r="AK15607" s="121"/>
    </row>
    <row r="15608" spans="37:37" ht="12.75">
      <c r="AK15608" s="121"/>
    </row>
    <row r="15609" spans="37:37" ht="12.75">
      <c r="AK15609" s="121"/>
    </row>
    <row r="15610" spans="37:37" ht="12.75">
      <c r="AK15610" s="121"/>
    </row>
    <row r="15611" spans="37:37" ht="12.75">
      <c r="AK15611" s="121"/>
    </row>
    <row r="15612" spans="37:37" ht="12.75">
      <c r="AK15612" s="121"/>
    </row>
    <row r="15613" spans="37:37" ht="12.75">
      <c r="AK15613" s="121"/>
    </row>
    <row r="15614" spans="37:37" ht="12.75">
      <c r="AK15614" s="121"/>
    </row>
    <row r="15615" spans="37:37" ht="12.75">
      <c r="AK15615" s="121"/>
    </row>
    <row r="15616" spans="37:37" ht="12.75">
      <c r="AK15616" s="121"/>
    </row>
    <row r="15617" spans="37:37" ht="12.75">
      <c r="AK15617" s="121"/>
    </row>
    <row r="15618" spans="37:37" ht="12.75">
      <c r="AK15618" s="121"/>
    </row>
    <row r="15619" spans="37:37" ht="12.75">
      <c r="AK15619" s="121"/>
    </row>
    <row r="15620" spans="37:37" ht="12.75">
      <c r="AK15620" s="121"/>
    </row>
    <row r="15621" spans="37:37" ht="12.75">
      <c r="AK15621" s="121"/>
    </row>
    <row r="15622" spans="37:37" ht="12.75">
      <c r="AK15622" s="121"/>
    </row>
    <row r="15623" spans="37:37" ht="12.75">
      <c r="AK15623" s="121"/>
    </row>
    <row r="15624" spans="37:37" ht="12.75">
      <c r="AK15624" s="121"/>
    </row>
    <row r="15625" spans="37:37" ht="12.75">
      <c r="AK15625" s="121"/>
    </row>
    <row r="15626" spans="37:37" ht="12.75">
      <c r="AK15626" s="121"/>
    </row>
    <row r="15627" spans="37:37" ht="12.75">
      <c r="AK15627" s="121"/>
    </row>
    <row r="15628" spans="37:37" ht="12.75">
      <c r="AK15628" s="121"/>
    </row>
    <row r="15629" spans="37:37" ht="12.75">
      <c r="AK15629" s="121"/>
    </row>
    <row r="15630" spans="37:37" ht="12.75">
      <c r="AK15630" s="121"/>
    </row>
    <row r="15631" spans="37:37" ht="12.75">
      <c r="AK15631" s="121"/>
    </row>
    <row r="15632" spans="37:37" ht="12.75">
      <c r="AK15632" s="121"/>
    </row>
    <row r="15633" spans="37:37" ht="12.75">
      <c r="AK15633" s="121"/>
    </row>
    <row r="15634" spans="37:37" ht="12.75">
      <c r="AK15634" s="121"/>
    </row>
    <row r="15635" spans="37:37" ht="12.75">
      <c r="AK15635" s="121"/>
    </row>
    <row r="15636" spans="37:37" ht="12.75">
      <c r="AK15636" s="121"/>
    </row>
    <row r="15637" spans="37:37" ht="12.75">
      <c r="AK15637" s="121"/>
    </row>
    <row r="15638" spans="37:37" ht="12.75">
      <c r="AK15638" s="121"/>
    </row>
    <row r="15639" spans="37:37" ht="12.75">
      <c r="AK15639" s="121"/>
    </row>
    <row r="15640" spans="37:37" ht="12.75">
      <c r="AK15640" s="121"/>
    </row>
    <row r="15641" spans="37:37" ht="12.75">
      <c r="AK15641" s="121"/>
    </row>
    <row r="15642" spans="37:37" ht="12.75">
      <c r="AK15642" s="121"/>
    </row>
    <row r="15643" spans="37:37" ht="12.75">
      <c r="AK15643" s="121"/>
    </row>
    <row r="15644" spans="37:37" ht="12.75">
      <c r="AK15644" s="121"/>
    </row>
    <row r="15645" spans="37:37" ht="12.75">
      <c r="AK15645" s="121"/>
    </row>
    <row r="15646" spans="37:37" ht="12.75">
      <c r="AK15646" s="121"/>
    </row>
    <row r="15647" spans="37:37" ht="12.75">
      <c r="AK15647" s="121"/>
    </row>
    <row r="15648" spans="37:37" ht="12.75">
      <c r="AK15648" s="121"/>
    </row>
    <row r="15649" spans="37:37" ht="12.75">
      <c r="AK15649" s="121"/>
    </row>
    <row r="15650" spans="37:37" ht="12.75">
      <c r="AK15650" s="121"/>
    </row>
    <row r="15651" spans="37:37" ht="12.75">
      <c r="AK15651" s="121"/>
    </row>
    <row r="15652" spans="37:37" ht="12.75">
      <c r="AK15652" s="121"/>
    </row>
    <row r="15653" spans="37:37" ht="12.75">
      <c r="AK15653" s="121"/>
    </row>
    <row r="15654" spans="37:37" ht="12.75">
      <c r="AK15654" s="121"/>
    </row>
    <row r="15655" spans="37:37" ht="12.75">
      <c r="AK15655" s="121"/>
    </row>
    <row r="15656" spans="37:37" ht="12.75">
      <c r="AK15656" s="121"/>
    </row>
    <row r="15657" spans="37:37" ht="12.75">
      <c r="AK15657" s="121"/>
    </row>
    <row r="15658" spans="37:37" ht="12.75">
      <c r="AK15658" s="121"/>
    </row>
    <row r="15659" spans="37:37" ht="12.75">
      <c r="AK15659" s="121"/>
    </row>
    <row r="15660" spans="37:37" ht="12.75">
      <c r="AK15660" s="121"/>
    </row>
    <row r="15661" spans="37:37" ht="12.75">
      <c r="AK15661" s="121"/>
    </row>
    <row r="15662" spans="37:37" ht="12.75">
      <c r="AK15662" s="121"/>
    </row>
    <row r="15663" spans="37:37" ht="12.75">
      <c r="AK15663" s="121"/>
    </row>
    <row r="15664" spans="37:37" ht="12.75">
      <c r="AK15664" s="121"/>
    </row>
    <row r="15665" spans="37:37" ht="12.75">
      <c r="AK15665" s="121"/>
    </row>
    <row r="15666" spans="37:37" ht="12.75">
      <c r="AK15666" s="121"/>
    </row>
    <row r="15667" spans="37:37" ht="12.75">
      <c r="AK15667" s="121"/>
    </row>
    <row r="15668" spans="37:37" ht="12.75">
      <c r="AK15668" s="121"/>
    </row>
    <row r="15669" spans="37:37" ht="12.75">
      <c r="AK15669" s="121"/>
    </row>
    <row r="15670" spans="37:37" ht="12.75">
      <c r="AK15670" s="121"/>
    </row>
    <row r="15671" spans="37:37" ht="12.75">
      <c r="AK15671" s="121"/>
    </row>
    <row r="15672" spans="37:37" ht="12.75">
      <c r="AK15672" s="121"/>
    </row>
    <row r="15673" spans="37:37" ht="12.75">
      <c r="AK15673" s="121"/>
    </row>
    <row r="15674" spans="37:37" ht="12.75">
      <c r="AK15674" s="121"/>
    </row>
    <row r="15675" spans="37:37" ht="12.75">
      <c r="AK15675" s="121"/>
    </row>
    <row r="15676" spans="37:37" ht="12.75">
      <c r="AK15676" s="121"/>
    </row>
    <row r="15677" spans="37:37" ht="12.75">
      <c r="AK15677" s="121"/>
    </row>
    <row r="15678" spans="37:37" ht="12.75">
      <c r="AK15678" s="121"/>
    </row>
    <row r="15679" spans="37:37" ht="12.75">
      <c r="AK15679" s="121"/>
    </row>
    <row r="15680" spans="37:37" ht="12.75">
      <c r="AK15680" s="121"/>
    </row>
    <row r="15681" spans="37:37" ht="12.75">
      <c r="AK15681" s="121"/>
    </row>
    <row r="15682" spans="37:37" ht="12.75">
      <c r="AK15682" s="121"/>
    </row>
    <row r="15683" spans="37:37" ht="12.75">
      <c r="AK15683" s="121"/>
    </row>
    <row r="15684" spans="37:37" ht="12.75">
      <c r="AK15684" s="121"/>
    </row>
    <row r="15685" spans="37:37" ht="12.75">
      <c r="AK15685" s="121"/>
    </row>
    <row r="15686" spans="37:37" ht="12.75">
      <c r="AK15686" s="121"/>
    </row>
    <row r="15687" spans="37:37" ht="12.75">
      <c r="AK15687" s="121"/>
    </row>
    <row r="15688" spans="37:37" ht="12.75">
      <c r="AK15688" s="121"/>
    </row>
    <row r="15689" spans="37:37" ht="12.75">
      <c r="AK15689" s="121"/>
    </row>
    <row r="15690" spans="37:37" ht="12.75">
      <c r="AK15690" s="121"/>
    </row>
    <row r="15691" spans="37:37" ht="12.75">
      <c r="AK15691" s="121"/>
    </row>
    <row r="15692" spans="37:37" ht="12.75">
      <c r="AK15692" s="121"/>
    </row>
    <row r="15693" spans="37:37" ht="12.75">
      <c r="AK15693" s="121"/>
    </row>
    <row r="15694" spans="37:37" ht="12.75">
      <c r="AK15694" s="121"/>
    </row>
    <row r="15695" spans="37:37" ht="12.75">
      <c r="AK15695" s="121"/>
    </row>
    <row r="15696" spans="37:37" ht="12.75">
      <c r="AK15696" s="121"/>
    </row>
    <row r="15697" spans="37:37" ht="12.75">
      <c r="AK15697" s="121"/>
    </row>
    <row r="15698" spans="37:37" ht="12.75">
      <c r="AK15698" s="121"/>
    </row>
    <row r="15699" spans="37:37" ht="12.75">
      <c r="AK15699" s="121"/>
    </row>
    <row r="15700" spans="37:37" ht="12.75">
      <c r="AK15700" s="121"/>
    </row>
    <row r="15701" spans="37:37" ht="12.75">
      <c r="AK15701" s="121"/>
    </row>
    <row r="15702" spans="37:37" ht="12.75">
      <c r="AK15702" s="121"/>
    </row>
    <row r="15703" spans="37:37" ht="12.75">
      <c r="AK15703" s="121"/>
    </row>
    <row r="15704" spans="37:37" ht="12.75">
      <c r="AK15704" s="121"/>
    </row>
    <row r="15705" spans="37:37" ht="12.75">
      <c r="AK15705" s="121"/>
    </row>
    <row r="15706" spans="37:37" ht="12.75">
      <c r="AK15706" s="121"/>
    </row>
    <row r="15707" spans="37:37" ht="12.75">
      <c r="AK15707" s="121"/>
    </row>
    <row r="15708" spans="37:37" ht="12.75">
      <c r="AK15708" s="121"/>
    </row>
    <row r="15709" spans="37:37" ht="12.75">
      <c r="AK15709" s="121"/>
    </row>
    <row r="15710" spans="37:37" ht="12.75">
      <c r="AK15710" s="121"/>
    </row>
    <row r="15711" spans="37:37" ht="12.75">
      <c r="AK15711" s="121"/>
    </row>
    <row r="15712" spans="37:37" ht="12.75">
      <c r="AK15712" s="121"/>
    </row>
    <row r="15713" spans="37:37" ht="12.75">
      <c r="AK15713" s="121"/>
    </row>
    <row r="15714" spans="37:37" ht="12.75">
      <c r="AK15714" s="121"/>
    </row>
    <row r="15715" spans="37:37" ht="12.75">
      <c r="AK15715" s="121"/>
    </row>
    <row r="15716" spans="37:37" ht="12.75">
      <c r="AK15716" s="121"/>
    </row>
    <row r="15717" spans="37:37" ht="12.75">
      <c r="AK15717" s="121"/>
    </row>
    <row r="15718" spans="37:37" ht="12.75">
      <c r="AK15718" s="121"/>
    </row>
    <row r="15719" spans="37:37" ht="12.75">
      <c r="AK15719" s="121"/>
    </row>
    <row r="15720" spans="37:37" ht="12.75">
      <c r="AK15720" s="121"/>
    </row>
    <row r="15721" spans="37:37" ht="12.75">
      <c r="AK15721" s="121"/>
    </row>
    <row r="15722" spans="37:37" ht="12.75">
      <c r="AK15722" s="121"/>
    </row>
    <row r="15723" spans="37:37" ht="12.75">
      <c r="AK15723" s="121"/>
    </row>
    <row r="15724" spans="37:37" ht="12.75">
      <c r="AK15724" s="121"/>
    </row>
    <row r="15725" spans="37:37" ht="12.75">
      <c r="AK15725" s="121"/>
    </row>
    <row r="15726" spans="37:37" ht="12.75">
      <c r="AK15726" s="121"/>
    </row>
    <row r="15727" spans="37:37" ht="12.75">
      <c r="AK15727" s="121"/>
    </row>
    <row r="15728" spans="37:37" ht="12.75">
      <c r="AK15728" s="121"/>
    </row>
    <row r="15729" spans="37:37" ht="12.75">
      <c r="AK15729" s="121"/>
    </row>
    <row r="15730" spans="37:37" ht="12.75">
      <c r="AK15730" s="121"/>
    </row>
    <row r="15731" spans="37:37" ht="12.75">
      <c r="AK15731" s="121"/>
    </row>
    <row r="15732" spans="37:37" ht="12.75">
      <c r="AK15732" s="121"/>
    </row>
    <row r="15733" spans="37:37" ht="12.75">
      <c r="AK15733" s="121"/>
    </row>
    <row r="15734" spans="37:37" ht="12.75">
      <c r="AK15734" s="121"/>
    </row>
    <row r="15735" spans="37:37" ht="12.75">
      <c r="AK15735" s="121"/>
    </row>
    <row r="15736" spans="37:37" ht="12.75">
      <c r="AK15736" s="121"/>
    </row>
    <row r="15737" spans="37:37" ht="12.75">
      <c r="AK15737" s="121"/>
    </row>
    <row r="15738" spans="37:37" ht="12.75">
      <c r="AK15738" s="121"/>
    </row>
    <row r="15739" spans="37:37" ht="12.75">
      <c r="AK15739" s="121"/>
    </row>
    <row r="15740" spans="37:37" ht="12.75">
      <c r="AK15740" s="121"/>
    </row>
    <row r="15741" spans="37:37" ht="12.75">
      <c r="AK15741" s="121"/>
    </row>
    <row r="15742" spans="37:37" ht="12.75">
      <c r="AK15742" s="121"/>
    </row>
    <row r="15743" spans="37:37" ht="12.75">
      <c r="AK15743" s="121"/>
    </row>
    <row r="15744" spans="37:37" ht="12.75">
      <c r="AK15744" s="121"/>
    </row>
    <row r="15745" spans="37:37" ht="12.75">
      <c r="AK15745" s="121"/>
    </row>
    <row r="15746" spans="37:37" ht="12.75">
      <c r="AK15746" s="121"/>
    </row>
    <row r="15747" spans="37:37" ht="12.75">
      <c r="AK15747" s="121"/>
    </row>
    <row r="15748" spans="37:37" ht="12.75">
      <c r="AK15748" s="121"/>
    </row>
    <row r="15749" spans="37:37" ht="12.75">
      <c r="AK15749" s="121"/>
    </row>
    <row r="15750" spans="37:37" ht="12.75">
      <c r="AK15750" s="121"/>
    </row>
    <row r="15751" spans="37:37" ht="12.75">
      <c r="AK15751" s="121"/>
    </row>
    <row r="15752" spans="37:37" ht="12.75">
      <c r="AK15752" s="121"/>
    </row>
    <row r="15753" spans="37:37" ht="12.75">
      <c r="AK15753" s="121"/>
    </row>
    <row r="15754" spans="37:37" ht="12.75">
      <c r="AK15754" s="121"/>
    </row>
    <row r="15755" spans="37:37" ht="12.75">
      <c r="AK15755" s="121"/>
    </row>
    <row r="15756" spans="37:37" ht="12.75">
      <c r="AK15756" s="121"/>
    </row>
    <row r="15757" spans="37:37" ht="12.75">
      <c r="AK15757" s="121"/>
    </row>
    <row r="15758" spans="37:37" ht="12.75">
      <c r="AK15758" s="121"/>
    </row>
    <row r="15759" spans="37:37" ht="12.75">
      <c r="AK15759" s="121"/>
    </row>
    <row r="15760" spans="37:37" ht="12.75">
      <c r="AK15760" s="121"/>
    </row>
    <row r="15761" spans="37:37" ht="12.75">
      <c r="AK15761" s="121"/>
    </row>
    <row r="15762" spans="37:37" ht="12.75">
      <c r="AK15762" s="121"/>
    </row>
    <row r="15763" spans="37:37" ht="12.75">
      <c r="AK15763" s="121"/>
    </row>
    <row r="15764" spans="37:37" ht="12.75">
      <c r="AK15764" s="121"/>
    </row>
    <row r="15765" spans="37:37" ht="12.75">
      <c r="AK15765" s="121"/>
    </row>
    <row r="15766" spans="37:37" ht="12.75">
      <c r="AK15766" s="121"/>
    </row>
    <row r="15767" spans="37:37" ht="12.75">
      <c r="AK15767" s="121"/>
    </row>
    <row r="15768" spans="37:37" ht="12.75">
      <c r="AK15768" s="121"/>
    </row>
    <row r="15769" spans="37:37" ht="12.75">
      <c r="AK15769" s="121"/>
    </row>
    <row r="15770" spans="37:37" ht="12.75">
      <c r="AK15770" s="121"/>
    </row>
    <row r="15771" spans="37:37" ht="12.75">
      <c r="AK15771" s="121"/>
    </row>
    <row r="15772" spans="37:37" ht="12.75">
      <c r="AK15772" s="121"/>
    </row>
    <row r="15773" spans="37:37" ht="12.75">
      <c r="AK15773" s="121"/>
    </row>
    <row r="15774" spans="37:37" ht="12.75">
      <c r="AK15774" s="121"/>
    </row>
    <row r="15775" spans="37:37" ht="12.75">
      <c r="AK15775" s="121"/>
    </row>
    <row r="15776" spans="37:37" ht="12.75">
      <c r="AK15776" s="121"/>
    </row>
    <row r="15777" spans="37:37" ht="12.75">
      <c r="AK15777" s="121"/>
    </row>
    <row r="15778" spans="37:37" ht="12.75">
      <c r="AK15778" s="121"/>
    </row>
    <row r="15779" spans="37:37" ht="12.75">
      <c r="AK15779" s="121"/>
    </row>
    <row r="15780" spans="37:37" ht="12.75">
      <c r="AK15780" s="121"/>
    </row>
    <row r="15781" spans="37:37" ht="12.75">
      <c r="AK15781" s="121"/>
    </row>
    <row r="15782" spans="37:37" ht="12.75">
      <c r="AK15782" s="121"/>
    </row>
    <row r="15783" spans="37:37" ht="12.75">
      <c r="AK15783" s="121"/>
    </row>
    <row r="15784" spans="37:37" ht="12.75">
      <c r="AK15784" s="121"/>
    </row>
    <row r="15785" spans="37:37" ht="12.75">
      <c r="AK15785" s="121"/>
    </row>
    <row r="15786" spans="37:37" ht="12.75">
      <c r="AK15786" s="121"/>
    </row>
    <row r="15787" spans="37:37" ht="12.75">
      <c r="AK15787" s="121"/>
    </row>
    <row r="15788" spans="37:37" ht="12.75">
      <c r="AK15788" s="121"/>
    </row>
    <row r="15789" spans="37:37" ht="12.75">
      <c r="AK15789" s="121"/>
    </row>
    <row r="15790" spans="37:37" ht="12.75">
      <c r="AK15790" s="121"/>
    </row>
    <row r="15791" spans="37:37" ht="12.75">
      <c r="AK15791" s="121"/>
    </row>
    <row r="15792" spans="37:37" ht="12.75">
      <c r="AK15792" s="121"/>
    </row>
    <row r="15793" spans="37:37" ht="12.75">
      <c r="AK15793" s="121"/>
    </row>
    <row r="15794" spans="37:37" ht="12.75">
      <c r="AK15794" s="121"/>
    </row>
    <row r="15795" spans="37:37" ht="12.75">
      <c r="AK15795" s="121"/>
    </row>
    <row r="15796" spans="37:37" ht="12.75">
      <c r="AK15796" s="121"/>
    </row>
    <row r="15797" spans="37:37" ht="12.75">
      <c r="AK15797" s="121"/>
    </row>
    <row r="15798" spans="37:37" ht="12.75">
      <c r="AK15798" s="121"/>
    </row>
    <row r="15799" spans="37:37" ht="12.75">
      <c r="AK15799" s="121"/>
    </row>
    <row r="15800" spans="37:37" ht="12.75">
      <c r="AK15800" s="121"/>
    </row>
    <row r="15801" spans="37:37" ht="12.75">
      <c r="AK15801" s="121"/>
    </row>
    <row r="15802" spans="37:37" ht="12.75">
      <c r="AK15802" s="121"/>
    </row>
    <row r="15803" spans="37:37" ht="12.75">
      <c r="AK15803" s="121"/>
    </row>
    <row r="15804" spans="37:37" ht="12.75">
      <c r="AK15804" s="121"/>
    </row>
    <row r="15805" spans="37:37" ht="12.75">
      <c r="AK15805" s="121"/>
    </row>
    <row r="15806" spans="37:37" ht="12.75">
      <c r="AK15806" s="121"/>
    </row>
    <row r="15807" spans="37:37" ht="12.75">
      <c r="AK15807" s="121"/>
    </row>
    <row r="15808" spans="37:37" ht="12.75">
      <c r="AK15808" s="121"/>
    </row>
    <row r="15809" spans="37:37" ht="12.75">
      <c r="AK15809" s="121"/>
    </row>
    <row r="15810" spans="37:37" ht="12.75">
      <c r="AK15810" s="121"/>
    </row>
    <row r="15811" spans="37:37" ht="12.75">
      <c r="AK15811" s="121"/>
    </row>
    <row r="15812" spans="37:37" ht="12.75">
      <c r="AK15812" s="121"/>
    </row>
    <row r="15813" spans="37:37" ht="12.75">
      <c r="AK15813" s="121"/>
    </row>
    <row r="15814" spans="37:37" ht="12.75">
      <c r="AK15814" s="121"/>
    </row>
    <row r="15815" spans="37:37" ht="12.75">
      <c r="AK15815" s="121"/>
    </row>
    <row r="15816" spans="37:37" ht="12.75">
      <c r="AK15816" s="121"/>
    </row>
    <row r="15817" spans="37:37" ht="12.75">
      <c r="AK15817" s="121"/>
    </row>
    <row r="15818" spans="37:37" ht="12.75">
      <c r="AK15818" s="121"/>
    </row>
    <row r="15819" spans="37:37" ht="12.75">
      <c r="AK15819" s="121"/>
    </row>
    <row r="15820" spans="37:37" ht="12.75">
      <c r="AK15820" s="121"/>
    </row>
    <row r="15821" spans="37:37" ht="12.75">
      <c r="AK15821" s="121"/>
    </row>
    <row r="15822" spans="37:37" ht="12.75">
      <c r="AK15822" s="121"/>
    </row>
    <row r="15823" spans="37:37" ht="12.75">
      <c r="AK15823" s="121"/>
    </row>
    <row r="15824" spans="37:37" ht="12.75">
      <c r="AK15824" s="121"/>
    </row>
    <row r="15825" spans="37:37" ht="12.75">
      <c r="AK15825" s="121"/>
    </row>
    <row r="15826" spans="37:37" ht="12.75">
      <c r="AK15826" s="121"/>
    </row>
    <row r="15827" spans="37:37" ht="12.75">
      <c r="AK15827" s="121"/>
    </row>
    <row r="15828" spans="37:37" ht="12.75">
      <c r="AK15828" s="121"/>
    </row>
    <row r="15829" spans="37:37" ht="12.75">
      <c r="AK15829" s="121"/>
    </row>
    <row r="15830" spans="37:37" ht="12.75">
      <c r="AK15830" s="121"/>
    </row>
    <row r="15831" spans="37:37" ht="12.75">
      <c r="AK15831" s="121"/>
    </row>
    <row r="15832" spans="37:37" ht="12.75">
      <c r="AK15832" s="121"/>
    </row>
    <row r="15833" spans="37:37" ht="12.75">
      <c r="AK15833" s="121"/>
    </row>
    <row r="15834" spans="37:37" ht="12.75">
      <c r="AK15834" s="121"/>
    </row>
    <row r="15835" spans="37:37" ht="12.75">
      <c r="AK15835" s="121"/>
    </row>
    <row r="15836" spans="37:37" ht="12.75">
      <c r="AK15836" s="121"/>
    </row>
    <row r="15837" spans="37:37" ht="12.75">
      <c r="AK15837" s="121"/>
    </row>
    <row r="15838" spans="37:37" ht="12.75">
      <c r="AK15838" s="121"/>
    </row>
    <row r="15839" spans="37:37" ht="12.75">
      <c r="AK15839" s="121"/>
    </row>
    <row r="15840" spans="37:37" ht="12.75">
      <c r="AK15840" s="121"/>
    </row>
    <row r="15841" spans="37:37" ht="12.75">
      <c r="AK15841" s="121"/>
    </row>
    <row r="15842" spans="37:37" ht="12.75">
      <c r="AK15842" s="121"/>
    </row>
    <row r="15843" spans="37:37" ht="12.75">
      <c r="AK15843" s="121"/>
    </row>
    <row r="15844" spans="37:37" ht="12.75">
      <c r="AK15844" s="121"/>
    </row>
    <row r="15845" spans="37:37" ht="12.75">
      <c r="AK15845" s="121"/>
    </row>
    <row r="15846" spans="37:37" ht="12.75">
      <c r="AK15846" s="121"/>
    </row>
    <row r="15847" spans="37:37" ht="12.75">
      <c r="AK15847" s="121"/>
    </row>
    <row r="15848" spans="37:37" ht="12.75">
      <c r="AK15848" s="121"/>
    </row>
    <row r="15849" spans="37:37" ht="12.75">
      <c r="AK15849" s="121"/>
    </row>
    <row r="15850" spans="37:37" ht="12.75">
      <c r="AK15850" s="121"/>
    </row>
    <row r="15851" spans="37:37" ht="12.75">
      <c r="AK15851" s="121"/>
    </row>
    <row r="15852" spans="37:37" ht="12.75">
      <c r="AK15852" s="121"/>
    </row>
    <row r="15853" spans="37:37" ht="12.75">
      <c r="AK15853" s="121"/>
    </row>
    <row r="15854" spans="37:37" ht="12.75">
      <c r="AK15854" s="121"/>
    </row>
    <row r="15855" spans="37:37" ht="12.75">
      <c r="AK15855" s="121"/>
    </row>
    <row r="15856" spans="37:37" ht="12.75">
      <c r="AK15856" s="121"/>
    </row>
    <row r="15857" spans="37:37" ht="12.75">
      <c r="AK15857" s="121"/>
    </row>
    <row r="15858" spans="37:37" ht="12.75">
      <c r="AK15858" s="121"/>
    </row>
    <row r="15859" spans="37:37" ht="12.75">
      <c r="AK15859" s="121"/>
    </row>
    <row r="15860" spans="37:37" ht="12.75">
      <c r="AK15860" s="121"/>
    </row>
    <row r="15861" spans="37:37" ht="12.75">
      <c r="AK15861" s="121"/>
    </row>
    <row r="15862" spans="37:37" ht="12.75">
      <c r="AK15862" s="121"/>
    </row>
    <row r="15863" spans="37:37" ht="12.75">
      <c r="AK15863" s="121"/>
    </row>
    <row r="15864" spans="37:37" ht="12.75">
      <c r="AK15864" s="121"/>
    </row>
    <row r="15865" spans="37:37" ht="12.75">
      <c r="AK15865" s="121"/>
    </row>
    <row r="15866" spans="37:37" ht="12.75">
      <c r="AK15866" s="121"/>
    </row>
    <row r="15867" spans="37:37" ht="12.75">
      <c r="AK15867" s="121"/>
    </row>
    <row r="15868" spans="37:37" ht="12.75">
      <c r="AK15868" s="121"/>
    </row>
    <row r="15869" spans="37:37" ht="12.75">
      <c r="AK15869" s="121"/>
    </row>
    <row r="15870" spans="37:37" ht="12.75">
      <c r="AK15870" s="121"/>
    </row>
    <row r="15871" spans="37:37" ht="12.75">
      <c r="AK15871" s="121"/>
    </row>
    <row r="15872" spans="37:37" ht="12.75">
      <c r="AK15872" s="121"/>
    </row>
    <row r="15873" spans="37:37" ht="12.75">
      <c r="AK15873" s="121"/>
    </row>
    <row r="15874" spans="37:37" ht="12.75">
      <c r="AK15874" s="121"/>
    </row>
    <row r="15875" spans="37:37" ht="12.75">
      <c r="AK15875" s="121"/>
    </row>
    <row r="15876" spans="37:37" ht="12.75">
      <c r="AK15876" s="121"/>
    </row>
    <row r="15877" spans="37:37" ht="12.75">
      <c r="AK15877" s="121"/>
    </row>
    <row r="15878" spans="37:37" ht="12.75">
      <c r="AK15878" s="121"/>
    </row>
    <row r="15879" spans="37:37" ht="12.75">
      <c r="AK15879" s="121"/>
    </row>
    <row r="15880" spans="37:37" ht="12.75">
      <c r="AK15880" s="121"/>
    </row>
    <row r="15881" spans="37:37" ht="12.75">
      <c r="AK15881" s="121"/>
    </row>
    <row r="15882" spans="37:37" ht="12.75">
      <c r="AK15882" s="121"/>
    </row>
    <row r="15883" spans="37:37" ht="12.75">
      <c r="AK15883" s="121"/>
    </row>
    <row r="15884" spans="37:37" ht="12.75">
      <c r="AK15884" s="121"/>
    </row>
    <row r="15885" spans="37:37" ht="12.75">
      <c r="AK15885" s="121"/>
    </row>
    <row r="15886" spans="37:37" ht="12.75">
      <c r="AK15886" s="121"/>
    </row>
    <row r="15887" spans="37:37" ht="12.75">
      <c r="AK15887" s="121"/>
    </row>
    <row r="15888" spans="37:37" ht="12.75">
      <c r="AK15888" s="121"/>
    </row>
    <row r="15889" spans="37:37" ht="12.75">
      <c r="AK15889" s="121"/>
    </row>
    <row r="15890" spans="37:37" ht="12.75">
      <c r="AK15890" s="121"/>
    </row>
    <row r="15891" spans="37:37" ht="12.75">
      <c r="AK15891" s="121"/>
    </row>
    <row r="15892" spans="37:37" ht="12.75">
      <c r="AK15892" s="121"/>
    </row>
    <row r="15893" spans="37:37" ht="12.75">
      <c r="AK15893" s="121"/>
    </row>
    <row r="15894" spans="37:37" ht="12.75">
      <c r="AK15894" s="121"/>
    </row>
    <row r="15895" spans="37:37" ht="12.75">
      <c r="AK15895" s="121"/>
    </row>
    <row r="15896" spans="37:37" ht="12.75">
      <c r="AK15896" s="121"/>
    </row>
    <row r="15897" spans="37:37" ht="12.75">
      <c r="AK15897" s="121"/>
    </row>
    <row r="15898" spans="37:37" ht="12.75">
      <c r="AK15898" s="121"/>
    </row>
    <row r="15899" spans="37:37" ht="12.75">
      <c r="AK15899" s="121"/>
    </row>
    <row r="15900" spans="37:37" ht="12.75">
      <c r="AK15900" s="121"/>
    </row>
    <row r="15901" spans="37:37" ht="12.75">
      <c r="AK15901" s="121"/>
    </row>
    <row r="15902" spans="37:37" ht="12.75">
      <c r="AK15902" s="121"/>
    </row>
    <row r="15903" spans="37:37" ht="12.75">
      <c r="AK15903" s="121"/>
    </row>
    <row r="15904" spans="37:37" ht="12.75">
      <c r="AK15904" s="121"/>
    </row>
    <row r="15905" spans="37:37" ht="12.75">
      <c r="AK15905" s="121"/>
    </row>
    <row r="15906" spans="37:37" ht="12.75">
      <c r="AK15906" s="121"/>
    </row>
    <row r="15907" spans="37:37" ht="12.75">
      <c r="AK15907" s="121"/>
    </row>
    <row r="15908" spans="37:37" ht="12.75">
      <c r="AK15908" s="121"/>
    </row>
    <row r="15909" spans="37:37" ht="12.75">
      <c r="AK15909" s="121"/>
    </row>
    <row r="15910" spans="37:37" ht="12.75">
      <c r="AK15910" s="121"/>
    </row>
    <row r="15911" spans="37:37" ht="12.75">
      <c r="AK15911" s="121"/>
    </row>
    <row r="15912" spans="37:37" ht="12.75">
      <c r="AK15912" s="121"/>
    </row>
    <row r="15913" spans="37:37" ht="12.75">
      <c r="AK15913" s="121"/>
    </row>
    <row r="15914" spans="37:37" ht="12.75">
      <c r="AK15914" s="121"/>
    </row>
    <row r="15915" spans="37:37" ht="12.75">
      <c r="AK15915" s="121"/>
    </row>
    <row r="15916" spans="37:37" ht="12.75">
      <c r="AK15916" s="121"/>
    </row>
    <row r="15917" spans="37:37" ht="12.75">
      <c r="AK15917" s="121"/>
    </row>
    <row r="15918" spans="37:37" ht="12.75">
      <c r="AK15918" s="121"/>
    </row>
    <row r="15919" spans="37:37" ht="12.75">
      <c r="AK15919" s="121"/>
    </row>
    <row r="15920" spans="37:37" ht="12.75">
      <c r="AK15920" s="121"/>
    </row>
    <row r="15921" spans="37:37" ht="12.75">
      <c r="AK15921" s="121"/>
    </row>
    <row r="15922" spans="37:37" ht="12.75">
      <c r="AK15922" s="121"/>
    </row>
    <row r="15923" spans="37:37" ht="12.75">
      <c r="AK15923" s="121"/>
    </row>
    <row r="15924" spans="37:37" ht="12.75">
      <c r="AK15924" s="121"/>
    </row>
    <row r="15925" spans="37:37" ht="12.75">
      <c r="AK15925" s="121"/>
    </row>
    <row r="15926" spans="37:37" ht="12.75">
      <c r="AK15926" s="121"/>
    </row>
    <row r="15927" spans="37:37" ht="12.75">
      <c r="AK15927" s="121"/>
    </row>
    <row r="15928" spans="37:37" ht="12.75">
      <c r="AK15928" s="121"/>
    </row>
    <row r="15929" spans="37:37" ht="12.75">
      <c r="AK15929" s="121"/>
    </row>
    <row r="15930" spans="37:37" ht="12.75">
      <c r="AK15930" s="121"/>
    </row>
    <row r="15931" spans="37:37" ht="12.75">
      <c r="AK15931" s="121"/>
    </row>
    <row r="15932" spans="37:37" ht="12.75">
      <c r="AK15932" s="121"/>
    </row>
    <row r="15933" spans="37:37" ht="12.75">
      <c r="AK15933" s="121"/>
    </row>
    <row r="15934" spans="37:37" ht="12.75">
      <c r="AK15934" s="121"/>
    </row>
    <row r="15935" spans="37:37" ht="12.75">
      <c r="AK15935" s="121"/>
    </row>
    <row r="15936" spans="37:37" ht="12.75">
      <c r="AK15936" s="121"/>
    </row>
    <row r="15937" spans="37:37" ht="12.75">
      <c r="AK15937" s="121"/>
    </row>
    <row r="15938" spans="37:37" ht="12.75">
      <c r="AK15938" s="121"/>
    </row>
    <row r="15939" spans="37:37" ht="12.75">
      <c r="AK15939" s="121"/>
    </row>
    <row r="15940" spans="37:37" ht="12.75">
      <c r="AK15940" s="121"/>
    </row>
    <row r="15941" spans="37:37" ht="12.75">
      <c r="AK15941" s="121"/>
    </row>
    <row r="15942" spans="37:37" ht="12.75">
      <c r="AK15942" s="121"/>
    </row>
    <row r="15943" spans="37:37" ht="12.75">
      <c r="AK15943" s="121"/>
    </row>
    <row r="15944" spans="37:37" ht="12.75">
      <c r="AK15944" s="121"/>
    </row>
    <row r="15945" spans="37:37" ht="12.75">
      <c r="AK15945" s="121"/>
    </row>
    <row r="15946" spans="37:37" ht="12.75">
      <c r="AK15946" s="121"/>
    </row>
    <row r="15947" spans="37:37" ht="12.75">
      <c r="AK15947" s="121"/>
    </row>
    <row r="15948" spans="37:37" ht="12.75">
      <c r="AK15948" s="121"/>
    </row>
    <row r="15949" spans="37:37" ht="12.75">
      <c r="AK15949" s="121"/>
    </row>
    <row r="15950" spans="37:37" ht="12.75">
      <c r="AK15950" s="121"/>
    </row>
    <row r="15951" spans="37:37" ht="12.75">
      <c r="AK15951" s="121"/>
    </row>
    <row r="15952" spans="37:37" ht="12.75">
      <c r="AK15952" s="121"/>
    </row>
    <row r="15953" spans="37:37" ht="12.75">
      <c r="AK15953" s="121"/>
    </row>
    <row r="15954" spans="37:37" ht="12.75">
      <c r="AK15954" s="121"/>
    </row>
    <row r="15955" spans="37:37" ht="12.75">
      <c r="AK15955" s="121"/>
    </row>
    <row r="15956" spans="37:37" ht="12.75">
      <c r="AK15956" s="121"/>
    </row>
    <row r="15957" spans="37:37" ht="12.75">
      <c r="AK15957" s="121"/>
    </row>
    <row r="15958" spans="37:37" ht="12.75">
      <c r="AK15958" s="121"/>
    </row>
    <row r="15959" spans="37:37" ht="12.75">
      <c r="AK15959" s="121"/>
    </row>
    <row r="15960" spans="37:37" ht="12.75">
      <c r="AK15960" s="121"/>
    </row>
    <row r="15961" spans="37:37" ht="12.75">
      <c r="AK15961" s="121"/>
    </row>
    <row r="15962" spans="37:37" ht="12.75">
      <c r="AK15962" s="121"/>
    </row>
    <row r="15963" spans="37:37" ht="12.75">
      <c r="AK15963" s="121"/>
    </row>
    <row r="15964" spans="37:37" ht="12.75">
      <c r="AK15964" s="121"/>
    </row>
    <row r="15965" spans="37:37" ht="12.75">
      <c r="AK15965" s="121"/>
    </row>
    <row r="15966" spans="37:37" ht="12.75">
      <c r="AK15966" s="121"/>
    </row>
    <row r="15967" spans="37:37" ht="12.75">
      <c r="AK15967" s="121"/>
    </row>
    <row r="15968" spans="37:37" ht="12.75">
      <c r="AK15968" s="121"/>
    </row>
    <row r="15969" spans="37:37" ht="12.75">
      <c r="AK15969" s="121"/>
    </row>
    <row r="15970" spans="37:37" ht="12.75">
      <c r="AK15970" s="121"/>
    </row>
    <row r="15971" spans="37:37" ht="12.75">
      <c r="AK15971" s="121"/>
    </row>
    <row r="15972" spans="37:37" ht="12.75">
      <c r="AK15972" s="121"/>
    </row>
    <row r="15973" spans="37:37" ht="12.75">
      <c r="AK15973" s="121"/>
    </row>
    <row r="15974" spans="37:37" ht="12.75">
      <c r="AK15974" s="121"/>
    </row>
    <row r="15975" spans="37:37" ht="12.75">
      <c r="AK15975" s="121"/>
    </row>
    <row r="15976" spans="37:37" ht="12.75">
      <c r="AK15976" s="121"/>
    </row>
    <row r="15977" spans="37:37" ht="12.75">
      <c r="AK15977" s="121"/>
    </row>
    <row r="15978" spans="37:37" ht="12.75">
      <c r="AK15978" s="121"/>
    </row>
    <row r="15979" spans="37:37" ht="12.75">
      <c r="AK15979" s="121"/>
    </row>
    <row r="15980" spans="37:37" ht="12.75">
      <c r="AK15980" s="121"/>
    </row>
    <row r="15981" spans="37:37" ht="12.75">
      <c r="AK15981" s="121"/>
    </row>
    <row r="15982" spans="37:37" ht="12.75">
      <c r="AK15982" s="121"/>
    </row>
    <row r="15983" spans="37:37" ht="12.75">
      <c r="AK15983" s="121"/>
    </row>
    <row r="15984" spans="37:37" ht="12.75">
      <c r="AK15984" s="121"/>
    </row>
    <row r="15985" spans="37:37" ht="12.75">
      <c r="AK15985" s="121"/>
    </row>
    <row r="15986" spans="37:37" ht="12.75">
      <c r="AK15986" s="121"/>
    </row>
    <row r="15987" spans="37:37" ht="12.75">
      <c r="AK15987" s="121"/>
    </row>
    <row r="15988" spans="37:37" ht="12.75">
      <c r="AK15988" s="121"/>
    </row>
    <row r="15989" spans="37:37" ht="12.75">
      <c r="AK15989" s="121"/>
    </row>
    <row r="15990" spans="37:37" ht="12.75">
      <c r="AK15990" s="121"/>
    </row>
    <row r="15991" spans="37:37" ht="12.75">
      <c r="AK15991" s="121"/>
    </row>
    <row r="15992" spans="37:37" ht="12.75">
      <c r="AK15992" s="121"/>
    </row>
    <row r="15993" spans="37:37" ht="12.75">
      <c r="AK15993" s="121"/>
    </row>
    <row r="15994" spans="37:37" ht="12.75">
      <c r="AK15994" s="121"/>
    </row>
    <row r="15995" spans="37:37" ht="12.75">
      <c r="AK15995" s="121"/>
    </row>
    <row r="15996" spans="37:37" ht="12.75">
      <c r="AK15996" s="121"/>
    </row>
    <row r="15997" spans="37:37" ht="12.75">
      <c r="AK15997" s="121"/>
    </row>
    <row r="15998" spans="37:37" ht="12.75">
      <c r="AK15998" s="121"/>
    </row>
    <row r="15999" spans="37:37" ht="12.75">
      <c r="AK15999" s="121"/>
    </row>
    <row r="16000" spans="37:37" ht="12.75">
      <c r="AK16000" s="121"/>
    </row>
    <row r="16001" spans="37:37" ht="12.75">
      <c r="AK16001" s="121"/>
    </row>
    <row r="16002" spans="37:37" ht="12.75">
      <c r="AK16002" s="121"/>
    </row>
    <row r="16003" spans="37:37" ht="12.75">
      <c r="AK16003" s="121"/>
    </row>
    <row r="16004" spans="37:37" ht="12.75">
      <c r="AK16004" s="121"/>
    </row>
    <row r="16005" spans="37:37" ht="12.75">
      <c r="AK16005" s="121"/>
    </row>
    <row r="16006" spans="37:37" ht="12.75">
      <c r="AK16006" s="121"/>
    </row>
    <row r="16007" spans="37:37" ht="12.75">
      <c r="AK16007" s="121"/>
    </row>
    <row r="16008" spans="37:37" ht="12.75">
      <c r="AK16008" s="121"/>
    </row>
    <row r="16009" spans="37:37" ht="12.75">
      <c r="AK16009" s="121"/>
    </row>
    <row r="16010" spans="37:37" ht="12.75">
      <c r="AK16010" s="121"/>
    </row>
    <row r="16011" spans="37:37" ht="12.75">
      <c r="AK16011" s="121"/>
    </row>
    <row r="16012" spans="37:37" ht="12.75">
      <c r="AK16012" s="121"/>
    </row>
    <row r="16013" spans="37:37" ht="12.75">
      <c r="AK16013" s="121"/>
    </row>
    <row r="16014" spans="37:37" ht="12.75">
      <c r="AK16014" s="121"/>
    </row>
    <row r="16015" spans="37:37" ht="12.75">
      <c r="AK16015" s="121"/>
    </row>
    <row r="16016" spans="37:37" ht="12.75">
      <c r="AK16016" s="121"/>
    </row>
    <row r="16017" spans="37:37" ht="12.75">
      <c r="AK16017" s="121"/>
    </row>
    <row r="16018" spans="37:37" ht="12.75">
      <c r="AK16018" s="121"/>
    </row>
    <row r="16019" spans="37:37" ht="12.75">
      <c r="AK16019" s="121"/>
    </row>
    <row r="16020" spans="37:37" ht="12.75">
      <c r="AK16020" s="121"/>
    </row>
    <row r="16021" spans="37:37" ht="12.75">
      <c r="AK16021" s="121"/>
    </row>
    <row r="16022" spans="37:37" ht="12.75">
      <c r="AK16022" s="121"/>
    </row>
    <row r="16023" spans="37:37" ht="12.75">
      <c r="AK16023" s="121"/>
    </row>
    <row r="16024" spans="37:37" ht="12.75">
      <c r="AK16024" s="121"/>
    </row>
    <row r="16025" spans="37:37" ht="12.75">
      <c r="AK16025" s="121"/>
    </row>
    <row r="16026" spans="37:37" ht="12.75">
      <c r="AK16026" s="121"/>
    </row>
    <row r="16027" spans="37:37" ht="12.75">
      <c r="AK16027" s="121"/>
    </row>
    <row r="16028" spans="37:37" ht="12.75">
      <c r="AK16028" s="121"/>
    </row>
    <row r="16029" spans="37:37" ht="12.75">
      <c r="AK16029" s="121"/>
    </row>
    <row r="16030" spans="37:37" ht="12.75">
      <c r="AK16030" s="121"/>
    </row>
    <row r="16031" spans="37:37" ht="12.75">
      <c r="AK16031" s="121"/>
    </row>
    <row r="16032" spans="37:37" ht="12.75">
      <c r="AK16032" s="121"/>
    </row>
    <row r="16033" spans="37:37" ht="12.75">
      <c r="AK16033" s="121"/>
    </row>
    <row r="16034" spans="37:37" ht="12.75">
      <c r="AK16034" s="121"/>
    </row>
    <row r="16035" spans="37:37" ht="12.75">
      <c r="AK16035" s="121"/>
    </row>
    <row r="16036" spans="37:37" ht="12.75">
      <c r="AK16036" s="121"/>
    </row>
    <row r="16037" spans="37:37" ht="12.75">
      <c r="AK16037" s="121"/>
    </row>
    <row r="16038" spans="37:37" ht="12.75">
      <c r="AK16038" s="121"/>
    </row>
    <row r="16039" spans="37:37" ht="12.75">
      <c r="AK16039" s="121"/>
    </row>
    <row r="16040" spans="37:37" ht="12.75">
      <c r="AK16040" s="121"/>
    </row>
    <row r="16041" spans="37:37" ht="12.75">
      <c r="AK16041" s="121"/>
    </row>
    <row r="16042" spans="37:37" ht="12.75">
      <c r="AK16042" s="121"/>
    </row>
    <row r="16043" spans="37:37" ht="12.75">
      <c r="AK16043" s="121"/>
    </row>
    <row r="16044" spans="37:37" ht="12.75">
      <c r="AK16044" s="121"/>
    </row>
    <row r="16045" spans="37:37" ht="12.75">
      <c r="AK16045" s="121"/>
    </row>
    <row r="16046" spans="37:37" ht="12.75">
      <c r="AK16046" s="121"/>
    </row>
    <row r="16047" spans="37:37" ht="12.75">
      <c r="AK16047" s="121"/>
    </row>
    <row r="16048" spans="37:37" ht="12.75">
      <c r="AK16048" s="121"/>
    </row>
    <row r="16049" spans="37:37" ht="12.75">
      <c r="AK16049" s="121"/>
    </row>
    <row r="16050" spans="37:37" ht="12.75">
      <c r="AK16050" s="121"/>
    </row>
    <row r="16051" spans="37:37" ht="12.75">
      <c r="AK16051" s="121"/>
    </row>
    <row r="16052" spans="37:37" ht="12.75">
      <c r="AK16052" s="121"/>
    </row>
    <row r="16053" spans="37:37" ht="12.75">
      <c r="AK16053" s="121"/>
    </row>
    <row r="16054" spans="37:37" ht="12.75">
      <c r="AK16054" s="121"/>
    </row>
    <row r="16055" spans="37:37" ht="12.75">
      <c r="AK16055" s="121"/>
    </row>
    <row r="16056" spans="37:37" ht="12.75">
      <c r="AK16056" s="121"/>
    </row>
    <row r="16057" spans="37:37" ht="12.75">
      <c r="AK16057" s="121"/>
    </row>
    <row r="16058" spans="37:37" ht="12.75">
      <c r="AK16058" s="121"/>
    </row>
    <row r="16059" spans="37:37" ht="12.75">
      <c r="AK16059" s="121"/>
    </row>
    <row r="16060" spans="37:37" ht="12.75">
      <c r="AK16060" s="121"/>
    </row>
    <row r="16061" spans="37:37" ht="12.75">
      <c r="AK16061" s="121"/>
    </row>
    <row r="16062" spans="37:37" ht="12.75">
      <c r="AK16062" s="121"/>
    </row>
    <row r="16063" spans="37:37" ht="12.75">
      <c r="AK16063" s="121"/>
    </row>
    <row r="16064" spans="37:37" ht="12.75">
      <c r="AK16064" s="121"/>
    </row>
    <row r="16065" spans="37:37" ht="12.75">
      <c r="AK16065" s="121"/>
    </row>
    <row r="16066" spans="37:37" ht="12.75">
      <c r="AK16066" s="121"/>
    </row>
    <row r="16067" spans="37:37" ht="12.75">
      <c r="AK16067" s="121"/>
    </row>
    <row r="16068" spans="37:37" ht="12.75">
      <c r="AK16068" s="121"/>
    </row>
    <row r="16069" spans="37:37" ht="12.75">
      <c r="AK16069" s="121"/>
    </row>
    <row r="16070" spans="37:37" ht="12.75">
      <c r="AK16070" s="121"/>
    </row>
    <row r="16071" spans="37:37" ht="12.75">
      <c r="AK16071" s="121"/>
    </row>
    <row r="16072" spans="37:37" ht="12.75">
      <c r="AK16072" s="121"/>
    </row>
    <row r="16073" spans="37:37" ht="12.75">
      <c r="AK16073" s="121"/>
    </row>
    <row r="16074" spans="37:37" ht="12.75">
      <c r="AK16074" s="121"/>
    </row>
    <row r="16075" spans="37:37" ht="12.75">
      <c r="AK16075" s="121"/>
    </row>
    <row r="16076" spans="37:37" ht="12.75">
      <c r="AK16076" s="121"/>
    </row>
    <row r="16077" spans="37:37" ht="12.75">
      <c r="AK16077" s="121"/>
    </row>
    <row r="16078" spans="37:37" ht="12.75">
      <c r="AK16078" s="121"/>
    </row>
    <row r="16079" spans="37:37" ht="12.75">
      <c r="AK16079" s="121"/>
    </row>
    <row r="16080" spans="37:37" ht="12.75">
      <c r="AK16080" s="121"/>
    </row>
    <row r="16081" spans="37:37" ht="12.75">
      <c r="AK16081" s="121"/>
    </row>
    <row r="16082" spans="37:37" ht="12.75">
      <c r="AK16082" s="121"/>
    </row>
    <row r="16083" spans="37:37" ht="12.75">
      <c r="AK16083" s="121"/>
    </row>
    <row r="16084" spans="37:37" ht="12.75">
      <c r="AK16084" s="121"/>
    </row>
    <row r="16085" spans="37:37" ht="12.75">
      <c r="AK16085" s="121"/>
    </row>
    <row r="16086" spans="37:37" ht="12.75">
      <c r="AK16086" s="121"/>
    </row>
    <row r="16087" spans="37:37" ht="12.75">
      <c r="AK16087" s="121"/>
    </row>
    <row r="16088" spans="37:37" ht="12.75">
      <c r="AK16088" s="121"/>
    </row>
    <row r="16089" spans="37:37" ht="12.75">
      <c r="AK16089" s="121"/>
    </row>
    <row r="16090" spans="37:37" ht="12.75">
      <c r="AK16090" s="121"/>
    </row>
    <row r="16091" spans="37:37" ht="12.75">
      <c r="AK16091" s="121"/>
    </row>
    <row r="16092" spans="37:37" ht="12.75">
      <c r="AK16092" s="121"/>
    </row>
    <row r="16093" spans="37:37" ht="12.75">
      <c r="AK16093" s="121"/>
    </row>
    <row r="16094" spans="37:37" ht="12.75">
      <c r="AK16094" s="121"/>
    </row>
    <row r="16095" spans="37:37" ht="12.75">
      <c r="AK16095" s="121"/>
    </row>
    <row r="16096" spans="37:37" ht="12.75">
      <c r="AK16096" s="121"/>
    </row>
    <row r="16097" spans="37:37" ht="12.75">
      <c r="AK16097" s="121"/>
    </row>
    <row r="16098" spans="37:37" ht="12.75">
      <c r="AK16098" s="121"/>
    </row>
    <row r="16099" spans="37:37" ht="12.75">
      <c r="AK16099" s="121"/>
    </row>
    <row r="16100" spans="37:37" ht="12.75">
      <c r="AK16100" s="121"/>
    </row>
    <row r="16101" spans="37:37" ht="12.75">
      <c r="AK16101" s="121"/>
    </row>
    <row r="16102" spans="37:37" ht="12.75">
      <c r="AK16102" s="121"/>
    </row>
    <row r="16103" spans="37:37" ht="12.75">
      <c r="AK16103" s="121"/>
    </row>
    <row r="16104" spans="37:37" ht="12.75">
      <c r="AK16104" s="121"/>
    </row>
    <row r="16105" spans="37:37" ht="12.75">
      <c r="AK16105" s="121"/>
    </row>
    <row r="16106" spans="37:37" ht="12.75">
      <c r="AK16106" s="121"/>
    </row>
    <row r="16107" spans="37:37" ht="12.75">
      <c r="AK16107" s="121"/>
    </row>
    <row r="16108" spans="37:37" ht="12.75">
      <c r="AK16108" s="121"/>
    </row>
    <row r="16109" spans="37:37" ht="12.75">
      <c r="AK16109" s="121"/>
    </row>
    <row r="16110" spans="37:37" ht="12.75">
      <c r="AK16110" s="121"/>
    </row>
    <row r="16111" spans="37:37" ht="12.75">
      <c r="AK16111" s="121"/>
    </row>
    <row r="16112" spans="37:37" ht="12.75">
      <c r="AK16112" s="121"/>
    </row>
    <row r="16113" spans="37:37" ht="12.75">
      <c r="AK16113" s="121"/>
    </row>
    <row r="16114" spans="37:37" ht="12.75">
      <c r="AK16114" s="121"/>
    </row>
    <row r="16115" spans="37:37" ht="12.75">
      <c r="AK16115" s="121"/>
    </row>
    <row r="16116" spans="37:37" ht="12.75">
      <c r="AK16116" s="121"/>
    </row>
    <row r="16117" spans="37:37" ht="12.75">
      <c r="AK16117" s="121"/>
    </row>
    <row r="16118" spans="37:37" ht="12.75">
      <c r="AK16118" s="121"/>
    </row>
    <row r="16119" spans="37:37" ht="12.75">
      <c r="AK16119" s="121"/>
    </row>
    <row r="16120" spans="37:37" ht="12.75">
      <c r="AK16120" s="121"/>
    </row>
    <row r="16121" spans="37:37" ht="12.75">
      <c r="AK16121" s="121"/>
    </row>
    <row r="16122" spans="37:37" ht="12.75">
      <c r="AK16122" s="121"/>
    </row>
    <row r="16123" spans="37:37" ht="12.75">
      <c r="AK16123" s="121"/>
    </row>
    <row r="16124" spans="37:37" ht="12.75">
      <c r="AK16124" s="121"/>
    </row>
    <row r="16125" spans="37:37" ht="12.75">
      <c r="AK16125" s="121"/>
    </row>
    <row r="16126" spans="37:37" ht="12.75">
      <c r="AK16126" s="121"/>
    </row>
    <row r="16127" spans="37:37" ht="12.75">
      <c r="AK16127" s="121"/>
    </row>
    <row r="16128" spans="37:37" ht="12.75">
      <c r="AK16128" s="121"/>
    </row>
    <row r="16129" spans="37:37" ht="12.75">
      <c r="AK16129" s="121"/>
    </row>
    <row r="16130" spans="37:37" ht="12.75">
      <c r="AK16130" s="121"/>
    </row>
    <row r="16131" spans="37:37" ht="12.75">
      <c r="AK16131" s="121"/>
    </row>
    <row r="16132" spans="37:37" ht="12.75">
      <c r="AK16132" s="121"/>
    </row>
    <row r="16133" spans="37:37" ht="12.75">
      <c r="AK16133" s="121"/>
    </row>
    <row r="16134" spans="37:37" ht="12.75">
      <c r="AK16134" s="121"/>
    </row>
    <row r="16135" spans="37:37" ht="12.75">
      <c r="AK16135" s="121"/>
    </row>
    <row r="16136" spans="37:37" ht="12.75">
      <c r="AK16136" s="121"/>
    </row>
    <row r="16137" spans="37:37" ht="12.75">
      <c r="AK16137" s="121"/>
    </row>
    <row r="16138" spans="37:37" ht="12.75">
      <c r="AK16138" s="121"/>
    </row>
    <row r="16139" spans="37:37" ht="12.75">
      <c r="AK16139" s="121"/>
    </row>
    <row r="16140" spans="37:37" ht="12.75">
      <c r="AK16140" s="121"/>
    </row>
    <row r="16141" spans="37:37" ht="12.75">
      <c r="AK16141" s="121"/>
    </row>
    <row r="16142" spans="37:37" ht="12.75">
      <c r="AK16142" s="121"/>
    </row>
    <row r="16143" spans="37:37" ht="12.75">
      <c r="AK16143" s="121"/>
    </row>
    <row r="16144" spans="37:37" ht="12.75">
      <c r="AK16144" s="121"/>
    </row>
    <row r="16145" spans="37:37" ht="12.75">
      <c r="AK16145" s="121"/>
    </row>
    <row r="16146" spans="37:37" ht="12.75">
      <c r="AK16146" s="121"/>
    </row>
    <row r="16147" spans="37:37" ht="12.75">
      <c r="AK16147" s="121"/>
    </row>
    <row r="16148" spans="37:37" ht="12.75">
      <c r="AK16148" s="121"/>
    </row>
    <row r="16149" spans="37:37" ht="12.75">
      <c r="AK16149" s="121"/>
    </row>
    <row r="16150" spans="37:37" ht="12.75">
      <c r="AK16150" s="121"/>
    </row>
    <row r="16151" spans="37:37" ht="12.75">
      <c r="AK16151" s="121"/>
    </row>
    <row r="16152" spans="37:37" ht="12.75">
      <c r="AK16152" s="121"/>
    </row>
    <row r="16153" spans="37:37" ht="12.75">
      <c r="AK16153" s="121"/>
    </row>
    <row r="16154" spans="37:37" ht="12.75">
      <c r="AK16154" s="121"/>
    </row>
    <row r="16155" spans="37:37" ht="12.75">
      <c r="AK16155" s="121"/>
    </row>
    <row r="16156" spans="37:37" ht="12.75">
      <c r="AK16156" s="121"/>
    </row>
    <row r="16157" spans="37:37" ht="12.75">
      <c r="AK16157" s="121"/>
    </row>
    <row r="16158" spans="37:37" ht="12.75">
      <c r="AK16158" s="121"/>
    </row>
    <row r="16159" spans="37:37" ht="12.75">
      <c r="AK16159" s="121"/>
    </row>
    <row r="16160" spans="37:37" ht="12.75">
      <c r="AK16160" s="121"/>
    </row>
    <row r="16161" spans="37:37" ht="12.75">
      <c r="AK16161" s="121"/>
    </row>
    <row r="16162" spans="37:37" ht="12.75">
      <c r="AK16162" s="121"/>
    </row>
    <row r="16163" spans="37:37" ht="12.75">
      <c r="AK16163" s="121"/>
    </row>
    <row r="16164" spans="37:37" ht="12.75">
      <c r="AK16164" s="121"/>
    </row>
    <row r="16165" spans="37:37" ht="12.75">
      <c r="AK16165" s="121"/>
    </row>
    <row r="16166" spans="37:37" ht="12.75">
      <c r="AK16166" s="121"/>
    </row>
    <row r="16167" spans="37:37" ht="12.75">
      <c r="AK16167" s="121"/>
    </row>
    <row r="16168" spans="37:37" ht="12.75">
      <c r="AK16168" s="121"/>
    </row>
    <row r="16169" spans="37:37" ht="12.75">
      <c r="AK16169" s="121"/>
    </row>
    <row r="16170" spans="37:37" ht="12.75">
      <c r="AK16170" s="121"/>
    </row>
    <row r="16171" spans="37:37" ht="12.75">
      <c r="AK16171" s="121"/>
    </row>
    <row r="16172" spans="37:37" ht="12.75">
      <c r="AK16172" s="121"/>
    </row>
    <row r="16173" spans="37:37" ht="12.75">
      <c r="AK16173" s="121"/>
    </row>
    <row r="16174" spans="37:37" ht="12.75">
      <c r="AK16174" s="121"/>
    </row>
    <row r="16175" spans="37:37" ht="12.75">
      <c r="AK16175" s="121"/>
    </row>
    <row r="16176" spans="37:37" ht="12.75">
      <c r="AK16176" s="121"/>
    </row>
    <row r="16177" spans="37:37" ht="12.75">
      <c r="AK16177" s="121"/>
    </row>
    <row r="16178" spans="37:37" ht="12.75">
      <c r="AK16178" s="121"/>
    </row>
    <row r="16179" spans="37:37" ht="12.75">
      <c r="AK16179" s="121"/>
    </row>
    <row r="16180" spans="37:37" ht="12.75">
      <c r="AK16180" s="121"/>
    </row>
    <row r="16181" spans="37:37" ht="12.75">
      <c r="AK16181" s="121"/>
    </row>
    <row r="16182" spans="37:37" ht="12.75">
      <c r="AK16182" s="121"/>
    </row>
    <row r="16183" spans="37:37" ht="12.75">
      <c r="AK16183" s="121"/>
    </row>
    <row r="16184" spans="37:37" ht="12.75">
      <c r="AK16184" s="121"/>
    </row>
    <row r="16185" spans="37:37" ht="12.75">
      <c r="AK16185" s="121"/>
    </row>
    <row r="16186" spans="37:37" ht="12.75">
      <c r="AK16186" s="121"/>
    </row>
    <row r="16187" spans="37:37" ht="12.75">
      <c r="AK16187" s="121"/>
    </row>
    <row r="16188" spans="37:37" ht="12.75">
      <c r="AK16188" s="121"/>
    </row>
    <row r="16189" spans="37:37" ht="12.75">
      <c r="AK16189" s="121"/>
    </row>
    <row r="16190" spans="37:37" ht="12.75">
      <c r="AK16190" s="121"/>
    </row>
    <row r="16191" spans="37:37" ht="12.75">
      <c r="AK16191" s="121"/>
    </row>
    <row r="16192" spans="37:37" ht="12.75">
      <c r="AK16192" s="121"/>
    </row>
    <row r="16193" spans="37:37" ht="12.75">
      <c r="AK16193" s="121"/>
    </row>
    <row r="16194" spans="37:37" ht="12.75">
      <c r="AK16194" s="121"/>
    </row>
    <row r="16195" spans="37:37" ht="12.75">
      <c r="AK16195" s="121"/>
    </row>
    <row r="16196" spans="37:37" ht="12.75">
      <c r="AK16196" s="121"/>
    </row>
    <row r="16197" spans="37:37" ht="12.75">
      <c r="AK16197" s="121"/>
    </row>
    <row r="16198" spans="37:37" ht="12.75">
      <c r="AK16198" s="121"/>
    </row>
    <row r="16199" spans="37:37" ht="12.75">
      <c r="AK16199" s="121"/>
    </row>
    <row r="16200" spans="37:37" ht="12.75">
      <c r="AK16200" s="121"/>
    </row>
    <row r="16201" spans="37:37" ht="12.75">
      <c r="AK16201" s="121"/>
    </row>
    <row r="16202" spans="37:37" ht="12.75">
      <c r="AK16202" s="121"/>
    </row>
    <row r="16203" spans="37:37" ht="12.75">
      <c r="AK16203" s="121"/>
    </row>
    <row r="16204" spans="37:37" ht="12.75">
      <c r="AK16204" s="121"/>
    </row>
    <row r="16205" spans="37:37" ht="12.75">
      <c r="AK16205" s="121"/>
    </row>
    <row r="16206" spans="37:37" ht="12.75">
      <c r="AK16206" s="121"/>
    </row>
    <row r="16207" spans="37:37" ht="12.75">
      <c r="AK16207" s="121"/>
    </row>
    <row r="16208" spans="37:37" ht="12.75">
      <c r="AK16208" s="121"/>
    </row>
    <row r="16209" spans="37:37" ht="12.75">
      <c r="AK16209" s="121"/>
    </row>
    <row r="16210" spans="37:37" ht="12.75">
      <c r="AK16210" s="121"/>
    </row>
    <row r="16211" spans="37:37" ht="12.75">
      <c r="AK16211" s="121"/>
    </row>
    <row r="16212" spans="37:37" ht="12.75">
      <c r="AK16212" s="121"/>
    </row>
    <row r="16213" spans="37:37" ht="12.75">
      <c r="AK16213" s="121"/>
    </row>
    <row r="16214" spans="37:37" ht="12.75">
      <c r="AK16214" s="121"/>
    </row>
    <row r="16215" spans="37:37" ht="12.75">
      <c r="AK16215" s="121"/>
    </row>
    <row r="16216" spans="37:37" ht="12.75">
      <c r="AK16216" s="121"/>
    </row>
    <row r="16217" spans="37:37" ht="12.75">
      <c r="AK16217" s="121"/>
    </row>
    <row r="16218" spans="37:37" ht="12.75">
      <c r="AK16218" s="121"/>
    </row>
    <row r="16219" spans="37:37" ht="12.75">
      <c r="AK16219" s="121"/>
    </row>
    <row r="16220" spans="37:37" ht="12.75">
      <c r="AK16220" s="121"/>
    </row>
    <row r="16221" spans="37:37" ht="12.75">
      <c r="AK16221" s="121"/>
    </row>
    <row r="16222" spans="37:37" ht="12.75">
      <c r="AK16222" s="121"/>
    </row>
    <row r="16223" spans="37:37" ht="12.75">
      <c r="AK16223" s="121"/>
    </row>
    <row r="16224" spans="37:37" ht="12.75">
      <c r="AK16224" s="121"/>
    </row>
    <row r="16225" spans="37:37" ht="12.75">
      <c r="AK16225" s="121"/>
    </row>
    <row r="16226" spans="37:37" ht="12.75">
      <c r="AK16226" s="121"/>
    </row>
    <row r="16227" spans="37:37" ht="12.75">
      <c r="AK16227" s="121"/>
    </row>
    <row r="16228" spans="37:37" ht="12.75">
      <c r="AK16228" s="121"/>
    </row>
    <row r="16229" spans="37:37" ht="12.75">
      <c r="AK16229" s="121"/>
    </row>
    <row r="16230" spans="37:37" ht="12.75">
      <c r="AK16230" s="121"/>
    </row>
    <row r="16231" spans="37:37" ht="12.75">
      <c r="AK16231" s="121"/>
    </row>
    <row r="16232" spans="37:37" ht="12.75">
      <c r="AK16232" s="121"/>
    </row>
    <row r="16233" spans="37:37" ht="12.75">
      <c r="AK16233" s="121"/>
    </row>
    <row r="16234" spans="37:37" ht="12.75">
      <c r="AK16234" s="121"/>
    </row>
    <row r="16235" spans="37:37" ht="12.75">
      <c r="AK16235" s="121"/>
    </row>
    <row r="16236" spans="37:37" ht="12.75">
      <c r="AK16236" s="121"/>
    </row>
    <row r="16237" spans="37:37" ht="12.75">
      <c r="AK16237" s="121"/>
    </row>
    <row r="16238" spans="37:37" ht="12.75">
      <c r="AK16238" s="121"/>
    </row>
    <row r="16239" spans="37:37" ht="12.75">
      <c r="AK16239" s="121"/>
    </row>
    <row r="16240" spans="37:37" ht="12.75">
      <c r="AK16240" s="121"/>
    </row>
    <row r="16241" spans="37:37" ht="12.75">
      <c r="AK16241" s="121"/>
    </row>
    <row r="16242" spans="37:37" ht="12.75">
      <c r="AK16242" s="121"/>
    </row>
    <row r="16243" spans="37:37" ht="12.75">
      <c r="AK16243" s="121"/>
    </row>
    <row r="16244" spans="37:37" ht="12.75">
      <c r="AK16244" s="121"/>
    </row>
    <row r="16245" spans="37:37" ht="12.75">
      <c r="AK16245" s="121"/>
    </row>
    <row r="16246" spans="37:37" ht="12.75">
      <c r="AK16246" s="121"/>
    </row>
    <row r="16247" spans="37:37" ht="12.75">
      <c r="AK16247" s="121"/>
    </row>
    <row r="16248" spans="37:37" ht="12.75">
      <c r="AK16248" s="121"/>
    </row>
    <row r="16249" spans="37:37" ht="12.75">
      <c r="AK16249" s="121"/>
    </row>
    <row r="16250" spans="37:37" ht="12.75">
      <c r="AK16250" s="121"/>
    </row>
    <row r="16251" spans="37:37" ht="12.75">
      <c r="AK16251" s="121"/>
    </row>
    <row r="16252" spans="37:37" ht="12.75">
      <c r="AK16252" s="121"/>
    </row>
    <row r="16253" spans="37:37" ht="12.75">
      <c r="AK16253" s="121"/>
    </row>
    <row r="16254" spans="37:37" ht="12.75">
      <c r="AK16254" s="121"/>
    </row>
    <row r="16255" spans="37:37" ht="12.75">
      <c r="AK16255" s="121"/>
    </row>
    <row r="16256" spans="37:37" ht="12.75">
      <c r="AK16256" s="121"/>
    </row>
    <row r="16257" spans="37:37" ht="12.75">
      <c r="AK16257" s="121"/>
    </row>
    <row r="16258" spans="37:37" ht="12.75">
      <c r="AK16258" s="121"/>
    </row>
    <row r="16259" spans="37:37" ht="12.75">
      <c r="AK16259" s="121"/>
    </row>
    <row r="16260" spans="37:37" ht="12.75">
      <c r="AK16260" s="121"/>
    </row>
    <row r="16261" spans="37:37" ht="12.75">
      <c r="AK16261" s="121"/>
    </row>
    <row r="16262" spans="37:37" ht="12.75">
      <c r="AK16262" s="121"/>
    </row>
    <row r="16263" spans="37:37" ht="12.75">
      <c r="AK16263" s="121"/>
    </row>
    <row r="16264" spans="37:37" ht="12.75">
      <c r="AK16264" s="121"/>
    </row>
    <row r="16265" spans="37:37" ht="12.75">
      <c r="AK16265" s="121"/>
    </row>
    <row r="16266" spans="37:37" ht="12.75">
      <c r="AK16266" s="121"/>
    </row>
    <row r="16267" spans="37:37" ht="12.75">
      <c r="AK16267" s="121"/>
    </row>
    <row r="16268" spans="37:37" ht="12.75">
      <c r="AK16268" s="121"/>
    </row>
    <row r="16269" spans="37:37" ht="12.75">
      <c r="AK16269" s="121"/>
    </row>
    <row r="16270" spans="37:37" ht="12.75">
      <c r="AK16270" s="121"/>
    </row>
    <row r="16271" spans="37:37" ht="12.75">
      <c r="AK16271" s="121"/>
    </row>
    <row r="16272" spans="37:37" ht="12.75">
      <c r="AK16272" s="121"/>
    </row>
    <row r="16273" spans="37:37" ht="12.75">
      <c r="AK16273" s="121"/>
    </row>
    <row r="16274" spans="37:37" ht="12.75">
      <c r="AK16274" s="121"/>
    </row>
    <row r="16275" spans="37:37" ht="12.75">
      <c r="AK16275" s="121"/>
    </row>
    <row r="16276" spans="37:37" ht="12.75">
      <c r="AK16276" s="121"/>
    </row>
    <row r="16277" spans="37:37" ht="12.75">
      <c r="AK16277" s="121"/>
    </row>
    <row r="16278" spans="37:37" ht="12.75">
      <c r="AK16278" s="121"/>
    </row>
    <row r="16279" spans="37:37" ht="12.75">
      <c r="AK16279" s="121"/>
    </row>
    <row r="16280" spans="37:37" ht="12.75">
      <c r="AK16280" s="121"/>
    </row>
    <row r="16281" spans="37:37" ht="12.75">
      <c r="AK16281" s="121"/>
    </row>
    <row r="16282" spans="37:37" ht="12.75">
      <c r="AK16282" s="121"/>
    </row>
    <row r="16283" spans="37:37" ht="12.75">
      <c r="AK16283" s="121"/>
    </row>
    <row r="16284" spans="37:37" ht="12.75">
      <c r="AK16284" s="121"/>
    </row>
    <row r="16285" spans="37:37" ht="12.75">
      <c r="AK16285" s="121"/>
    </row>
    <row r="16286" spans="37:37" ht="12.75">
      <c r="AK16286" s="121"/>
    </row>
    <row r="16287" spans="37:37" ht="12.75">
      <c r="AK16287" s="121"/>
    </row>
    <row r="16288" spans="37:37" ht="12.75">
      <c r="AK16288" s="121"/>
    </row>
    <row r="16289" spans="37:37" ht="12.75">
      <c r="AK16289" s="121"/>
    </row>
    <row r="16290" spans="37:37" ht="12.75">
      <c r="AK16290" s="121"/>
    </row>
    <row r="16291" spans="37:37" ht="12.75">
      <c r="AK16291" s="121"/>
    </row>
    <row r="16292" spans="37:37" ht="12.75">
      <c r="AK16292" s="121"/>
    </row>
    <row r="16293" spans="37:37" ht="12.75">
      <c r="AK16293" s="121"/>
    </row>
    <row r="16294" spans="37:37" ht="12.75">
      <c r="AK16294" s="121"/>
    </row>
    <row r="16295" spans="37:37" ht="12.75">
      <c r="AK16295" s="121"/>
    </row>
    <row r="16296" spans="37:37" ht="12.75">
      <c r="AK16296" s="121"/>
    </row>
    <row r="16297" spans="37:37" ht="12.75">
      <c r="AK16297" s="121"/>
    </row>
    <row r="16298" spans="37:37" ht="12.75">
      <c r="AK16298" s="121"/>
    </row>
    <row r="16299" spans="37:37" ht="12.75">
      <c r="AK16299" s="121"/>
    </row>
    <row r="16300" spans="37:37" ht="12.75">
      <c r="AK16300" s="121"/>
    </row>
    <row r="16301" spans="37:37" ht="12.75">
      <c r="AK16301" s="121"/>
    </row>
    <row r="16302" spans="37:37" ht="12.75">
      <c r="AK16302" s="121"/>
    </row>
    <row r="16303" spans="37:37" ht="12.75">
      <c r="AK16303" s="121"/>
    </row>
    <row r="16304" spans="37:37" ht="12.75">
      <c r="AK16304" s="121"/>
    </row>
    <row r="16305" spans="37:37" ht="12.75">
      <c r="AK16305" s="121"/>
    </row>
    <row r="16306" spans="37:37" ht="12.75">
      <c r="AK16306" s="121"/>
    </row>
    <row r="16307" spans="37:37" ht="12.75">
      <c r="AK16307" s="121"/>
    </row>
    <row r="16308" spans="37:37" ht="12.75">
      <c r="AK16308" s="121"/>
    </row>
    <row r="16309" spans="37:37" ht="12.75">
      <c r="AK16309" s="121"/>
    </row>
    <row r="16310" spans="37:37" ht="12.75">
      <c r="AK16310" s="121"/>
    </row>
    <row r="16311" spans="37:37" ht="12.75">
      <c r="AK16311" s="121"/>
    </row>
    <row r="16312" spans="37:37" ht="12.75">
      <c r="AK16312" s="121"/>
    </row>
    <row r="16313" spans="37:37" ht="12.75">
      <c r="AK16313" s="121"/>
    </row>
    <row r="16314" spans="37:37" ht="12.75">
      <c r="AK16314" s="121"/>
    </row>
    <row r="16315" spans="37:37" ht="12.75">
      <c r="AK16315" s="121"/>
    </row>
    <row r="16316" spans="37:37" ht="12.75">
      <c r="AK16316" s="121"/>
    </row>
    <row r="16317" spans="37:37" ht="12.75">
      <c r="AK16317" s="121"/>
    </row>
    <row r="16318" spans="37:37" ht="12.75">
      <c r="AK16318" s="121"/>
    </row>
    <row r="16319" spans="37:37" ht="12.75">
      <c r="AK16319" s="121"/>
    </row>
    <row r="16320" spans="37:37" ht="12.75">
      <c r="AK16320" s="121"/>
    </row>
    <row r="16321" spans="37:37" ht="12.75">
      <c r="AK16321" s="121"/>
    </row>
    <row r="16322" spans="37:37" ht="12.75">
      <c r="AK16322" s="121"/>
    </row>
    <row r="16323" spans="37:37" ht="12.75">
      <c r="AK16323" s="121"/>
    </row>
    <row r="16324" spans="37:37" ht="12.75">
      <c r="AK16324" s="121"/>
    </row>
    <row r="16325" spans="37:37" ht="12.75">
      <c r="AK16325" s="121"/>
    </row>
    <row r="16326" spans="37:37" ht="12.75">
      <c r="AK16326" s="121"/>
    </row>
    <row r="16327" spans="37:37" ht="12.75">
      <c r="AK16327" s="121"/>
    </row>
    <row r="16328" spans="37:37" ht="12.75">
      <c r="AK16328" s="121"/>
    </row>
    <row r="16329" spans="37:37" ht="12.75">
      <c r="AK16329" s="121"/>
    </row>
    <row r="16330" spans="37:37" ht="12.75">
      <c r="AK16330" s="121"/>
    </row>
    <row r="16331" spans="37:37" ht="12.75">
      <c r="AK16331" s="121"/>
    </row>
    <row r="16332" spans="37:37" ht="12.75">
      <c r="AK16332" s="121"/>
    </row>
    <row r="16333" spans="37:37" ht="12.75">
      <c r="AK16333" s="121"/>
    </row>
    <row r="16334" spans="37:37" ht="12.75">
      <c r="AK16334" s="121"/>
    </row>
    <row r="16335" spans="37:37" ht="12.75">
      <c r="AK16335" s="121"/>
    </row>
    <row r="16336" spans="37:37" ht="12.75">
      <c r="AK16336" s="121"/>
    </row>
    <row r="16337" spans="37:37" ht="12.75">
      <c r="AK16337" s="121"/>
    </row>
    <row r="16338" spans="37:37" ht="12.75">
      <c r="AK16338" s="121"/>
    </row>
    <row r="16339" spans="37:37" ht="12.75">
      <c r="AK16339" s="121"/>
    </row>
    <row r="16340" spans="37:37" ht="12.75">
      <c r="AK16340" s="121"/>
    </row>
    <row r="16341" spans="37:37" ht="12.75">
      <c r="AK16341" s="121"/>
    </row>
    <row r="16342" spans="37:37" ht="12.75">
      <c r="AK16342" s="121"/>
    </row>
    <row r="16343" spans="37:37" ht="12.75">
      <c r="AK16343" s="121"/>
    </row>
    <row r="16344" spans="37:37" ht="12.75">
      <c r="AK16344" s="121"/>
    </row>
    <row r="16345" spans="37:37" ht="12.75">
      <c r="AK16345" s="121"/>
    </row>
    <row r="16346" spans="37:37" ht="12.75">
      <c r="AK16346" s="121"/>
    </row>
    <row r="16347" spans="37:37" ht="12.75">
      <c r="AK16347" s="121"/>
    </row>
    <row r="16348" spans="37:37" ht="12.75">
      <c r="AK16348" s="121"/>
    </row>
    <row r="16349" spans="37:37" ht="12.75">
      <c r="AK16349" s="121"/>
    </row>
    <row r="16350" spans="37:37" ht="12.75">
      <c r="AK16350" s="121"/>
    </row>
    <row r="16351" spans="37:37" ht="12.75">
      <c r="AK16351" s="121"/>
    </row>
    <row r="16352" spans="37:37" ht="12.75">
      <c r="AK16352" s="121"/>
    </row>
    <row r="16353" spans="37:37" ht="12.75">
      <c r="AK16353" s="121"/>
    </row>
    <row r="16354" spans="37:37" ht="12.75">
      <c r="AK16354" s="121"/>
    </row>
    <row r="16355" spans="37:37" ht="12.75">
      <c r="AK16355" s="121"/>
    </row>
    <row r="16356" spans="37:37" ht="12.75">
      <c r="AK16356" s="121"/>
    </row>
    <row r="16357" spans="37:37" ht="12.75">
      <c r="AK16357" s="121"/>
    </row>
    <row r="16358" spans="37:37" ht="12.75">
      <c r="AK16358" s="121"/>
    </row>
    <row r="16359" spans="37:37" ht="12.75">
      <c r="AK16359" s="121"/>
    </row>
    <row r="16360" spans="37:37" ht="12.75">
      <c r="AK16360" s="121"/>
    </row>
    <row r="16361" spans="37:37" ht="12.75">
      <c r="AK16361" s="121"/>
    </row>
    <row r="16362" spans="37:37" ht="12.75">
      <c r="AK16362" s="121"/>
    </row>
    <row r="16363" spans="37:37" ht="12.75">
      <c r="AK16363" s="121"/>
    </row>
    <row r="16364" spans="37:37" ht="12.75">
      <c r="AK16364" s="121"/>
    </row>
    <row r="16365" spans="37:37" ht="12.75">
      <c r="AK16365" s="121"/>
    </row>
    <row r="16366" spans="37:37" ht="12.75">
      <c r="AK16366" s="121"/>
    </row>
    <row r="16367" spans="37:37" ht="12.75">
      <c r="AK16367" s="121"/>
    </row>
    <row r="16368" spans="37:37" ht="12.75">
      <c r="AK16368" s="121"/>
    </row>
    <row r="16369" spans="37:37" ht="12.75">
      <c r="AK16369" s="121"/>
    </row>
    <row r="16370" spans="37:37" ht="12.75">
      <c r="AK16370" s="121"/>
    </row>
    <row r="16371" spans="37:37" ht="12.75">
      <c r="AK16371" s="121"/>
    </row>
    <row r="16372" spans="37:37" ht="12.75">
      <c r="AK16372" s="121"/>
    </row>
    <row r="16373" spans="37:37" ht="12.75">
      <c r="AK16373" s="121"/>
    </row>
    <row r="16374" spans="37:37" ht="12.75">
      <c r="AK16374" s="121"/>
    </row>
    <row r="16375" spans="37:37" ht="12.75">
      <c r="AK16375" s="121"/>
    </row>
    <row r="16376" spans="37:37" ht="12.75">
      <c r="AK16376" s="121"/>
    </row>
    <row r="16377" spans="37:37" ht="12.75">
      <c r="AK16377" s="121"/>
    </row>
    <row r="16378" spans="37:37" ht="12.75">
      <c r="AK16378" s="121"/>
    </row>
    <row r="16379" spans="37:37" ht="12.75">
      <c r="AK16379" s="121"/>
    </row>
    <row r="16380" spans="37:37" ht="12.75">
      <c r="AK16380" s="121"/>
    </row>
    <row r="16381" spans="37:37" ht="12.75">
      <c r="AK16381" s="121"/>
    </row>
    <row r="16382" spans="37:37" ht="12.75">
      <c r="AK16382" s="121"/>
    </row>
    <row r="16383" spans="37:37" ht="12.75">
      <c r="AK16383" s="121"/>
    </row>
    <row r="16384" spans="37:37" ht="12.75">
      <c r="AK16384" s="121"/>
    </row>
    <row r="16385" spans="37:37" ht="12.75">
      <c r="AK16385" s="121"/>
    </row>
    <row r="16386" spans="37:37" ht="12.75">
      <c r="AK16386" s="121"/>
    </row>
    <row r="16387" spans="37:37" ht="12.75">
      <c r="AK16387" s="121"/>
    </row>
    <row r="16388" spans="37:37" ht="12.75">
      <c r="AK16388" s="121"/>
    </row>
    <row r="16389" spans="37:37" ht="12.75">
      <c r="AK16389" s="121"/>
    </row>
    <row r="16390" spans="37:37" ht="12.75">
      <c r="AK16390" s="121"/>
    </row>
    <row r="16391" spans="37:37" ht="12.75">
      <c r="AK16391" s="121"/>
    </row>
    <row r="16392" spans="37:37" ht="12.75">
      <c r="AK16392" s="121"/>
    </row>
    <row r="16393" spans="37:37" ht="12.75">
      <c r="AK16393" s="121"/>
    </row>
    <row r="16394" spans="37:37" ht="12.75">
      <c r="AK16394" s="121"/>
    </row>
    <row r="16395" spans="37:37" ht="12.75">
      <c r="AK16395" s="121"/>
    </row>
    <row r="16396" spans="37:37" ht="12.75">
      <c r="AK16396" s="121"/>
    </row>
    <row r="16397" spans="37:37" ht="12.75">
      <c r="AK16397" s="121"/>
    </row>
    <row r="16398" spans="37:37" ht="12.75">
      <c r="AK16398" s="121"/>
    </row>
    <row r="16399" spans="37:37" ht="12.75">
      <c r="AK16399" s="121"/>
    </row>
    <row r="16400" spans="37:37" ht="12.75">
      <c r="AK16400" s="121"/>
    </row>
    <row r="16401" spans="37:37" ht="12.75">
      <c r="AK16401" s="121"/>
    </row>
    <row r="16402" spans="37:37" ht="12.75">
      <c r="AK16402" s="121"/>
    </row>
    <row r="16403" spans="37:37" ht="12.75">
      <c r="AK16403" s="121"/>
    </row>
    <row r="16404" spans="37:37" ht="12.75">
      <c r="AK16404" s="121"/>
    </row>
    <row r="16405" spans="37:37" ht="12.75">
      <c r="AK16405" s="121"/>
    </row>
    <row r="16406" spans="37:37" ht="12.75">
      <c r="AK16406" s="121"/>
    </row>
    <row r="16407" spans="37:37" ht="12.75">
      <c r="AK16407" s="121"/>
    </row>
    <row r="16408" spans="37:37" ht="12.75">
      <c r="AK16408" s="121"/>
    </row>
    <row r="16409" spans="37:37" ht="12.75">
      <c r="AK16409" s="121"/>
    </row>
    <row r="16410" spans="37:37" ht="12.75">
      <c r="AK16410" s="121"/>
    </row>
    <row r="16411" spans="37:37" ht="12.75">
      <c r="AK16411" s="121"/>
    </row>
    <row r="16412" spans="37:37" ht="12.75">
      <c r="AK16412" s="121"/>
    </row>
    <row r="16413" spans="37:37" ht="12.75">
      <c r="AK16413" s="121"/>
    </row>
    <row r="16414" spans="37:37" ht="12.75">
      <c r="AK16414" s="121"/>
    </row>
    <row r="16415" spans="37:37" ht="12.75">
      <c r="AK16415" s="121"/>
    </row>
    <row r="16416" spans="37:37" ht="12.75">
      <c r="AK16416" s="121"/>
    </row>
    <row r="16417" spans="37:37" ht="12.75">
      <c r="AK16417" s="121"/>
    </row>
    <row r="16418" spans="37:37" ht="12.75">
      <c r="AK16418" s="121"/>
    </row>
    <row r="16419" spans="37:37" ht="12.75">
      <c r="AK16419" s="121"/>
    </row>
    <row r="16420" spans="37:37" ht="12.75">
      <c r="AK16420" s="121"/>
    </row>
    <row r="16421" spans="37:37" ht="12.75">
      <c r="AK16421" s="121"/>
    </row>
    <row r="16422" spans="37:37" ht="12.75">
      <c r="AK16422" s="121"/>
    </row>
    <row r="16423" spans="37:37" ht="12.75">
      <c r="AK16423" s="121"/>
    </row>
    <row r="16424" spans="37:37" ht="12.75">
      <c r="AK16424" s="121"/>
    </row>
    <row r="16425" spans="37:37" ht="12.75">
      <c r="AK16425" s="121"/>
    </row>
    <row r="16426" spans="37:37" ht="12.75">
      <c r="AK16426" s="121"/>
    </row>
    <row r="16427" spans="37:37" ht="12.75">
      <c r="AK16427" s="121"/>
    </row>
    <row r="16428" spans="37:37" ht="12.75">
      <c r="AK16428" s="121"/>
    </row>
    <row r="16429" spans="37:37" ht="12.75">
      <c r="AK16429" s="121"/>
    </row>
    <row r="16430" spans="37:37" ht="12.75">
      <c r="AK16430" s="121"/>
    </row>
    <row r="16431" spans="37:37" ht="12.75">
      <c r="AK16431" s="121"/>
    </row>
    <row r="16432" spans="37:37" ht="12.75">
      <c r="AK16432" s="121"/>
    </row>
    <row r="16433" spans="37:37" ht="12.75">
      <c r="AK16433" s="121"/>
    </row>
    <row r="16434" spans="37:37" ht="12.75">
      <c r="AK16434" s="121"/>
    </row>
    <row r="16435" spans="37:37" ht="12.75">
      <c r="AK16435" s="121"/>
    </row>
    <row r="16436" spans="37:37" ht="12.75">
      <c r="AK16436" s="121"/>
    </row>
    <row r="16437" spans="37:37" ht="12.75">
      <c r="AK16437" s="121"/>
    </row>
    <row r="16438" spans="37:37" ht="12.75">
      <c r="AK16438" s="121"/>
    </row>
    <row r="16439" spans="37:37" ht="12.75">
      <c r="AK16439" s="121"/>
    </row>
    <row r="16440" spans="37:37" ht="12.75">
      <c r="AK16440" s="121"/>
    </row>
    <row r="16441" spans="37:37" ht="12.75">
      <c r="AK16441" s="121"/>
    </row>
    <row r="16442" spans="37:37" ht="12.75">
      <c r="AK16442" s="121"/>
    </row>
    <row r="16443" spans="37:37" ht="12.75">
      <c r="AK16443" s="121"/>
    </row>
    <row r="16444" spans="37:37" ht="12.75">
      <c r="AK16444" s="121"/>
    </row>
    <row r="16445" spans="37:37" ht="12.75">
      <c r="AK16445" s="121"/>
    </row>
    <row r="16446" spans="37:37" ht="12.75">
      <c r="AK16446" s="121"/>
    </row>
    <row r="16447" spans="37:37" ht="12.75">
      <c r="AK16447" s="121"/>
    </row>
    <row r="16448" spans="37:37" ht="12.75">
      <c r="AK16448" s="121"/>
    </row>
    <row r="16449" spans="37:37" ht="12.75">
      <c r="AK16449" s="121"/>
    </row>
    <row r="16450" spans="37:37" ht="12.75">
      <c r="AK16450" s="121"/>
    </row>
    <row r="16451" spans="37:37" ht="12.75">
      <c r="AK16451" s="121"/>
    </row>
    <row r="16452" spans="37:37" ht="12.75">
      <c r="AK16452" s="121"/>
    </row>
    <row r="16453" spans="37:37" ht="12.75">
      <c r="AK16453" s="121"/>
    </row>
    <row r="16454" spans="37:37" ht="12.75">
      <c r="AK16454" s="121"/>
    </row>
    <row r="16455" spans="37:37" ht="12.75">
      <c r="AK16455" s="121"/>
    </row>
    <row r="16456" spans="37:37" ht="12.75">
      <c r="AK16456" s="121"/>
    </row>
    <row r="16457" spans="37:37" ht="12.75">
      <c r="AK16457" s="121"/>
    </row>
    <row r="16458" spans="37:37" ht="12.75">
      <c r="AK16458" s="121"/>
    </row>
    <row r="16459" spans="37:37" ht="12.75">
      <c r="AK16459" s="121"/>
    </row>
    <row r="16460" spans="37:37" ht="12.75">
      <c r="AK16460" s="121"/>
    </row>
    <row r="16461" spans="37:37" ht="12.75">
      <c r="AK16461" s="121"/>
    </row>
    <row r="16462" spans="37:37" ht="12.75">
      <c r="AK16462" s="121"/>
    </row>
    <row r="16463" spans="37:37" ht="12.75">
      <c r="AK16463" s="121"/>
    </row>
    <row r="16464" spans="37:37" ht="12.75">
      <c r="AK16464" s="121"/>
    </row>
    <row r="16465" spans="37:37" ht="12.75">
      <c r="AK16465" s="121"/>
    </row>
    <row r="16466" spans="37:37" ht="12.75">
      <c r="AK16466" s="121"/>
    </row>
    <row r="16467" spans="37:37" ht="12.75">
      <c r="AK16467" s="121"/>
    </row>
    <row r="16468" spans="37:37" ht="12.75">
      <c r="AK16468" s="121"/>
    </row>
    <row r="16469" spans="37:37" ht="12.75">
      <c r="AK16469" s="121"/>
    </row>
    <row r="16470" spans="37:37" ht="12.75">
      <c r="AK16470" s="121"/>
    </row>
    <row r="16471" spans="37:37" ht="12.75">
      <c r="AK16471" s="121"/>
    </row>
    <row r="16472" spans="37:37" ht="12.75">
      <c r="AK16472" s="121"/>
    </row>
    <row r="16473" spans="37:37" ht="12.75">
      <c r="AK16473" s="121"/>
    </row>
    <row r="16474" spans="37:37" ht="12.75">
      <c r="AK16474" s="121"/>
    </row>
    <row r="16475" spans="37:37" ht="12.75">
      <c r="AK16475" s="121"/>
    </row>
    <row r="16476" spans="37:37" ht="12.75">
      <c r="AK16476" s="121"/>
    </row>
    <row r="16477" spans="37:37" ht="12.75">
      <c r="AK16477" s="121"/>
    </row>
    <row r="16478" spans="37:37" ht="12.75">
      <c r="AK16478" s="121"/>
    </row>
    <row r="16479" spans="37:37" ht="12.75">
      <c r="AK16479" s="121"/>
    </row>
    <row r="16480" spans="37:37" ht="12.75">
      <c r="AK16480" s="121"/>
    </row>
    <row r="16481" spans="37:37" ht="12.75">
      <c r="AK16481" s="121"/>
    </row>
    <row r="16482" spans="37:37" ht="12.75">
      <c r="AK16482" s="121"/>
    </row>
    <row r="16483" spans="37:37" ht="12.75">
      <c r="AK16483" s="121"/>
    </row>
    <row r="16484" spans="37:37" ht="12.75">
      <c r="AK16484" s="121"/>
    </row>
    <row r="16485" spans="37:37" ht="12.75">
      <c r="AK16485" s="121"/>
    </row>
    <row r="16486" spans="37:37" ht="12.75">
      <c r="AK16486" s="121"/>
    </row>
    <row r="16487" spans="37:37" ht="12.75">
      <c r="AK16487" s="121"/>
    </row>
    <row r="16488" spans="37:37" ht="12.75">
      <c r="AK16488" s="121"/>
    </row>
    <row r="16489" spans="37:37" ht="12.75">
      <c r="AK16489" s="121"/>
    </row>
    <row r="16490" spans="37:37" ht="12.75">
      <c r="AK16490" s="121"/>
    </row>
    <row r="16491" spans="37:37" ht="12.75">
      <c r="AK16491" s="121"/>
    </row>
    <row r="16492" spans="37:37" ht="12.75">
      <c r="AK16492" s="121"/>
    </row>
    <row r="16493" spans="37:37" ht="12.75">
      <c r="AK16493" s="121"/>
    </row>
    <row r="16494" spans="37:37" ht="12.75">
      <c r="AK16494" s="121"/>
    </row>
    <row r="16495" spans="37:37" ht="12.75">
      <c r="AK16495" s="121"/>
    </row>
    <row r="16496" spans="37:37" ht="12.75">
      <c r="AK16496" s="121"/>
    </row>
    <row r="16497" spans="37:37" ht="12.75">
      <c r="AK16497" s="121"/>
    </row>
    <row r="16498" spans="37:37" ht="12.75">
      <c r="AK16498" s="121"/>
    </row>
    <row r="16499" spans="37:37" ht="12.75">
      <c r="AK16499" s="121"/>
    </row>
    <row r="16500" spans="37:37" ht="12.75">
      <c r="AK16500" s="121"/>
    </row>
    <row r="16501" spans="37:37" ht="12.75">
      <c r="AK16501" s="121"/>
    </row>
    <row r="16502" spans="37:37" ht="12.75">
      <c r="AK16502" s="121"/>
    </row>
    <row r="16503" spans="37:37" ht="12.75">
      <c r="AK16503" s="121"/>
    </row>
    <row r="16504" spans="37:37" ht="12.75">
      <c r="AK16504" s="121"/>
    </row>
    <row r="16505" spans="37:37" ht="12.75">
      <c r="AK16505" s="121"/>
    </row>
    <row r="16506" spans="37:37" ht="12.75">
      <c r="AK16506" s="121"/>
    </row>
    <row r="16507" spans="37:37" ht="12.75">
      <c r="AK16507" s="121"/>
    </row>
    <row r="16508" spans="37:37" ht="12.75">
      <c r="AK16508" s="121"/>
    </row>
    <row r="16509" spans="37:37" ht="12.75">
      <c r="AK16509" s="121"/>
    </row>
    <row r="16510" spans="37:37" ht="12.75">
      <c r="AK16510" s="121"/>
    </row>
    <row r="16511" spans="37:37" ht="12.75">
      <c r="AK16511" s="121"/>
    </row>
    <row r="16512" spans="37:37" ht="12.75">
      <c r="AK16512" s="121"/>
    </row>
    <row r="16513" spans="37:37" ht="12.75">
      <c r="AK16513" s="121"/>
    </row>
    <row r="16514" spans="37:37" ht="12.75">
      <c r="AK16514" s="121"/>
    </row>
    <row r="16515" spans="37:37" ht="12.75">
      <c r="AK16515" s="121"/>
    </row>
    <row r="16516" spans="37:37" ht="12.75">
      <c r="AK16516" s="121"/>
    </row>
    <row r="16517" spans="37:37" ht="12.75">
      <c r="AK16517" s="121"/>
    </row>
    <row r="16518" spans="37:37" ht="12.75">
      <c r="AK16518" s="121"/>
    </row>
    <row r="16519" spans="37:37" ht="12.75">
      <c r="AK16519" s="121"/>
    </row>
    <row r="16520" spans="37:37" ht="12.75">
      <c r="AK16520" s="121"/>
    </row>
    <row r="16521" spans="37:37" ht="12.75">
      <c r="AK16521" s="121"/>
    </row>
    <row r="16522" spans="37:37" ht="12.75">
      <c r="AK16522" s="121"/>
    </row>
    <row r="16523" spans="37:37" ht="12.75">
      <c r="AK16523" s="121"/>
    </row>
    <row r="16524" spans="37:37" ht="12.75">
      <c r="AK16524" s="121"/>
    </row>
    <row r="16525" spans="37:37" ht="12.75">
      <c r="AK16525" s="121"/>
    </row>
    <row r="16526" spans="37:37" ht="12.75">
      <c r="AK16526" s="121"/>
    </row>
    <row r="16527" spans="37:37" ht="12.75">
      <c r="AK16527" s="121"/>
    </row>
    <row r="16528" spans="37:37" ht="12.75">
      <c r="AK16528" s="121"/>
    </row>
    <row r="16529" spans="37:37" ht="12.75">
      <c r="AK16529" s="121"/>
    </row>
    <row r="16530" spans="37:37" ht="12.75">
      <c r="AK16530" s="121"/>
    </row>
    <row r="16531" spans="37:37" ht="12.75">
      <c r="AK16531" s="121"/>
    </row>
    <row r="16532" spans="37:37" ht="12.75">
      <c r="AK16532" s="121"/>
    </row>
    <row r="16533" spans="37:37" ht="12.75">
      <c r="AK16533" s="121"/>
    </row>
    <row r="16534" spans="37:37" ht="12.75">
      <c r="AK16534" s="121"/>
    </row>
    <row r="16535" spans="37:37" ht="12.75">
      <c r="AK16535" s="121"/>
    </row>
    <row r="16536" spans="37:37" ht="12.75">
      <c r="AK16536" s="121"/>
    </row>
    <row r="16537" spans="37:37" ht="12.75">
      <c r="AK16537" s="121"/>
    </row>
    <row r="16538" spans="37:37" ht="12.75">
      <c r="AK16538" s="121"/>
    </row>
    <row r="16539" spans="37:37" ht="12.75">
      <c r="AK16539" s="121"/>
    </row>
    <row r="16540" spans="37:37" ht="12.75">
      <c r="AK16540" s="121"/>
    </row>
    <row r="16541" spans="37:37" ht="12.75">
      <c r="AK16541" s="121"/>
    </row>
    <row r="16542" spans="37:37" ht="12.75">
      <c r="AK16542" s="121"/>
    </row>
    <row r="16543" spans="37:37" ht="12.75">
      <c r="AK16543" s="121"/>
    </row>
    <row r="16544" spans="37:37" ht="12.75">
      <c r="AK16544" s="121"/>
    </row>
    <row r="16545" spans="37:37" ht="12.75">
      <c r="AK16545" s="121"/>
    </row>
    <row r="16546" spans="37:37" ht="12.75">
      <c r="AK16546" s="121"/>
    </row>
    <row r="16547" spans="37:37" ht="12.75">
      <c r="AK16547" s="121"/>
    </row>
    <row r="16548" spans="37:37" ht="12.75">
      <c r="AK16548" s="121"/>
    </row>
    <row r="16549" spans="37:37" ht="12.75">
      <c r="AK16549" s="121"/>
    </row>
    <row r="16550" spans="37:37" ht="12.75">
      <c r="AK16550" s="121"/>
    </row>
    <row r="16551" spans="37:37" ht="12.75">
      <c r="AK16551" s="121"/>
    </row>
    <row r="16552" spans="37:37" ht="12.75">
      <c r="AK16552" s="121"/>
    </row>
    <row r="16553" spans="37:37" ht="12.75">
      <c r="AK16553" s="121"/>
    </row>
    <row r="16554" spans="37:37" ht="12.75">
      <c r="AK16554" s="121"/>
    </row>
    <row r="16555" spans="37:37" ht="12.75">
      <c r="AK16555" s="121"/>
    </row>
    <row r="16556" spans="37:37" ht="12.75">
      <c r="AK16556" s="121"/>
    </row>
    <row r="16557" spans="37:37" ht="12.75">
      <c r="AK16557" s="121"/>
    </row>
    <row r="16558" spans="37:37" ht="12.75">
      <c r="AK16558" s="121"/>
    </row>
    <row r="16559" spans="37:37" ht="12.75">
      <c r="AK16559" s="121"/>
    </row>
    <row r="16560" spans="37:37" ht="12.75">
      <c r="AK16560" s="121"/>
    </row>
    <row r="16561" spans="37:37" ht="12.75">
      <c r="AK16561" s="121"/>
    </row>
    <row r="16562" spans="37:37" ht="12.75">
      <c r="AK16562" s="121"/>
    </row>
    <row r="16563" spans="37:37" ht="12.75">
      <c r="AK16563" s="121"/>
    </row>
    <row r="16564" spans="37:37" ht="12.75">
      <c r="AK16564" s="121"/>
    </row>
    <row r="16565" spans="37:37" ht="12.75">
      <c r="AK16565" s="121"/>
    </row>
    <row r="16566" spans="37:37" ht="12.75">
      <c r="AK16566" s="121"/>
    </row>
    <row r="16567" spans="37:37" ht="12.75">
      <c r="AK16567" s="121"/>
    </row>
    <row r="16568" spans="37:37" ht="12.75">
      <c r="AK16568" s="121"/>
    </row>
    <row r="16569" spans="37:37" ht="12.75">
      <c r="AK16569" s="121"/>
    </row>
    <row r="16570" spans="37:37" ht="12.75">
      <c r="AK16570" s="121"/>
    </row>
    <row r="16571" spans="37:37" ht="12.75">
      <c r="AK16571" s="121"/>
    </row>
    <row r="16572" spans="37:37" ht="12.75">
      <c r="AK16572" s="121"/>
    </row>
    <row r="16573" spans="37:37" ht="12.75">
      <c r="AK16573" s="121"/>
    </row>
    <row r="16574" spans="37:37" ht="12.75">
      <c r="AK16574" s="121"/>
    </row>
    <row r="16575" spans="37:37" ht="12.75">
      <c r="AK16575" s="121"/>
    </row>
    <row r="16576" spans="37:37" ht="12.75">
      <c r="AK16576" s="121"/>
    </row>
    <row r="16577" spans="37:37" ht="12.75">
      <c r="AK16577" s="121"/>
    </row>
    <row r="16578" spans="37:37" ht="12.75">
      <c r="AK16578" s="121"/>
    </row>
    <row r="16579" spans="37:37" ht="12.75">
      <c r="AK16579" s="121"/>
    </row>
    <row r="16580" spans="37:37" ht="12.75">
      <c r="AK16580" s="121"/>
    </row>
    <row r="16581" spans="37:37" ht="12.75">
      <c r="AK16581" s="121"/>
    </row>
    <row r="16582" spans="37:37" ht="12.75">
      <c r="AK16582" s="121"/>
    </row>
    <row r="16583" spans="37:37" ht="12.75">
      <c r="AK16583" s="121"/>
    </row>
    <row r="16584" spans="37:37" ht="12.75">
      <c r="AK16584" s="121"/>
    </row>
    <row r="16585" spans="37:37" ht="12.75">
      <c r="AK16585" s="121"/>
    </row>
    <row r="16586" spans="37:37" ht="12.75">
      <c r="AK16586" s="121"/>
    </row>
    <row r="16587" spans="37:37" ht="12.75">
      <c r="AK16587" s="121"/>
    </row>
    <row r="16588" spans="37:37" ht="12.75">
      <c r="AK16588" s="121"/>
    </row>
    <row r="16589" spans="37:37" ht="12.75">
      <c r="AK16589" s="121"/>
    </row>
    <row r="16590" spans="37:37" ht="12.75">
      <c r="AK16590" s="121"/>
    </row>
    <row r="16591" spans="37:37" ht="12.75">
      <c r="AK16591" s="121"/>
    </row>
    <row r="16592" spans="37:37" ht="12.75">
      <c r="AK16592" s="121"/>
    </row>
    <row r="16593" spans="37:37" ht="12.75">
      <c r="AK16593" s="121"/>
    </row>
    <row r="16594" spans="37:37" ht="12.75">
      <c r="AK16594" s="121"/>
    </row>
    <row r="16595" spans="37:37" ht="12.75">
      <c r="AK16595" s="121"/>
    </row>
    <row r="16596" spans="37:37" ht="12.75">
      <c r="AK16596" s="121"/>
    </row>
    <row r="16597" spans="37:37" ht="12.75">
      <c r="AK16597" s="121"/>
    </row>
    <row r="16598" spans="37:37" ht="12.75">
      <c r="AK16598" s="121"/>
    </row>
    <row r="16599" spans="37:37" ht="12.75">
      <c r="AK16599" s="121"/>
    </row>
    <row r="16600" spans="37:37" ht="12.75">
      <c r="AK16600" s="121"/>
    </row>
    <row r="16601" spans="37:37" ht="12.75">
      <c r="AK16601" s="121"/>
    </row>
    <row r="16602" spans="37:37" ht="12.75">
      <c r="AK16602" s="121"/>
    </row>
    <row r="16603" spans="37:37" ht="12.75">
      <c r="AK16603" s="121"/>
    </row>
    <row r="16604" spans="37:37" ht="12.75">
      <c r="AK16604" s="121"/>
    </row>
    <row r="16605" spans="37:37" ht="12.75">
      <c r="AK16605" s="121"/>
    </row>
    <row r="16606" spans="37:37" ht="12.75">
      <c r="AK16606" s="121"/>
    </row>
    <row r="16607" spans="37:37" ht="12.75">
      <c r="AK16607" s="121"/>
    </row>
    <row r="16608" spans="37:37" ht="12.75">
      <c r="AK16608" s="121"/>
    </row>
    <row r="16609" spans="37:37" ht="12.75">
      <c r="AK16609" s="121"/>
    </row>
    <row r="16610" spans="37:37" ht="12.75">
      <c r="AK16610" s="121"/>
    </row>
    <row r="16611" spans="37:37" ht="12.75">
      <c r="AK16611" s="121"/>
    </row>
    <row r="16612" spans="37:37" ht="12.75">
      <c r="AK16612" s="121"/>
    </row>
    <row r="16613" spans="37:37" ht="12.75">
      <c r="AK16613" s="121"/>
    </row>
    <row r="16614" spans="37:37" ht="12.75">
      <c r="AK16614" s="121"/>
    </row>
    <row r="16615" spans="37:37" ht="12.75">
      <c r="AK16615" s="121"/>
    </row>
    <row r="16616" spans="37:37" ht="12.75">
      <c r="AK16616" s="121"/>
    </row>
    <row r="16617" spans="37:37" ht="12.75">
      <c r="AK16617" s="121"/>
    </row>
    <row r="16618" spans="37:37" ht="12.75">
      <c r="AK16618" s="121"/>
    </row>
    <row r="16619" spans="37:37" ht="12.75">
      <c r="AK16619" s="121"/>
    </row>
    <row r="16620" spans="37:37" ht="12.75">
      <c r="AK16620" s="121"/>
    </row>
    <row r="16621" spans="37:37" ht="12.75">
      <c r="AK16621" s="121"/>
    </row>
    <row r="16622" spans="37:37" ht="12.75">
      <c r="AK16622" s="121"/>
    </row>
    <row r="16623" spans="37:37" ht="12.75">
      <c r="AK16623" s="121"/>
    </row>
    <row r="16624" spans="37:37" ht="12.75">
      <c r="AK16624" s="121"/>
    </row>
    <row r="16625" spans="37:37" ht="12.75">
      <c r="AK16625" s="121"/>
    </row>
    <row r="16626" spans="37:37" ht="12.75">
      <c r="AK16626" s="121"/>
    </row>
    <row r="16627" spans="37:37" ht="12.75">
      <c r="AK16627" s="121"/>
    </row>
    <row r="16628" spans="37:37" ht="12.75">
      <c r="AK16628" s="121"/>
    </row>
    <row r="16629" spans="37:37" ht="12.75">
      <c r="AK16629" s="121"/>
    </row>
    <row r="16630" spans="37:37" ht="12.75">
      <c r="AK16630" s="121"/>
    </row>
    <row r="16631" spans="37:37" ht="12.75">
      <c r="AK16631" s="121"/>
    </row>
    <row r="16632" spans="37:37" ht="12.75">
      <c r="AK16632" s="121"/>
    </row>
    <row r="16633" spans="37:37" ht="12.75">
      <c r="AK16633" s="121"/>
    </row>
    <row r="16634" spans="37:37" ht="12.75">
      <c r="AK16634" s="121"/>
    </row>
    <row r="16635" spans="37:37" ht="12.75">
      <c r="AK16635" s="121"/>
    </row>
    <row r="16636" spans="37:37" ht="12.75">
      <c r="AK16636" s="121"/>
    </row>
    <row r="16637" spans="37:37" ht="12.75">
      <c r="AK16637" s="121"/>
    </row>
    <row r="16638" spans="37:37" ht="12.75">
      <c r="AK16638" s="121"/>
    </row>
    <row r="16639" spans="37:37" ht="12.75">
      <c r="AK16639" s="121"/>
    </row>
    <row r="16640" spans="37:37" ht="12.75">
      <c r="AK16640" s="121"/>
    </row>
    <row r="16641" spans="37:37" ht="12.75">
      <c r="AK16641" s="121"/>
    </row>
    <row r="16642" spans="37:37" ht="12.75">
      <c r="AK16642" s="121"/>
    </row>
    <row r="16643" spans="37:37" ht="12.75">
      <c r="AK16643" s="121"/>
    </row>
    <row r="16644" spans="37:37" ht="12.75">
      <c r="AK16644" s="121"/>
    </row>
    <row r="16645" spans="37:37" ht="12.75">
      <c r="AK16645" s="121"/>
    </row>
    <row r="16646" spans="37:37" ht="12.75">
      <c r="AK16646" s="121"/>
    </row>
    <row r="16647" spans="37:37" ht="12.75">
      <c r="AK16647" s="121"/>
    </row>
    <row r="16648" spans="37:37" ht="12.75">
      <c r="AK16648" s="121"/>
    </row>
    <row r="16649" spans="37:37" ht="12.75">
      <c r="AK16649" s="121"/>
    </row>
    <row r="16650" spans="37:37" ht="12.75">
      <c r="AK16650" s="121"/>
    </row>
    <row r="16651" spans="37:37" ht="12.75">
      <c r="AK16651" s="121"/>
    </row>
    <row r="16652" spans="37:37" ht="12.75">
      <c r="AK16652" s="121"/>
    </row>
    <row r="16653" spans="37:37" ht="12.75">
      <c r="AK16653" s="121"/>
    </row>
    <row r="16654" spans="37:37" ht="12.75">
      <c r="AK16654" s="121"/>
    </row>
    <row r="16655" spans="37:37" ht="12.75">
      <c r="AK16655" s="121"/>
    </row>
    <row r="16656" spans="37:37" ht="12.75">
      <c r="AK16656" s="121"/>
    </row>
    <row r="16657" spans="37:37" ht="12.75">
      <c r="AK16657" s="121"/>
    </row>
    <row r="16658" spans="37:37" ht="12.75">
      <c r="AK16658" s="121"/>
    </row>
    <row r="16659" spans="37:37" ht="12.75">
      <c r="AK16659" s="121"/>
    </row>
    <row r="16660" spans="37:37" ht="12.75">
      <c r="AK16660" s="121"/>
    </row>
    <row r="16661" spans="37:37" ht="12.75">
      <c r="AK16661" s="121"/>
    </row>
    <row r="16662" spans="37:37" ht="12.75">
      <c r="AK16662" s="121"/>
    </row>
    <row r="16663" spans="37:37" ht="12.75">
      <c r="AK16663" s="121"/>
    </row>
    <row r="16664" spans="37:37" ht="12.75">
      <c r="AK16664" s="121"/>
    </row>
    <row r="16665" spans="37:37" ht="12.75">
      <c r="AK16665" s="121"/>
    </row>
    <row r="16666" spans="37:37" ht="12.75">
      <c r="AK16666" s="121"/>
    </row>
    <row r="16667" spans="37:37" ht="12.75">
      <c r="AK16667" s="121"/>
    </row>
    <row r="16668" spans="37:37" ht="12.75">
      <c r="AK16668" s="121"/>
    </row>
    <row r="16669" spans="37:37" ht="12.75">
      <c r="AK16669" s="121"/>
    </row>
    <row r="16670" spans="37:37" ht="12.75">
      <c r="AK16670" s="121"/>
    </row>
    <row r="16671" spans="37:37" ht="12.75">
      <c r="AK16671" s="121"/>
    </row>
    <row r="16672" spans="37:37" ht="12.75">
      <c r="AK16672" s="121"/>
    </row>
    <row r="16673" spans="37:37" ht="12.75">
      <c r="AK16673" s="121"/>
    </row>
    <row r="16674" spans="37:37" ht="12.75">
      <c r="AK16674" s="121"/>
    </row>
    <row r="16675" spans="37:37" ht="12.75">
      <c r="AK16675" s="121"/>
    </row>
    <row r="16676" spans="37:37" ht="12.75">
      <c r="AK16676" s="121"/>
    </row>
    <row r="16677" spans="37:37" ht="12.75">
      <c r="AK16677" s="121"/>
    </row>
    <row r="16678" spans="37:37" ht="12.75">
      <c r="AK16678" s="121"/>
    </row>
    <row r="16679" spans="37:37" ht="12.75">
      <c r="AK16679" s="121"/>
    </row>
    <row r="16680" spans="37:37" ht="12.75">
      <c r="AK16680" s="121"/>
    </row>
    <row r="16681" spans="37:37" ht="12.75">
      <c r="AK16681" s="121"/>
    </row>
    <row r="16682" spans="37:37" ht="12.75">
      <c r="AK16682" s="121"/>
    </row>
    <row r="16683" spans="37:37" ht="12.75">
      <c r="AK16683" s="121"/>
    </row>
    <row r="16684" spans="37:37" ht="12.75">
      <c r="AK16684" s="121"/>
    </row>
    <row r="16685" spans="37:37" ht="12.75">
      <c r="AK16685" s="121"/>
    </row>
    <row r="16686" spans="37:37" ht="12.75">
      <c r="AK16686" s="121"/>
    </row>
    <row r="16687" spans="37:37" ht="12.75">
      <c r="AK16687" s="121"/>
    </row>
    <row r="16688" spans="37:37" ht="12.75">
      <c r="AK16688" s="121"/>
    </row>
    <row r="16689" spans="37:37" ht="12.75">
      <c r="AK16689" s="121"/>
    </row>
    <row r="16690" spans="37:37" ht="12.75">
      <c r="AK16690" s="121"/>
    </row>
    <row r="16691" spans="37:37" ht="12.75">
      <c r="AK16691" s="121"/>
    </row>
    <row r="16692" spans="37:37" ht="12.75">
      <c r="AK16692" s="121"/>
    </row>
    <row r="16693" spans="37:37" ht="12.75">
      <c r="AK16693" s="121"/>
    </row>
    <row r="16694" spans="37:37" ht="12.75">
      <c r="AK16694" s="121"/>
    </row>
    <row r="16695" spans="37:37" ht="12.75">
      <c r="AK16695" s="121"/>
    </row>
    <row r="16696" spans="37:37" ht="12.75">
      <c r="AK16696" s="121"/>
    </row>
    <row r="16697" spans="37:37" ht="12.75">
      <c r="AK16697" s="121"/>
    </row>
    <row r="16698" spans="37:37" ht="12.75">
      <c r="AK16698" s="121"/>
    </row>
    <row r="16699" spans="37:37" ht="12.75">
      <c r="AK16699" s="121"/>
    </row>
    <row r="16700" spans="37:37" ht="12.75">
      <c r="AK16700" s="121"/>
    </row>
    <row r="16701" spans="37:37" ht="12.75">
      <c r="AK16701" s="121"/>
    </row>
    <row r="16702" spans="37:37" ht="12.75">
      <c r="AK16702" s="121"/>
    </row>
    <row r="16703" spans="37:37" ht="12.75">
      <c r="AK16703" s="121"/>
    </row>
    <row r="16704" spans="37:37" ht="12.75">
      <c r="AK16704" s="121"/>
    </row>
    <row r="16705" spans="37:37" ht="12.75">
      <c r="AK16705" s="121"/>
    </row>
    <row r="16706" spans="37:37" ht="12.75">
      <c r="AK16706" s="121"/>
    </row>
    <row r="16707" spans="37:37" ht="12.75">
      <c r="AK16707" s="121"/>
    </row>
    <row r="16708" spans="37:37" ht="12.75">
      <c r="AK16708" s="121"/>
    </row>
    <row r="16709" spans="37:37" ht="12.75">
      <c r="AK16709" s="121"/>
    </row>
    <row r="16710" spans="37:37" ht="12.75">
      <c r="AK16710" s="121"/>
    </row>
    <row r="16711" spans="37:37" ht="12.75">
      <c r="AK16711" s="121"/>
    </row>
    <row r="16712" spans="37:37" ht="12.75">
      <c r="AK16712" s="121"/>
    </row>
    <row r="16713" spans="37:37" ht="12.75">
      <c r="AK16713" s="121"/>
    </row>
    <row r="16714" spans="37:37" ht="12.75">
      <c r="AK16714" s="121"/>
    </row>
    <row r="16715" spans="37:37" ht="12.75">
      <c r="AK16715" s="121"/>
    </row>
    <row r="16716" spans="37:37" ht="12.75">
      <c r="AK16716" s="121"/>
    </row>
    <row r="16717" spans="37:37" ht="12.75">
      <c r="AK16717" s="121"/>
    </row>
    <row r="16718" spans="37:37" ht="12.75">
      <c r="AK16718" s="121"/>
    </row>
    <row r="16719" spans="37:37" ht="12.75">
      <c r="AK16719" s="121"/>
    </row>
    <row r="16720" spans="37:37" ht="12.75">
      <c r="AK16720" s="121"/>
    </row>
    <row r="16721" spans="37:37" ht="12.75">
      <c r="AK16721" s="121"/>
    </row>
    <row r="16722" spans="37:37" ht="12.75">
      <c r="AK16722" s="121"/>
    </row>
    <row r="16723" spans="37:37" ht="12.75">
      <c r="AK16723" s="121"/>
    </row>
    <row r="16724" spans="37:37" ht="12.75">
      <c r="AK16724" s="121"/>
    </row>
    <row r="16725" spans="37:37" ht="12.75">
      <c r="AK16725" s="121"/>
    </row>
    <row r="16726" spans="37:37" ht="12.75">
      <c r="AK16726" s="121"/>
    </row>
    <row r="16727" spans="37:37" ht="12.75">
      <c r="AK16727" s="121"/>
    </row>
    <row r="16728" spans="37:37" ht="12.75">
      <c r="AK16728" s="121"/>
    </row>
    <row r="16729" spans="37:37" ht="12.75">
      <c r="AK16729" s="121"/>
    </row>
    <row r="16730" spans="37:37" ht="12.75">
      <c r="AK16730" s="121"/>
    </row>
    <row r="16731" spans="37:37" ht="12.75">
      <c r="AK16731" s="121"/>
    </row>
    <row r="16732" spans="37:37" ht="12.75">
      <c r="AK16732" s="121"/>
    </row>
    <row r="16733" spans="37:37" ht="12.75">
      <c r="AK16733" s="121"/>
    </row>
    <row r="16734" spans="37:37" ht="12.75">
      <c r="AK16734" s="121"/>
    </row>
    <row r="16735" spans="37:37" ht="12.75">
      <c r="AK16735" s="121"/>
    </row>
    <row r="16736" spans="37:37" ht="12.75">
      <c r="AK16736" s="121"/>
    </row>
    <row r="16737" spans="37:37" ht="12.75">
      <c r="AK16737" s="121"/>
    </row>
    <row r="16738" spans="37:37" ht="12.75">
      <c r="AK16738" s="121"/>
    </row>
    <row r="16739" spans="37:37" ht="12.75">
      <c r="AK16739" s="121"/>
    </row>
    <row r="16740" spans="37:37" ht="12.75">
      <c r="AK16740" s="121"/>
    </row>
    <row r="16741" spans="37:37" ht="12.75">
      <c r="AK16741" s="121"/>
    </row>
    <row r="16742" spans="37:37" ht="12.75">
      <c r="AK16742" s="121"/>
    </row>
    <row r="16743" spans="37:37" ht="12.75">
      <c r="AK16743" s="121"/>
    </row>
    <row r="16744" spans="37:37" ht="12.75">
      <c r="AK16744" s="121"/>
    </row>
    <row r="16745" spans="37:37" ht="12.75">
      <c r="AK16745" s="121"/>
    </row>
    <row r="16746" spans="37:37" ht="12.75">
      <c r="AK16746" s="121"/>
    </row>
    <row r="16747" spans="37:37" ht="12.75">
      <c r="AK16747" s="121"/>
    </row>
    <row r="16748" spans="37:37" ht="12.75">
      <c r="AK16748" s="121"/>
    </row>
    <row r="16749" spans="37:37" ht="12.75">
      <c r="AK16749" s="121"/>
    </row>
    <row r="16750" spans="37:37" ht="12.75">
      <c r="AK16750" s="121"/>
    </row>
    <row r="16751" spans="37:37" ht="12.75">
      <c r="AK16751" s="121"/>
    </row>
    <row r="16752" spans="37:37" ht="12.75">
      <c r="AK16752" s="121"/>
    </row>
    <row r="16753" spans="37:37" ht="12.75">
      <c r="AK16753" s="121"/>
    </row>
    <row r="16754" spans="37:37" ht="12.75">
      <c r="AK16754" s="121"/>
    </row>
    <row r="16755" spans="37:37" ht="12.75">
      <c r="AK16755" s="121"/>
    </row>
    <row r="16756" spans="37:37" ht="12.75">
      <c r="AK16756" s="121"/>
    </row>
    <row r="16757" spans="37:37" ht="12.75">
      <c r="AK16757" s="121"/>
    </row>
    <row r="16758" spans="37:37" ht="12.75">
      <c r="AK16758" s="121"/>
    </row>
    <row r="16759" spans="37:37" ht="12.75">
      <c r="AK16759" s="121"/>
    </row>
    <row r="16760" spans="37:37" ht="12.75">
      <c r="AK16760" s="121"/>
    </row>
    <row r="16761" spans="37:37" ht="12.75">
      <c r="AK16761" s="121"/>
    </row>
    <row r="16762" spans="37:37" ht="12.75">
      <c r="AK16762" s="121"/>
    </row>
    <row r="16763" spans="37:37" ht="12.75">
      <c r="AK16763" s="121"/>
    </row>
    <row r="16764" spans="37:37" ht="12.75">
      <c r="AK16764" s="121"/>
    </row>
    <row r="16765" spans="37:37" ht="12.75">
      <c r="AK16765" s="121"/>
    </row>
    <row r="16766" spans="37:37" ht="12.75">
      <c r="AK16766" s="121"/>
    </row>
    <row r="16767" spans="37:37" ht="12.75">
      <c r="AK16767" s="121"/>
    </row>
    <row r="16768" spans="37:37" ht="12.75">
      <c r="AK16768" s="121"/>
    </row>
    <row r="16769" spans="37:37" ht="12.75">
      <c r="AK16769" s="121"/>
    </row>
    <row r="16770" spans="37:37" ht="12.75">
      <c r="AK16770" s="121"/>
    </row>
    <row r="16771" spans="37:37" ht="12.75">
      <c r="AK16771" s="121"/>
    </row>
    <row r="16772" spans="37:37" ht="12.75">
      <c r="AK16772" s="121"/>
    </row>
    <row r="16773" spans="37:37" ht="12.75">
      <c r="AK16773" s="121"/>
    </row>
    <row r="16774" spans="37:37" ht="12.75">
      <c r="AK16774" s="121"/>
    </row>
    <row r="16775" spans="37:37" ht="12.75">
      <c r="AK16775" s="121"/>
    </row>
    <row r="16776" spans="37:37" ht="12.75">
      <c r="AK16776" s="121"/>
    </row>
    <row r="16777" spans="37:37" ht="12.75">
      <c r="AK16777" s="121"/>
    </row>
    <row r="16778" spans="37:37" ht="12.75">
      <c r="AK16778" s="121"/>
    </row>
    <row r="16779" spans="37:37" ht="12.75">
      <c r="AK16779" s="121"/>
    </row>
    <row r="16780" spans="37:37" ht="12.75">
      <c r="AK16780" s="121"/>
    </row>
    <row r="16781" spans="37:37" ht="12.75">
      <c r="AK16781" s="121"/>
    </row>
    <row r="16782" spans="37:37" ht="12.75">
      <c r="AK16782" s="121"/>
    </row>
    <row r="16783" spans="37:37" ht="12.75">
      <c r="AK16783" s="121"/>
    </row>
    <row r="16784" spans="37:37" ht="12.75">
      <c r="AK16784" s="121"/>
    </row>
    <row r="16785" spans="37:37" ht="12.75">
      <c r="AK16785" s="121"/>
    </row>
    <row r="16786" spans="37:37" ht="12.75">
      <c r="AK16786" s="121"/>
    </row>
    <row r="16787" spans="37:37" ht="12.75">
      <c r="AK16787" s="121"/>
    </row>
    <row r="16788" spans="37:37" ht="12.75">
      <c r="AK16788" s="121"/>
    </row>
    <row r="16789" spans="37:37" ht="12.75">
      <c r="AK16789" s="121"/>
    </row>
    <row r="16790" spans="37:37" ht="12.75">
      <c r="AK16790" s="121"/>
    </row>
    <row r="16791" spans="37:37" ht="12.75">
      <c r="AK16791" s="121"/>
    </row>
    <row r="16792" spans="37:37" ht="12.75">
      <c r="AK16792" s="121"/>
    </row>
    <row r="16793" spans="37:37" ht="12.75">
      <c r="AK16793" s="121"/>
    </row>
    <row r="16794" spans="37:37" ht="12.75">
      <c r="AK16794" s="121"/>
    </row>
    <row r="16795" spans="37:37" ht="12.75">
      <c r="AK16795" s="121"/>
    </row>
    <row r="16796" spans="37:37" ht="12.75">
      <c r="AK16796" s="121"/>
    </row>
    <row r="16797" spans="37:37" ht="12.75">
      <c r="AK16797" s="121"/>
    </row>
    <row r="16798" spans="37:37" ht="12.75">
      <c r="AK16798" s="121"/>
    </row>
    <row r="16799" spans="37:37" ht="12.75">
      <c r="AK16799" s="121"/>
    </row>
    <row r="16800" spans="37:37" ht="12.75">
      <c r="AK16800" s="121"/>
    </row>
    <row r="16801" spans="37:37" ht="12.75">
      <c r="AK16801" s="121"/>
    </row>
    <row r="16802" spans="37:37" ht="12.75">
      <c r="AK16802" s="121"/>
    </row>
    <row r="16803" spans="37:37" ht="12.75">
      <c r="AK16803" s="121"/>
    </row>
    <row r="16804" spans="37:37" ht="12.75">
      <c r="AK16804" s="121"/>
    </row>
    <row r="16805" spans="37:37" ht="12.75">
      <c r="AK16805" s="121"/>
    </row>
    <row r="16806" spans="37:37" ht="12.75">
      <c r="AK16806" s="121"/>
    </row>
    <row r="16807" spans="37:37" ht="12.75">
      <c r="AK16807" s="121"/>
    </row>
    <row r="16808" spans="37:37" ht="12.75">
      <c r="AK16808" s="121"/>
    </row>
    <row r="16809" spans="37:37" ht="12.75">
      <c r="AK16809" s="121"/>
    </row>
    <row r="16810" spans="37:37" ht="12.75">
      <c r="AK16810" s="121"/>
    </row>
    <row r="16811" spans="37:37" ht="12.75">
      <c r="AK16811" s="121"/>
    </row>
    <row r="16812" spans="37:37" ht="12.75">
      <c r="AK16812" s="121"/>
    </row>
    <row r="16813" spans="37:37" ht="12.75">
      <c r="AK16813" s="121"/>
    </row>
    <row r="16814" spans="37:37" ht="12.75">
      <c r="AK16814" s="121"/>
    </row>
    <row r="16815" spans="37:37" ht="12.75">
      <c r="AK16815" s="121"/>
    </row>
    <row r="16816" spans="37:37" ht="12.75">
      <c r="AK16816" s="121"/>
    </row>
    <row r="16817" spans="37:37" ht="12.75">
      <c r="AK16817" s="121"/>
    </row>
    <row r="16818" spans="37:37" ht="12.75">
      <c r="AK16818" s="121"/>
    </row>
    <row r="16819" spans="37:37" ht="12.75">
      <c r="AK16819" s="121"/>
    </row>
    <row r="16820" spans="37:37" ht="12.75">
      <c r="AK16820" s="121"/>
    </row>
    <row r="16821" spans="37:37" ht="12.75">
      <c r="AK16821" s="121"/>
    </row>
    <row r="16822" spans="37:37" ht="12.75">
      <c r="AK16822" s="121"/>
    </row>
    <row r="16823" spans="37:37" ht="12.75">
      <c r="AK16823" s="121"/>
    </row>
    <row r="16824" spans="37:37" ht="12.75">
      <c r="AK16824" s="121"/>
    </row>
    <row r="16825" spans="37:37" ht="12.75">
      <c r="AK16825" s="121"/>
    </row>
    <row r="16826" spans="37:37" ht="12.75">
      <c r="AK16826" s="121"/>
    </row>
    <row r="16827" spans="37:37" ht="12.75">
      <c r="AK16827" s="121"/>
    </row>
    <row r="16828" spans="37:37" ht="12.75">
      <c r="AK16828" s="121"/>
    </row>
    <row r="16829" spans="37:37" ht="12.75">
      <c r="AK16829" s="121"/>
    </row>
    <row r="16830" spans="37:37" ht="12.75">
      <c r="AK16830" s="121"/>
    </row>
    <row r="16831" spans="37:37" ht="12.75">
      <c r="AK16831" s="121"/>
    </row>
    <row r="16832" spans="37:37" ht="12.75">
      <c r="AK16832" s="121"/>
    </row>
    <row r="16833" spans="37:37" ht="12.75">
      <c r="AK16833" s="121"/>
    </row>
    <row r="16834" spans="37:37" ht="12.75">
      <c r="AK16834" s="121"/>
    </row>
    <row r="16835" spans="37:37" ht="12.75">
      <c r="AK16835" s="121"/>
    </row>
    <row r="16836" spans="37:37" ht="12.75">
      <c r="AK16836" s="121"/>
    </row>
    <row r="16837" spans="37:37" ht="12.75">
      <c r="AK16837" s="121"/>
    </row>
    <row r="16838" spans="37:37" ht="12.75">
      <c r="AK16838" s="121"/>
    </row>
    <row r="16839" spans="37:37" ht="12.75">
      <c r="AK16839" s="121"/>
    </row>
    <row r="16840" spans="37:37" ht="12.75">
      <c r="AK16840" s="121"/>
    </row>
    <row r="16841" spans="37:37" ht="12.75">
      <c r="AK16841" s="121"/>
    </row>
    <row r="16842" spans="37:37" ht="12.75">
      <c r="AK16842" s="121"/>
    </row>
    <row r="16843" spans="37:37" ht="12.75">
      <c r="AK16843" s="121"/>
    </row>
    <row r="16844" spans="37:37" ht="12.75">
      <c r="AK16844" s="121"/>
    </row>
    <row r="16845" spans="37:37" ht="12.75">
      <c r="AK16845" s="121"/>
    </row>
    <row r="16846" spans="37:37" ht="12.75">
      <c r="AK16846" s="121"/>
    </row>
    <row r="16847" spans="37:37" ht="12.75">
      <c r="AK16847" s="121"/>
    </row>
    <row r="16848" spans="37:37" ht="12.75">
      <c r="AK16848" s="121"/>
    </row>
    <row r="16849" spans="37:37" ht="12.75">
      <c r="AK16849" s="121"/>
    </row>
    <row r="16850" spans="37:37" ht="12.75">
      <c r="AK16850" s="121"/>
    </row>
    <row r="16851" spans="37:37" ht="12.75">
      <c r="AK16851" s="121"/>
    </row>
    <row r="16852" spans="37:37" ht="12.75">
      <c r="AK16852" s="121"/>
    </row>
    <row r="16853" spans="37:37" ht="12.75">
      <c r="AK16853" s="121"/>
    </row>
    <row r="16854" spans="37:37" ht="12.75">
      <c r="AK16854" s="121"/>
    </row>
    <row r="16855" spans="37:37" ht="12.75">
      <c r="AK16855" s="121"/>
    </row>
    <row r="16856" spans="37:37" ht="12.75">
      <c r="AK16856" s="121"/>
    </row>
    <row r="16857" spans="37:37" ht="12.75">
      <c r="AK16857" s="121"/>
    </row>
    <row r="16858" spans="37:37" ht="12.75">
      <c r="AK16858" s="121"/>
    </row>
    <row r="16859" spans="37:37" ht="12.75">
      <c r="AK16859" s="121"/>
    </row>
    <row r="16860" spans="37:37" ht="12.75">
      <c r="AK16860" s="121"/>
    </row>
    <row r="16861" spans="37:37" ht="12.75">
      <c r="AK16861" s="121"/>
    </row>
    <row r="16862" spans="37:37" ht="12.75">
      <c r="AK16862" s="121"/>
    </row>
    <row r="16863" spans="37:37" ht="12.75">
      <c r="AK16863" s="121"/>
    </row>
    <row r="16864" spans="37:37" ht="12.75">
      <c r="AK16864" s="121"/>
    </row>
    <row r="16865" spans="37:37" ht="12.75">
      <c r="AK16865" s="121"/>
    </row>
    <row r="16866" spans="37:37" ht="12.75">
      <c r="AK16866" s="121"/>
    </row>
    <row r="16867" spans="37:37" ht="12.75">
      <c r="AK16867" s="121"/>
    </row>
    <row r="16868" spans="37:37" ht="12.75">
      <c r="AK16868" s="121"/>
    </row>
    <row r="16869" spans="37:37" ht="12.75">
      <c r="AK16869" s="121"/>
    </row>
    <row r="16870" spans="37:37" ht="12.75">
      <c r="AK16870" s="121"/>
    </row>
    <row r="16871" spans="37:37" ht="12.75">
      <c r="AK16871" s="121"/>
    </row>
    <row r="16872" spans="37:37" ht="12.75">
      <c r="AK16872" s="121"/>
    </row>
    <row r="16873" spans="37:37" ht="12.75">
      <c r="AK16873" s="121"/>
    </row>
    <row r="16874" spans="37:37" ht="12.75">
      <c r="AK16874" s="121"/>
    </row>
    <row r="16875" spans="37:37" ht="12.75">
      <c r="AK16875" s="121"/>
    </row>
    <row r="16876" spans="37:37" ht="12.75">
      <c r="AK16876" s="121"/>
    </row>
    <row r="16877" spans="37:37" ht="12.75">
      <c r="AK16877" s="121"/>
    </row>
    <row r="16878" spans="37:37" ht="12.75">
      <c r="AK16878" s="121"/>
    </row>
    <row r="16879" spans="37:37" ht="12.75">
      <c r="AK16879" s="121"/>
    </row>
    <row r="16880" spans="37:37" ht="12.75">
      <c r="AK16880" s="121"/>
    </row>
    <row r="16881" spans="37:37" ht="12.75">
      <c r="AK16881" s="121"/>
    </row>
    <row r="16882" spans="37:37" ht="12.75">
      <c r="AK16882" s="121"/>
    </row>
    <row r="16883" spans="37:37" ht="12.75">
      <c r="AK16883" s="121"/>
    </row>
    <row r="16884" spans="37:37" ht="12.75">
      <c r="AK16884" s="121"/>
    </row>
    <row r="16885" spans="37:37" ht="12.75">
      <c r="AK16885" s="121"/>
    </row>
    <row r="16886" spans="37:37" ht="12.75">
      <c r="AK16886" s="121"/>
    </row>
    <row r="16887" spans="37:37" ht="12.75">
      <c r="AK16887" s="121"/>
    </row>
    <row r="16888" spans="37:37" ht="12.75">
      <c r="AK16888" s="121"/>
    </row>
    <row r="16889" spans="37:37" ht="12.75">
      <c r="AK16889" s="121"/>
    </row>
    <row r="16890" spans="37:37" ht="12.75">
      <c r="AK16890" s="121"/>
    </row>
    <row r="16891" spans="37:37" ht="12.75">
      <c r="AK16891" s="121"/>
    </row>
    <row r="16892" spans="37:37" ht="12.75">
      <c r="AK16892" s="121"/>
    </row>
    <row r="16893" spans="37:37" ht="12.75">
      <c r="AK16893" s="121"/>
    </row>
    <row r="16894" spans="37:37" ht="12.75">
      <c r="AK16894" s="121"/>
    </row>
    <row r="16895" spans="37:37" ht="12.75">
      <c r="AK16895" s="121"/>
    </row>
    <row r="16896" spans="37:37" ht="12.75">
      <c r="AK16896" s="121"/>
    </row>
    <row r="16897" spans="37:37" ht="12.75">
      <c r="AK16897" s="121"/>
    </row>
    <row r="16898" spans="37:37" ht="12.75">
      <c r="AK16898" s="121"/>
    </row>
    <row r="16899" spans="37:37" ht="12.75">
      <c r="AK16899" s="121"/>
    </row>
    <row r="16900" spans="37:37" ht="12.75">
      <c r="AK16900" s="121"/>
    </row>
    <row r="16901" spans="37:37" ht="12.75">
      <c r="AK16901" s="121"/>
    </row>
    <row r="16902" spans="37:37" ht="12.75">
      <c r="AK16902" s="121"/>
    </row>
    <row r="16903" spans="37:37" ht="12.75">
      <c r="AK16903" s="121"/>
    </row>
    <row r="16904" spans="37:37" ht="12.75">
      <c r="AK16904" s="121"/>
    </row>
    <row r="16905" spans="37:37" ht="12.75">
      <c r="AK16905" s="121"/>
    </row>
    <row r="16906" spans="37:37" ht="12.75">
      <c r="AK16906" s="121"/>
    </row>
    <row r="16907" spans="37:37" ht="12.75">
      <c r="AK16907" s="121"/>
    </row>
    <row r="16908" spans="37:37" ht="12.75">
      <c r="AK16908" s="121"/>
    </row>
    <row r="16909" spans="37:37" ht="12.75">
      <c r="AK16909" s="121"/>
    </row>
    <row r="16910" spans="37:37" ht="12.75">
      <c r="AK16910" s="121"/>
    </row>
    <row r="16911" spans="37:37" ht="12.75">
      <c r="AK16911" s="121"/>
    </row>
    <row r="16912" spans="37:37" ht="12.75">
      <c r="AK16912" s="121"/>
    </row>
    <row r="16913" spans="37:37" ht="12.75">
      <c r="AK16913" s="121"/>
    </row>
    <row r="16914" spans="37:37" ht="12.75">
      <c r="AK16914" s="121"/>
    </row>
    <row r="16915" spans="37:37" ht="12.75">
      <c r="AK16915" s="121"/>
    </row>
    <row r="16916" spans="37:37" ht="12.75">
      <c r="AK16916" s="121"/>
    </row>
    <row r="16917" spans="37:37" ht="12.75">
      <c r="AK16917" s="121"/>
    </row>
    <row r="16918" spans="37:37" ht="12.75">
      <c r="AK16918" s="121"/>
    </row>
    <row r="16919" spans="37:37" ht="12.75">
      <c r="AK16919" s="121"/>
    </row>
    <row r="16920" spans="37:37" ht="12.75">
      <c r="AK16920" s="121"/>
    </row>
    <row r="16921" spans="37:37" ht="12.75">
      <c r="AK16921" s="121"/>
    </row>
    <row r="16922" spans="37:37" ht="12.75">
      <c r="AK16922" s="121"/>
    </row>
    <row r="16923" spans="37:37" ht="12.75">
      <c r="AK16923" s="121"/>
    </row>
    <row r="16924" spans="37:37" ht="12.75">
      <c r="AK16924" s="121"/>
    </row>
    <row r="16925" spans="37:37" ht="12.75">
      <c r="AK16925" s="121"/>
    </row>
    <row r="16926" spans="37:37" ht="12.75">
      <c r="AK16926" s="121"/>
    </row>
    <row r="16927" spans="37:37" ht="12.75">
      <c r="AK16927" s="121"/>
    </row>
    <row r="16928" spans="37:37" ht="12.75">
      <c r="AK16928" s="121"/>
    </row>
    <row r="16929" spans="37:37" ht="12.75">
      <c r="AK16929" s="121"/>
    </row>
    <row r="16930" spans="37:37" ht="12.75">
      <c r="AK16930" s="121"/>
    </row>
    <row r="16931" spans="37:37" ht="12.75">
      <c r="AK16931" s="121"/>
    </row>
    <row r="16932" spans="37:37" ht="12.75">
      <c r="AK16932" s="121"/>
    </row>
    <row r="16933" spans="37:37" ht="12.75">
      <c r="AK16933" s="121"/>
    </row>
    <row r="16934" spans="37:37" ht="12.75">
      <c r="AK16934" s="121"/>
    </row>
    <row r="16935" spans="37:37" ht="12.75">
      <c r="AK16935" s="121"/>
    </row>
    <row r="16936" spans="37:37" ht="12.75">
      <c r="AK16936" s="121"/>
    </row>
    <row r="16937" spans="37:37" ht="12.75">
      <c r="AK16937" s="121"/>
    </row>
    <row r="16938" spans="37:37" ht="12.75">
      <c r="AK16938" s="121"/>
    </row>
    <row r="16939" spans="37:37" ht="12.75">
      <c r="AK16939" s="121"/>
    </row>
    <row r="16940" spans="37:37" ht="12.75">
      <c r="AK16940" s="121"/>
    </row>
    <row r="16941" spans="37:37" ht="12.75">
      <c r="AK16941" s="121"/>
    </row>
    <row r="16942" spans="37:37" ht="12.75">
      <c r="AK16942" s="121"/>
    </row>
    <row r="16943" spans="37:37" ht="12.75">
      <c r="AK16943" s="121"/>
    </row>
    <row r="16944" spans="37:37" ht="12.75">
      <c r="AK16944" s="121"/>
    </row>
    <row r="16945" spans="37:37" ht="12.75">
      <c r="AK16945" s="121"/>
    </row>
    <row r="16946" spans="37:37" ht="12.75">
      <c r="AK16946" s="121"/>
    </row>
    <row r="16947" spans="37:37" ht="12.75">
      <c r="AK16947" s="121"/>
    </row>
    <row r="16948" spans="37:37" ht="12.75">
      <c r="AK16948" s="121"/>
    </row>
    <row r="16949" spans="37:37" ht="12.75">
      <c r="AK16949" s="121"/>
    </row>
    <row r="16950" spans="37:37" ht="12.75">
      <c r="AK16950" s="121"/>
    </row>
    <row r="16951" spans="37:37" ht="12.75">
      <c r="AK16951" s="121"/>
    </row>
    <row r="16952" spans="37:37" ht="12.75">
      <c r="AK16952" s="121"/>
    </row>
    <row r="16953" spans="37:37" ht="12.75">
      <c r="AK16953" s="121"/>
    </row>
    <row r="16954" spans="37:37" ht="12.75">
      <c r="AK16954" s="121"/>
    </row>
    <row r="16955" spans="37:37" ht="12.75">
      <c r="AK16955" s="121"/>
    </row>
    <row r="16956" spans="37:37" ht="12.75">
      <c r="AK16956" s="121"/>
    </row>
    <row r="16957" spans="37:37" ht="12.75">
      <c r="AK16957" s="121"/>
    </row>
    <row r="16958" spans="37:37" ht="12.75">
      <c r="AK16958" s="121"/>
    </row>
    <row r="16959" spans="37:37" ht="12.75">
      <c r="AK16959" s="121"/>
    </row>
    <row r="16960" spans="37:37" ht="12.75">
      <c r="AK16960" s="121"/>
    </row>
    <row r="16961" spans="37:37" ht="12.75">
      <c r="AK16961" s="121"/>
    </row>
    <row r="16962" spans="37:37" ht="12.75">
      <c r="AK16962" s="121"/>
    </row>
    <row r="16963" spans="37:37" ht="12.75">
      <c r="AK16963" s="121"/>
    </row>
    <row r="16964" spans="37:37" ht="12.75">
      <c r="AK16964" s="121"/>
    </row>
    <row r="16965" spans="37:37" ht="12.75">
      <c r="AK16965" s="121"/>
    </row>
    <row r="16966" spans="37:37" ht="12.75">
      <c r="AK16966" s="121"/>
    </row>
    <row r="16967" spans="37:37" ht="12.75">
      <c r="AK16967" s="121"/>
    </row>
    <row r="16968" spans="37:37" ht="12.75">
      <c r="AK16968" s="121"/>
    </row>
    <row r="16969" spans="37:37" ht="12.75">
      <c r="AK16969" s="121"/>
    </row>
    <row r="16970" spans="37:37" ht="12.75">
      <c r="AK16970" s="121"/>
    </row>
    <row r="16971" spans="37:37" ht="12.75">
      <c r="AK16971" s="121"/>
    </row>
    <row r="16972" spans="37:37" ht="12.75">
      <c r="AK16972" s="121"/>
    </row>
    <row r="16973" spans="37:37" ht="12.75">
      <c r="AK16973" s="121"/>
    </row>
    <row r="16974" spans="37:37" ht="12.75">
      <c r="AK16974" s="121"/>
    </row>
    <row r="16975" spans="37:37" ht="12.75">
      <c r="AK16975" s="121"/>
    </row>
    <row r="16976" spans="37:37" ht="12.75">
      <c r="AK16976" s="121"/>
    </row>
    <row r="16977" spans="37:37" ht="12.75">
      <c r="AK16977" s="121"/>
    </row>
    <row r="16978" spans="37:37" ht="12.75">
      <c r="AK16978" s="121"/>
    </row>
    <row r="16979" spans="37:37" ht="12.75">
      <c r="AK16979" s="121"/>
    </row>
    <row r="16980" spans="37:37" ht="12.75">
      <c r="AK16980" s="121"/>
    </row>
    <row r="16981" spans="37:37" ht="12.75">
      <c r="AK16981" s="121"/>
    </row>
    <row r="16982" spans="37:37" ht="12.75">
      <c r="AK16982" s="121"/>
    </row>
    <row r="16983" spans="37:37" ht="12.75">
      <c r="AK16983" s="121"/>
    </row>
    <row r="16984" spans="37:37" ht="12.75">
      <c r="AK16984" s="121"/>
    </row>
    <row r="16985" spans="37:37" ht="12.75">
      <c r="AK16985" s="121"/>
    </row>
    <row r="16986" spans="37:37" ht="12.75">
      <c r="AK16986" s="121"/>
    </row>
    <row r="16987" spans="37:37" ht="12.75">
      <c r="AK16987" s="121"/>
    </row>
    <row r="16988" spans="37:37" ht="12.75">
      <c r="AK16988" s="121"/>
    </row>
    <row r="16989" spans="37:37" ht="12.75">
      <c r="AK16989" s="121"/>
    </row>
    <row r="16990" spans="37:37" ht="12.75">
      <c r="AK16990" s="121"/>
    </row>
    <row r="16991" spans="37:37" ht="12.75">
      <c r="AK16991" s="121"/>
    </row>
    <row r="16992" spans="37:37" ht="12.75">
      <c r="AK16992" s="121"/>
    </row>
    <row r="16993" spans="37:37" ht="12.75">
      <c r="AK16993" s="121"/>
    </row>
    <row r="16994" spans="37:37" ht="12.75">
      <c r="AK16994" s="121"/>
    </row>
    <row r="16995" spans="37:37" ht="12.75">
      <c r="AK16995" s="121"/>
    </row>
    <row r="16996" spans="37:37" ht="12.75">
      <c r="AK16996" s="121"/>
    </row>
    <row r="16997" spans="37:37" ht="12.75">
      <c r="AK16997" s="121"/>
    </row>
    <row r="16998" spans="37:37" ht="12.75">
      <c r="AK16998" s="121"/>
    </row>
    <row r="16999" spans="37:37" ht="12.75">
      <c r="AK16999" s="121"/>
    </row>
    <row r="17000" spans="37:37" ht="12.75">
      <c r="AK17000" s="121"/>
    </row>
    <row r="17001" spans="37:37" ht="12.75">
      <c r="AK17001" s="121"/>
    </row>
    <row r="17002" spans="37:37" ht="12.75">
      <c r="AK17002" s="121"/>
    </row>
    <row r="17003" spans="37:37" ht="12.75">
      <c r="AK17003" s="121"/>
    </row>
    <row r="17004" spans="37:37" ht="12.75">
      <c r="AK17004" s="121"/>
    </row>
    <row r="17005" spans="37:37" ht="12.75">
      <c r="AK17005" s="121"/>
    </row>
    <row r="17006" spans="37:37" ht="12.75">
      <c r="AK17006" s="121"/>
    </row>
    <row r="17007" spans="37:37" ht="12.75">
      <c r="AK17007" s="121"/>
    </row>
    <row r="17008" spans="37:37" ht="12.75">
      <c r="AK17008" s="121"/>
    </row>
    <row r="17009" spans="37:37" ht="12.75">
      <c r="AK17009" s="121"/>
    </row>
    <row r="17010" spans="37:37" ht="12.75">
      <c r="AK17010" s="121"/>
    </row>
    <row r="17011" spans="37:37" ht="12.75">
      <c r="AK17011" s="121"/>
    </row>
    <row r="17012" spans="37:37" ht="12.75">
      <c r="AK17012" s="121"/>
    </row>
    <row r="17013" spans="37:37" ht="12.75">
      <c r="AK17013" s="121"/>
    </row>
    <row r="17014" spans="37:37" ht="12.75">
      <c r="AK17014" s="121"/>
    </row>
    <row r="17015" spans="37:37" ht="12.75">
      <c r="AK17015" s="121"/>
    </row>
    <row r="17016" spans="37:37" ht="12.75">
      <c r="AK17016" s="121"/>
    </row>
    <row r="17017" spans="37:37" ht="12.75">
      <c r="AK17017" s="121"/>
    </row>
    <row r="17018" spans="37:37" ht="12.75">
      <c r="AK17018" s="121"/>
    </row>
    <row r="17019" spans="37:37" ht="12.75">
      <c r="AK17019" s="121"/>
    </row>
    <row r="17020" spans="37:37" ht="12.75">
      <c r="AK17020" s="121"/>
    </row>
    <row r="17021" spans="37:37" ht="12.75">
      <c r="AK17021" s="121"/>
    </row>
    <row r="17022" spans="37:37" ht="12.75">
      <c r="AK17022" s="121"/>
    </row>
    <row r="17023" spans="37:37" ht="12.75">
      <c r="AK17023" s="121"/>
    </row>
    <row r="17024" spans="37:37" ht="12.75">
      <c r="AK17024" s="121"/>
    </row>
    <row r="17025" spans="37:37" ht="12.75">
      <c r="AK17025" s="121"/>
    </row>
    <row r="17026" spans="37:37" ht="12.75">
      <c r="AK17026" s="121"/>
    </row>
    <row r="17027" spans="37:37" ht="12.75">
      <c r="AK17027" s="121"/>
    </row>
    <row r="17028" spans="37:37" ht="12.75">
      <c r="AK17028" s="121"/>
    </row>
    <row r="17029" spans="37:37" ht="12.75">
      <c r="AK17029" s="121"/>
    </row>
    <row r="17030" spans="37:37" ht="12.75">
      <c r="AK17030" s="121"/>
    </row>
    <row r="17031" spans="37:37" ht="12.75">
      <c r="AK17031" s="121"/>
    </row>
    <row r="17032" spans="37:37" ht="12.75">
      <c r="AK17032" s="121"/>
    </row>
    <row r="17033" spans="37:37" ht="12.75">
      <c r="AK17033" s="121"/>
    </row>
    <row r="17034" spans="37:37" ht="12.75">
      <c r="AK17034" s="121"/>
    </row>
    <row r="17035" spans="37:37" ht="12.75">
      <c r="AK17035" s="121"/>
    </row>
    <row r="17036" spans="37:37" ht="12.75">
      <c r="AK17036" s="121"/>
    </row>
    <row r="17037" spans="37:37" ht="12.75">
      <c r="AK17037" s="121"/>
    </row>
    <row r="17038" spans="37:37" ht="12.75">
      <c r="AK17038" s="121"/>
    </row>
    <row r="17039" spans="37:37" ht="12.75">
      <c r="AK17039" s="121"/>
    </row>
    <row r="17040" spans="37:37" ht="12.75">
      <c r="AK17040" s="121"/>
    </row>
    <row r="17041" spans="37:37" ht="12.75">
      <c r="AK17041" s="121"/>
    </row>
    <row r="17042" spans="37:37" ht="12.75">
      <c r="AK17042" s="121"/>
    </row>
    <row r="17043" spans="37:37" ht="12.75">
      <c r="AK17043" s="121"/>
    </row>
    <row r="17044" spans="37:37" ht="12.75">
      <c r="AK17044" s="121"/>
    </row>
    <row r="17045" spans="37:37" ht="12.75">
      <c r="AK17045" s="121"/>
    </row>
    <row r="17046" spans="37:37" ht="12.75">
      <c r="AK17046" s="121"/>
    </row>
    <row r="17047" spans="37:37" ht="12.75">
      <c r="AK17047" s="121"/>
    </row>
    <row r="17048" spans="37:37" ht="12.75">
      <c r="AK17048" s="121"/>
    </row>
    <row r="17049" spans="37:37" ht="12.75">
      <c r="AK17049" s="121"/>
    </row>
    <row r="17050" spans="37:37" ht="12.75">
      <c r="AK17050" s="121"/>
    </row>
    <row r="17051" spans="37:37" ht="12.75">
      <c r="AK17051" s="121"/>
    </row>
    <row r="17052" spans="37:37" ht="12.75">
      <c r="AK17052" s="121"/>
    </row>
    <row r="17053" spans="37:37" ht="12.75">
      <c r="AK17053" s="121"/>
    </row>
    <row r="17054" spans="37:37" ht="12.75">
      <c r="AK17054" s="121"/>
    </row>
    <row r="17055" spans="37:37" ht="12.75">
      <c r="AK17055" s="121"/>
    </row>
    <row r="17056" spans="37:37" ht="12.75">
      <c r="AK17056" s="121"/>
    </row>
    <row r="17057" spans="37:37" ht="12.75">
      <c r="AK17057" s="121"/>
    </row>
    <row r="17058" spans="37:37" ht="12.75">
      <c r="AK17058" s="121"/>
    </row>
    <row r="17059" spans="37:37" ht="12.75">
      <c r="AK17059" s="121"/>
    </row>
    <row r="17060" spans="37:37" ht="12.75">
      <c r="AK17060" s="121"/>
    </row>
    <row r="17061" spans="37:37" ht="12.75">
      <c r="AK17061" s="121"/>
    </row>
    <row r="17062" spans="37:37" ht="12.75">
      <c r="AK17062" s="121"/>
    </row>
    <row r="17063" spans="37:37" ht="12.75">
      <c r="AK17063" s="121"/>
    </row>
    <row r="17064" spans="37:37" ht="12.75">
      <c r="AK17064" s="121"/>
    </row>
    <row r="17065" spans="37:37" ht="12.75">
      <c r="AK17065" s="121"/>
    </row>
    <row r="17066" spans="37:37" ht="12.75">
      <c r="AK17066" s="121"/>
    </row>
    <row r="17067" spans="37:37" ht="12.75">
      <c r="AK17067" s="121"/>
    </row>
    <row r="17068" spans="37:37" ht="12.75">
      <c r="AK17068" s="121"/>
    </row>
    <row r="17069" spans="37:37" ht="12.75">
      <c r="AK17069" s="121"/>
    </row>
    <row r="17070" spans="37:37" ht="12.75">
      <c r="AK17070" s="121"/>
    </row>
    <row r="17071" spans="37:37" ht="12.75">
      <c r="AK17071" s="121"/>
    </row>
    <row r="17072" spans="37:37" ht="12.75">
      <c r="AK17072" s="121"/>
    </row>
    <row r="17073" spans="37:37" ht="12.75">
      <c r="AK17073" s="121"/>
    </row>
    <row r="17074" spans="37:37" ht="12.75">
      <c r="AK17074" s="121"/>
    </row>
    <row r="17075" spans="37:37" ht="12.75">
      <c r="AK17075" s="121"/>
    </row>
    <row r="17076" spans="37:37" ht="12.75">
      <c r="AK17076" s="121"/>
    </row>
    <row r="17077" spans="37:37" ht="12.75">
      <c r="AK17077" s="121"/>
    </row>
    <row r="17078" spans="37:37" ht="12.75">
      <c r="AK17078" s="121"/>
    </row>
    <row r="17079" spans="37:37" ht="12.75">
      <c r="AK17079" s="121"/>
    </row>
    <row r="17080" spans="37:37" ht="12.75">
      <c r="AK17080" s="121"/>
    </row>
    <row r="17081" spans="37:37" ht="12.75">
      <c r="AK17081" s="121"/>
    </row>
    <row r="17082" spans="37:37" ht="12.75">
      <c r="AK17082" s="121"/>
    </row>
    <row r="17083" spans="37:37" ht="12.75">
      <c r="AK17083" s="121"/>
    </row>
    <row r="17084" spans="37:37" ht="12.75">
      <c r="AK17084" s="121"/>
    </row>
    <row r="17085" spans="37:37" ht="12.75">
      <c r="AK17085" s="121"/>
    </row>
    <row r="17086" spans="37:37" ht="12.75">
      <c r="AK17086" s="121"/>
    </row>
    <row r="17087" spans="37:37" ht="12.75">
      <c r="AK17087" s="121"/>
    </row>
    <row r="17088" spans="37:37" ht="12.75">
      <c r="AK17088" s="121"/>
    </row>
    <row r="17089" spans="37:37" ht="12.75">
      <c r="AK17089" s="121"/>
    </row>
    <row r="17090" spans="37:37" ht="12.75">
      <c r="AK17090" s="121"/>
    </row>
    <row r="17091" spans="37:37" ht="12.75">
      <c r="AK17091" s="121"/>
    </row>
    <row r="17092" spans="37:37" ht="12.75">
      <c r="AK17092" s="121"/>
    </row>
    <row r="17093" spans="37:37" ht="12.75">
      <c r="AK17093" s="121"/>
    </row>
    <row r="17094" spans="37:37" ht="12.75">
      <c r="AK17094" s="121"/>
    </row>
    <row r="17095" spans="37:37" ht="12.75">
      <c r="AK17095" s="121"/>
    </row>
    <row r="17096" spans="37:37" ht="12.75">
      <c r="AK17096" s="121"/>
    </row>
    <row r="17097" spans="37:37" ht="12.75">
      <c r="AK17097" s="121"/>
    </row>
    <row r="17098" spans="37:37" ht="12.75">
      <c r="AK17098" s="121"/>
    </row>
    <row r="17099" spans="37:37" ht="12.75">
      <c r="AK17099" s="121"/>
    </row>
    <row r="17100" spans="37:37" ht="12.75">
      <c r="AK17100" s="121"/>
    </row>
    <row r="17101" spans="37:37" ht="12.75">
      <c r="AK17101" s="121"/>
    </row>
    <row r="17102" spans="37:37" ht="12.75">
      <c r="AK17102" s="121"/>
    </row>
    <row r="17103" spans="37:37" ht="12.75">
      <c r="AK17103" s="121"/>
    </row>
    <row r="17104" spans="37:37" ht="12.75">
      <c r="AK17104" s="121"/>
    </row>
    <row r="17105" spans="37:37" ht="12.75">
      <c r="AK17105" s="121"/>
    </row>
    <row r="17106" spans="37:37" ht="12.75">
      <c r="AK17106" s="121"/>
    </row>
    <row r="17107" spans="37:37" ht="12.75">
      <c r="AK17107" s="121"/>
    </row>
    <row r="17108" spans="37:37" ht="12.75">
      <c r="AK17108" s="121"/>
    </row>
    <row r="17109" spans="37:37" ht="12.75">
      <c r="AK17109" s="121"/>
    </row>
    <row r="17110" spans="37:37" ht="12.75">
      <c r="AK17110" s="121"/>
    </row>
    <row r="17111" spans="37:37" ht="12.75">
      <c r="AK17111" s="121"/>
    </row>
    <row r="17112" spans="37:37" ht="12.75">
      <c r="AK17112" s="121"/>
    </row>
    <row r="17113" spans="37:37" ht="12.75">
      <c r="AK17113" s="121"/>
    </row>
    <row r="17114" spans="37:37" ht="12.75">
      <c r="AK17114" s="121"/>
    </row>
    <row r="17115" spans="37:37" ht="12.75">
      <c r="AK17115" s="121"/>
    </row>
    <row r="17116" spans="37:37" ht="12.75">
      <c r="AK17116" s="121"/>
    </row>
    <row r="17117" spans="37:37" ht="12.75">
      <c r="AK17117" s="121"/>
    </row>
    <row r="17118" spans="37:37" ht="12.75">
      <c r="AK17118" s="121"/>
    </row>
    <row r="17119" spans="37:37" ht="12.75">
      <c r="AK17119" s="121"/>
    </row>
    <row r="17120" spans="37:37" ht="12.75">
      <c r="AK17120" s="121"/>
    </row>
    <row r="17121" spans="37:37" ht="12.75">
      <c r="AK17121" s="121"/>
    </row>
    <row r="17122" spans="37:37" ht="12.75">
      <c r="AK17122" s="121"/>
    </row>
    <row r="17123" spans="37:37" ht="12.75">
      <c r="AK17123" s="121"/>
    </row>
    <row r="17124" spans="37:37" ht="12.75">
      <c r="AK17124" s="121"/>
    </row>
    <row r="17125" spans="37:37" ht="12.75">
      <c r="AK17125" s="121"/>
    </row>
    <row r="17126" spans="37:37" ht="12.75">
      <c r="AK17126" s="121"/>
    </row>
    <row r="17127" spans="37:37" ht="12.75">
      <c r="AK17127" s="121"/>
    </row>
    <row r="17128" spans="37:37" ht="12.75">
      <c r="AK17128" s="121"/>
    </row>
    <row r="17129" spans="37:37" ht="12.75">
      <c r="AK17129" s="121"/>
    </row>
    <row r="17130" spans="37:37" ht="12.75">
      <c r="AK17130" s="121"/>
    </row>
    <row r="17131" spans="37:37" ht="12.75">
      <c r="AK17131" s="121"/>
    </row>
    <row r="17132" spans="37:37" ht="12.75">
      <c r="AK17132" s="121"/>
    </row>
    <row r="17133" spans="37:37" ht="12.75">
      <c r="AK17133" s="121"/>
    </row>
    <row r="17134" spans="37:37" ht="12.75">
      <c r="AK17134" s="121"/>
    </row>
    <row r="17135" spans="37:37" ht="12.75">
      <c r="AK17135" s="121"/>
    </row>
    <row r="17136" spans="37:37" ht="12.75">
      <c r="AK17136" s="121"/>
    </row>
    <row r="17137" spans="37:37" ht="12.75">
      <c r="AK17137" s="121"/>
    </row>
    <row r="17138" spans="37:37" ht="12.75">
      <c r="AK17138" s="121"/>
    </row>
    <row r="17139" spans="37:37" ht="12.75">
      <c r="AK17139" s="121"/>
    </row>
    <row r="17140" spans="37:37" ht="12.75">
      <c r="AK17140" s="121"/>
    </row>
    <row r="17141" spans="37:37" ht="12.75">
      <c r="AK17141" s="121"/>
    </row>
    <row r="17142" spans="37:37" ht="12.75">
      <c r="AK17142" s="121"/>
    </row>
    <row r="17143" spans="37:37" ht="12.75">
      <c r="AK17143" s="121"/>
    </row>
    <row r="17144" spans="37:37" ht="12.75">
      <c r="AK17144" s="121"/>
    </row>
    <row r="17145" spans="37:37" ht="12.75">
      <c r="AK17145" s="121"/>
    </row>
    <row r="17146" spans="37:37" ht="12.75">
      <c r="AK17146" s="121"/>
    </row>
    <row r="17147" spans="37:37" ht="12.75">
      <c r="AK17147" s="121"/>
    </row>
    <row r="17148" spans="37:37" ht="12.75">
      <c r="AK17148" s="121"/>
    </row>
    <row r="17149" spans="37:37" ht="12.75">
      <c r="AK17149" s="121"/>
    </row>
    <row r="17150" spans="37:37" ht="12.75">
      <c r="AK17150" s="121"/>
    </row>
    <row r="17151" spans="37:37" ht="12.75">
      <c r="AK17151" s="121"/>
    </row>
    <row r="17152" spans="37:37" ht="12.75">
      <c r="AK17152" s="121"/>
    </row>
    <row r="17153" spans="37:37" ht="12.75">
      <c r="AK17153" s="121"/>
    </row>
    <row r="17154" spans="37:37" ht="12.75">
      <c r="AK17154" s="121"/>
    </row>
    <row r="17155" spans="37:37" ht="12.75">
      <c r="AK17155" s="121"/>
    </row>
    <row r="17156" spans="37:37" ht="12.75">
      <c r="AK17156" s="121"/>
    </row>
    <row r="17157" spans="37:37" ht="12.75">
      <c r="AK17157" s="121"/>
    </row>
    <row r="17158" spans="37:37" ht="12.75">
      <c r="AK17158" s="121"/>
    </row>
    <row r="17159" spans="37:37" ht="12.75">
      <c r="AK17159" s="121"/>
    </row>
    <row r="17160" spans="37:37" ht="12.75">
      <c r="AK17160" s="121"/>
    </row>
    <row r="17161" spans="37:37" ht="12.75">
      <c r="AK17161" s="121"/>
    </row>
    <row r="17162" spans="37:37" ht="12.75">
      <c r="AK17162" s="121"/>
    </row>
    <row r="17163" spans="37:37" ht="12.75">
      <c r="AK17163" s="121"/>
    </row>
    <row r="17164" spans="37:37" ht="12.75">
      <c r="AK17164" s="121"/>
    </row>
    <row r="17165" spans="37:37" ht="12.75">
      <c r="AK17165" s="121"/>
    </row>
    <row r="17166" spans="37:37" ht="12.75">
      <c r="AK17166" s="121"/>
    </row>
    <row r="17167" spans="37:37" ht="12.75">
      <c r="AK17167" s="121"/>
    </row>
    <row r="17168" spans="37:37" ht="12.75">
      <c r="AK17168" s="121"/>
    </row>
    <row r="17169" spans="37:37" ht="12.75">
      <c r="AK17169" s="121"/>
    </row>
    <row r="17170" spans="37:37" ht="12.75">
      <c r="AK17170" s="121"/>
    </row>
    <row r="17171" spans="37:37" ht="12.75">
      <c r="AK17171" s="121"/>
    </row>
    <row r="17172" spans="37:37" ht="12.75">
      <c r="AK17172" s="121"/>
    </row>
    <row r="17173" spans="37:37" ht="12.75">
      <c r="AK17173" s="121"/>
    </row>
    <row r="17174" spans="37:37" ht="12.75">
      <c r="AK17174" s="121"/>
    </row>
    <row r="17175" spans="37:37" ht="12.75">
      <c r="AK17175" s="121"/>
    </row>
    <row r="17176" spans="37:37" ht="12.75">
      <c r="AK17176" s="121"/>
    </row>
    <row r="17177" spans="37:37" ht="12.75">
      <c r="AK17177" s="121"/>
    </row>
    <row r="17178" spans="37:37" ht="12.75">
      <c r="AK17178" s="121"/>
    </row>
    <row r="17179" spans="37:37" ht="12.75">
      <c r="AK17179" s="121"/>
    </row>
    <row r="17180" spans="37:37" ht="12.75">
      <c r="AK17180" s="121"/>
    </row>
    <row r="17181" spans="37:37" ht="12.75">
      <c r="AK17181" s="121"/>
    </row>
    <row r="17182" spans="37:37" ht="12.75">
      <c r="AK17182" s="121"/>
    </row>
    <row r="17183" spans="37:37" ht="12.75">
      <c r="AK17183" s="121"/>
    </row>
    <row r="17184" spans="37:37" ht="12.75">
      <c r="AK17184" s="121"/>
    </row>
    <row r="17185" spans="37:37" ht="12.75">
      <c r="AK17185" s="121"/>
    </row>
    <row r="17186" spans="37:37" ht="12.75">
      <c r="AK17186" s="121"/>
    </row>
    <row r="17187" spans="37:37" ht="12.75">
      <c r="AK17187" s="121"/>
    </row>
    <row r="17188" spans="37:37" ht="12.75">
      <c r="AK17188" s="121"/>
    </row>
    <row r="17189" spans="37:37" ht="12.75">
      <c r="AK17189" s="121"/>
    </row>
    <row r="17190" spans="37:37" ht="12.75">
      <c r="AK17190" s="121"/>
    </row>
    <row r="17191" spans="37:37" ht="12.75">
      <c r="AK17191" s="121"/>
    </row>
    <row r="17192" spans="37:37" ht="12.75">
      <c r="AK17192" s="121"/>
    </row>
    <row r="17193" spans="37:37" ht="12.75">
      <c r="AK17193" s="121"/>
    </row>
    <row r="17194" spans="37:37" ht="12.75">
      <c r="AK17194" s="121"/>
    </row>
    <row r="17195" spans="37:37" ht="12.75">
      <c r="AK17195" s="121"/>
    </row>
    <row r="17196" spans="37:37" ht="12.75">
      <c r="AK17196" s="121"/>
    </row>
    <row r="17197" spans="37:37" ht="12.75">
      <c r="AK17197" s="121"/>
    </row>
    <row r="17198" spans="37:37" ht="12.75">
      <c r="AK17198" s="121"/>
    </row>
    <row r="17199" spans="37:37" ht="12.75">
      <c r="AK17199" s="121"/>
    </row>
    <row r="17200" spans="37:37" ht="12.75">
      <c r="AK17200" s="121"/>
    </row>
    <row r="17201" spans="37:37" ht="12.75">
      <c r="AK17201" s="121"/>
    </row>
    <row r="17202" spans="37:37" ht="12.75">
      <c r="AK17202" s="121"/>
    </row>
    <row r="17203" spans="37:37" ht="12.75">
      <c r="AK17203" s="121"/>
    </row>
    <row r="17204" spans="37:37" ht="12.75">
      <c r="AK17204" s="121"/>
    </row>
    <row r="17205" spans="37:37" ht="12.75">
      <c r="AK17205" s="121"/>
    </row>
    <row r="17206" spans="37:37" ht="12.75">
      <c r="AK17206" s="121"/>
    </row>
    <row r="17207" spans="37:37" ht="12.75">
      <c r="AK17207" s="121"/>
    </row>
    <row r="17208" spans="37:37" ht="12.75">
      <c r="AK17208" s="121"/>
    </row>
    <row r="17209" spans="37:37" ht="12.75">
      <c r="AK17209" s="121"/>
    </row>
    <row r="17210" spans="37:37" ht="12.75">
      <c r="AK17210" s="121"/>
    </row>
    <row r="17211" spans="37:37" ht="12.75">
      <c r="AK17211" s="121"/>
    </row>
    <row r="17212" spans="37:37" ht="12.75">
      <c r="AK17212" s="121"/>
    </row>
    <row r="17213" spans="37:37" ht="12.75">
      <c r="AK17213" s="121"/>
    </row>
    <row r="17214" spans="37:37" ht="12.75">
      <c r="AK17214" s="121"/>
    </row>
    <row r="17215" spans="37:37" ht="12.75">
      <c r="AK17215" s="121"/>
    </row>
    <row r="17216" spans="37:37" ht="12.75">
      <c r="AK17216" s="121"/>
    </row>
    <row r="17217" spans="37:37" ht="12.75">
      <c r="AK17217" s="121"/>
    </row>
    <row r="17218" spans="37:37" ht="12.75">
      <c r="AK17218" s="121"/>
    </row>
    <row r="17219" spans="37:37" ht="12.75">
      <c r="AK17219" s="121"/>
    </row>
    <row r="17220" spans="37:37" ht="12.75">
      <c r="AK17220" s="121"/>
    </row>
    <row r="17221" spans="37:37" ht="12.75">
      <c r="AK17221" s="121"/>
    </row>
    <row r="17222" spans="37:37" ht="12.75">
      <c r="AK17222" s="121"/>
    </row>
    <row r="17223" spans="37:37" ht="12.75">
      <c r="AK17223" s="121"/>
    </row>
    <row r="17224" spans="37:37" ht="12.75">
      <c r="AK17224" s="121"/>
    </row>
    <row r="17225" spans="37:37" ht="12.75">
      <c r="AK17225" s="121"/>
    </row>
    <row r="17226" spans="37:37" ht="12.75">
      <c r="AK17226" s="121"/>
    </row>
    <row r="17227" spans="37:37" ht="12.75">
      <c r="AK17227" s="121"/>
    </row>
    <row r="17228" spans="37:37" ht="12.75">
      <c r="AK17228" s="121"/>
    </row>
    <row r="17229" spans="37:37" ht="12.75">
      <c r="AK17229" s="121"/>
    </row>
    <row r="17230" spans="37:37" ht="12.75">
      <c r="AK17230" s="121"/>
    </row>
    <row r="17231" spans="37:37" ht="12.75">
      <c r="AK17231" s="121"/>
    </row>
    <row r="17232" spans="37:37" ht="12.75">
      <c r="AK17232" s="121"/>
    </row>
    <row r="17233" spans="37:37" ht="12.75">
      <c r="AK17233" s="121"/>
    </row>
    <row r="17234" spans="37:37" ht="12.75">
      <c r="AK17234" s="121"/>
    </row>
    <row r="17235" spans="37:37" ht="12.75">
      <c r="AK17235" s="121"/>
    </row>
    <row r="17236" spans="37:37" ht="12.75">
      <c r="AK17236" s="121"/>
    </row>
    <row r="17237" spans="37:37" ht="12.75">
      <c r="AK17237" s="121"/>
    </row>
    <row r="17238" spans="37:37" ht="12.75">
      <c r="AK17238" s="121"/>
    </row>
    <row r="17239" spans="37:37" ht="12.75">
      <c r="AK17239" s="121"/>
    </row>
    <row r="17240" spans="37:37" ht="12.75">
      <c r="AK17240" s="121"/>
    </row>
    <row r="17241" spans="37:37" ht="12.75">
      <c r="AK17241" s="121"/>
    </row>
    <row r="17242" spans="37:37" ht="12.75">
      <c r="AK17242" s="121"/>
    </row>
    <row r="17243" spans="37:37" ht="12.75">
      <c r="AK17243" s="121"/>
    </row>
    <row r="17244" spans="37:37" ht="12.75">
      <c r="AK17244" s="121"/>
    </row>
    <row r="17245" spans="37:37" ht="12.75">
      <c r="AK17245" s="121"/>
    </row>
    <row r="17246" spans="37:37" ht="12.75">
      <c r="AK17246" s="121"/>
    </row>
    <row r="17247" spans="37:37" ht="12.75">
      <c r="AK17247" s="121"/>
    </row>
    <row r="17248" spans="37:37" ht="12.75">
      <c r="AK17248" s="121"/>
    </row>
    <row r="17249" spans="37:37" ht="12.75">
      <c r="AK17249" s="121"/>
    </row>
    <row r="17250" spans="37:37" ht="12.75">
      <c r="AK17250" s="121"/>
    </row>
    <row r="17251" spans="37:37" ht="12.75">
      <c r="AK17251" s="121"/>
    </row>
    <row r="17252" spans="37:37" ht="12.75">
      <c r="AK17252" s="121"/>
    </row>
    <row r="17253" spans="37:37" ht="12.75">
      <c r="AK17253" s="121"/>
    </row>
    <row r="17254" spans="37:37" ht="12.75">
      <c r="AK17254" s="121"/>
    </row>
    <row r="17255" spans="37:37" ht="12.75">
      <c r="AK17255" s="121"/>
    </row>
    <row r="17256" spans="37:37" ht="12.75">
      <c r="AK17256" s="121"/>
    </row>
    <row r="17257" spans="37:37" ht="12.75">
      <c r="AK17257" s="121"/>
    </row>
    <row r="17258" spans="37:37" ht="12.75">
      <c r="AK17258" s="121"/>
    </row>
    <row r="17259" spans="37:37" ht="12.75">
      <c r="AK17259" s="121"/>
    </row>
    <row r="17260" spans="37:37" ht="12.75">
      <c r="AK17260" s="121"/>
    </row>
    <row r="17261" spans="37:37" ht="12.75">
      <c r="AK17261" s="121"/>
    </row>
    <row r="17262" spans="37:37" ht="12.75">
      <c r="AK17262" s="121"/>
    </row>
    <row r="17263" spans="37:37" ht="12.75">
      <c r="AK17263" s="121"/>
    </row>
    <row r="17264" spans="37:37" ht="12.75">
      <c r="AK17264" s="121"/>
    </row>
    <row r="17265" spans="37:37" ht="12.75">
      <c r="AK17265" s="121"/>
    </row>
    <row r="17266" spans="37:37" ht="12.75">
      <c r="AK17266" s="121"/>
    </row>
    <row r="17267" spans="37:37" ht="12.75">
      <c r="AK17267" s="121"/>
    </row>
    <row r="17268" spans="37:37" ht="12.75">
      <c r="AK17268" s="121"/>
    </row>
    <row r="17269" spans="37:37" ht="12.75">
      <c r="AK17269" s="121"/>
    </row>
    <row r="17270" spans="37:37" ht="12.75">
      <c r="AK17270" s="121"/>
    </row>
    <row r="17271" spans="37:37" ht="12.75">
      <c r="AK17271" s="121"/>
    </row>
    <row r="17272" spans="37:37" ht="12.75">
      <c r="AK17272" s="121"/>
    </row>
    <row r="17273" spans="37:37" ht="12.75">
      <c r="AK17273" s="121"/>
    </row>
    <row r="17274" spans="37:37" ht="12.75">
      <c r="AK17274" s="121"/>
    </row>
    <row r="17275" spans="37:37" ht="12.75">
      <c r="AK17275" s="121"/>
    </row>
    <row r="17276" spans="37:37" ht="12.75">
      <c r="AK17276" s="121"/>
    </row>
    <row r="17277" spans="37:37" ht="12.75">
      <c r="AK17277" s="121"/>
    </row>
    <row r="17278" spans="37:37" ht="12.75">
      <c r="AK17278" s="121"/>
    </row>
    <row r="17279" spans="37:37" ht="12.75">
      <c r="AK17279" s="121"/>
    </row>
    <row r="17280" spans="37:37" ht="12.75">
      <c r="AK17280" s="121"/>
    </row>
    <row r="17281" spans="37:37" ht="12.75">
      <c r="AK17281" s="121"/>
    </row>
    <row r="17282" spans="37:37" ht="12.75">
      <c r="AK17282" s="121"/>
    </row>
    <row r="17283" spans="37:37" ht="12.75">
      <c r="AK17283" s="121"/>
    </row>
    <row r="17284" spans="37:37" ht="12.75">
      <c r="AK17284" s="121"/>
    </row>
    <row r="17285" spans="37:37" ht="12.75">
      <c r="AK17285" s="121"/>
    </row>
    <row r="17286" spans="37:37" ht="12.75">
      <c r="AK17286" s="121"/>
    </row>
    <row r="17287" spans="37:37" ht="12.75">
      <c r="AK17287" s="121"/>
    </row>
    <row r="17288" spans="37:37" ht="12.75">
      <c r="AK17288" s="121"/>
    </row>
    <row r="17289" spans="37:37" ht="12.75">
      <c r="AK17289" s="121"/>
    </row>
    <row r="17290" spans="37:37" ht="12.75">
      <c r="AK17290" s="121"/>
    </row>
    <row r="17291" spans="37:37" ht="12.75">
      <c r="AK17291" s="121"/>
    </row>
    <row r="17292" spans="37:37" ht="12.75">
      <c r="AK17292" s="121"/>
    </row>
    <row r="17293" spans="37:37" ht="12.75">
      <c r="AK17293" s="121"/>
    </row>
    <row r="17294" spans="37:37" ht="12.75">
      <c r="AK17294" s="121"/>
    </row>
    <row r="17295" spans="37:37" ht="12.75">
      <c r="AK17295" s="121"/>
    </row>
    <row r="17296" spans="37:37" ht="12.75">
      <c r="AK17296" s="121"/>
    </row>
    <row r="17297" spans="37:37" ht="12.75">
      <c r="AK17297" s="121"/>
    </row>
    <row r="17298" spans="37:37" ht="12.75">
      <c r="AK17298" s="121"/>
    </row>
    <row r="17299" spans="37:37" ht="12.75">
      <c r="AK17299" s="121"/>
    </row>
    <row r="17300" spans="37:37" ht="12.75">
      <c r="AK17300" s="121"/>
    </row>
    <row r="17301" spans="37:37" ht="12.75">
      <c r="AK17301" s="121"/>
    </row>
    <row r="17302" spans="37:37" ht="12.75">
      <c r="AK17302" s="121"/>
    </row>
    <row r="17303" spans="37:37" ht="12.75">
      <c r="AK17303" s="121"/>
    </row>
    <row r="17304" spans="37:37" ht="12.75">
      <c r="AK17304" s="121"/>
    </row>
    <row r="17305" spans="37:37" ht="12.75">
      <c r="AK17305" s="121"/>
    </row>
    <row r="17306" spans="37:37" ht="12.75">
      <c r="AK17306" s="121"/>
    </row>
    <row r="17307" spans="37:37" ht="12.75">
      <c r="AK17307" s="121"/>
    </row>
    <row r="17308" spans="37:37" ht="12.75">
      <c r="AK17308" s="121"/>
    </row>
    <row r="17309" spans="37:37" ht="12.75">
      <c r="AK17309" s="121"/>
    </row>
    <row r="17310" spans="37:37" ht="12.75">
      <c r="AK17310" s="121"/>
    </row>
    <row r="17311" spans="37:37" ht="12.75">
      <c r="AK17311" s="121"/>
    </row>
    <row r="17312" spans="37:37" ht="12.75">
      <c r="AK17312" s="121"/>
    </row>
    <row r="17313" spans="37:37" ht="12.75">
      <c r="AK17313" s="121"/>
    </row>
    <row r="17314" spans="37:37" ht="12.75">
      <c r="AK17314" s="121"/>
    </row>
    <row r="17315" spans="37:37" ht="12.75">
      <c r="AK17315" s="121"/>
    </row>
    <row r="17316" spans="37:37" ht="12.75">
      <c r="AK17316" s="121"/>
    </row>
    <row r="17317" spans="37:37" ht="12.75">
      <c r="AK17317" s="121"/>
    </row>
    <row r="17318" spans="37:37" ht="12.75">
      <c r="AK17318" s="121"/>
    </row>
    <row r="17319" spans="37:37" ht="12.75">
      <c r="AK17319" s="121"/>
    </row>
    <row r="17320" spans="37:37" ht="12.75">
      <c r="AK17320" s="121"/>
    </row>
    <row r="17321" spans="37:37" ht="12.75">
      <c r="AK17321" s="121"/>
    </row>
    <row r="17322" spans="37:37" ht="12.75">
      <c r="AK17322" s="121"/>
    </row>
    <row r="17323" spans="37:37" ht="12.75">
      <c r="AK17323" s="121"/>
    </row>
    <row r="17324" spans="37:37" ht="12.75">
      <c r="AK17324" s="121"/>
    </row>
    <row r="17325" spans="37:37" ht="12.75">
      <c r="AK17325" s="121"/>
    </row>
    <row r="17326" spans="37:37" ht="12.75">
      <c r="AK17326" s="121"/>
    </row>
    <row r="17327" spans="37:37" ht="12.75">
      <c r="AK17327" s="121"/>
    </row>
    <row r="17328" spans="37:37" ht="12.75">
      <c r="AK17328" s="121"/>
    </row>
    <row r="17329" spans="37:37" ht="12.75">
      <c r="AK17329" s="121"/>
    </row>
    <row r="17330" spans="37:37" ht="12.75">
      <c r="AK17330" s="121"/>
    </row>
    <row r="17331" spans="37:37" ht="12.75">
      <c r="AK17331" s="121"/>
    </row>
    <row r="17332" spans="37:37" ht="12.75">
      <c r="AK17332" s="121"/>
    </row>
    <row r="17333" spans="37:37" ht="12.75">
      <c r="AK17333" s="121"/>
    </row>
    <row r="17334" spans="37:37" ht="12.75">
      <c r="AK17334" s="121"/>
    </row>
    <row r="17335" spans="37:37" ht="12.75">
      <c r="AK17335" s="121"/>
    </row>
    <row r="17336" spans="37:37" ht="12.75">
      <c r="AK17336" s="121"/>
    </row>
    <row r="17337" spans="37:37" ht="12.75">
      <c r="AK17337" s="121"/>
    </row>
    <row r="17338" spans="37:37" ht="12.75">
      <c r="AK17338" s="121"/>
    </row>
    <row r="17339" spans="37:37" ht="12.75">
      <c r="AK17339" s="121"/>
    </row>
    <row r="17340" spans="37:37" ht="12.75">
      <c r="AK17340" s="121"/>
    </row>
    <row r="17341" spans="37:37" ht="12.75">
      <c r="AK17341" s="121"/>
    </row>
    <row r="17342" spans="37:37" ht="12.75">
      <c r="AK17342" s="121"/>
    </row>
    <row r="17343" spans="37:37" ht="12.75">
      <c r="AK17343" s="121"/>
    </row>
    <row r="17344" spans="37:37" ht="12.75">
      <c r="AK17344" s="121"/>
    </row>
    <row r="17345" spans="37:37" ht="12.75">
      <c r="AK17345" s="121"/>
    </row>
    <row r="17346" spans="37:37" ht="12.75">
      <c r="AK17346" s="121"/>
    </row>
    <row r="17347" spans="37:37" ht="12.75">
      <c r="AK17347" s="121"/>
    </row>
    <row r="17348" spans="37:37" ht="12.75">
      <c r="AK17348" s="121"/>
    </row>
    <row r="17349" spans="37:37" ht="12.75">
      <c r="AK17349" s="121"/>
    </row>
    <row r="17350" spans="37:37" ht="12.75">
      <c r="AK17350" s="121"/>
    </row>
    <row r="17351" spans="37:37" ht="12.75">
      <c r="AK17351" s="121"/>
    </row>
    <row r="17352" spans="37:37" ht="12.75">
      <c r="AK17352" s="121"/>
    </row>
    <row r="17353" spans="37:37" ht="12.75">
      <c r="AK17353" s="121"/>
    </row>
    <row r="17354" spans="37:37" ht="12.75">
      <c r="AK17354" s="121"/>
    </row>
    <row r="17355" spans="37:37" ht="12.75">
      <c r="AK17355" s="121"/>
    </row>
    <row r="17356" spans="37:37" ht="12.75">
      <c r="AK17356" s="121"/>
    </row>
    <row r="17357" spans="37:37" ht="12.75">
      <c r="AK17357" s="121"/>
    </row>
    <row r="17358" spans="37:37" ht="12.75">
      <c r="AK17358" s="121"/>
    </row>
    <row r="17359" spans="37:37" ht="12.75">
      <c r="AK17359" s="121"/>
    </row>
    <row r="17360" spans="37:37" ht="12.75">
      <c r="AK17360" s="121"/>
    </row>
    <row r="17361" spans="37:37" ht="12.75">
      <c r="AK17361" s="121"/>
    </row>
    <row r="17362" spans="37:37" ht="12.75">
      <c r="AK17362" s="121"/>
    </row>
    <row r="17363" spans="37:37" ht="12.75">
      <c r="AK17363" s="121"/>
    </row>
    <row r="17364" spans="37:37" ht="12.75">
      <c r="AK17364" s="121"/>
    </row>
    <row r="17365" spans="37:37" ht="12.75">
      <c r="AK17365" s="121"/>
    </row>
    <row r="17366" spans="37:37" ht="12.75">
      <c r="AK17366" s="121"/>
    </row>
    <row r="17367" spans="37:37" ht="12.75">
      <c r="AK17367" s="121"/>
    </row>
    <row r="17368" spans="37:37" ht="12.75">
      <c r="AK17368" s="121"/>
    </row>
    <row r="17369" spans="37:37" ht="12.75">
      <c r="AK17369" s="121"/>
    </row>
    <row r="17370" spans="37:37" ht="12.75">
      <c r="AK17370" s="121"/>
    </row>
    <row r="17371" spans="37:37" ht="12.75">
      <c r="AK17371" s="121"/>
    </row>
    <row r="17372" spans="37:37" ht="12.75">
      <c r="AK17372" s="121"/>
    </row>
    <row r="17373" spans="37:37" ht="12.75">
      <c r="AK17373" s="121"/>
    </row>
    <row r="17374" spans="37:37" ht="12.75">
      <c r="AK17374" s="121"/>
    </row>
    <row r="17375" spans="37:37" ht="12.75">
      <c r="AK17375" s="121"/>
    </row>
    <row r="17376" spans="37:37" ht="12.75">
      <c r="AK17376" s="121"/>
    </row>
    <row r="17377" spans="37:37" ht="12.75">
      <c r="AK17377" s="121"/>
    </row>
    <row r="17378" spans="37:37" ht="12.75">
      <c r="AK17378" s="121"/>
    </row>
    <row r="17379" spans="37:37" ht="12.75">
      <c r="AK17379" s="121"/>
    </row>
    <row r="17380" spans="37:37" ht="12.75">
      <c r="AK17380" s="121"/>
    </row>
    <row r="17381" spans="37:37" ht="12.75">
      <c r="AK17381" s="121"/>
    </row>
    <row r="17382" spans="37:37" ht="12.75">
      <c r="AK17382" s="121"/>
    </row>
    <row r="17383" spans="37:37" ht="12.75">
      <c r="AK17383" s="121"/>
    </row>
    <row r="17384" spans="37:37" ht="12.75">
      <c r="AK17384" s="121"/>
    </row>
    <row r="17385" spans="37:37" ht="12.75">
      <c r="AK17385" s="121"/>
    </row>
    <row r="17386" spans="37:37" ht="12.75">
      <c r="AK17386" s="121"/>
    </row>
    <row r="17387" spans="37:37" ht="12.75">
      <c r="AK17387" s="121"/>
    </row>
    <row r="17388" spans="37:37" ht="12.75">
      <c r="AK17388" s="121"/>
    </row>
    <row r="17389" spans="37:37" ht="12.75">
      <c r="AK17389" s="121"/>
    </row>
    <row r="17390" spans="37:37" ht="12.75">
      <c r="AK17390" s="121"/>
    </row>
    <row r="17391" spans="37:37" ht="12.75">
      <c r="AK17391" s="121"/>
    </row>
    <row r="17392" spans="37:37" ht="12.75">
      <c r="AK17392" s="121"/>
    </row>
    <row r="17393" spans="37:37" ht="12.75">
      <c r="AK17393" s="121"/>
    </row>
    <row r="17394" spans="37:37" ht="12.75">
      <c r="AK17394" s="121"/>
    </row>
    <row r="17395" spans="37:37" ht="12.75">
      <c r="AK17395" s="121"/>
    </row>
    <row r="17396" spans="37:37" ht="12.75">
      <c r="AK17396" s="121"/>
    </row>
    <row r="17397" spans="37:37" ht="12.75">
      <c r="AK17397" s="121"/>
    </row>
    <row r="17398" spans="37:37" ht="12.75">
      <c r="AK17398" s="121"/>
    </row>
    <row r="17399" spans="37:37" ht="12.75">
      <c r="AK17399" s="121"/>
    </row>
    <row r="17400" spans="37:37" ht="12.75">
      <c r="AK17400" s="121"/>
    </row>
    <row r="17401" spans="37:37" ht="12.75">
      <c r="AK17401" s="121"/>
    </row>
    <row r="17402" spans="37:37" ht="12.75">
      <c r="AK17402" s="121"/>
    </row>
    <row r="17403" spans="37:37" ht="12.75">
      <c r="AK17403" s="121"/>
    </row>
    <row r="17404" spans="37:37" ht="12.75">
      <c r="AK17404" s="121"/>
    </row>
    <row r="17405" spans="37:37" ht="12.75">
      <c r="AK17405" s="121"/>
    </row>
    <row r="17406" spans="37:37" ht="12.75">
      <c r="AK17406" s="121"/>
    </row>
    <row r="17407" spans="37:37" ht="12.75">
      <c r="AK17407" s="121"/>
    </row>
    <row r="17408" spans="37:37" ht="12.75">
      <c r="AK17408" s="121"/>
    </row>
    <row r="17409" spans="37:37" ht="12.75">
      <c r="AK17409" s="121"/>
    </row>
    <row r="17410" spans="37:37" ht="12.75">
      <c r="AK17410" s="121"/>
    </row>
    <row r="17411" spans="37:37" ht="12.75">
      <c r="AK17411" s="121"/>
    </row>
    <row r="17412" spans="37:37" ht="12.75">
      <c r="AK17412" s="121"/>
    </row>
    <row r="17413" spans="37:37" ht="12.75">
      <c r="AK17413" s="121"/>
    </row>
    <row r="17414" spans="37:37" ht="12.75">
      <c r="AK17414" s="121"/>
    </row>
    <row r="17415" spans="37:37" ht="12.75">
      <c r="AK17415" s="121"/>
    </row>
    <row r="17416" spans="37:37" ht="12.75">
      <c r="AK17416" s="121"/>
    </row>
    <row r="17417" spans="37:37" ht="12.75">
      <c r="AK17417" s="121"/>
    </row>
    <row r="17418" spans="37:37" ht="12.75">
      <c r="AK17418" s="121"/>
    </row>
    <row r="17419" spans="37:37" ht="12.75">
      <c r="AK17419" s="121"/>
    </row>
    <row r="17420" spans="37:37" ht="12.75">
      <c r="AK17420" s="121"/>
    </row>
    <row r="17421" spans="37:37" ht="12.75">
      <c r="AK17421" s="121"/>
    </row>
    <row r="17422" spans="37:37" ht="12.75">
      <c r="AK17422" s="121"/>
    </row>
    <row r="17423" spans="37:37" ht="12.75">
      <c r="AK17423" s="121"/>
    </row>
    <row r="17424" spans="37:37" ht="12.75">
      <c r="AK17424" s="121"/>
    </row>
    <row r="17425" spans="37:37" ht="12.75">
      <c r="AK17425" s="121"/>
    </row>
    <row r="17426" spans="37:37" ht="12.75">
      <c r="AK17426" s="121"/>
    </row>
    <row r="17427" spans="37:37" ht="12.75">
      <c r="AK17427" s="121"/>
    </row>
    <row r="17428" spans="37:37" ht="12.75">
      <c r="AK17428" s="121"/>
    </row>
    <row r="17429" spans="37:37" ht="12.75">
      <c r="AK17429" s="121"/>
    </row>
    <row r="17430" spans="37:37" ht="12.75">
      <c r="AK17430" s="121"/>
    </row>
    <row r="17431" spans="37:37" ht="12.75">
      <c r="AK17431" s="121"/>
    </row>
    <row r="17432" spans="37:37" ht="12.75">
      <c r="AK17432" s="121"/>
    </row>
    <row r="17433" spans="37:37" ht="12.75">
      <c r="AK17433" s="121"/>
    </row>
    <row r="17434" spans="37:37" ht="12.75">
      <c r="AK17434" s="121"/>
    </row>
    <row r="17435" spans="37:37" ht="12.75">
      <c r="AK17435" s="121"/>
    </row>
    <row r="17436" spans="37:37" ht="12.75">
      <c r="AK17436" s="121"/>
    </row>
    <row r="17437" spans="37:37" ht="12.75">
      <c r="AK17437" s="121"/>
    </row>
    <row r="17438" spans="37:37" ht="12.75">
      <c r="AK17438" s="121"/>
    </row>
    <row r="17439" spans="37:37" ht="12.75">
      <c r="AK17439" s="121"/>
    </row>
    <row r="17440" spans="37:37" ht="12.75">
      <c r="AK17440" s="121"/>
    </row>
    <row r="17441" spans="37:37" ht="12.75">
      <c r="AK17441" s="121"/>
    </row>
    <row r="17442" spans="37:37" ht="12.75">
      <c r="AK17442" s="121"/>
    </row>
    <row r="17443" spans="37:37" ht="12.75">
      <c r="AK17443" s="121"/>
    </row>
    <row r="17444" spans="37:37" ht="12.75">
      <c r="AK17444" s="121"/>
    </row>
    <row r="17445" spans="37:37" ht="12.75">
      <c r="AK17445" s="121"/>
    </row>
    <row r="17446" spans="37:37" ht="12.75">
      <c r="AK17446" s="121"/>
    </row>
    <row r="17447" spans="37:37" ht="12.75">
      <c r="AK17447" s="121"/>
    </row>
    <row r="17448" spans="37:37" ht="12.75">
      <c r="AK17448" s="121"/>
    </row>
    <row r="17449" spans="37:37" ht="12.75">
      <c r="AK17449" s="121"/>
    </row>
    <row r="17450" spans="37:37" ht="12.75">
      <c r="AK17450" s="121"/>
    </row>
    <row r="17451" spans="37:37" ht="12.75">
      <c r="AK17451" s="121"/>
    </row>
    <row r="17452" spans="37:37" ht="12.75">
      <c r="AK17452" s="121"/>
    </row>
    <row r="17453" spans="37:37" ht="12.75">
      <c r="AK17453" s="121"/>
    </row>
    <row r="17454" spans="37:37" ht="12.75">
      <c r="AK17454" s="121"/>
    </row>
    <row r="17455" spans="37:37" ht="12.75">
      <c r="AK17455" s="121"/>
    </row>
    <row r="17456" spans="37:37" ht="12.75">
      <c r="AK17456" s="121"/>
    </row>
    <row r="17457" spans="37:37" ht="12.75">
      <c r="AK17457" s="121"/>
    </row>
    <row r="17458" spans="37:37" ht="12.75">
      <c r="AK17458" s="121"/>
    </row>
    <row r="17459" spans="37:37" ht="12.75">
      <c r="AK17459" s="121"/>
    </row>
    <row r="17460" spans="37:37" ht="12.75">
      <c r="AK17460" s="121"/>
    </row>
    <row r="17461" spans="37:37" ht="12.75">
      <c r="AK17461" s="121"/>
    </row>
    <row r="17462" spans="37:37" ht="12.75">
      <c r="AK17462" s="121"/>
    </row>
    <row r="17463" spans="37:37" ht="12.75">
      <c r="AK17463" s="121"/>
    </row>
    <row r="17464" spans="37:37" ht="12.75">
      <c r="AK17464" s="121"/>
    </row>
    <row r="17465" spans="37:37" ht="12.75">
      <c r="AK17465" s="121"/>
    </row>
    <row r="17466" spans="37:37" ht="12.75">
      <c r="AK17466" s="121"/>
    </row>
    <row r="17467" spans="37:37" ht="12.75">
      <c r="AK17467" s="121"/>
    </row>
    <row r="17468" spans="37:37" ht="12.75">
      <c r="AK17468" s="121"/>
    </row>
    <row r="17469" spans="37:37" ht="12.75">
      <c r="AK17469" s="121"/>
    </row>
    <row r="17470" spans="37:37" ht="12.75">
      <c r="AK17470" s="121"/>
    </row>
    <row r="17471" spans="37:37" ht="12.75">
      <c r="AK17471" s="121"/>
    </row>
    <row r="17472" spans="37:37" ht="12.75">
      <c r="AK17472" s="121"/>
    </row>
    <row r="17473" spans="37:37" ht="12.75">
      <c r="AK17473" s="121"/>
    </row>
    <row r="17474" spans="37:37" ht="12.75">
      <c r="AK17474" s="121"/>
    </row>
    <row r="17475" spans="37:37" ht="12.75">
      <c r="AK17475" s="121"/>
    </row>
    <row r="17476" spans="37:37" ht="12.75">
      <c r="AK17476" s="121"/>
    </row>
    <row r="17477" spans="37:37" ht="12.75">
      <c r="AK17477" s="121"/>
    </row>
    <row r="17478" spans="37:37" ht="12.75">
      <c r="AK17478" s="121"/>
    </row>
    <row r="17479" spans="37:37" ht="12.75">
      <c r="AK17479" s="121"/>
    </row>
    <row r="17480" spans="37:37" ht="12.75">
      <c r="AK17480" s="121"/>
    </row>
    <row r="17481" spans="37:37" ht="12.75">
      <c r="AK17481" s="121"/>
    </row>
    <row r="17482" spans="37:37" ht="12.75">
      <c r="AK17482" s="121"/>
    </row>
    <row r="17483" spans="37:37" ht="12.75">
      <c r="AK17483" s="121"/>
    </row>
    <row r="17484" spans="37:37" ht="12.75">
      <c r="AK17484" s="121"/>
    </row>
    <row r="17485" spans="37:37" ht="12.75">
      <c r="AK17485" s="121"/>
    </row>
    <row r="17486" spans="37:37" ht="12.75">
      <c r="AK17486" s="121"/>
    </row>
    <row r="17487" spans="37:37" ht="12.75">
      <c r="AK17487" s="121"/>
    </row>
    <row r="17488" spans="37:37" ht="12.75">
      <c r="AK17488" s="121"/>
    </row>
    <row r="17489" spans="37:37" ht="12.75">
      <c r="AK17489" s="121"/>
    </row>
    <row r="17490" spans="37:37" ht="12.75">
      <c r="AK17490" s="121"/>
    </row>
    <row r="17491" spans="37:37" ht="12.75">
      <c r="AK17491" s="121"/>
    </row>
    <row r="17492" spans="37:37" ht="12.75">
      <c r="AK17492" s="121"/>
    </row>
    <row r="17493" spans="37:37" ht="12.75">
      <c r="AK17493" s="121"/>
    </row>
    <row r="17494" spans="37:37" ht="12.75">
      <c r="AK17494" s="121"/>
    </row>
    <row r="17495" spans="37:37" ht="12.75">
      <c r="AK17495" s="121"/>
    </row>
    <row r="17496" spans="37:37" ht="12.75">
      <c r="AK17496" s="121"/>
    </row>
    <row r="17497" spans="37:37" ht="12.75">
      <c r="AK17497" s="121"/>
    </row>
    <row r="17498" spans="37:37" ht="12.75">
      <c r="AK17498" s="121"/>
    </row>
    <row r="17499" spans="37:37" ht="12.75">
      <c r="AK17499" s="121"/>
    </row>
    <row r="17500" spans="37:37" ht="12.75">
      <c r="AK17500" s="121"/>
    </row>
    <row r="17501" spans="37:37" ht="12.75">
      <c r="AK17501" s="121"/>
    </row>
    <row r="17502" spans="37:37" ht="12.75">
      <c r="AK17502" s="121"/>
    </row>
    <row r="17503" spans="37:37" ht="12.75">
      <c r="AK17503" s="121"/>
    </row>
    <row r="17504" spans="37:37" ht="12.75">
      <c r="AK17504" s="121"/>
    </row>
    <row r="17505" spans="37:37" ht="12.75">
      <c r="AK17505" s="121"/>
    </row>
    <row r="17506" spans="37:37" ht="12.75">
      <c r="AK17506" s="121"/>
    </row>
    <row r="17507" spans="37:37" ht="12.75">
      <c r="AK17507" s="121"/>
    </row>
    <row r="17508" spans="37:37" ht="12.75">
      <c r="AK17508" s="121"/>
    </row>
    <row r="17509" spans="37:37" ht="12.75">
      <c r="AK17509" s="121"/>
    </row>
    <row r="17510" spans="37:37" ht="12.75">
      <c r="AK17510" s="121"/>
    </row>
    <row r="17511" spans="37:37" ht="12.75">
      <c r="AK17511" s="121"/>
    </row>
    <row r="17512" spans="37:37" ht="12.75">
      <c r="AK17512" s="121"/>
    </row>
    <row r="17513" spans="37:37" ht="12.75">
      <c r="AK17513" s="121"/>
    </row>
    <row r="17514" spans="37:37" ht="12.75">
      <c r="AK17514" s="121"/>
    </row>
    <row r="17515" spans="37:37" ht="12.75">
      <c r="AK17515" s="121"/>
    </row>
    <row r="17516" spans="37:37" ht="12.75">
      <c r="AK17516" s="121"/>
    </row>
    <row r="17517" spans="37:37" ht="12.75">
      <c r="AK17517" s="121"/>
    </row>
    <row r="17518" spans="37:37" ht="12.75">
      <c r="AK17518" s="121"/>
    </row>
    <row r="17519" spans="37:37" ht="12.75">
      <c r="AK17519" s="121"/>
    </row>
    <row r="17520" spans="37:37" ht="12.75">
      <c r="AK17520" s="121"/>
    </row>
    <row r="17521" spans="37:37" ht="12.75">
      <c r="AK17521" s="121"/>
    </row>
    <row r="17522" spans="37:37" ht="12.75">
      <c r="AK17522" s="121"/>
    </row>
    <row r="17523" spans="37:37" ht="12.75">
      <c r="AK17523" s="121"/>
    </row>
    <row r="17524" spans="37:37" ht="12.75">
      <c r="AK17524" s="121"/>
    </row>
    <row r="17525" spans="37:37" ht="12.75">
      <c r="AK17525" s="121"/>
    </row>
    <row r="17526" spans="37:37" ht="12.75">
      <c r="AK17526" s="121"/>
    </row>
    <row r="17527" spans="37:37" ht="12.75">
      <c r="AK17527" s="121"/>
    </row>
    <row r="17528" spans="37:37" ht="12.75">
      <c r="AK17528" s="121"/>
    </row>
    <row r="17529" spans="37:37" ht="12.75">
      <c r="AK17529" s="121"/>
    </row>
    <row r="17530" spans="37:37" ht="12.75">
      <c r="AK17530" s="121"/>
    </row>
    <row r="17531" spans="37:37" ht="12.75">
      <c r="AK17531" s="121"/>
    </row>
    <row r="17532" spans="37:37" ht="12.75">
      <c r="AK17532" s="121"/>
    </row>
    <row r="17533" spans="37:37" ht="12.75">
      <c r="AK17533" s="121"/>
    </row>
    <row r="17534" spans="37:37" ht="12.75">
      <c r="AK17534" s="121"/>
    </row>
    <row r="17535" spans="37:37" ht="12.75">
      <c r="AK17535" s="121"/>
    </row>
    <row r="17536" spans="37:37" ht="12.75">
      <c r="AK17536" s="121"/>
    </row>
    <row r="17537" spans="37:37" ht="12.75">
      <c r="AK17537" s="121"/>
    </row>
    <row r="17538" spans="37:37" ht="12.75">
      <c r="AK17538" s="121"/>
    </row>
    <row r="17539" spans="37:37" ht="12.75">
      <c r="AK17539" s="121"/>
    </row>
    <row r="17540" spans="37:37" ht="12.75">
      <c r="AK17540" s="121"/>
    </row>
    <row r="17541" spans="37:37" ht="12.75">
      <c r="AK17541" s="121"/>
    </row>
    <row r="17542" spans="37:37" ht="12.75">
      <c r="AK17542" s="121"/>
    </row>
    <row r="17543" spans="37:37" ht="12.75">
      <c r="AK17543" s="121"/>
    </row>
    <row r="17544" spans="37:37" ht="12.75">
      <c r="AK17544" s="121"/>
    </row>
    <row r="17545" spans="37:37" ht="12.75">
      <c r="AK17545" s="121"/>
    </row>
    <row r="17546" spans="37:37" ht="12.75">
      <c r="AK17546" s="121"/>
    </row>
    <row r="17547" spans="37:37" ht="12.75">
      <c r="AK17547" s="121"/>
    </row>
    <row r="17548" spans="37:37" ht="12.75">
      <c r="AK17548" s="121"/>
    </row>
    <row r="17549" spans="37:37" ht="12.75">
      <c r="AK17549" s="121"/>
    </row>
    <row r="17550" spans="37:37" ht="12.75">
      <c r="AK17550" s="121"/>
    </row>
    <row r="17551" spans="37:37" ht="12.75">
      <c r="AK17551" s="121"/>
    </row>
    <row r="17552" spans="37:37" ht="12.75">
      <c r="AK17552" s="121"/>
    </row>
    <row r="17553" spans="37:37" ht="12.75">
      <c r="AK17553" s="121"/>
    </row>
    <row r="17554" spans="37:37" ht="12.75">
      <c r="AK17554" s="121"/>
    </row>
    <row r="17555" spans="37:37" ht="12.75">
      <c r="AK17555" s="121"/>
    </row>
    <row r="17556" spans="37:37" ht="12.75">
      <c r="AK17556" s="121"/>
    </row>
    <row r="17557" spans="37:37" ht="12.75">
      <c r="AK17557" s="121"/>
    </row>
    <row r="17558" spans="37:37" ht="12.75">
      <c r="AK17558" s="121"/>
    </row>
    <row r="17559" spans="37:37" ht="12.75">
      <c r="AK17559" s="121"/>
    </row>
    <row r="17560" spans="37:37" ht="12.75">
      <c r="AK17560" s="121"/>
    </row>
    <row r="17561" spans="37:37" ht="12.75">
      <c r="AK17561" s="121"/>
    </row>
    <row r="17562" spans="37:37" ht="12.75">
      <c r="AK17562" s="121"/>
    </row>
    <row r="17563" spans="37:37" ht="12.75">
      <c r="AK17563" s="121"/>
    </row>
    <row r="17564" spans="37:37" ht="12.75">
      <c r="AK17564" s="121"/>
    </row>
    <row r="17565" spans="37:37" ht="12.75">
      <c r="AK17565" s="121"/>
    </row>
    <row r="17566" spans="37:37" ht="12.75">
      <c r="AK17566" s="121"/>
    </row>
    <row r="17567" spans="37:37" ht="12.75">
      <c r="AK17567" s="121"/>
    </row>
    <row r="17568" spans="37:37" ht="12.75">
      <c r="AK17568" s="121"/>
    </row>
    <row r="17569" spans="37:37" ht="12.75">
      <c r="AK17569" s="121"/>
    </row>
    <row r="17570" spans="37:37" ht="12.75">
      <c r="AK17570" s="121"/>
    </row>
    <row r="17571" spans="37:37" ht="12.75">
      <c r="AK17571" s="121"/>
    </row>
    <row r="17572" spans="37:37" ht="12.75">
      <c r="AK17572" s="121"/>
    </row>
    <row r="17573" spans="37:37" ht="12.75">
      <c r="AK17573" s="121"/>
    </row>
    <row r="17574" spans="37:37" ht="12.75">
      <c r="AK17574" s="121"/>
    </row>
    <row r="17575" spans="37:37" ht="12.75">
      <c r="AK17575" s="121"/>
    </row>
    <row r="17576" spans="37:37" ht="12.75">
      <c r="AK17576" s="121"/>
    </row>
    <row r="17577" spans="37:37" ht="12.75">
      <c r="AK17577" s="121"/>
    </row>
    <row r="17578" spans="37:37" ht="12.75">
      <c r="AK17578" s="121"/>
    </row>
    <row r="17579" spans="37:37" ht="12.75">
      <c r="AK17579" s="121"/>
    </row>
    <row r="17580" spans="37:37" ht="12.75">
      <c r="AK17580" s="121"/>
    </row>
    <row r="17581" spans="37:37" ht="12.75">
      <c r="AK17581" s="121"/>
    </row>
    <row r="17582" spans="37:37" ht="12.75">
      <c r="AK17582" s="121"/>
    </row>
    <row r="17583" spans="37:37" ht="12.75">
      <c r="AK17583" s="121"/>
    </row>
    <row r="17584" spans="37:37" ht="12.75">
      <c r="AK17584" s="121"/>
    </row>
    <row r="17585" spans="37:37" ht="12.75">
      <c r="AK17585" s="121"/>
    </row>
    <row r="17586" spans="37:37" ht="12.75">
      <c r="AK17586" s="121"/>
    </row>
    <row r="17587" spans="37:37" ht="12.75">
      <c r="AK17587" s="121"/>
    </row>
    <row r="17588" spans="37:37" ht="12.75">
      <c r="AK17588" s="121"/>
    </row>
    <row r="17589" spans="37:37" ht="12.75">
      <c r="AK17589" s="121"/>
    </row>
    <row r="17590" spans="37:37" ht="12.75">
      <c r="AK17590" s="121"/>
    </row>
    <row r="17591" spans="37:37" ht="12.75">
      <c r="AK17591" s="121"/>
    </row>
    <row r="17592" spans="37:37" ht="12.75">
      <c r="AK17592" s="121"/>
    </row>
    <row r="17593" spans="37:37" ht="12.75">
      <c r="AK17593" s="121"/>
    </row>
    <row r="17594" spans="37:37" ht="12.75">
      <c r="AK17594" s="121"/>
    </row>
    <row r="17595" spans="37:37" ht="12.75">
      <c r="AK17595" s="121"/>
    </row>
    <row r="17596" spans="37:37" ht="12.75">
      <c r="AK17596" s="121"/>
    </row>
    <row r="17597" spans="37:37" ht="12.75">
      <c r="AK17597" s="121"/>
    </row>
    <row r="17598" spans="37:37" ht="12.75">
      <c r="AK17598" s="121"/>
    </row>
    <row r="17599" spans="37:37" ht="12.75">
      <c r="AK17599" s="121"/>
    </row>
    <row r="17600" spans="37:37" ht="12.75">
      <c r="AK17600" s="121"/>
    </row>
    <row r="17601" spans="37:37" ht="12.75">
      <c r="AK17601" s="121"/>
    </row>
    <row r="17602" spans="37:37" ht="12.75">
      <c r="AK17602" s="121"/>
    </row>
    <row r="17603" spans="37:37" ht="12.75">
      <c r="AK17603" s="121"/>
    </row>
    <row r="17604" spans="37:37" ht="12.75">
      <c r="AK17604" s="121"/>
    </row>
    <row r="17605" spans="37:37" ht="12.75">
      <c r="AK17605" s="121"/>
    </row>
    <row r="17606" spans="37:37" ht="12.75">
      <c r="AK17606" s="121"/>
    </row>
    <row r="17607" spans="37:37" ht="12.75">
      <c r="AK17607" s="121"/>
    </row>
    <row r="17608" spans="37:37" ht="12.75">
      <c r="AK17608" s="121"/>
    </row>
    <row r="17609" spans="37:37" ht="12.75">
      <c r="AK17609" s="121"/>
    </row>
    <row r="17610" spans="37:37" ht="12.75">
      <c r="AK17610" s="121"/>
    </row>
    <row r="17611" spans="37:37" ht="12.75">
      <c r="AK17611" s="121"/>
    </row>
    <row r="17612" spans="37:37" ht="12.75">
      <c r="AK17612" s="121"/>
    </row>
    <row r="17613" spans="37:37" ht="12.75">
      <c r="AK17613" s="121"/>
    </row>
    <row r="17614" spans="37:37" ht="12.75">
      <c r="AK17614" s="121"/>
    </row>
    <row r="17615" spans="37:37" ht="12.75">
      <c r="AK17615" s="121"/>
    </row>
    <row r="17616" spans="37:37" ht="12.75">
      <c r="AK17616" s="121"/>
    </row>
    <row r="17617" spans="37:37" ht="12.75">
      <c r="AK17617" s="121"/>
    </row>
    <row r="17618" spans="37:37" ht="12.75">
      <c r="AK17618" s="121"/>
    </row>
    <row r="17619" spans="37:37" ht="12.75">
      <c r="AK17619" s="121"/>
    </row>
    <row r="17620" spans="37:37" ht="12.75">
      <c r="AK17620" s="121"/>
    </row>
    <row r="17621" spans="37:37" ht="12.75">
      <c r="AK17621" s="121"/>
    </row>
    <row r="17622" spans="37:37" ht="12.75">
      <c r="AK17622" s="121"/>
    </row>
    <row r="17623" spans="37:37" ht="12.75">
      <c r="AK17623" s="121"/>
    </row>
    <row r="17624" spans="37:37" ht="12.75">
      <c r="AK17624" s="121"/>
    </row>
    <row r="17625" spans="37:37" ht="12.75">
      <c r="AK17625" s="121"/>
    </row>
    <row r="17626" spans="37:37" ht="12.75">
      <c r="AK17626" s="121"/>
    </row>
    <row r="17627" spans="37:37" ht="12.75">
      <c r="AK17627" s="121"/>
    </row>
    <row r="17628" spans="37:37" ht="12.75">
      <c r="AK17628" s="121"/>
    </row>
    <row r="17629" spans="37:37" ht="12.75">
      <c r="AK17629" s="121"/>
    </row>
    <row r="17630" spans="37:37" ht="12.75">
      <c r="AK17630" s="121"/>
    </row>
    <row r="17631" spans="37:37" ht="12.75">
      <c r="AK17631" s="121"/>
    </row>
    <row r="17632" spans="37:37" ht="12.75">
      <c r="AK17632" s="121"/>
    </row>
    <row r="17633" spans="37:37" ht="12.75">
      <c r="AK17633" s="121"/>
    </row>
    <row r="17634" spans="37:37" ht="12.75">
      <c r="AK17634" s="121"/>
    </row>
    <row r="17635" spans="37:37" ht="12.75">
      <c r="AK17635" s="121"/>
    </row>
    <row r="17636" spans="37:37" ht="12.75">
      <c r="AK17636" s="121"/>
    </row>
    <row r="17637" spans="37:37" ht="12.75">
      <c r="AK17637" s="121"/>
    </row>
    <row r="17638" spans="37:37" ht="12.75">
      <c r="AK17638" s="121"/>
    </row>
    <row r="17639" spans="37:37" ht="12.75">
      <c r="AK17639" s="121"/>
    </row>
    <row r="17640" spans="37:37" ht="12.75">
      <c r="AK17640" s="121"/>
    </row>
    <row r="17641" spans="37:37" ht="12.75">
      <c r="AK17641" s="121"/>
    </row>
    <row r="17642" spans="37:37" ht="12.75">
      <c r="AK17642" s="121"/>
    </row>
    <row r="17643" spans="37:37" ht="12.75">
      <c r="AK17643" s="121"/>
    </row>
    <row r="17644" spans="37:37" ht="12.75">
      <c r="AK17644" s="121"/>
    </row>
    <row r="17645" spans="37:37" ht="12.75">
      <c r="AK17645" s="121"/>
    </row>
    <row r="17646" spans="37:37" ht="12.75">
      <c r="AK17646" s="121"/>
    </row>
    <row r="17647" spans="37:37" ht="12.75">
      <c r="AK17647" s="121"/>
    </row>
    <row r="17648" spans="37:37" ht="12.75">
      <c r="AK17648" s="121"/>
    </row>
    <row r="17649" spans="37:37" ht="12.75">
      <c r="AK17649" s="121"/>
    </row>
    <row r="17650" spans="37:37" ht="12.75">
      <c r="AK17650" s="121"/>
    </row>
    <row r="17651" spans="37:37" ht="12.75">
      <c r="AK17651" s="121"/>
    </row>
    <row r="17652" spans="37:37" ht="12.75">
      <c r="AK17652" s="121"/>
    </row>
    <row r="17653" spans="37:37" ht="12.75">
      <c r="AK17653" s="121"/>
    </row>
    <row r="17654" spans="37:37" ht="12.75">
      <c r="AK17654" s="121"/>
    </row>
    <row r="17655" spans="37:37" ht="12.75">
      <c r="AK17655" s="121"/>
    </row>
    <row r="17656" spans="37:37" ht="12.75">
      <c r="AK17656" s="121"/>
    </row>
    <row r="17657" spans="37:37" ht="12.75">
      <c r="AK17657" s="121"/>
    </row>
    <row r="17658" spans="37:37" ht="12.75">
      <c r="AK17658" s="121"/>
    </row>
    <row r="17659" spans="37:37" ht="12.75">
      <c r="AK17659" s="121"/>
    </row>
    <row r="17660" spans="37:37" ht="12.75">
      <c r="AK17660" s="121"/>
    </row>
    <row r="17661" spans="37:37" ht="12.75">
      <c r="AK17661" s="121"/>
    </row>
    <row r="17662" spans="37:37" ht="12.75">
      <c r="AK17662" s="121"/>
    </row>
    <row r="17663" spans="37:37" ht="12.75">
      <c r="AK17663" s="121"/>
    </row>
    <row r="17664" spans="37:37" ht="12.75">
      <c r="AK17664" s="121"/>
    </row>
    <row r="17665" spans="37:37" ht="12.75">
      <c r="AK17665" s="121"/>
    </row>
    <row r="17666" spans="37:37" ht="12.75">
      <c r="AK17666" s="121"/>
    </row>
    <row r="17667" spans="37:37" ht="12.75">
      <c r="AK17667" s="121"/>
    </row>
    <row r="17668" spans="37:37" ht="12.75">
      <c r="AK17668" s="121"/>
    </row>
    <row r="17669" spans="37:37" ht="12.75">
      <c r="AK17669" s="121"/>
    </row>
    <row r="17670" spans="37:37" ht="12.75">
      <c r="AK17670" s="121"/>
    </row>
    <row r="17671" spans="37:37" ht="12.75">
      <c r="AK17671" s="121"/>
    </row>
    <row r="17672" spans="37:37" ht="12.75">
      <c r="AK17672" s="121"/>
    </row>
    <row r="17673" spans="37:37" ht="12.75">
      <c r="AK17673" s="121"/>
    </row>
    <row r="17674" spans="37:37" ht="12.75">
      <c r="AK17674" s="121"/>
    </row>
    <row r="17675" spans="37:37" ht="12.75">
      <c r="AK17675" s="121"/>
    </row>
    <row r="17676" spans="37:37" ht="12.75">
      <c r="AK17676" s="121"/>
    </row>
    <row r="17677" spans="37:37" ht="12.75">
      <c r="AK17677" s="121"/>
    </row>
    <row r="17678" spans="37:37" ht="12.75">
      <c r="AK17678" s="121"/>
    </row>
    <row r="17679" spans="37:37" ht="12.75">
      <c r="AK17679" s="121"/>
    </row>
    <row r="17680" spans="37:37" ht="12.75">
      <c r="AK17680" s="121"/>
    </row>
    <row r="17681" spans="37:37" ht="12.75">
      <c r="AK17681" s="121"/>
    </row>
    <row r="17682" spans="37:37" ht="12.75">
      <c r="AK17682" s="121"/>
    </row>
    <row r="17683" spans="37:37" ht="12.75">
      <c r="AK17683" s="121"/>
    </row>
    <row r="17684" spans="37:37" ht="12.75">
      <c r="AK17684" s="121"/>
    </row>
    <row r="17685" spans="37:37" ht="12.75">
      <c r="AK17685" s="121"/>
    </row>
    <row r="17686" spans="37:37" ht="12.75">
      <c r="AK17686" s="121"/>
    </row>
    <row r="17687" spans="37:37" ht="12.75">
      <c r="AK17687" s="121"/>
    </row>
    <row r="17688" spans="37:37" ht="12.75">
      <c r="AK17688" s="121"/>
    </row>
    <row r="17689" spans="37:37" ht="12.75">
      <c r="AK17689" s="121"/>
    </row>
    <row r="17690" spans="37:37" ht="12.75">
      <c r="AK17690" s="121"/>
    </row>
    <row r="17691" spans="37:37" ht="12.75">
      <c r="AK17691" s="121"/>
    </row>
    <row r="17692" spans="37:37" ht="12.75">
      <c r="AK17692" s="121"/>
    </row>
    <row r="17693" spans="37:37" ht="12.75">
      <c r="AK17693" s="121"/>
    </row>
    <row r="17694" spans="37:37" ht="12.75">
      <c r="AK17694" s="121"/>
    </row>
    <row r="17695" spans="37:37" ht="12.75">
      <c r="AK17695" s="121"/>
    </row>
    <row r="17696" spans="37:37" ht="12.75">
      <c r="AK17696" s="121"/>
    </row>
    <row r="17697" spans="37:37" ht="12.75">
      <c r="AK17697" s="121"/>
    </row>
    <row r="17698" spans="37:37" ht="12.75">
      <c r="AK17698" s="121"/>
    </row>
    <row r="17699" spans="37:37" ht="12.75">
      <c r="AK17699" s="121"/>
    </row>
    <row r="17700" spans="37:37" ht="12.75">
      <c r="AK17700" s="121"/>
    </row>
    <row r="17701" spans="37:37" ht="12.75">
      <c r="AK17701" s="121"/>
    </row>
    <row r="17702" spans="37:37" ht="12.75">
      <c r="AK17702" s="121"/>
    </row>
    <row r="17703" spans="37:37" ht="12.75">
      <c r="AK17703" s="121"/>
    </row>
    <row r="17704" spans="37:37" ht="12.75">
      <c r="AK17704" s="121"/>
    </row>
    <row r="17705" spans="37:37" ht="12.75">
      <c r="AK17705" s="121"/>
    </row>
    <row r="17706" spans="37:37" ht="12.75">
      <c r="AK17706" s="121"/>
    </row>
    <row r="17707" spans="37:37" ht="12.75">
      <c r="AK17707" s="121"/>
    </row>
    <row r="17708" spans="37:37" ht="12.75">
      <c r="AK17708" s="121"/>
    </row>
    <row r="17709" spans="37:37" ht="12.75">
      <c r="AK17709" s="121"/>
    </row>
    <row r="17710" spans="37:37" ht="12.75">
      <c r="AK17710" s="121"/>
    </row>
    <row r="17711" spans="37:37" ht="12.75">
      <c r="AK17711" s="121"/>
    </row>
    <row r="17712" spans="37:37" ht="12.75">
      <c r="AK17712" s="121"/>
    </row>
    <row r="17713" spans="37:37" ht="12.75">
      <c r="AK17713" s="121"/>
    </row>
    <row r="17714" spans="37:37" ht="12.75">
      <c r="AK17714" s="121"/>
    </row>
    <row r="17715" spans="37:37" ht="12.75">
      <c r="AK17715" s="121"/>
    </row>
    <row r="17716" spans="37:37" ht="12.75">
      <c r="AK17716" s="121"/>
    </row>
    <row r="17717" spans="37:37" ht="12.75">
      <c r="AK17717" s="121"/>
    </row>
    <row r="17718" spans="37:37" ht="12.75">
      <c r="AK17718" s="121"/>
    </row>
    <row r="17719" spans="37:37" ht="12.75">
      <c r="AK17719" s="121"/>
    </row>
    <row r="17720" spans="37:37" ht="12.75">
      <c r="AK17720" s="121"/>
    </row>
    <row r="17721" spans="37:37" ht="12.75">
      <c r="AK17721" s="121"/>
    </row>
    <row r="17722" spans="37:37" ht="12.75">
      <c r="AK17722" s="121"/>
    </row>
    <row r="17723" spans="37:37" ht="12.75">
      <c r="AK17723" s="121"/>
    </row>
    <row r="17724" spans="37:37" ht="12.75">
      <c r="AK17724" s="121"/>
    </row>
    <row r="17725" spans="37:37" ht="12.75">
      <c r="AK17725" s="121"/>
    </row>
    <row r="17726" spans="37:37" ht="12.75">
      <c r="AK17726" s="121"/>
    </row>
    <row r="17727" spans="37:37" ht="12.75">
      <c r="AK17727" s="121"/>
    </row>
    <row r="17728" spans="37:37" ht="12.75">
      <c r="AK17728" s="121"/>
    </row>
    <row r="17729" spans="37:37" ht="12.75">
      <c r="AK17729" s="121"/>
    </row>
    <row r="17730" spans="37:37" ht="12.75">
      <c r="AK17730" s="121"/>
    </row>
    <row r="17731" spans="37:37" ht="12.75">
      <c r="AK17731" s="121"/>
    </row>
    <row r="17732" spans="37:37" ht="12.75">
      <c r="AK17732" s="121"/>
    </row>
    <row r="17733" spans="37:37" ht="12.75">
      <c r="AK17733" s="121"/>
    </row>
    <row r="17734" spans="37:37" ht="12.75">
      <c r="AK17734" s="121"/>
    </row>
    <row r="17735" spans="37:37" ht="12.75">
      <c r="AK17735" s="121"/>
    </row>
    <row r="17736" spans="37:37" ht="12.75">
      <c r="AK17736" s="121"/>
    </row>
    <row r="17737" spans="37:37" ht="12.75">
      <c r="AK17737" s="121"/>
    </row>
    <row r="17738" spans="37:37" ht="12.75">
      <c r="AK17738" s="121"/>
    </row>
    <row r="17739" spans="37:37" ht="12.75">
      <c r="AK17739" s="121"/>
    </row>
    <row r="17740" spans="37:37" ht="12.75">
      <c r="AK17740" s="121"/>
    </row>
    <row r="17741" spans="37:37" ht="12.75">
      <c r="AK17741" s="121"/>
    </row>
    <row r="17742" spans="37:37" ht="12.75">
      <c r="AK17742" s="121"/>
    </row>
    <row r="17743" spans="37:37" ht="12.75">
      <c r="AK17743" s="121"/>
    </row>
    <row r="17744" spans="37:37" ht="12.75">
      <c r="AK17744" s="121"/>
    </row>
    <row r="17745" spans="37:37" ht="12.75">
      <c r="AK17745" s="121"/>
    </row>
    <row r="17746" spans="37:37" ht="12.75">
      <c r="AK17746" s="121"/>
    </row>
    <row r="17747" spans="37:37" ht="12.75">
      <c r="AK17747" s="121"/>
    </row>
    <row r="17748" spans="37:37" ht="12.75">
      <c r="AK17748" s="121"/>
    </row>
    <row r="17749" spans="37:37" ht="12.75">
      <c r="AK17749" s="121"/>
    </row>
    <row r="17750" spans="37:37" ht="12.75">
      <c r="AK17750" s="121"/>
    </row>
    <row r="17751" spans="37:37" ht="12.75">
      <c r="AK17751" s="121"/>
    </row>
    <row r="17752" spans="37:37" ht="12.75">
      <c r="AK17752" s="121"/>
    </row>
    <row r="17753" spans="37:37" ht="12.75">
      <c r="AK17753" s="121"/>
    </row>
    <row r="17754" spans="37:37" ht="12.75">
      <c r="AK17754" s="121"/>
    </row>
    <row r="17755" spans="37:37" ht="12.75">
      <c r="AK17755" s="121"/>
    </row>
    <row r="17756" spans="37:37" ht="12.75">
      <c r="AK17756" s="121"/>
    </row>
    <row r="17757" spans="37:37" ht="12.75">
      <c r="AK17757" s="121"/>
    </row>
    <row r="17758" spans="37:37" ht="12.75">
      <c r="AK17758" s="121"/>
    </row>
    <row r="17759" spans="37:37" ht="12.75">
      <c r="AK17759" s="121"/>
    </row>
    <row r="17760" spans="37:37" ht="12.75">
      <c r="AK17760" s="121"/>
    </row>
    <row r="17761" spans="37:37" ht="12.75">
      <c r="AK17761" s="121"/>
    </row>
    <row r="17762" spans="37:37" ht="12.75">
      <c r="AK17762" s="121"/>
    </row>
    <row r="17763" spans="37:37" ht="12.75">
      <c r="AK17763" s="121"/>
    </row>
    <row r="17764" spans="37:37" ht="12.75">
      <c r="AK17764" s="121"/>
    </row>
    <row r="17765" spans="37:37" ht="12.75">
      <c r="AK17765" s="121"/>
    </row>
    <row r="17766" spans="37:37" ht="12.75">
      <c r="AK17766" s="121"/>
    </row>
    <row r="17767" spans="37:37" ht="12.75">
      <c r="AK17767" s="121"/>
    </row>
    <row r="17768" spans="37:37" ht="12.75">
      <c r="AK17768" s="121"/>
    </row>
    <row r="17769" spans="37:37" ht="12.75">
      <c r="AK17769" s="121"/>
    </row>
    <row r="17770" spans="37:37" ht="12.75">
      <c r="AK17770" s="121"/>
    </row>
    <row r="17771" spans="37:37" ht="12.75">
      <c r="AK17771" s="121"/>
    </row>
    <row r="17772" spans="37:37" ht="12.75">
      <c r="AK17772" s="121"/>
    </row>
    <row r="17773" spans="37:37" ht="12.75">
      <c r="AK17773" s="121"/>
    </row>
    <row r="17774" spans="37:37" ht="12.75">
      <c r="AK17774" s="121"/>
    </row>
    <row r="17775" spans="37:37" ht="12.75">
      <c r="AK17775" s="121"/>
    </row>
    <row r="17776" spans="37:37" ht="12.75">
      <c r="AK17776" s="121"/>
    </row>
    <row r="17777" spans="37:37" ht="12.75">
      <c r="AK17777" s="121"/>
    </row>
    <row r="17778" spans="37:37" ht="12.75">
      <c r="AK17778" s="121"/>
    </row>
    <row r="17779" spans="37:37" ht="12.75">
      <c r="AK17779" s="121"/>
    </row>
    <row r="17780" spans="37:37" ht="12.75">
      <c r="AK17780" s="121"/>
    </row>
    <row r="17781" spans="37:37" ht="12.75">
      <c r="AK17781" s="121"/>
    </row>
    <row r="17782" spans="37:37" ht="12.75">
      <c r="AK17782" s="121"/>
    </row>
    <row r="17783" spans="37:37" ht="12.75">
      <c r="AK17783" s="121"/>
    </row>
    <row r="17784" spans="37:37" ht="12.75">
      <c r="AK17784" s="121"/>
    </row>
    <row r="17785" spans="37:37" ht="12.75">
      <c r="AK17785" s="121"/>
    </row>
    <row r="17786" spans="37:37" ht="12.75">
      <c r="AK17786" s="121"/>
    </row>
    <row r="17787" spans="37:37" ht="12.75">
      <c r="AK17787" s="121"/>
    </row>
    <row r="17788" spans="37:37" ht="12.75">
      <c r="AK17788" s="121"/>
    </row>
    <row r="17789" spans="37:37" ht="12.75">
      <c r="AK17789" s="121"/>
    </row>
    <row r="17790" spans="37:37" ht="12.75">
      <c r="AK17790" s="121"/>
    </row>
    <row r="17791" spans="37:37" ht="12.75">
      <c r="AK17791" s="121"/>
    </row>
    <row r="17792" spans="37:37" ht="12.75">
      <c r="AK17792" s="121"/>
    </row>
    <row r="17793" spans="37:37" ht="12.75">
      <c r="AK17793" s="121"/>
    </row>
    <row r="17794" spans="37:37" ht="12.75">
      <c r="AK17794" s="121"/>
    </row>
    <row r="17795" spans="37:37" ht="12.75">
      <c r="AK17795" s="121"/>
    </row>
    <row r="17796" spans="37:37" ht="12.75">
      <c r="AK17796" s="121"/>
    </row>
    <row r="17797" spans="37:37" ht="12.75">
      <c r="AK17797" s="121"/>
    </row>
    <row r="17798" spans="37:37" ht="12.75">
      <c r="AK17798" s="121"/>
    </row>
    <row r="17799" spans="37:37" ht="12.75">
      <c r="AK17799" s="121"/>
    </row>
    <row r="17800" spans="37:37" ht="12.75">
      <c r="AK17800" s="121"/>
    </row>
    <row r="17801" spans="37:37" ht="12.75">
      <c r="AK17801" s="121"/>
    </row>
    <row r="17802" spans="37:37" ht="12.75">
      <c r="AK17802" s="121"/>
    </row>
    <row r="17803" spans="37:37" ht="12.75">
      <c r="AK17803" s="121"/>
    </row>
    <row r="17804" spans="37:37" ht="12.75">
      <c r="AK17804" s="121"/>
    </row>
    <row r="17805" spans="37:37" ht="12.75">
      <c r="AK17805" s="121"/>
    </row>
    <row r="17806" spans="37:37" ht="12.75">
      <c r="AK17806" s="121"/>
    </row>
    <row r="17807" spans="37:37" ht="12.75">
      <c r="AK17807" s="121"/>
    </row>
    <row r="17808" spans="37:37" ht="12.75">
      <c r="AK17808" s="121"/>
    </row>
    <row r="17809" spans="37:37" ht="12.75">
      <c r="AK17809" s="121"/>
    </row>
    <row r="17810" spans="37:37" ht="12.75">
      <c r="AK17810" s="121"/>
    </row>
    <row r="17811" spans="37:37" ht="12.75">
      <c r="AK17811" s="121"/>
    </row>
    <row r="17812" spans="37:37" ht="12.75">
      <c r="AK17812" s="121"/>
    </row>
    <row r="17813" spans="37:37" ht="12.75">
      <c r="AK17813" s="121"/>
    </row>
    <row r="17814" spans="37:37" ht="12.75">
      <c r="AK17814" s="121"/>
    </row>
    <row r="17815" spans="37:37" ht="12.75">
      <c r="AK17815" s="121"/>
    </row>
    <row r="17816" spans="37:37" ht="12.75">
      <c r="AK17816" s="121"/>
    </row>
    <row r="17817" spans="37:37" ht="12.75">
      <c r="AK17817" s="121"/>
    </row>
    <row r="17818" spans="37:37" ht="12.75">
      <c r="AK17818" s="121"/>
    </row>
    <row r="17819" spans="37:37" ht="12.75">
      <c r="AK17819" s="121"/>
    </row>
    <row r="17820" spans="37:37" ht="12.75">
      <c r="AK17820" s="121"/>
    </row>
    <row r="17821" spans="37:37" ht="12.75">
      <c r="AK17821" s="121"/>
    </row>
    <row r="17822" spans="37:37" ht="12.75">
      <c r="AK17822" s="121"/>
    </row>
    <row r="17823" spans="37:37" ht="12.75">
      <c r="AK17823" s="121"/>
    </row>
    <row r="17824" spans="37:37" ht="12.75">
      <c r="AK17824" s="121"/>
    </row>
    <row r="17825" spans="37:37" ht="12.75">
      <c r="AK17825" s="121"/>
    </row>
    <row r="17826" spans="37:37" ht="12.75">
      <c r="AK17826" s="121"/>
    </row>
    <row r="17827" spans="37:37" ht="12.75">
      <c r="AK17827" s="121"/>
    </row>
    <row r="17828" spans="37:37" ht="12.75">
      <c r="AK17828" s="121"/>
    </row>
    <row r="17829" spans="37:37" ht="12.75">
      <c r="AK17829" s="121"/>
    </row>
    <row r="17830" spans="37:37" ht="12.75">
      <c r="AK17830" s="121"/>
    </row>
    <row r="17831" spans="37:37" ht="12.75">
      <c r="AK17831" s="121"/>
    </row>
    <row r="17832" spans="37:37" ht="12.75">
      <c r="AK17832" s="121"/>
    </row>
    <row r="17833" spans="37:37" ht="12.75">
      <c r="AK17833" s="121"/>
    </row>
    <row r="17834" spans="37:37" ht="12.75">
      <c r="AK17834" s="121"/>
    </row>
    <row r="17835" spans="37:37" ht="12.75">
      <c r="AK17835" s="121"/>
    </row>
    <row r="17836" spans="37:37" ht="12.75">
      <c r="AK17836" s="121"/>
    </row>
    <row r="17837" spans="37:37" ht="12.75">
      <c r="AK17837" s="121"/>
    </row>
    <row r="17838" spans="37:37" ht="12.75">
      <c r="AK17838" s="121"/>
    </row>
    <row r="17839" spans="37:37" ht="12.75">
      <c r="AK17839" s="121"/>
    </row>
    <row r="17840" spans="37:37" ht="12.75">
      <c r="AK17840" s="121"/>
    </row>
    <row r="17841" spans="37:37" ht="12.75">
      <c r="AK17841" s="121"/>
    </row>
    <row r="17842" spans="37:37" ht="12.75">
      <c r="AK17842" s="121"/>
    </row>
    <row r="17843" spans="37:37" ht="12.75">
      <c r="AK17843" s="121"/>
    </row>
    <row r="17844" spans="37:37" ht="12.75">
      <c r="AK17844" s="121"/>
    </row>
    <row r="17845" spans="37:37" ht="12.75">
      <c r="AK17845" s="121"/>
    </row>
    <row r="17846" spans="37:37" ht="12.75">
      <c r="AK17846" s="121"/>
    </row>
    <row r="17847" spans="37:37" ht="12.75">
      <c r="AK17847" s="121"/>
    </row>
    <row r="17848" spans="37:37" ht="12.75">
      <c r="AK17848" s="121"/>
    </row>
    <row r="17849" spans="37:37" ht="12.75">
      <c r="AK17849" s="121"/>
    </row>
    <row r="17850" spans="37:37" ht="12.75">
      <c r="AK17850" s="121"/>
    </row>
    <row r="17851" spans="37:37" ht="12.75">
      <c r="AK17851" s="121"/>
    </row>
    <row r="17852" spans="37:37" ht="12.75">
      <c r="AK17852" s="121"/>
    </row>
    <row r="17853" spans="37:37" ht="12.75">
      <c r="AK17853" s="121"/>
    </row>
    <row r="17854" spans="37:37" ht="12.75">
      <c r="AK17854" s="121"/>
    </row>
    <row r="17855" spans="37:37" ht="12.75">
      <c r="AK17855" s="121"/>
    </row>
    <row r="17856" spans="37:37" ht="12.75">
      <c r="AK17856" s="121"/>
    </row>
    <row r="17857" spans="37:37" ht="12.75">
      <c r="AK17857" s="121"/>
    </row>
    <row r="17858" spans="37:37" ht="12.75">
      <c r="AK17858" s="121"/>
    </row>
    <row r="17859" spans="37:37" ht="12.75">
      <c r="AK17859" s="121"/>
    </row>
    <row r="17860" spans="37:37" ht="12.75">
      <c r="AK17860" s="121"/>
    </row>
    <row r="17861" spans="37:37" ht="12.75">
      <c r="AK17861" s="121"/>
    </row>
    <row r="17862" spans="37:37" ht="12.75">
      <c r="AK17862" s="121"/>
    </row>
    <row r="17863" spans="37:37" ht="12.75">
      <c r="AK17863" s="121"/>
    </row>
    <row r="17864" spans="37:37" ht="12.75">
      <c r="AK17864" s="121"/>
    </row>
    <row r="17865" spans="37:37" ht="12.75">
      <c r="AK17865" s="121"/>
    </row>
    <row r="17866" spans="37:37" ht="12.75">
      <c r="AK17866" s="121"/>
    </row>
    <row r="17867" spans="37:37" ht="12.75">
      <c r="AK17867" s="121"/>
    </row>
    <row r="17868" spans="37:37" ht="12.75">
      <c r="AK17868" s="121"/>
    </row>
    <row r="17869" spans="37:37" ht="12.75">
      <c r="AK17869" s="121"/>
    </row>
    <row r="17870" spans="37:37" ht="12.75">
      <c r="AK17870" s="121"/>
    </row>
    <row r="17871" spans="37:37" ht="12.75">
      <c r="AK17871" s="121"/>
    </row>
    <row r="17872" spans="37:37" ht="12.75">
      <c r="AK17872" s="121"/>
    </row>
    <row r="17873" spans="37:37" ht="12.75">
      <c r="AK17873" s="121"/>
    </row>
    <row r="17874" spans="37:37" ht="12.75">
      <c r="AK17874" s="121"/>
    </row>
    <row r="17875" spans="37:37" ht="12.75">
      <c r="AK17875" s="121"/>
    </row>
    <row r="17876" spans="37:37" ht="12.75">
      <c r="AK17876" s="121"/>
    </row>
    <row r="17877" spans="37:37" ht="12.75">
      <c r="AK17877" s="121"/>
    </row>
    <row r="17878" spans="37:37" ht="12.75">
      <c r="AK17878" s="121"/>
    </row>
    <row r="17879" spans="37:37" ht="12.75">
      <c r="AK17879" s="121"/>
    </row>
    <row r="17880" spans="37:37" ht="12.75">
      <c r="AK17880" s="121"/>
    </row>
    <row r="17881" spans="37:37" ht="12.75">
      <c r="AK17881" s="121"/>
    </row>
    <row r="17882" spans="37:37" ht="12.75">
      <c r="AK17882" s="121"/>
    </row>
    <row r="17883" spans="37:37" ht="12.75">
      <c r="AK17883" s="121"/>
    </row>
    <row r="17884" spans="37:37" ht="12.75">
      <c r="AK17884" s="121"/>
    </row>
    <row r="17885" spans="37:37" ht="12.75">
      <c r="AK17885" s="121"/>
    </row>
    <row r="17886" spans="37:37" ht="12.75">
      <c r="AK17886" s="121"/>
    </row>
    <row r="17887" spans="37:37" ht="12.75">
      <c r="AK17887" s="121"/>
    </row>
    <row r="17888" spans="37:37" ht="12.75">
      <c r="AK17888" s="121"/>
    </row>
    <row r="17889" spans="37:37" ht="12.75">
      <c r="AK17889" s="121"/>
    </row>
    <row r="17890" spans="37:37" ht="12.75">
      <c r="AK17890" s="121"/>
    </row>
    <row r="17891" spans="37:37" ht="12.75">
      <c r="AK17891" s="121"/>
    </row>
    <row r="17892" spans="37:37" ht="12.75">
      <c r="AK17892" s="121"/>
    </row>
    <row r="17893" spans="37:37" ht="12.75">
      <c r="AK17893" s="121"/>
    </row>
    <row r="17894" spans="37:37" ht="12.75">
      <c r="AK17894" s="121"/>
    </row>
    <row r="17895" spans="37:37" ht="12.75">
      <c r="AK17895" s="121"/>
    </row>
    <row r="17896" spans="37:37" ht="12.75">
      <c r="AK17896" s="121"/>
    </row>
    <row r="17897" spans="37:37" ht="12.75">
      <c r="AK17897" s="121"/>
    </row>
    <row r="17898" spans="37:37" ht="12.75">
      <c r="AK17898" s="121"/>
    </row>
    <row r="17899" spans="37:37" ht="12.75">
      <c r="AK17899" s="121"/>
    </row>
    <row r="17900" spans="37:37" ht="12.75">
      <c r="AK17900" s="121"/>
    </row>
    <row r="17901" spans="37:37" ht="12.75">
      <c r="AK17901" s="121"/>
    </row>
    <row r="17902" spans="37:37" ht="12.75">
      <c r="AK17902" s="121"/>
    </row>
    <row r="17903" spans="37:37" ht="12.75">
      <c r="AK17903" s="121"/>
    </row>
    <row r="17904" spans="37:37" ht="12.75">
      <c r="AK17904" s="121"/>
    </row>
    <row r="17905" spans="37:37" ht="12.75">
      <c r="AK17905" s="121"/>
    </row>
    <row r="17906" spans="37:37" ht="12.75">
      <c r="AK17906" s="121"/>
    </row>
    <row r="17907" spans="37:37" ht="12.75">
      <c r="AK17907" s="121"/>
    </row>
    <row r="17908" spans="37:37" ht="12.75">
      <c r="AK17908" s="121"/>
    </row>
    <row r="17909" spans="37:37" ht="12.75">
      <c r="AK17909" s="121"/>
    </row>
    <row r="17910" spans="37:37" ht="12.75">
      <c r="AK17910" s="121"/>
    </row>
    <row r="17911" spans="37:37" ht="12.75">
      <c r="AK17911" s="121"/>
    </row>
    <row r="17912" spans="37:37" ht="12.75">
      <c r="AK17912" s="121"/>
    </row>
    <row r="17913" spans="37:37" ht="12.75">
      <c r="AK17913" s="121"/>
    </row>
    <row r="17914" spans="37:37" ht="12.75">
      <c r="AK17914" s="121"/>
    </row>
    <row r="17915" spans="37:37" ht="12.75">
      <c r="AK17915" s="121"/>
    </row>
    <row r="17916" spans="37:37" ht="12.75">
      <c r="AK17916" s="121"/>
    </row>
    <row r="17917" spans="37:37" ht="12.75">
      <c r="AK17917" s="121"/>
    </row>
    <row r="17918" spans="37:37" ht="12.75">
      <c r="AK17918" s="121"/>
    </row>
    <row r="17919" spans="37:37" ht="12.75">
      <c r="AK17919" s="121"/>
    </row>
    <row r="17920" spans="37:37" ht="12.75">
      <c r="AK17920" s="121"/>
    </row>
    <row r="17921" spans="37:37" ht="12.75">
      <c r="AK17921" s="121"/>
    </row>
    <row r="17922" spans="37:37" ht="12.75">
      <c r="AK17922" s="121"/>
    </row>
    <row r="17923" spans="37:37" ht="12.75">
      <c r="AK17923" s="121"/>
    </row>
    <row r="17924" spans="37:37" ht="12.75">
      <c r="AK17924" s="121"/>
    </row>
    <row r="17925" spans="37:37" ht="12.75">
      <c r="AK17925" s="121"/>
    </row>
    <row r="17926" spans="37:37" ht="12.75">
      <c r="AK17926" s="121"/>
    </row>
    <row r="17927" spans="37:37" ht="12.75">
      <c r="AK17927" s="121"/>
    </row>
    <row r="17928" spans="37:37" ht="12.75">
      <c r="AK17928" s="121"/>
    </row>
    <row r="17929" spans="37:37" ht="12.75">
      <c r="AK17929" s="121"/>
    </row>
    <row r="17930" spans="37:37" ht="12.75">
      <c r="AK17930" s="121"/>
    </row>
    <row r="17931" spans="37:37" ht="12.75">
      <c r="AK17931" s="121"/>
    </row>
    <row r="17932" spans="37:37" ht="12.75">
      <c r="AK17932" s="121"/>
    </row>
    <row r="17933" spans="37:37" ht="12.75">
      <c r="AK17933" s="121"/>
    </row>
    <row r="17934" spans="37:37" ht="12.75">
      <c r="AK17934" s="121"/>
    </row>
    <row r="17935" spans="37:37" ht="12.75">
      <c r="AK17935" s="121"/>
    </row>
    <row r="17936" spans="37:37" ht="12.75">
      <c r="AK17936" s="121"/>
    </row>
    <row r="17937" spans="37:37" ht="12.75">
      <c r="AK17937" s="121"/>
    </row>
    <row r="17938" spans="37:37" ht="12.75">
      <c r="AK17938" s="121"/>
    </row>
    <row r="17939" spans="37:37" ht="12.75">
      <c r="AK17939" s="121"/>
    </row>
    <row r="17940" spans="37:37" ht="12.75">
      <c r="AK17940" s="121"/>
    </row>
    <row r="17941" spans="37:37" ht="12.75">
      <c r="AK17941" s="121"/>
    </row>
    <row r="17942" spans="37:37" ht="12.75">
      <c r="AK17942" s="121"/>
    </row>
    <row r="17943" spans="37:37" ht="12.75">
      <c r="AK17943" s="121"/>
    </row>
    <row r="17944" spans="37:37" ht="12.75">
      <c r="AK17944" s="121"/>
    </row>
    <row r="17945" spans="37:37" ht="12.75">
      <c r="AK17945" s="121"/>
    </row>
    <row r="17946" spans="37:37" ht="12.75">
      <c r="AK17946" s="121"/>
    </row>
    <row r="17947" spans="37:37" ht="12.75">
      <c r="AK17947" s="121"/>
    </row>
    <row r="17948" spans="37:37" ht="12.75">
      <c r="AK17948" s="121"/>
    </row>
    <row r="17949" spans="37:37" ht="12.75">
      <c r="AK17949" s="121"/>
    </row>
    <row r="17950" spans="37:37" ht="12.75">
      <c r="AK17950" s="121"/>
    </row>
    <row r="17951" spans="37:37" ht="12.75">
      <c r="AK17951" s="121"/>
    </row>
    <row r="17952" spans="37:37" ht="12.75">
      <c r="AK17952" s="121"/>
    </row>
    <row r="17953" spans="37:37" ht="12.75">
      <c r="AK17953" s="121"/>
    </row>
    <row r="17954" spans="37:37" ht="12.75">
      <c r="AK17954" s="121"/>
    </row>
    <row r="17955" spans="37:37" ht="12.75">
      <c r="AK17955" s="121"/>
    </row>
    <row r="17956" spans="37:37" ht="12.75">
      <c r="AK17956" s="121"/>
    </row>
    <row r="17957" spans="37:37" ht="12.75">
      <c r="AK17957" s="121"/>
    </row>
    <row r="17958" spans="37:37" ht="12.75">
      <c r="AK17958" s="121"/>
    </row>
    <row r="17959" spans="37:37" ht="12.75">
      <c r="AK17959" s="121"/>
    </row>
    <row r="17960" spans="37:37" ht="12.75">
      <c r="AK17960" s="121"/>
    </row>
    <row r="17961" spans="37:37" ht="12.75">
      <c r="AK17961" s="121"/>
    </row>
    <row r="17962" spans="37:37" ht="12.75">
      <c r="AK17962" s="121"/>
    </row>
    <row r="17963" spans="37:37" ht="12.75">
      <c r="AK17963" s="121"/>
    </row>
    <row r="17964" spans="37:37" ht="12.75">
      <c r="AK17964" s="121"/>
    </row>
    <row r="17965" spans="37:37" ht="12.75">
      <c r="AK17965" s="121"/>
    </row>
    <row r="17966" spans="37:37" ht="12.75">
      <c r="AK17966" s="121"/>
    </row>
    <row r="17967" spans="37:37" ht="12.75">
      <c r="AK17967" s="121"/>
    </row>
    <row r="17968" spans="37:37" ht="12.75">
      <c r="AK17968" s="121"/>
    </row>
    <row r="17969" spans="37:37" ht="12.75">
      <c r="AK17969" s="121"/>
    </row>
    <row r="17970" spans="37:37" ht="12.75">
      <c r="AK17970" s="121"/>
    </row>
    <row r="17971" spans="37:37" ht="12.75">
      <c r="AK17971" s="121"/>
    </row>
    <row r="17972" spans="37:37" ht="12.75">
      <c r="AK17972" s="121"/>
    </row>
    <row r="17973" spans="37:37" ht="12.75">
      <c r="AK17973" s="121"/>
    </row>
    <row r="17974" spans="37:37" ht="12.75">
      <c r="AK17974" s="121"/>
    </row>
    <row r="17975" spans="37:37" ht="12.75">
      <c r="AK17975" s="121"/>
    </row>
    <row r="17976" spans="37:37" ht="12.75">
      <c r="AK17976" s="121"/>
    </row>
    <row r="17977" spans="37:37" ht="12.75">
      <c r="AK17977" s="121"/>
    </row>
    <row r="17978" spans="37:37" ht="12.75">
      <c r="AK17978" s="121"/>
    </row>
    <row r="17979" spans="37:37" ht="12.75">
      <c r="AK17979" s="121"/>
    </row>
    <row r="17980" spans="37:37" ht="12.75">
      <c r="AK17980" s="121"/>
    </row>
    <row r="17981" spans="37:37" ht="12.75">
      <c r="AK17981" s="121"/>
    </row>
    <row r="17982" spans="37:37" ht="12.75">
      <c r="AK17982" s="121"/>
    </row>
    <row r="17983" spans="37:37" ht="12.75">
      <c r="AK17983" s="121"/>
    </row>
    <row r="17984" spans="37:37" ht="12.75">
      <c r="AK17984" s="121"/>
    </row>
    <row r="17985" spans="37:37" ht="12.75">
      <c r="AK17985" s="121"/>
    </row>
    <row r="17986" spans="37:37" ht="12.75">
      <c r="AK17986" s="121"/>
    </row>
    <row r="17987" spans="37:37" ht="12.75">
      <c r="AK17987" s="121"/>
    </row>
    <row r="17988" spans="37:37" ht="12.75">
      <c r="AK17988" s="121"/>
    </row>
    <row r="17989" spans="37:37" ht="12.75">
      <c r="AK17989" s="121"/>
    </row>
    <row r="17990" spans="37:37" ht="12.75">
      <c r="AK17990" s="121"/>
    </row>
    <row r="17991" spans="37:37" ht="12.75">
      <c r="AK17991" s="121"/>
    </row>
    <row r="17992" spans="37:37" ht="12.75">
      <c r="AK17992" s="121"/>
    </row>
    <row r="17993" spans="37:37" ht="12.75">
      <c r="AK17993" s="121"/>
    </row>
    <row r="17994" spans="37:37" ht="12.75">
      <c r="AK17994" s="121"/>
    </row>
    <row r="17995" spans="37:37" ht="12.75">
      <c r="AK17995" s="121"/>
    </row>
    <row r="17996" spans="37:37" ht="12.75">
      <c r="AK17996" s="121"/>
    </row>
    <row r="17997" spans="37:37" ht="12.75">
      <c r="AK17997" s="121"/>
    </row>
    <row r="17998" spans="37:37" ht="12.75">
      <c r="AK17998" s="121"/>
    </row>
    <row r="17999" spans="37:37" ht="12.75">
      <c r="AK17999" s="121"/>
    </row>
    <row r="18000" spans="37:37" ht="12.75">
      <c r="AK18000" s="121"/>
    </row>
    <row r="18001" spans="37:37" ht="12.75">
      <c r="AK18001" s="121"/>
    </row>
    <row r="18002" spans="37:37" ht="12.75">
      <c r="AK18002" s="121"/>
    </row>
    <row r="18003" spans="37:37" ht="12.75">
      <c r="AK18003" s="121"/>
    </row>
    <row r="18004" spans="37:37" ht="12.75">
      <c r="AK18004" s="121"/>
    </row>
    <row r="18005" spans="37:37" ht="12.75">
      <c r="AK18005" s="121"/>
    </row>
    <row r="18006" spans="37:37" ht="12.75">
      <c r="AK18006" s="121"/>
    </row>
    <row r="18007" spans="37:37" ht="12.75">
      <c r="AK18007" s="121"/>
    </row>
    <row r="18008" spans="37:37" ht="12.75">
      <c r="AK18008" s="121"/>
    </row>
    <row r="18009" spans="37:37" ht="12.75">
      <c r="AK18009" s="121"/>
    </row>
    <row r="18010" spans="37:37" ht="12.75">
      <c r="AK18010" s="121"/>
    </row>
    <row r="18011" spans="37:37" ht="12.75">
      <c r="AK18011" s="121"/>
    </row>
    <row r="18012" spans="37:37" ht="12.75">
      <c r="AK18012" s="121"/>
    </row>
    <row r="18013" spans="37:37" ht="12.75">
      <c r="AK18013" s="121"/>
    </row>
    <row r="18014" spans="37:37" ht="12.75">
      <c r="AK18014" s="121"/>
    </row>
    <row r="18015" spans="37:37" ht="12.75">
      <c r="AK18015" s="121"/>
    </row>
    <row r="18016" spans="37:37" ht="12.75">
      <c r="AK18016" s="121"/>
    </row>
    <row r="18017" spans="37:37" ht="12.75">
      <c r="AK18017" s="121"/>
    </row>
    <row r="18018" spans="37:37" ht="12.75">
      <c r="AK18018" s="121"/>
    </row>
    <row r="18019" spans="37:37" ht="12.75">
      <c r="AK18019" s="121"/>
    </row>
    <row r="18020" spans="37:37" ht="12.75">
      <c r="AK18020" s="121"/>
    </row>
    <row r="18021" spans="37:37" ht="12.75">
      <c r="AK18021" s="121"/>
    </row>
    <row r="18022" spans="37:37" ht="12.75">
      <c r="AK18022" s="121"/>
    </row>
    <row r="18023" spans="37:37" ht="12.75">
      <c r="AK18023" s="121"/>
    </row>
    <row r="18024" spans="37:37" ht="12.75">
      <c r="AK18024" s="121"/>
    </row>
    <row r="18025" spans="37:37" ht="12.75">
      <c r="AK18025" s="121"/>
    </row>
    <row r="18026" spans="37:37" ht="12.75">
      <c r="AK18026" s="121"/>
    </row>
    <row r="18027" spans="37:37" ht="12.75">
      <c r="AK18027" s="121"/>
    </row>
    <row r="18028" spans="37:37" ht="12.75">
      <c r="AK18028" s="121"/>
    </row>
    <row r="18029" spans="37:37" ht="12.75">
      <c r="AK18029" s="121"/>
    </row>
    <row r="18030" spans="37:37" ht="12.75">
      <c r="AK18030" s="121"/>
    </row>
    <row r="18031" spans="37:37" ht="12.75">
      <c r="AK18031" s="121"/>
    </row>
    <row r="18032" spans="37:37" ht="12.75">
      <c r="AK18032" s="121"/>
    </row>
    <row r="18033" spans="37:37" ht="12.75">
      <c r="AK18033" s="121"/>
    </row>
    <row r="18034" spans="37:37" ht="12.75">
      <c r="AK18034" s="121"/>
    </row>
    <row r="18035" spans="37:37" ht="12.75">
      <c r="AK18035" s="121"/>
    </row>
    <row r="18036" spans="37:37" ht="12.75">
      <c r="AK18036" s="121"/>
    </row>
    <row r="18037" spans="37:37" ht="12.75">
      <c r="AK18037" s="121"/>
    </row>
    <row r="18038" spans="37:37" ht="12.75">
      <c r="AK18038" s="121"/>
    </row>
    <row r="18039" spans="37:37" ht="12.75">
      <c r="AK18039" s="121"/>
    </row>
    <row r="18040" spans="37:37" ht="12.75">
      <c r="AK18040" s="121"/>
    </row>
    <row r="18041" spans="37:37" ht="12.75">
      <c r="AK18041" s="121"/>
    </row>
    <row r="18042" spans="37:37" ht="12.75">
      <c r="AK18042" s="121"/>
    </row>
    <row r="18043" spans="37:37" ht="12.75">
      <c r="AK18043" s="121"/>
    </row>
    <row r="18044" spans="37:37" ht="12.75">
      <c r="AK18044" s="121"/>
    </row>
    <row r="18045" spans="37:37" ht="12.75">
      <c r="AK18045" s="121"/>
    </row>
    <row r="18046" spans="37:37" ht="12.75">
      <c r="AK18046" s="121"/>
    </row>
    <row r="18047" spans="37:37" ht="12.75">
      <c r="AK18047" s="121"/>
    </row>
    <row r="18048" spans="37:37" ht="12.75">
      <c r="AK18048" s="121"/>
    </row>
    <row r="18049" spans="37:37" ht="12.75">
      <c r="AK18049" s="121"/>
    </row>
    <row r="18050" spans="37:37" ht="12.75">
      <c r="AK18050" s="121"/>
    </row>
    <row r="18051" spans="37:37" ht="12.75">
      <c r="AK18051" s="121"/>
    </row>
    <row r="18052" spans="37:37" ht="12.75">
      <c r="AK18052" s="121"/>
    </row>
    <row r="18053" spans="37:37" ht="12.75">
      <c r="AK18053" s="121"/>
    </row>
    <row r="18054" spans="37:37" ht="12.75">
      <c r="AK18054" s="121"/>
    </row>
    <row r="18055" spans="37:37" ht="12.75">
      <c r="AK18055" s="121"/>
    </row>
    <row r="18056" spans="37:37" ht="12.75">
      <c r="AK18056" s="121"/>
    </row>
    <row r="18057" spans="37:37" ht="12.75">
      <c r="AK18057" s="121"/>
    </row>
    <row r="18058" spans="37:37" ht="12.75">
      <c r="AK18058" s="121"/>
    </row>
    <row r="18059" spans="37:37" ht="12.75">
      <c r="AK18059" s="121"/>
    </row>
    <row r="18060" spans="37:37" ht="12.75">
      <c r="AK18060" s="121"/>
    </row>
    <row r="18061" spans="37:37" ht="12.75">
      <c r="AK18061" s="121"/>
    </row>
    <row r="18062" spans="37:37" ht="12.75">
      <c r="AK18062" s="121"/>
    </row>
    <row r="18063" spans="37:37" ht="12.75">
      <c r="AK18063" s="121"/>
    </row>
    <row r="18064" spans="37:37" ht="12.75">
      <c r="AK18064" s="121"/>
    </row>
    <row r="18065" spans="37:37" ht="12.75">
      <c r="AK18065" s="121"/>
    </row>
    <row r="18066" spans="37:37" ht="12.75">
      <c r="AK18066" s="121"/>
    </row>
    <row r="18067" spans="37:37" ht="12.75">
      <c r="AK18067" s="121"/>
    </row>
    <row r="18068" spans="37:37" ht="12.75">
      <c r="AK18068" s="121"/>
    </row>
    <row r="18069" spans="37:37" ht="12.75">
      <c r="AK18069" s="121"/>
    </row>
    <row r="18070" spans="37:37" ht="12.75">
      <c r="AK18070" s="121"/>
    </row>
    <row r="18071" spans="37:37" ht="12.75">
      <c r="AK18071" s="121"/>
    </row>
    <row r="18072" spans="37:37" ht="12.75">
      <c r="AK18072" s="121"/>
    </row>
    <row r="18073" spans="37:37" ht="12.75">
      <c r="AK18073" s="121"/>
    </row>
    <row r="18074" spans="37:37" ht="12.75">
      <c r="AK18074" s="121"/>
    </row>
    <row r="18075" spans="37:37" ht="12.75">
      <c r="AK18075" s="121"/>
    </row>
    <row r="18076" spans="37:37" ht="12.75">
      <c r="AK18076" s="121"/>
    </row>
    <row r="18077" spans="37:37" ht="12.75">
      <c r="AK18077" s="121"/>
    </row>
    <row r="18078" spans="37:37" ht="12.75">
      <c r="AK18078" s="121"/>
    </row>
    <row r="18079" spans="37:37" ht="12.75">
      <c r="AK18079" s="121"/>
    </row>
    <row r="18080" spans="37:37" ht="12.75">
      <c r="AK18080" s="121"/>
    </row>
    <row r="18081" spans="37:37" ht="12.75">
      <c r="AK18081" s="121"/>
    </row>
    <row r="18082" spans="37:37" ht="12.75">
      <c r="AK18082" s="121"/>
    </row>
    <row r="18083" spans="37:37" ht="12.75">
      <c r="AK18083" s="121"/>
    </row>
    <row r="18084" spans="37:37" ht="12.75">
      <c r="AK18084" s="121"/>
    </row>
    <row r="18085" spans="37:37" ht="12.75">
      <c r="AK18085" s="121"/>
    </row>
    <row r="18086" spans="37:37" ht="12.75">
      <c r="AK18086" s="121"/>
    </row>
    <row r="18087" spans="37:37" ht="12.75">
      <c r="AK18087" s="121"/>
    </row>
    <row r="18088" spans="37:37" ht="12.75">
      <c r="AK18088" s="121"/>
    </row>
    <row r="18089" spans="37:37" ht="12.75">
      <c r="AK18089" s="121"/>
    </row>
    <row r="18090" spans="37:37" ht="12.75">
      <c r="AK18090" s="121"/>
    </row>
    <row r="18091" spans="37:37" ht="12.75">
      <c r="AK18091" s="121"/>
    </row>
    <row r="18092" spans="37:37" ht="12.75">
      <c r="AK18092" s="121"/>
    </row>
    <row r="18093" spans="37:37" ht="12.75">
      <c r="AK18093" s="121"/>
    </row>
    <row r="18094" spans="37:37" ht="12.75">
      <c r="AK18094" s="121"/>
    </row>
    <row r="18095" spans="37:37" ht="12.75">
      <c r="AK18095" s="121"/>
    </row>
    <row r="18096" spans="37:37" ht="12.75">
      <c r="AK18096" s="121"/>
    </row>
    <row r="18097" spans="37:37" ht="12.75">
      <c r="AK18097" s="121"/>
    </row>
    <row r="18098" spans="37:37" ht="12.75">
      <c r="AK18098" s="121"/>
    </row>
    <row r="18099" spans="37:37" ht="12.75">
      <c r="AK18099" s="121"/>
    </row>
    <row r="18100" spans="37:37" ht="12.75">
      <c r="AK18100" s="121"/>
    </row>
    <row r="18101" spans="37:37" ht="12.75">
      <c r="AK18101" s="121"/>
    </row>
    <row r="18102" spans="37:37" ht="12.75">
      <c r="AK18102" s="121"/>
    </row>
    <row r="18103" spans="37:37" ht="12.75">
      <c r="AK18103" s="121"/>
    </row>
    <row r="18104" spans="37:37" ht="12.75">
      <c r="AK18104" s="121"/>
    </row>
    <row r="18105" spans="37:37" ht="12.75">
      <c r="AK18105" s="121"/>
    </row>
    <row r="18106" spans="37:37" ht="12.75">
      <c r="AK18106" s="121"/>
    </row>
    <row r="18107" spans="37:37" ht="12.75">
      <c r="AK18107" s="121"/>
    </row>
    <row r="18108" spans="37:37" ht="12.75">
      <c r="AK18108" s="121"/>
    </row>
    <row r="18109" spans="37:37" ht="12.75">
      <c r="AK18109" s="121"/>
    </row>
    <row r="18110" spans="37:37" ht="12.75">
      <c r="AK18110" s="121"/>
    </row>
    <row r="18111" spans="37:37" ht="12.75">
      <c r="AK18111" s="121"/>
    </row>
    <row r="18112" spans="37:37" ht="12.75">
      <c r="AK18112" s="121"/>
    </row>
    <row r="18113" spans="37:37" ht="12.75">
      <c r="AK18113" s="121"/>
    </row>
    <row r="18114" spans="37:37" ht="12.75">
      <c r="AK18114" s="121"/>
    </row>
    <row r="18115" spans="37:37" ht="12.75">
      <c r="AK18115" s="121"/>
    </row>
    <row r="18116" spans="37:37" ht="12.75">
      <c r="AK18116" s="121"/>
    </row>
    <row r="18117" spans="37:37" ht="12.75">
      <c r="AK18117" s="121"/>
    </row>
    <row r="18118" spans="37:37" ht="12.75">
      <c r="AK18118" s="121"/>
    </row>
    <row r="18119" spans="37:37" ht="12.75">
      <c r="AK18119" s="121"/>
    </row>
    <row r="18120" spans="37:37" ht="12.75">
      <c r="AK18120" s="121"/>
    </row>
    <row r="18121" spans="37:37" ht="12.75">
      <c r="AK18121" s="121"/>
    </row>
    <row r="18122" spans="37:37" ht="12.75">
      <c r="AK18122" s="121"/>
    </row>
    <row r="18123" spans="37:37" ht="12.75">
      <c r="AK18123" s="121"/>
    </row>
    <row r="18124" spans="37:37" ht="12.75">
      <c r="AK18124" s="121"/>
    </row>
    <row r="18125" spans="37:37" ht="12.75">
      <c r="AK18125" s="121"/>
    </row>
    <row r="18126" spans="37:37" ht="12.75">
      <c r="AK18126" s="121"/>
    </row>
    <row r="18127" spans="37:37" ht="12.75">
      <c r="AK18127" s="121"/>
    </row>
    <row r="18128" spans="37:37" ht="12.75">
      <c r="AK18128" s="121"/>
    </row>
    <row r="18129" spans="37:37" ht="12.75">
      <c r="AK18129" s="121"/>
    </row>
    <row r="18130" spans="37:37" ht="12.75">
      <c r="AK18130" s="121"/>
    </row>
    <row r="18131" spans="37:37" ht="12.75">
      <c r="AK18131" s="121"/>
    </row>
    <row r="18132" spans="37:37" ht="12.75">
      <c r="AK18132" s="121"/>
    </row>
    <row r="18133" spans="37:37" ht="12.75">
      <c r="AK18133" s="121"/>
    </row>
    <row r="18134" spans="37:37" ht="12.75">
      <c r="AK18134" s="121"/>
    </row>
    <row r="18135" spans="37:37" ht="12.75">
      <c r="AK18135" s="121"/>
    </row>
    <row r="18136" spans="37:37" ht="12.75">
      <c r="AK18136" s="121"/>
    </row>
    <row r="18137" spans="37:37" ht="12.75">
      <c r="AK18137" s="121"/>
    </row>
    <row r="18138" spans="37:37" ht="12.75">
      <c r="AK18138" s="121"/>
    </row>
    <row r="18139" spans="37:37" ht="12.75">
      <c r="AK18139" s="121"/>
    </row>
    <row r="18140" spans="37:37" ht="12.75">
      <c r="AK18140" s="121"/>
    </row>
    <row r="18141" spans="37:37" ht="12.75">
      <c r="AK18141" s="121"/>
    </row>
    <row r="18142" spans="37:37" ht="12.75">
      <c r="AK18142" s="121"/>
    </row>
    <row r="18143" spans="37:37" ht="12.75">
      <c r="AK18143" s="121"/>
    </row>
    <row r="18144" spans="37:37" ht="12.75">
      <c r="AK18144" s="121"/>
    </row>
    <row r="18145" spans="37:37" ht="12.75">
      <c r="AK18145" s="121"/>
    </row>
    <row r="18146" spans="37:37" ht="12.75">
      <c r="AK18146" s="121"/>
    </row>
    <row r="18147" spans="37:37" ht="12.75">
      <c r="AK18147" s="121"/>
    </row>
    <row r="18148" spans="37:37" ht="12.75">
      <c r="AK18148" s="121"/>
    </row>
    <row r="18149" spans="37:37" ht="12.75">
      <c r="AK18149" s="121"/>
    </row>
    <row r="18150" spans="37:37" ht="12.75">
      <c r="AK18150" s="121"/>
    </row>
    <row r="18151" spans="37:37" ht="12.75">
      <c r="AK18151" s="121"/>
    </row>
    <row r="18152" spans="37:37" ht="12.75">
      <c r="AK18152" s="121"/>
    </row>
    <row r="18153" spans="37:37" ht="12.75">
      <c r="AK18153" s="121"/>
    </row>
    <row r="18154" spans="37:37" ht="12.75">
      <c r="AK18154" s="121"/>
    </row>
    <row r="18155" spans="37:37" ht="12.75">
      <c r="AK18155" s="121"/>
    </row>
    <row r="18156" spans="37:37" ht="12.75">
      <c r="AK18156" s="121"/>
    </row>
    <row r="18157" spans="37:37" ht="12.75">
      <c r="AK18157" s="121"/>
    </row>
    <row r="18158" spans="37:37" ht="12.75">
      <c r="AK18158" s="121"/>
    </row>
    <row r="18159" spans="37:37" ht="12.75">
      <c r="AK18159" s="121"/>
    </row>
    <row r="18160" spans="37:37" ht="12.75">
      <c r="AK18160" s="121"/>
    </row>
    <row r="18161" spans="37:37" ht="12.75">
      <c r="AK18161" s="121"/>
    </row>
    <row r="18162" spans="37:37" ht="12.75">
      <c r="AK18162" s="121"/>
    </row>
    <row r="18163" spans="37:37" ht="12.75">
      <c r="AK18163" s="121"/>
    </row>
    <row r="18164" spans="37:37" ht="12.75">
      <c r="AK18164" s="121"/>
    </row>
    <row r="18165" spans="37:37" ht="12.75">
      <c r="AK18165" s="121"/>
    </row>
    <row r="18166" spans="37:37" ht="12.75">
      <c r="AK18166" s="121"/>
    </row>
    <row r="18167" spans="37:37" ht="12.75">
      <c r="AK18167" s="121"/>
    </row>
    <row r="18168" spans="37:37" ht="12.75">
      <c r="AK18168" s="121"/>
    </row>
    <row r="18169" spans="37:37" ht="12.75">
      <c r="AK18169" s="121"/>
    </row>
    <row r="18170" spans="37:37" ht="12.75">
      <c r="AK18170" s="121"/>
    </row>
    <row r="18171" spans="37:37" ht="12.75">
      <c r="AK18171" s="121"/>
    </row>
    <row r="18172" spans="37:37" ht="12.75">
      <c r="AK18172" s="121"/>
    </row>
    <row r="18173" spans="37:37" ht="12.75">
      <c r="AK18173" s="121"/>
    </row>
    <row r="18174" spans="37:37" ht="12.75">
      <c r="AK18174" s="121"/>
    </row>
    <row r="18175" spans="37:37" ht="12.75">
      <c r="AK18175" s="121"/>
    </row>
    <row r="18176" spans="37:37" ht="12.75">
      <c r="AK18176" s="121"/>
    </row>
    <row r="18177" spans="37:37" ht="12.75">
      <c r="AK18177" s="121"/>
    </row>
    <row r="18178" spans="37:37" ht="12.75">
      <c r="AK18178" s="121"/>
    </row>
    <row r="18179" spans="37:37" ht="12.75">
      <c r="AK18179" s="121"/>
    </row>
    <row r="18180" spans="37:37" ht="12.75">
      <c r="AK18180" s="121"/>
    </row>
    <row r="18181" spans="37:37" ht="12.75">
      <c r="AK18181" s="121"/>
    </row>
    <row r="18182" spans="37:37" ht="12.75">
      <c r="AK18182" s="121"/>
    </row>
    <row r="18183" spans="37:37" ht="12.75">
      <c r="AK18183" s="121"/>
    </row>
    <row r="18184" spans="37:37" ht="12.75">
      <c r="AK18184" s="121"/>
    </row>
    <row r="18185" spans="37:37" ht="12.75">
      <c r="AK18185" s="121"/>
    </row>
    <row r="18186" spans="37:37" ht="12.75">
      <c r="AK18186" s="121"/>
    </row>
    <row r="18187" spans="37:37" ht="12.75">
      <c r="AK18187" s="121"/>
    </row>
    <row r="18188" spans="37:37" ht="12.75">
      <c r="AK18188" s="121"/>
    </row>
    <row r="18189" spans="37:37" ht="12.75">
      <c r="AK18189" s="121"/>
    </row>
    <row r="18190" spans="37:37" ht="12.75">
      <c r="AK18190" s="121"/>
    </row>
    <row r="18191" spans="37:37" ht="12.75">
      <c r="AK18191" s="121"/>
    </row>
    <row r="18192" spans="37:37" ht="12.75">
      <c r="AK18192" s="121"/>
    </row>
    <row r="18193" spans="37:37" ht="12.75">
      <c r="AK18193" s="121"/>
    </row>
    <row r="18194" spans="37:37" ht="12.75">
      <c r="AK18194" s="121"/>
    </row>
    <row r="18195" spans="37:37" ht="12.75">
      <c r="AK18195" s="121"/>
    </row>
    <row r="18196" spans="37:37" ht="12.75">
      <c r="AK18196" s="121"/>
    </row>
    <row r="18197" spans="37:37" ht="12.75">
      <c r="AK18197" s="121"/>
    </row>
    <row r="18198" spans="37:37" ht="12.75">
      <c r="AK18198" s="121"/>
    </row>
    <row r="18199" spans="37:37" ht="12.75">
      <c r="AK18199" s="121"/>
    </row>
    <row r="18200" spans="37:37" ht="12.75">
      <c r="AK18200" s="121"/>
    </row>
    <row r="18201" spans="37:37" ht="12.75">
      <c r="AK18201" s="121"/>
    </row>
    <row r="18202" spans="37:37" ht="12.75">
      <c r="AK18202" s="121"/>
    </row>
    <row r="18203" spans="37:37" ht="12.75">
      <c r="AK18203" s="121"/>
    </row>
    <row r="18204" spans="37:37" ht="12.75">
      <c r="AK18204" s="121"/>
    </row>
    <row r="18205" spans="37:37" ht="12.75">
      <c r="AK18205" s="121"/>
    </row>
    <row r="18206" spans="37:37" ht="12.75">
      <c r="AK18206" s="121"/>
    </row>
    <row r="18207" spans="37:37" ht="12.75">
      <c r="AK18207" s="121"/>
    </row>
    <row r="18208" spans="37:37" ht="12.75">
      <c r="AK18208" s="121"/>
    </row>
    <row r="18209" spans="37:37" ht="12.75">
      <c r="AK18209" s="121"/>
    </row>
    <row r="18210" spans="37:37" ht="12.75">
      <c r="AK18210" s="121"/>
    </row>
    <row r="18211" spans="37:37" ht="12.75">
      <c r="AK18211" s="121"/>
    </row>
    <row r="18212" spans="37:37" ht="12.75">
      <c r="AK18212" s="121"/>
    </row>
    <row r="18213" spans="37:37" ht="12.75">
      <c r="AK18213" s="121"/>
    </row>
    <row r="18214" spans="37:37" ht="12.75">
      <c r="AK18214" s="121"/>
    </row>
    <row r="18215" spans="37:37" ht="12.75">
      <c r="AK18215" s="121"/>
    </row>
    <row r="18216" spans="37:37" ht="12.75">
      <c r="AK18216" s="121"/>
    </row>
    <row r="18217" spans="37:37" ht="12.75">
      <c r="AK18217" s="121"/>
    </row>
    <row r="18218" spans="37:37" ht="12.75">
      <c r="AK18218" s="121"/>
    </row>
    <row r="18219" spans="37:37" ht="12.75">
      <c r="AK18219" s="121"/>
    </row>
    <row r="18220" spans="37:37" ht="12.75">
      <c r="AK18220" s="121"/>
    </row>
    <row r="18221" spans="37:37" ht="12.75">
      <c r="AK18221" s="121"/>
    </row>
    <row r="18222" spans="37:37" ht="12.75">
      <c r="AK18222" s="121"/>
    </row>
    <row r="18223" spans="37:37" ht="12.75">
      <c r="AK18223" s="121"/>
    </row>
    <row r="18224" spans="37:37" ht="12.75">
      <c r="AK18224" s="121"/>
    </row>
    <row r="18225" spans="37:37" ht="12.75">
      <c r="AK18225" s="121"/>
    </row>
    <row r="18226" spans="37:37" ht="12.75">
      <c r="AK18226" s="121"/>
    </row>
    <row r="18227" spans="37:37" ht="12.75">
      <c r="AK18227" s="121"/>
    </row>
    <row r="18228" spans="37:37" ht="12.75">
      <c r="AK18228" s="121"/>
    </row>
    <row r="18229" spans="37:37" ht="12.75">
      <c r="AK18229" s="121"/>
    </row>
    <row r="18230" spans="37:37" ht="12.75">
      <c r="AK18230" s="121"/>
    </row>
    <row r="18231" spans="37:37" ht="12.75">
      <c r="AK18231" s="121"/>
    </row>
    <row r="18232" spans="37:37" ht="12.75">
      <c r="AK18232" s="121"/>
    </row>
    <row r="18233" spans="37:37" ht="12.75">
      <c r="AK18233" s="121"/>
    </row>
    <row r="18234" spans="37:37" ht="12.75">
      <c r="AK18234" s="121"/>
    </row>
    <row r="18235" spans="37:37" ht="12.75">
      <c r="AK18235" s="121"/>
    </row>
    <row r="18236" spans="37:37" ht="12.75">
      <c r="AK18236" s="121"/>
    </row>
    <row r="18237" spans="37:37" ht="12.75">
      <c r="AK18237" s="121"/>
    </row>
    <row r="18238" spans="37:37" ht="12.75">
      <c r="AK18238" s="121"/>
    </row>
    <row r="18239" spans="37:37" ht="12.75">
      <c r="AK18239" s="121"/>
    </row>
    <row r="18240" spans="37:37" ht="12.75">
      <c r="AK18240" s="121"/>
    </row>
    <row r="18241" spans="37:37" ht="12.75">
      <c r="AK18241" s="121"/>
    </row>
    <row r="18242" spans="37:37" ht="12.75">
      <c r="AK18242" s="121"/>
    </row>
    <row r="18243" spans="37:37" ht="12.75">
      <c r="AK18243" s="121"/>
    </row>
    <row r="18244" spans="37:37" ht="12.75">
      <c r="AK18244" s="121"/>
    </row>
    <row r="18245" spans="37:37" ht="12.75">
      <c r="AK18245" s="121"/>
    </row>
    <row r="18246" spans="37:37" ht="12.75">
      <c r="AK18246" s="121"/>
    </row>
    <row r="18247" spans="37:37" ht="12.75">
      <c r="AK18247" s="121"/>
    </row>
    <row r="18248" spans="37:37" ht="12.75">
      <c r="AK18248" s="121"/>
    </row>
    <row r="18249" spans="37:37" ht="12.75">
      <c r="AK18249" s="121"/>
    </row>
    <row r="18250" spans="37:37" ht="12.75">
      <c r="AK18250" s="121"/>
    </row>
    <row r="18251" spans="37:37" ht="12.75">
      <c r="AK18251" s="121"/>
    </row>
    <row r="18252" spans="37:37" ht="12.75">
      <c r="AK18252" s="121"/>
    </row>
    <row r="18253" spans="37:37" ht="12.75">
      <c r="AK18253" s="121"/>
    </row>
    <row r="18254" spans="37:37" ht="12.75">
      <c r="AK18254" s="121"/>
    </row>
    <row r="18255" spans="37:37" ht="12.75">
      <c r="AK18255" s="121"/>
    </row>
    <row r="18256" spans="37:37" ht="12.75">
      <c r="AK18256" s="121"/>
    </row>
    <row r="18257" spans="37:37" ht="12.75">
      <c r="AK18257" s="121"/>
    </row>
    <row r="18258" spans="37:37" ht="12.75">
      <c r="AK18258" s="121"/>
    </row>
    <row r="18259" spans="37:37" ht="12.75">
      <c r="AK18259" s="121"/>
    </row>
    <row r="18260" spans="37:37" ht="12.75">
      <c r="AK18260" s="121"/>
    </row>
    <row r="18261" spans="37:37" ht="12.75">
      <c r="AK18261" s="121"/>
    </row>
    <row r="18262" spans="37:37" ht="12.75">
      <c r="AK18262" s="121"/>
    </row>
    <row r="18263" spans="37:37" ht="12.75">
      <c r="AK18263" s="121"/>
    </row>
    <row r="18264" spans="37:37" ht="12.75">
      <c r="AK18264" s="121"/>
    </row>
    <row r="18265" spans="37:37" ht="12.75">
      <c r="AK18265" s="121"/>
    </row>
    <row r="18266" spans="37:37" ht="12.75">
      <c r="AK18266" s="121"/>
    </row>
    <row r="18267" spans="37:37" ht="12.75">
      <c r="AK18267" s="121"/>
    </row>
    <row r="18268" spans="37:37" ht="12.75">
      <c r="AK18268" s="121"/>
    </row>
    <row r="18269" spans="37:37" ht="12.75">
      <c r="AK18269" s="121"/>
    </row>
    <row r="18270" spans="37:37" ht="12.75">
      <c r="AK18270" s="121"/>
    </row>
    <row r="18271" spans="37:37" ht="12.75">
      <c r="AK18271" s="121"/>
    </row>
    <row r="18272" spans="37:37" ht="12.75">
      <c r="AK18272" s="121"/>
    </row>
    <row r="18273" spans="37:37" ht="12.75">
      <c r="AK18273" s="121"/>
    </row>
    <row r="18274" spans="37:37" ht="12.75">
      <c r="AK18274" s="121"/>
    </row>
    <row r="18275" spans="37:37" ht="12.75">
      <c r="AK18275" s="121"/>
    </row>
    <row r="18276" spans="37:37" ht="12.75">
      <c r="AK18276" s="121"/>
    </row>
    <row r="18277" spans="37:37" ht="12.75">
      <c r="AK18277" s="121"/>
    </row>
    <row r="18278" spans="37:37" ht="12.75">
      <c r="AK18278" s="121"/>
    </row>
    <row r="18279" spans="37:37" ht="12.75">
      <c r="AK18279" s="121"/>
    </row>
    <row r="18280" spans="37:37" ht="12.75">
      <c r="AK18280" s="121"/>
    </row>
    <row r="18281" spans="37:37" ht="12.75">
      <c r="AK18281" s="121"/>
    </row>
    <row r="18282" spans="37:37" ht="12.75">
      <c r="AK18282" s="121"/>
    </row>
    <row r="18283" spans="37:37" ht="12.75">
      <c r="AK18283" s="121"/>
    </row>
    <row r="18284" spans="37:37" ht="12.75">
      <c r="AK18284" s="121"/>
    </row>
    <row r="18285" spans="37:37" ht="12.75">
      <c r="AK18285" s="121"/>
    </row>
    <row r="18286" spans="37:37" ht="12.75">
      <c r="AK18286" s="121"/>
    </row>
    <row r="18287" spans="37:37" ht="12.75">
      <c r="AK18287" s="121"/>
    </row>
    <row r="18288" spans="37:37" ht="12.75">
      <c r="AK18288" s="121"/>
    </row>
    <row r="18289" spans="37:37" ht="12.75">
      <c r="AK18289" s="121"/>
    </row>
    <row r="18290" spans="37:37" ht="12.75">
      <c r="AK18290" s="121"/>
    </row>
    <row r="18291" spans="37:37" ht="12.75">
      <c r="AK18291" s="121"/>
    </row>
    <row r="18292" spans="37:37" ht="12.75">
      <c r="AK18292" s="121"/>
    </row>
    <row r="18293" spans="37:37" ht="12.75">
      <c r="AK18293" s="121"/>
    </row>
    <row r="18294" spans="37:37" ht="12.75">
      <c r="AK18294" s="121"/>
    </row>
    <row r="18295" spans="37:37" ht="12.75">
      <c r="AK18295" s="121"/>
    </row>
    <row r="18296" spans="37:37" ht="12.75">
      <c r="AK18296" s="121"/>
    </row>
    <row r="18297" spans="37:37" ht="12.75">
      <c r="AK18297" s="121"/>
    </row>
    <row r="18298" spans="37:37" ht="12.75">
      <c r="AK18298" s="121"/>
    </row>
    <row r="18299" spans="37:37" ht="12.75">
      <c r="AK18299" s="121"/>
    </row>
    <row r="18300" spans="37:37" ht="12.75">
      <c r="AK18300" s="121"/>
    </row>
    <row r="18301" spans="37:37" ht="12.75">
      <c r="AK18301" s="121"/>
    </row>
    <row r="18302" spans="37:37" ht="12.75">
      <c r="AK18302" s="121"/>
    </row>
    <row r="18303" spans="37:37" ht="12.75">
      <c r="AK18303" s="121"/>
    </row>
    <row r="18304" spans="37:37" ht="12.75">
      <c r="AK18304" s="121"/>
    </row>
    <row r="18305" spans="37:37" ht="12.75">
      <c r="AK18305" s="121"/>
    </row>
    <row r="18306" spans="37:37" ht="12.75">
      <c r="AK18306" s="121"/>
    </row>
    <row r="18307" spans="37:37" ht="12.75">
      <c r="AK18307" s="121"/>
    </row>
    <row r="18308" spans="37:37" ht="12.75">
      <c r="AK18308" s="121"/>
    </row>
    <row r="18309" spans="37:37" ht="12.75">
      <c r="AK18309" s="121"/>
    </row>
    <row r="18310" spans="37:37" ht="12.75">
      <c r="AK18310" s="121"/>
    </row>
    <row r="18311" spans="37:37" ht="12.75">
      <c r="AK18311" s="121"/>
    </row>
    <row r="18312" spans="37:37" ht="12.75">
      <c r="AK18312" s="121"/>
    </row>
    <row r="18313" spans="37:37" ht="12.75">
      <c r="AK18313" s="121"/>
    </row>
    <row r="18314" spans="37:37" ht="12.75">
      <c r="AK18314" s="121"/>
    </row>
    <row r="18315" spans="37:37" ht="12.75">
      <c r="AK18315" s="121"/>
    </row>
    <row r="18316" spans="37:37" ht="12.75">
      <c r="AK18316" s="121"/>
    </row>
    <row r="18317" spans="37:37" ht="12.75">
      <c r="AK18317" s="121"/>
    </row>
    <row r="18318" spans="37:37" ht="12.75">
      <c r="AK18318" s="121"/>
    </row>
    <row r="18319" spans="37:37" ht="12.75">
      <c r="AK18319" s="121"/>
    </row>
    <row r="18320" spans="37:37" ht="12.75">
      <c r="AK18320" s="121"/>
    </row>
    <row r="18321" spans="37:37" ht="12.75">
      <c r="AK18321" s="121"/>
    </row>
    <row r="18322" spans="37:37" ht="12.75">
      <c r="AK18322" s="121"/>
    </row>
    <row r="18323" spans="37:37" ht="12.75">
      <c r="AK18323" s="121"/>
    </row>
    <row r="18324" spans="37:37" ht="12.75">
      <c r="AK18324" s="121"/>
    </row>
    <row r="18325" spans="37:37" ht="12.75">
      <c r="AK18325" s="121"/>
    </row>
    <row r="18326" spans="37:37" ht="12.75">
      <c r="AK18326" s="121"/>
    </row>
    <row r="18327" spans="37:37" ht="12.75">
      <c r="AK18327" s="121"/>
    </row>
    <row r="18328" spans="37:37" ht="12.75">
      <c r="AK18328" s="121"/>
    </row>
    <row r="18329" spans="37:37" ht="12.75">
      <c r="AK18329" s="121"/>
    </row>
    <row r="18330" spans="37:37" ht="12.75">
      <c r="AK18330" s="121"/>
    </row>
    <row r="18331" spans="37:37" ht="12.75">
      <c r="AK18331" s="121"/>
    </row>
    <row r="18332" spans="37:37" ht="12.75">
      <c r="AK18332" s="121"/>
    </row>
    <row r="18333" spans="37:37" ht="12.75">
      <c r="AK18333" s="121"/>
    </row>
    <row r="18334" spans="37:37" ht="12.75">
      <c r="AK18334" s="121"/>
    </row>
    <row r="18335" spans="37:37" ht="12.75">
      <c r="AK18335" s="121"/>
    </row>
    <row r="18336" spans="37:37" ht="12.75">
      <c r="AK18336" s="121"/>
    </row>
    <row r="18337" spans="37:37" ht="12.75">
      <c r="AK18337" s="121"/>
    </row>
    <row r="18338" spans="37:37" ht="12.75">
      <c r="AK18338" s="121"/>
    </row>
    <row r="18339" spans="37:37" ht="12.75">
      <c r="AK18339" s="121"/>
    </row>
    <row r="18340" spans="37:37" ht="12.75">
      <c r="AK18340" s="121"/>
    </row>
    <row r="18341" spans="37:37" ht="12.75">
      <c r="AK18341" s="121"/>
    </row>
    <row r="18342" spans="37:37" ht="12.75">
      <c r="AK18342" s="121"/>
    </row>
    <row r="18343" spans="37:37" ht="12.75">
      <c r="AK18343" s="121"/>
    </row>
    <row r="18344" spans="37:37" ht="12.75">
      <c r="AK18344" s="121"/>
    </row>
    <row r="18345" spans="37:37" ht="12.75">
      <c r="AK18345" s="121"/>
    </row>
    <row r="18346" spans="37:37" ht="12.75">
      <c r="AK18346" s="121"/>
    </row>
    <row r="18347" spans="37:37" ht="12.75">
      <c r="AK18347" s="121"/>
    </row>
    <row r="18348" spans="37:37" ht="12.75">
      <c r="AK18348" s="121"/>
    </row>
    <row r="18349" spans="37:37" ht="12.75">
      <c r="AK18349" s="121"/>
    </row>
    <row r="18350" spans="37:37" ht="12.75">
      <c r="AK18350" s="121"/>
    </row>
    <row r="18351" spans="37:37" ht="12.75">
      <c r="AK18351" s="121"/>
    </row>
    <row r="18352" spans="37:37" ht="12.75">
      <c r="AK18352" s="121"/>
    </row>
    <row r="18353" spans="37:37" ht="12.75">
      <c r="AK18353" s="121"/>
    </row>
    <row r="18354" spans="37:37" ht="12.75">
      <c r="AK18354" s="121"/>
    </row>
    <row r="18355" spans="37:37" ht="12.75">
      <c r="AK18355" s="121"/>
    </row>
    <row r="18356" spans="37:37" ht="12.75">
      <c r="AK18356" s="121"/>
    </row>
    <row r="18357" spans="37:37" ht="12.75">
      <c r="AK18357" s="121"/>
    </row>
    <row r="18358" spans="37:37" ht="12.75">
      <c r="AK18358" s="121"/>
    </row>
    <row r="18359" spans="37:37" ht="12.75">
      <c r="AK18359" s="121"/>
    </row>
    <row r="18360" spans="37:37" ht="12.75">
      <c r="AK18360" s="121"/>
    </row>
    <row r="18361" spans="37:37" ht="12.75">
      <c r="AK18361" s="121"/>
    </row>
    <row r="18362" spans="37:37" ht="12.75">
      <c r="AK18362" s="121"/>
    </row>
    <row r="18363" spans="37:37" ht="12.75">
      <c r="AK18363" s="121"/>
    </row>
    <row r="18364" spans="37:37" ht="12.75">
      <c r="AK18364" s="121"/>
    </row>
    <row r="18365" spans="37:37" ht="12.75">
      <c r="AK18365" s="121"/>
    </row>
    <row r="18366" spans="37:37" ht="12.75">
      <c r="AK18366" s="121"/>
    </row>
    <row r="18367" spans="37:37" ht="12.75">
      <c r="AK18367" s="121"/>
    </row>
    <row r="18368" spans="37:37" ht="12.75">
      <c r="AK18368" s="121"/>
    </row>
    <row r="18369" spans="37:37" ht="12.75">
      <c r="AK18369" s="121"/>
    </row>
    <row r="18370" spans="37:37" ht="12.75">
      <c r="AK18370" s="121"/>
    </row>
    <row r="18371" spans="37:37" ht="12.75">
      <c r="AK18371" s="121"/>
    </row>
    <row r="18372" spans="37:37" ht="12.75">
      <c r="AK18372" s="121"/>
    </row>
    <row r="18373" spans="37:37" ht="12.75">
      <c r="AK18373" s="121"/>
    </row>
    <row r="18374" spans="37:37" ht="12.75">
      <c r="AK18374" s="121"/>
    </row>
    <row r="18375" spans="37:37" ht="12.75">
      <c r="AK18375" s="121"/>
    </row>
    <row r="18376" spans="37:37" ht="12.75">
      <c r="AK18376" s="121"/>
    </row>
    <row r="18377" spans="37:37" ht="12.75">
      <c r="AK18377" s="121"/>
    </row>
    <row r="18378" spans="37:37" ht="12.75">
      <c r="AK18378" s="121"/>
    </row>
    <row r="18379" spans="37:37" ht="12.75">
      <c r="AK18379" s="121"/>
    </row>
    <row r="18380" spans="37:37" ht="12.75">
      <c r="AK18380" s="121"/>
    </row>
    <row r="18381" spans="37:37" ht="12.75">
      <c r="AK18381" s="121"/>
    </row>
    <row r="18382" spans="37:37" ht="12.75">
      <c r="AK18382" s="121"/>
    </row>
    <row r="18383" spans="37:37" ht="12.75">
      <c r="AK18383" s="121"/>
    </row>
    <row r="18384" spans="37:37" ht="12.75">
      <c r="AK18384" s="121"/>
    </row>
    <row r="18385" spans="37:37" ht="12.75">
      <c r="AK18385" s="121"/>
    </row>
    <row r="18386" spans="37:37" ht="12.75">
      <c r="AK18386" s="121"/>
    </row>
    <row r="18387" spans="37:37" ht="12.75">
      <c r="AK18387" s="121"/>
    </row>
    <row r="18388" spans="37:37" ht="12.75">
      <c r="AK18388" s="121"/>
    </row>
    <row r="18389" spans="37:37" ht="12.75">
      <c r="AK18389" s="121"/>
    </row>
    <row r="18390" spans="37:37" ht="12.75">
      <c r="AK18390" s="121"/>
    </row>
    <row r="18391" spans="37:37" ht="12.75">
      <c r="AK18391" s="121"/>
    </row>
    <row r="18392" spans="37:37" ht="12.75">
      <c r="AK18392" s="121"/>
    </row>
    <row r="18393" spans="37:37" ht="12.75">
      <c r="AK18393" s="121"/>
    </row>
    <row r="18394" spans="37:37" ht="12.75">
      <c r="AK18394" s="121"/>
    </row>
    <row r="18395" spans="37:37" ht="12.75">
      <c r="AK18395" s="121"/>
    </row>
    <row r="18396" spans="37:37" ht="12.75">
      <c r="AK18396" s="121"/>
    </row>
    <row r="18397" spans="37:37" ht="12.75">
      <c r="AK18397" s="121"/>
    </row>
    <row r="18398" spans="37:37" ht="12.75">
      <c r="AK18398" s="121"/>
    </row>
    <row r="18399" spans="37:37" ht="12.75">
      <c r="AK18399" s="121"/>
    </row>
    <row r="18400" spans="37:37" ht="12.75">
      <c r="AK18400" s="121"/>
    </row>
    <row r="18401" spans="37:37" ht="12.75">
      <c r="AK18401" s="121"/>
    </row>
    <row r="18402" spans="37:37" ht="12.75">
      <c r="AK18402" s="121"/>
    </row>
    <row r="18403" spans="37:37" ht="12.75">
      <c r="AK18403" s="121"/>
    </row>
    <row r="18404" spans="37:37" ht="12.75">
      <c r="AK18404" s="121"/>
    </row>
    <row r="18405" spans="37:37" ht="12.75">
      <c r="AK18405" s="121"/>
    </row>
    <row r="18406" spans="37:37" ht="12.75">
      <c r="AK18406" s="121"/>
    </row>
    <row r="18407" spans="37:37" ht="12.75">
      <c r="AK18407" s="121"/>
    </row>
    <row r="18408" spans="37:37" ht="12.75">
      <c r="AK18408" s="121"/>
    </row>
    <row r="18409" spans="37:37" ht="12.75">
      <c r="AK18409" s="121"/>
    </row>
    <row r="18410" spans="37:37" ht="12.75">
      <c r="AK18410" s="121"/>
    </row>
    <row r="18411" spans="37:37" ht="12.75">
      <c r="AK18411" s="121"/>
    </row>
    <row r="18412" spans="37:37" ht="12.75">
      <c r="AK18412" s="121"/>
    </row>
    <row r="18413" spans="37:37" ht="12.75">
      <c r="AK18413" s="121"/>
    </row>
    <row r="18414" spans="37:37" ht="12.75">
      <c r="AK18414" s="121"/>
    </row>
    <row r="18415" spans="37:37" ht="12.75">
      <c r="AK18415" s="121"/>
    </row>
    <row r="18416" spans="37:37" ht="12.75">
      <c r="AK18416" s="121"/>
    </row>
    <row r="18417" spans="37:37" ht="12.75">
      <c r="AK18417" s="121"/>
    </row>
    <row r="18418" spans="37:37" ht="12.75">
      <c r="AK18418" s="121"/>
    </row>
    <row r="18419" spans="37:37" ht="12.75">
      <c r="AK18419" s="121"/>
    </row>
    <row r="18420" spans="37:37" ht="12.75">
      <c r="AK18420" s="121"/>
    </row>
    <row r="18421" spans="37:37" ht="12.75">
      <c r="AK18421" s="121"/>
    </row>
    <row r="18422" spans="37:37" ht="12.75">
      <c r="AK18422" s="121"/>
    </row>
    <row r="18423" spans="37:37" ht="12.75">
      <c r="AK18423" s="121"/>
    </row>
    <row r="18424" spans="37:37" ht="12.75">
      <c r="AK18424" s="121"/>
    </row>
    <row r="18425" spans="37:37" ht="12.75">
      <c r="AK18425" s="121"/>
    </row>
    <row r="18426" spans="37:37" ht="12.75">
      <c r="AK18426" s="121"/>
    </row>
    <row r="18427" spans="37:37" ht="12.75">
      <c r="AK18427" s="121"/>
    </row>
    <row r="18428" spans="37:37" ht="12.75">
      <c r="AK18428" s="121"/>
    </row>
    <row r="18429" spans="37:37" ht="12.75">
      <c r="AK18429" s="121"/>
    </row>
    <row r="18430" spans="37:37" ht="12.75">
      <c r="AK18430" s="121"/>
    </row>
    <row r="18431" spans="37:37" ht="12.75">
      <c r="AK18431" s="121"/>
    </row>
    <row r="18432" spans="37:37" ht="12.75">
      <c r="AK18432" s="121"/>
    </row>
    <row r="18433" spans="37:37" ht="12.75">
      <c r="AK18433" s="121"/>
    </row>
    <row r="18434" spans="37:37" ht="12.75">
      <c r="AK18434" s="121"/>
    </row>
    <row r="18435" spans="37:37" ht="12.75">
      <c r="AK18435" s="121"/>
    </row>
    <row r="18436" spans="37:37" ht="12.75">
      <c r="AK18436" s="121"/>
    </row>
    <row r="18437" spans="37:37" ht="12.75">
      <c r="AK18437" s="121"/>
    </row>
    <row r="18438" spans="37:37" ht="12.75">
      <c r="AK18438" s="121"/>
    </row>
    <row r="18439" spans="37:37" ht="12.75">
      <c r="AK18439" s="121"/>
    </row>
    <row r="18440" spans="37:37" ht="12.75">
      <c r="AK18440" s="121"/>
    </row>
    <row r="18441" spans="37:37" ht="12.75">
      <c r="AK18441" s="121"/>
    </row>
    <row r="18442" spans="37:37" ht="12.75">
      <c r="AK18442" s="121"/>
    </row>
    <row r="18443" spans="37:37" ht="12.75">
      <c r="AK18443" s="121"/>
    </row>
    <row r="18444" spans="37:37" ht="12.75">
      <c r="AK18444" s="121"/>
    </row>
    <row r="18445" spans="37:37" ht="12.75">
      <c r="AK18445" s="121"/>
    </row>
    <row r="18446" spans="37:37" ht="12.75">
      <c r="AK18446" s="121"/>
    </row>
    <row r="18447" spans="37:37" ht="12.75">
      <c r="AK18447" s="121"/>
    </row>
    <row r="18448" spans="37:37" ht="12.75">
      <c r="AK18448" s="121"/>
    </row>
    <row r="18449" spans="37:37" ht="12.75">
      <c r="AK18449" s="121"/>
    </row>
    <row r="18450" spans="37:37" ht="12.75">
      <c r="AK18450" s="121"/>
    </row>
    <row r="18451" spans="37:37" ht="12.75">
      <c r="AK18451" s="121"/>
    </row>
    <row r="18452" spans="37:37" ht="12.75">
      <c r="AK18452" s="121"/>
    </row>
    <row r="18453" spans="37:37" ht="12.75">
      <c r="AK18453" s="121"/>
    </row>
    <row r="18454" spans="37:37" ht="12.75">
      <c r="AK18454" s="121"/>
    </row>
    <row r="18455" spans="37:37" ht="12.75">
      <c r="AK18455" s="121"/>
    </row>
    <row r="18456" spans="37:37" ht="12.75">
      <c r="AK18456" s="121"/>
    </row>
    <row r="18457" spans="37:37" ht="12.75">
      <c r="AK18457" s="121"/>
    </row>
    <row r="18458" spans="37:37" ht="12.75">
      <c r="AK18458" s="121"/>
    </row>
    <row r="18459" spans="37:37" ht="12.75">
      <c r="AK18459" s="121"/>
    </row>
    <row r="18460" spans="37:37" ht="12.75">
      <c r="AK18460" s="121"/>
    </row>
    <row r="18461" spans="37:37" ht="12.75">
      <c r="AK18461" s="121"/>
    </row>
    <row r="18462" spans="37:37" ht="12.75">
      <c r="AK18462" s="121"/>
    </row>
    <row r="18463" spans="37:37" ht="12.75">
      <c r="AK18463" s="121"/>
    </row>
    <row r="18464" spans="37:37" ht="12.75">
      <c r="AK18464" s="121"/>
    </row>
    <row r="18465" spans="37:37" ht="12.75">
      <c r="AK18465" s="121"/>
    </row>
    <row r="18466" spans="37:37" ht="12.75">
      <c r="AK18466" s="121"/>
    </row>
    <row r="18467" spans="37:37" ht="12.75">
      <c r="AK18467" s="121"/>
    </row>
    <row r="18468" spans="37:37" ht="12.75">
      <c r="AK18468" s="121"/>
    </row>
    <row r="18469" spans="37:37" ht="12.75">
      <c r="AK18469" s="121"/>
    </row>
    <row r="18470" spans="37:37" ht="12.75">
      <c r="AK18470" s="121"/>
    </row>
    <row r="18471" spans="37:37" ht="12.75">
      <c r="AK18471" s="121"/>
    </row>
    <row r="18472" spans="37:37" ht="12.75">
      <c r="AK18472" s="121"/>
    </row>
    <row r="18473" spans="37:37" ht="12.75">
      <c r="AK18473" s="121"/>
    </row>
    <row r="18474" spans="37:37" ht="12.75">
      <c r="AK18474" s="121"/>
    </row>
    <row r="18475" spans="37:37" ht="12.75">
      <c r="AK18475" s="121"/>
    </row>
    <row r="18476" spans="37:37" ht="12.75">
      <c r="AK18476" s="121"/>
    </row>
    <row r="18477" spans="37:37" ht="12.75">
      <c r="AK18477" s="121"/>
    </row>
    <row r="18478" spans="37:37" ht="12.75">
      <c r="AK18478" s="121"/>
    </row>
    <row r="18479" spans="37:37" ht="12.75">
      <c r="AK18479" s="121"/>
    </row>
    <row r="18480" spans="37:37" ht="12.75">
      <c r="AK18480" s="121"/>
    </row>
    <row r="18481" spans="37:37" ht="12.75">
      <c r="AK18481" s="121"/>
    </row>
    <row r="18482" spans="37:37" ht="12.75">
      <c r="AK18482" s="121"/>
    </row>
    <row r="18483" spans="37:37" ht="12.75">
      <c r="AK18483" s="121"/>
    </row>
    <row r="18484" spans="37:37" ht="12.75">
      <c r="AK18484" s="121"/>
    </row>
    <row r="18485" spans="37:37" ht="12.75">
      <c r="AK18485" s="121"/>
    </row>
    <row r="18486" spans="37:37" ht="12.75">
      <c r="AK18486" s="121"/>
    </row>
    <row r="18487" spans="37:37" ht="12.75">
      <c r="AK18487" s="121"/>
    </row>
    <row r="18488" spans="37:37" ht="12.75">
      <c r="AK18488" s="121"/>
    </row>
    <row r="18489" spans="37:37" ht="12.75">
      <c r="AK18489" s="121"/>
    </row>
    <row r="18490" spans="37:37" ht="12.75">
      <c r="AK18490" s="121"/>
    </row>
    <row r="18491" spans="37:37" ht="12.75">
      <c r="AK18491" s="121"/>
    </row>
    <row r="18492" spans="37:37" ht="12.75">
      <c r="AK18492" s="121"/>
    </row>
    <row r="18493" spans="37:37" ht="12.75">
      <c r="AK18493" s="121"/>
    </row>
    <row r="18494" spans="37:37" ht="12.75">
      <c r="AK18494" s="121"/>
    </row>
    <row r="18495" spans="37:37" ht="12.75">
      <c r="AK18495" s="121"/>
    </row>
    <row r="18496" spans="37:37" ht="12.75">
      <c r="AK18496" s="121"/>
    </row>
    <row r="18497" spans="37:37" ht="12.75">
      <c r="AK18497" s="121"/>
    </row>
    <row r="18498" spans="37:37" ht="12.75">
      <c r="AK18498" s="121"/>
    </row>
    <row r="18499" spans="37:37" ht="12.75">
      <c r="AK18499" s="121"/>
    </row>
    <row r="18500" spans="37:37" ht="12.75">
      <c r="AK18500" s="121"/>
    </row>
    <row r="18501" spans="37:37" ht="12.75">
      <c r="AK18501" s="121"/>
    </row>
    <row r="18502" spans="37:37" ht="12.75">
      <c r="AK18502" s="121"/>
    </row>
    <row r="18503" spans="37:37" ht="12.75">
      <c r="AK18503" s="121"/>
    </row>
    <row r="18504" spans="37:37" ht="12.75">
      <c r="AK18504" s="121"/>
    </row>
    <row r="18505" spans="37:37" ht="12.75">
      <c r="AK18505" s="121"/>
    </row>
    <row r="18506" spans="37:37" ht="12.75">
      <c r="AK18506" s="121"/>
    </row>
    <row r="18507" spans="37:37" ht="12.75">
      <c r="AK18507" s="121"/>
    </row>
    <row r="18508" spans="37:37" ht="12.75">
      <c r="AK18508" s="121"/>
    </row>
    <row r="18509" spans="37:37" ht="12.75">
      <c r="AK18509" s="121"/>
    </row>
    <row r="18510" spans="37:37" ht="12.75">
      <c r="AK18510" s="121"/>
    </row>
    <row r="18511" spans="37:37" ht="12.75">
      <c r="AK18511" s="121"/>
    </row>
    <row r="18512" spans="37:37" ht="12.75">
      <c r="AK18512" s="121"/>
    </row>
    <row r="18513" spans="37:37" ht="12.75">
      <c r="AK18513" s="121"/>
    </row>
    <row r="18514" spans="37:37" ht="12.75">
      <c r="AK18514" s="121"/>
    </row>
    <row r="18515" spans="37:37" ht="12.75">
      <c r="AK18515" s="121"/>
    </row>
    <row r="18516" spans="37:37" ht="12.75">
      <c r="AK18516" s="121"/>
    </row>
    <row r="18517" spans="37:37" ht="12.75">
      <c r="AK18517" s="121"/>
    </row>
    <row r="18518" spans="37:37" ht="12.75">
      <c r="AK18518" s="121"/>
    </row>
    <row r="18519" spans="37:37" ht="12.75">
      <c r="AK18519" s="121"/>
    </row>
    <row r="18520" spans="37:37" ht="12.75">
      <c r="AK18520" s="121"/>
    </row>
    <row r="18521" spans="37:37" ht="12.75">
      <c r="AK18521" s="121"/>
    </row>
    <row r="18522" spans="37:37" ht="12.75">
      <c r="AK18522" s="121"/>
    </row>
    <row r="18523" spans="37:37" ht="12.75">
      <c r="AK18523" s="121"/>
    </row>
    <row r="18524" spans="37:37" ht="12.75">
      <c r="AK18524" s="121"/>
    </row>
    <row r="18525" spans="37:37" ht="12.75">
      <c r="AK18525" s="121"/>
    </row>
    <row r="18526" spans="37:37" ht="12.75">
      <c r="AK18526" s="121"/>
    </row>
    <row r="18527" spans="37:37" ht="12.75">
      <c r="AK18527" s="121"/>
    </row>
    <row r="18528" spans="37:37" ht="12.75">
      <c r="AK18528" s="121"/>
    </row>
    <row r="18529" spans="37:37" ht="12.75">
      <c r="AK18529" s="121"/>
    </row>
    <row r="18530" spans="37:37" ht="12.75">
      <c r="AK18530" s="121"/>
    </row>
    <row r="18531" spans="37:37" ht="12.75">
      <c r="AK18531" s="121"/>
    </row>
    <row r="18532" spans="37:37" ht="12.75">
      <c r="AK18532" s="121"/>
    </row>
    <row r="18533" spans="37:37" ht="12.75">
      <c r="AK18533" s="121"/>
    </row>
    <row r="18534" spans="37:37" ht="12.75">
      <c r="AK18534" s="121"/>
    </row>
    <row r="18535" spans="37:37" ht="12.75">
      <c r="AK18535" s="121"/>
    </row>
    <row r="18536" spans="37:37" ht="12.75">
      <c r="AK18536" s="121"/>
    </row>
    <row r="18537" spans="37:37" ht="12.75">
      <c r="AK18537" s="121"/>
    </row>
    <row r="18538" spans="37:37" ht="12.75">
      <c r="AK18538" s="121"/>
    </row>
    <row r="18539" spans="37:37" ht="12.75">
      <c r="AK18539" s="121"/>
    </row>
    <row r="18540" spans="37:37" ht="12.75">
      <c r="AK18540" s="121"/>
    </row>
    <row r="18541" spans="37:37" ht="12.75">
      <c r="AK18541" s="121"/>
    </row>
    <row r="18542" spans="37:37" ht="12.75">
      <c r="AK18542" s="121"/>
    </row>
    <row r="18543" spans="37:37" ht="12.75">
      <c r="AK18543" s="121"/>
    </row>
    <row r="18544" spans="37:37" ht="12.75">
      <c r="AK18544" s="121"/>
    </row>
    <row r="18545" spans="37:37" ht="12.75">
      <c r="AK18545" s="121"/>
    </row>
    <row r="18546" spans="37:37" ht="12.75">
      <c r="AK18546" s="121"/>
    </row>
    <row r="18547" spans="37:37" ht="12.75">
      <c r="AK18547" s="121"/>
    </row>
    <row r="18548" spans="37:37" ht="12.75">
      <c r="AK18548" s="121"/>
    </row>
    <row r="18549" spans="37:37" ht="12.75">
      <c r="AK18549" s="121"/>
    </row>
    <row r="18550" spans="37:37" ht="12.75">
      <c r="AK18550" s="121"/>
    </row>
    <row r="18551" spans="37:37" ht="12.75">
      <c r="AK18551" s="121"/>
    </row>
    <row r="18552" spans="37:37" ht="12.75">
      <c r="AK18552" s="121"/>
    </row>
    <row r="18553" spans="37:37" ht="12.75">
      <c r="AK18553" s="121"/>
    </row>
    <row r="18554" spans="37:37" ht="12.75">
      <c r="AK18554" s="121"/>
    </row>
    <row r="18555" spans="37:37" ht="12.75">
      <c r="AK18555" s="121"/>
    </row>
    <row r="18556" spans="37:37" ht="12.75">
      <c r="AK18556" s="121"/>
    </row>
    <row r="18557" spans="37:37" ht="12.75">
      <c r="AK18557" s="121"/>
    </row>
    <row r="18558" spans="37:37" ht="12.75">
      <c r="AK18558" s="121"/>
    </row>
    <row r="18559" spans="37:37" ht="12.75">
      <c r="AK18559" s="121"/>
    </row>
    <row r="18560" spans="37:37" ht="12.75">
      <c r="AK18560" s="121"/>
    </row>
    <row r="18561" spans="37:37" ht="12.75">
      <c r="AK18561" s="121"/>
    </row>
    <row r="18562" spans="37:37" ht="12.75">
      <c r="AK18562" s="121"/>
    </row>
    <row r="18563" spans="37:37" ht="12.75">
      <c r="AK18563" s="121"/>
    </row>
    <row r="18564" spans="37:37" ht="12.75">
      <c r="AK18564" s="121"/>
    </row>
    <row r="18565" spans="37:37" ht="12.75">
      <c r="AK18565" s="121"/>
    </row>
    <row r="18566" spans="37:37" ht="12.75">
      <c r="AK18566" s="121"/>
    </row>
    <row r="18567" spans="37:37" ht="12.75">
      <c r="AK18567" s="121"/>
    </row>
    <row r="18568" spans="37:37" ht="12.75">
      <c r="AK18568" s="121"/>
    </row>
    <row r="18569" spans="37:37" ht="12.75">
      <c r="AK18569" s="121"/>
    </row>
    <row r="18570" spans="37:37" ht="12.75">
      <c r="AK18570" s="121"/>
    </row>
    <row r="18571" spans="37:37" ht="12.75">
      <c r="AK18571" s="121"/>
    </row>
    <row r="18572" spans="37:37" ht="12.75">
      <c r="AK18572" s="121"/>
    </row>
    <row r="18573" spans="37:37" ht="12.75">
      <c r="AK18573" s="121"/>
    </row>
    <row r="18574" spans="37:37" ht="12.75">
      <c r="AK18574" s="121"/>
    </row>
    <row r="18575" spans="37:37" ht="12.75">
      <c r="AK18575" s="121"/>
    </row>
    <row r="18576" spans="37:37" ht="12.75">
      <c r="AK18576" s="121"/>
    </row>
    <row r="18577" spans="37:37" ht="12.75">
      <c r="AK18577" s="121"/>
    </row>
    <row r="18578" spans="37:37" ht="12.75">
      <c r="AK18578" s="121"/>
    </row>
    <row r="18579" spans="37:37" ht="12.75">
      <c r="AK18579" s="121"/>
    </row>
    <row r="18580" spans="37:37" ht="12.75">
      <c r="AK18580" s="121"/>
    </row>
    <row r="18581" spans="37:37" ht="12.75">
      <c r="AK18581" s="121"/>
    </row>
    <row r="18582" spans="37:37" ht="12.75">
      <c r="AK18582" s="121"/>
    </row>
    <row r="18583" spans="37:37" ht="12.75">
      <c r="AK18583" s="121"/>
    </row>
    <row r="18584" spans="37:37" ht="12.75">
      <c r="AK18584" s="121"/>
    </row>
    <row r="18585" spans="37:37" ht="12.75">
      <c r="AK18585" s="121"/>
    </row>
    <row r="18586" spans="37:37" ht="12.75">
      <c r="AK18586" s="121"/>
    </row>
    <row r="18587" spans="37:37" ht="12.75">
      <c r="AK18587" s="121"/>
    </row>
    <row r="18588" spans="37:37" ht="12.75">
      <c r="AK18588" s="121"/>
    </row>
    <row r="18589" spans="37:37" ht="12.75">
      <c r="AK18589" s="121"/>
    </row>
    <row r="18590" spans="37:37" ht="12.75">
      <c r="AK18590" s="121"/>
    </row>
    <row r="18591" spans="37:37" ht="12.75">
      <c r="AK18591" s="121"/>
    </row>
    <row r="18592" spans="37:37" ht="12.75">
      <c r="AK18592" s="121"/>
    </row>
    <row r="18593" spans="37:37" ht="12.75">
      <c r="AK18593" s="121"/>
    </row>
    <row r="18594" spans="37:37" ht="12.75">
      <c r="AK18594" s="121"/>
    </row>
    <row r="18595" spans="37:37" ht="12.75">
      <c r="AK18595" s="121"/>
    </row>
    <row r="18596" spans="37:37" ht="12.75">
      <c r="AK18596" s="121"/>
    </row>
    <row r="18597" spans="37:37" ht="12.75">
      <c r="AK18597" s="121"/>
    </row>
    <row r="18598" spans="37:37" ht="12.75">
      <c r="AK18598" s="121"/>
    </row>
    <row r="18599" spans="37:37" ht="12.75">
      <c r="AK18599" s="121"/>
    </row>
    <row r="18600" spans="37:37" ht="12.75">
      <c r="AK18600" s="121"/>
    </row>
    <row r="18601" spans="37:37" ht="12.75">
      <c r="AK18601" s="121"/>
    </row>
    <row r="18602" spans="37:37" ht="12.75">
      <c r="AK18602" s="121"/>
    </row>
    <row r="18603" spans="37:37" ht="12.75">
      <c r="AK18603" s="121"/>
    </row>
    <row r="18604" spans="37:37" ht="12.75">
      <c r="AK18604" s="121"/>
    </row>
    <row r="18605" spans="37:37" ht="12.75">
      <c r="AK18605" s="121"/>
    </row>
    <row r="18606" spans="37:37" ht="12.75">
      <c r="AK18606" s="121"/>
    </row>
    <row r="18607" spans="37:37" ht="12.75">
      <c r="AK18607" s="121"/>
    </row>
    <row r="18608" spans="37:37" ht="12.75">
      <c r="AK18608" s="121"/>
    </row>
    <row r="18609" spans="37:37" ht="12.75">
      <c r="AK18609" s="121"/>
    </row>
    <row r="18610" spans="37:37" ht="12.75">
      <c r="AK18610" s="121"/>
    </row>
    <row r="18611" spans="37:37" ht="12.75">
      <c r="AK18611" s="121"/>
    </row>
    <row r="18612" spans="37:37" ht="12.75">
      <c r="AK18612" s="121"/>
    </row>
    <row r="18613" spans="37:37" ht="12.75">
      <c r="AK18613" s="121"/>
    </row>
    <row r="18614" spans="37:37" ht="12.75">
      <c r="AK18614" s="121"/>
    </row>
    <row r="18615" spans="37:37" ht="12.75">
      <c r="AK18615" s="121"/>
    </row>
    <row r="18616" spans="37:37" ht="12.75">
      <c r="AK18616" s="121"/>
    </row>
    <row r="18617" spans="37:37" ht="12.75">
      <c r="AK18617" s="121"/>
    </row>
    <row r="18618" spans="37:37" ht="12.75">
      <c r="AK18618" s="121"/>
    </row>
    <row r="18619" spans="37:37" ht="12.75">
      <c r="AK18619" s="121"/>
    </row>
    <row r="18620" spans="37:37" ht="12.75">
      <c r="AK18620" s="121"/>
    </row>
    <row r="18621" spans="37:37" ht="12.75">
      <c r="AK18621" s="121"/>
    </row>
    <row r="18622" spans="37:37" ht="12.75">
      <c r="AK18622" s="121"/>
    </row>
    <row r="18623" spans="37:37" ht="12.75">
      <c r="AK18623" s="121"/>
    </row>
    <row r="18624" spans="37:37" ht="12.75">
      <c r="AK18624" s="121"/>
    </row>
    <row r="18625" spans="37:37" ht="12.75">
      <c r="AK18625" s="121"/>
    </row>
    <row r="18626" spans="37:37" ht="12.75">
      <c r="AK18626" s="121"/>
    </row>
    <row r="18627" spans="37:37" ht="12.75">
      <c r="AK18627" s="121"/>
    </row>
    <row r="18628" spans="37:37" ht="12.75">
      <c r="AK18628" s="121"/>
    </row>
    <row r="18629" spans="37:37" ht="12.75">
      <c r="AK18629" s="121"/>
    </row>
    <row r="18630" spans="37:37" ht="12.75">
      <c r="AK18630" s="121"/>
    </row>
    <row r="18631" spans="37:37" ht="12.75">
      <c r="AK18631" s="121"/>
    </row>
    <row r="18632" spans="37:37" ht="12.75">
      <c r="AK18632" s="121"/>
    </row>
    <row r="18633" spans="37:37" ht="12.75">
      <c r="AK18633" s="121"/>
    </row>
    <row r="18634" spans="37:37" ht="12.75">
      <c r="AK18634" s="121"/>
    </row>
    <row r="18635" spans="37:37" ht="12.75">
      <c r="AK18635" s="121"/>
    </row>
    <row r="18636" spans="37:37" ht="12.75">
      <c r="AK18636" s="121"/>
    </row>
    <row r="18637" spans="37:37" ht="12.75">
      <c r="AK18637" s="121"/>
    </row>
    <row r="18638" spans="37:37" ht="12.75">
      <c r="AK18638" s="121"/>
    </row>
    <row r="18639" spans="37:37" ht="12.75">
      <c r="AK18639" s="121"/>
    </row>
    <row r="18640" spans="37:37" ht="12.75">
      <c r="AK18640" s="121"/>
    </row>
    <row r="18641" spans="37:37" ht="12.75">
      <c r="AK18641" s="121"/>
    </row>
    <row r="18642" spans="37:37" ht="12.75">
      <c r="AK18642" s="121"/>
    </row>
    <row r="18643" spans="37:37" ht="12.75">
      <c r="AK18643" s="121"/>
    </row>
    <row r="18644" spans="37:37" ht="12.75">
      <c r="AK18644" s="121"/>
    </row>
    <row r="18645" spans="37:37" ht="12.75">
      <c r="AK18645" s="121"/>
    </row>
    <row r="18646" spans="37:37" ht="12.75">
      <c r="AK18646" s="121"/>
    </row>
    <row r="18647" spans="37:37" ht="12.75">
      <c r="AK18647" s="121"/>
    </row>
    <row r="18648" spans="37:37" ht="12.75">
      <c r="AK18648" s="121"/>
    </row>
    <row r="18649" spans="37:37" ht="12.75">
      <c r="AK18649" s="121"/>
    </row>
    <row r="18650" spans="37:37" ht="12.75">
      <c r="AK18650" s="121"/>
    </row>
    <row r="18651" spans="37:37" ht="12.75">
      <c r="AK18651" s="121"/>
    </row>
    <row r="18652" spans="37:37" ht="12.75">
      <c r="AK18652" s="121"/>
    </row>
    <row r="18653" spans="37:37" ht="12.75">
      <c r="AK18653" s="121"/>
    </row>
    <row r="18654" spans="37:37" ht="12.75">
      <c r="AK18654" s="121"/>
    </row>
    <row r="18655" spans="37:37" ht="12.75">
      <c r="AK18655" s="121"/>
    </row>
    <row r="18656" spans="37:37" ht="12.75">
      <c r="AK18656" s="121"/>
    </row>
    <row r="18657" spans="37:37" ht="12.75">
      <c r="AK18657" s="121"/>
    </row>
    <row r="18658" spans="37:37" ht="12.75">
      <c r="AK18658" s="121"/>
    </row>
    <row r="18659" spans="37:37" ht="12.75">
      <c r="AK18659" s="121"/>
    </row>
    <row r="18660" spans="37:37" ht="12.75">
      <c r="AK18660" s="121"/>
    </row>
    <row r="18661" spans="37:37" ht="12.75">
      <c r="AK18661" s="121"/>
    </row>
    <row r="18662" spans="37:37" ht="12.75">
      <c r="AK18662" s="121"/>
    </row>
    <row r="18663" spans="37:37" ht="12.75">
      <c r="AK18663" s="121"/>
    </row>
    <row r="18664" spans="37:37" ht="12.75">
      <c r="AK18664" s="121"/>
    </row>
    <row r="18665" spans="37:37" ht="12.75">
      <c r="AK18665" s="121"/>
    </row>
    <row r="18666" spans="37:37" ht="12.75">
      <c r="AK18666" s="121"/>
    </row>
    <row r="18667" spans="37:37" ht="12.75">
      <c r="AK18667" s="121"/>
    </row>
    <row r="18668" spans="37:37" ht="12.75">
      <c r="AK18668" s="121"/>
    </row>
    <row r="18669" spans="37:37" ht="12.75">
      <c r="AK18669" s="121"/>
    </row>
    <row r="18670" spans="37:37" ht="12.75">
      <c r="AK18670" s="121"/>
    </row>
    <row r="18671" spans="37:37" ht="12.75">
      <c r="AK18671" s="121"/>
    </row>
    <row r="18672" spans="37:37" ht="12.75">
      <c r="AK18672" s="121"/>
    </row>
    <row r="18673" spans="37:37" ht="12.75">
      <c r="AK18673" s="121"/>
    </row>
    <row r="18674" spans="37:37" ht="12.75">
      <c r="AK18674" s="121"/>
    </row>
    <row r="18675" spans="37:37" ht="12.75">
      <c r="AK18675" s="121"/>
    </row>
    <row r="18676" spans="37:37" ht="12.75">
      <c r="AK18676" s="121"/>
    </row>
    <row r="18677" spans="37:37" ht="12.75">
      <c r="AK18677" s="121"/>
    </row>
    <row r="18678" spans="37:37" ht="12.75">
      <c r="AK18678" s="121"/>
    </row>
    <row r="18679" spans="37:37" ht="12.75">
      <c r="AK18679" s="121"/>
    </row>
    <row r="18680" spans="37:37" ht="12.75">
      <c r="AK18680" s="121"/>
    </row>
    <row r="18681" spans="37:37" ht="12.75">
      <c r="AK18681" s="121"/>
    </row>
    <row r="18682" spans="37:37" ht="12.75">
      <c r="AK18682" s="121"/>
    </row>
    <row r="18683" spans="37:37" ht="12.75">
      <c r="AK18683" s="121"/>
    </row>
    <row r="18684" spans="37:37" ht="12.75">
      <c r="AK18684" s="121"/>
    </row>
    <row r="18685" spans="37:37" ht="12.75">
      <c r="AK18685" s="121"/>
    </row>
    <row r="18686" spans="37:37" ht="12.75">
      <c r="AK18686" s="121"/>
    </row>
    <row r="18687" spans="37:37" ht="12.75">
      <c r="AK18687" s="121"/>
    </row>
    <row r="18688" spans="37:37" ht="12.75">
      <c r="AK18688" s="121"/>
    </row>
    <row r="18689" spans="37:37" ht="12.75">
      <c r="AK18689" s="121"/>
    </row>
    <row r="18690" spans="37:37" ht="12.75">
      <c r="AK18690" s="121"/>
    </row>
    <row r="18691" spans="37:37" ht="12.75">
      <c r="AK18691" s="121"/>
    </row>
    <row r="18692" spans="37:37" ht="12.75">
      <c r="AK18692" s="121"/>
    </row>
    <row r="18693" spans="37:37" ht="12.75">
      <c r="AK18693" s="121"/>
    </row>
    <row r="18694" spans="37:37" ht="12.75">
      <c r="AK18694" s="121"/>
    </row>
    <row r="18695" spans="37:37" ht="12.75">
      <c r="AK18695" s="121"/>
    </row>
    <row r="18696" spans="37:37" ht="12.75">
      <c r="AK18696" s="121"/>
    </row>
    <row r="18697" spans="37:37" ht="12.75">
      <c r="AK18697" s="121"/>
    </row>
    <row r="18698" spans="37:37" ht="12.75">
      <c r="AK18698" s="121"/>
    </row>
    <row r="18699" spans="37:37" ht="12.75">
      <c r="AK18699" s="121"/>
    </row>
    <row r="18700" spans="37:37" ht="12.75">
      <c r="AK18700" s="121"/>
    </row>
    <row r="18701" spans="37:37" ht="12.75">
      <c r="AK18701" s="121"/>
    </row>
    <row r="18702" spans="37:37" ht="12.75">
      <c r="AK18702" s="121"/>
    </row>
    <row r="18703" spans="37:37" ht="12.75">
      <c r="AK18703" s="121"/>
    </row>
    <row r="18704" spans="37:37" ht="12.75">
      <c r="AK18704" s="121"/>
    </row>
    <row r="18705" spans="37:37" ht="12.75">
      <c r="AK18705" s="121"/>
    </row>
    <row r="18706" spans="37:37" ht="12.75">
      <c r="AK18706" s="121"/>
    </row>
    <row r="18707" spans="37:37" ht="12.75">
      <c r="AK18707" s="121"/>
    </row>
    <row r="18708" spans="37:37" ht="12.75">
      <c r="AK18708" s="121"/>
    </row>
    <row r="18709" spans="37:37" ht="12.75">
      <c r="AK18709" s="121"/>
    </row>
    <row r="18710" spans="37:37" ht="12.75">
      <c r="AK18710" s="121"/>
    </row>
    <row r="18711" spans="37:37" ht="12.75">
      <c r="AK18711" s="121"/>
    </row>
    <row r="18712" spans="37:37" ht="12.75">
      <c r="AK18712" s="121"/>
    </row>
    <row r="18713" spans="37:37" ht="12.75">
      <c r="AK18713" s="121"/>
    </row>
    <row r="18714" spans="37:37" ht="12.75">
      <c r="AK18714" s="121"/>
    </row>
    <row r="18715" spans="37:37" ht="12.75">
      <c r="AK18715" s="121"/>
    </row>
    <row r="18716" spans="37:37" ht="12.75">
      <c r="AK18716" s="121"/>
    </row>
    <row r="18717" spans="37:37" ht="12.75">
      <c r="AK18717" s="121"/>
    </row>
    <row r="18718" spans="37:37" ht="12.75">
      <c r="AK18718" s="121"/>
    </row>
    <row r="18719" spans="37:37" ht="12.75">
      <c r="AK18719" s="121"/>
    </row>
    <row r="18720" spans="37:37" ht="12.75">
      <c r="AK18720" s="121"/>
    </row>
    <row r="18721" spans="37:37" ht="12.75">
      <c r="AK18721" s="121"/>
    </row>
    <row r="18722" spans="37:37" ht="12.75">
      <c r="AK18722" s="121"/>
    </row>
    <row r="18723" spans="37:37" ht="12.75">
      <c r="AK18723" s="121"/>
    </row>
    <row r="18724" spans="37:37" ht="12.75">
      <c r="AK18724" s="121"/>
    </row>
    <row r="18725" spans="37:37" ht="12.75">
      <c r="AK18725" s="121"/>
    </row>
    <row r="18726" spans="37:37" ht="12.75">
      <c r="AK18726" s="121"/>
    </row>
    <row r="18727" spans="37:37" ht="12.75">
      <c r="AK18727" s="121"/>
    </row>
    <row r="18728" spans="37:37" ht="12.75">
      <c r="AK18728" s="121"/>
    </row>
    <row r="18729" spans="37:37" ht="12.75">
      <c r="AK18729" s="121"/>
    </row>
    <row r="18730" spans="37:37" ht="12.75">
      <c r="AK18730" s="121"/>
    </row>
    <row r="18731" spans="37:37" ht="12.75">
      <c r="AK18731" s="121"/>
    </row>
    <row r="18732" spans="37:37" ht="12.75">
      <c r="AK18732" s="121"/>
    </row>
    <row r="18733" spans="37:37" ht="12.75">
      <c r="AK18733" s="121"/>
    </row>
    <row r="18734" spans="37:37" ht="12.75">
      <c r="AK18734" s="121"/>
    </row>
    <row r="18735" spans="37:37" ht="12.75">
      <c r="AK18735" s="121"/>
    </row>
    <row r="18736" spans="37:37" ht="12.75">
      <c r="AK18736" s="121"/>
    </row>
    <row r="18737" spans="37:37" ht="12.75">
      <c r="AK18737" s="121"/>
    </row>
    <row r="18738" spans="37:37" ht="12.75">
      <c r="AK18738" s="121"/>
    </row>
    <row r="18739" spans="37:37" ht="12.75">
      <c r="AK18739" s="121"/>
    </row>
    <row r="18740" spans="37:37" ht="12.75">
      <c r="AK18740" s="121"/>
    </row>
    <row r="18741" spans="37:37" ht="12.75">
      <c r="AK18741" s="121"/>
    </row>
    <row r="18742" spans="37:37" ht="12.75">
      <c r="AK18742" s="121"/>
    </row>
    <row r="18743" spans="37:37" ht="12.75">
      <c r="AK18743" s="121"/>
    </row>
    <row r="18744" spans="37:37" ht="12.75">
      <c r="AK18744" s="121"/>
    </row>
    <row r="18745" spans="37:37" ht="12.75">
      <c r="AK18745" s="121"/>
    </row>
    <row r="18746" spans="37:37" ht="12.75">
      <c r="AK18746" s="121"/>
    </row>
    <row r="18747" spans="37:37" ht="12.75">
      <c r="AK18747" s="121"/>
    </row>
    <row r="18748" spans="37:37" ht="12.75">
      <c r="AK18748" s="121"/>
    </row>
    <row r="18749" spans="37:37" ht="12.75">
      <c r="AK18749" s="121"/>
    </row>
    <row r="18750" spans="37:37" ht="12.75">
      <c r="AK18750" s="121"/>
    </row>
    <row r="18751" spans="37:37" ht="12.75">
      <c r="AK18751" s="121"/>
    </row>
    <row r="18752" spans="37:37" ht="12.75">
      <c r="AK18752" s="121"/>
    </row>
    <row r="18753" spans="37:37" ht="12.75">
      <c r="AK18753" s="121"/>
    </row>
    <row r="18754" spans="37:37" ht="12.75">
      <c r="AK18754" s="121"/>
    </row>
    <row r="18755" spans="37:37" ht="12.75">
      <c r="AK18755" s="121"/>
    </row>
    <row r="18756" spans="37:37" ht="12.75">
      <c r="AK18756" s="121"/>
    </row>
    <row r="18757" spans="37:37" ht="12.75">
      <c r="AK18757" s="121"/>
    </row>
    <row r="18758" spans="37:37" ht="12.75">
      <c r="AK18758" s="121"/>
    </row>
    <row r="18759" spans="37:37" ht="12.75">
      <c r="AK18759" s="121"/>
    </row>
    <row r="18760" spans="37:37" ht="12.75">
      <c r="AK18760" s="121"/>
    </row>
    <row r="18761" spans="37:37" ht="12.75">
      <c r="AK18761" s="121"/>
    </row>
    <row r="18762" spans="37:37" ht="12.75">
      <c r="AK18762" s="121"/>
    </row>
    <row r="18763" spans="37:37" ht="12.75">
      <c r="AK18763" s="121"/>
    </row>
    <row r="18764" spans="37:37" ht="12.75">
      <c r="AK18764" s="121"/>
    </row>
    <row r="18765" spans="37:37" ht="12.75">
      <c r="AK18765" s="121"/>
    </row>
    <row r="18766" spans="37:37" ht="12.75">
      <c r="AK18766" s="121"/>
    </row>
    <row r="18767" spans="37:37" ht="12.75">
      <c r="AK18767" s="121"/>
    </row>
    <row r="18768" spans="37:37" ht="12.75">
      <c r="AK18768" s="121"/>
    </row>
    <row r="18769" spans="37:37" ht="12.75">
      <c r="AK18769" s="121"/>
    </row>
    <row r="18770" spans="37:37" ht="12.75">
      <c r="AK18770" s="121"/>
    </row>
    <row r="18771" spans="37:37" ht="12.75">
      <c r="AK18771" s="121"/>
    </row>
    <row r="18772" spans="37:37" ht="12.75">
      <c r="AK18772" s="121"/>
    </row>
    <row r="18773" spans="37:37" ht="12.75">
      <c r="AK18773" s="121"/>
    </row>
    <row r="18774" spans="37:37" ht="12.75">
      <c r="AK18774" s="121"/>
    </row>
    <row r="18775" spans="37:37" ht="12.75">
      <c r="AK18775" s="121"/>
    </row>
    <row r="18776" spans="37:37" ht="12.75">
      <c r="AK18776" s="121"/>
    </row>
    <row r="18777" spans="37:37" ht="12.75">
      <c r="AK18777" s="121"/>
    </row>
    <row r="18778" spans="37:37" ht="12.75">
      <c r="AK18778" s="121"/>
    </row>
    <row r="18779" spans="37:37" ht="12.75">
      <c r="AK18779" s="121"/>
    </row>
    <row r="18780" spans="37:37" ht="12.75">
      <c r="AK18780" s="121"/>
    </row>
    <row r="18781" spans="37:37" ht="12.75">
      <c r="AK18781" s="121"/>
    </row>
    <row r="18782" spans="37:37" ht="12.75">
      <c r="AK18782" s="121"/>
    </row>
    <row r="18783" spans="37:37" ht="12.75">
      <c r="AK18783" s="121"/>
    </row>
    <row r="18784" spans="37:37" ht="12.75">
      <c r="AK18784" s="121"/>
    </row>
    <row r="18785" spans="37:37" ht="12.75">
      <c r="AK18785" s="121"/>
    </row>
    <row r="18786" spans="37:37" ht="12.75">
      <c r="AK18786" s="121"/>
    </row>
    <row r="18787" spans="37:37" ht="12.75">
      <c r="AK18787" s="121"/>
    </row>
    <row r="18788" spans="37:37" ht="12.75">
      <c r="AK18788" s="121"/>
    </row>
    <row r="18789" spans="37:37" ht="12.75">
      <c r="AK18789" s="121"/>
    </row>
    <row r="18790" spans="37:37" ht="12.75">
      <c r="AK18790" s="121"/>
    </row>
    <row r="18791" spans="37:37" ht="12.75">
      <c r="AK18791" s="121"/>
    </row>
    <row r="18792" spans="37:37" ht="12.75">
      <c r="AK18792" s="121"/>
    </row>
    <row r="18793" spans="37:37" ht="12.75">
      <c r="AK18793" s="121"/>
    </row>
    <row r="18794" spans="37:37" ht="12.75">
      <c r="AK18794" s="121"/>
    </row>
    <row r="18795" spans="37:37" ht="12.75">
      <c r="AK18795" s="121"/>
    </row>
    <row r="18796" spans="37:37" ht="12.75">
      <c r="AK18796" s="121"/>
    </row>
    <row r="18797" spans="37:37" ht="12.75">
      <c r="AK18797" s="121"/>
    </row>
    <row r="18798" spans="37:37" ht="12.75">
      <c r="AK18798" s="121"/>
    </row>
    <row r="18799" spans="37:37" ht="12.75">
      <c r="AK18799" s="121"/>
    </row>
    <row r="18800" spans="37:37" ht="12.75">
      <c r="AK18800" s="121"/>
    </row>
    <row r="18801" spans="37:37" ht="12.75">
      <c r="AK18801" s="121"/>
    </row>
    <row r="18802" spans="37:37" ht="12.75">
      <c r="AK18802" s="121"/>
    </row>
    <row r="18803" spans="37:37" ht="12.75">
      <c r="AK18803" s="121"/>
    </row>
    <row r="18804" spans="37:37" ht="12.75">
      <c r="AK18804" s="121"/>
    </row>
    <row r="18805" spans="37:37" ht="12.75">
      <c r="AK18805" s="121"/>
    </row>
    <row r="18806" spans="37:37" ht="12.75">
      <c r="AK18806" s="121"/>
    </row>
    <row r="18807" spans="37:37" ht="12.75">
      <c r="AK18807" s="121"/>
    </row>
    <row r="18808" spans="37:37" ht="12.75">
      <c r="AK18808" s="121"/>
    </row>
    <row r="18809" spans="37:37" ht="12.75">
      <c r="AK18809" s="121"/>
    </row>
    <row r="18810" spans="37:37" ht="12.75">
      <c r="AK18810" s="121"/>
    </row>
    <row r="18811" spans="37:37" ht="12.75">
      <c r="AK18811" s="121"/>
    </row>
    <row r="18812" spans="37:37" ht="12.75">
      <c r="AK18812" s="121"/>
    </row>
    <row r="18813" spans="37:37" ht="12.75">
      <c r="AK18813" s="121"/>
    </row>
    <row r="18814" spans="37:37" ht="12.75">
      <c r="AK18814" s="121"/>
    </row>
    <row r="18815" spans="37:37" ht="12.75">
      <c r="AK18815" s="121"/>
    </row>
    <row r="18816" spans="37:37" ht="12.75">
      <c r="AK18816" s="121"/>
    </row>
    <row r="18817" spans="37:37" ht="12.75">
      <c r="AK18817" s="121"/>
    </row>
    <row r="18818" spans="37:37" ht="12.75">
      <c r="AK18818" s="121"/>
    </row>
    <row r="18819" spans="37:37" ht="12.75">
      <c r="AK18819" s="121"/>
    </row>
    <row r="18820" spans="37:37" ht="12.75">
      <c r="AK18820" s="121"/>
    </row>
    <row r="18821" spans="37:37" ht="12.75">
      <c r="AK18821" s="121"/>
    </row>
    <row r="18822" spans="37:37" ht="12.75">
      <c r="AK18822" s="121"/>
    </row>
    <row r="18823" spans="37:37" ht="12.75">
      <c r="AK18823" s="121"/>
    </row>
    <row r="18824" spans="37:37" ht="12.75">
      <c r="AK18824" s="121"/>
    </row>
    <row r="18825" spans="37:37" ht="12.75">
      <c r="AK18825" s="121"/>
    </row>
    <row r="18826" spans="37:37" ht="12.75">
      <c r="AK18826" s="121"/>
    </row>
    <row r="18827" spans="37:37" ht="12.75">
      <c r="AK18827" s="121"/>
    </row>
    <row r="18828" spans="37:37" ht="12.75">
      <c r="AK18828" s="121"/>
    </row>
    <row r="18829" spans="37:37" ht="12.75">
      <c r="AK18829" s="121"/>
    </row>
    <row r="18830" spans="37:37" ht="12.75">
      <c r="AK18830" s="121"/>
    </row>
    <row r="18831" spans="37:37" ht="12.75">
      <c r="AK18831" s="121"/>
    </row>
    <row r="18832" spans="37:37" ht="12.75">
      <c r="AK18832" s="121"/>
    </row>
    <row r="18833" spans="37:37" ht="12.75">
      <c r="AK18833" s="121"/>
    </row>
    <row r="18834" spans="37:37" ht="12.75">
      <c r="AK18834" s="121"/>
    </row>
    <row r="18835" spans="37:37" ht="12.75">
      <c r="AK18835" s="121"/>
    </row>
    <row r="18836" spans="37:37" ht="12.75">
      <c r="AK18836" s="121"/>
    </row>
    <row r="18837" spans="37:37" ht="12.75">
      <c r="AK18837" s="121"/>
    </row>
    <row r="18838" spans="37:37" ht="12.75">
      <c r="AK18838" s="121"/>
    </row>
    <row r="18839" spans="37:37" ht="12.75">
      <c r="AK18839" s="121"/>
    </row>
    <row r="18840" spans="37:37" ht="12.75">
      <c r="AK18840" s="121"/>
    </row>
    <row r="18841" spans="37:37" ht="12.75">
      <c r="AK18841" s="121"/>
    </row>
    <row r="18842" spans="37:37" ht="12.75">
      <c r="AK18842" s="121"/>
    </row>
    <row r="18843" spans="37:37" ht="12.75">
      <c r="AK18843" s="121"/>
    </row>
    <row r="18844" spans="37:37" ht="12.75">
      <c r="AK18844" s="121"/>
    </row>
    <row r="18845" spans="37:37" ht="12.75">
      <c r="AK18845" s="121"/>
    </row>
    <row r="18846" spans="37:37" ht="12.75">
      <c r="AK18846" s="121"/>
    </row>
    <row r="18847" spans="37:37" ht="12.75">
      <c r="AK18847" s="121"/>
    </row>
    <row r="18848" spans="37:37" ht="12.75">
      <c r="AK18848" s="121"/>
    </row>
    <row r="18849" spans="37:37" ht="12.75">
      <c r="AK18849" s="121"/>
    </row>
    <row r="18850" spans="37:37" ht="12.75">
      <c r="AK18850" s="121"/>
    </row>
    <row r="18851" spans="37:37" ht="12.75">
      <c r="AK18851" s="121"/>
    </row>
    <row r="18852" spans="37:37" ht="12.75">
      <c r="AK18852" s="121"/>
    </row>
    <row r="18853" spans="37:37" ht="12.75">
      <c r="AK18853" s="121"/>
    </row>
    <row r="18854" spans="37:37" ht="12.75">
      <c r="AK18854" s="121"/>
    </row>
    <row r="18855" spans="37:37" ht="12.75">
      <c r="AK18855" s="121"/>
    </row>
    <row r="18856" spans="37:37" ht="12.75">
      <c r="AK18856" s="121"/>
    </row>
    <row r="18857" spans="37:37" ht="12.75">
      <c r="AK18857" s="121"/>
    </row>
    <row r="18858" spans="37:37" ht="12.75">
      <c r="AK18858" s="121"/>
    </row>
    <row r="18859" spans="37:37" ht="12.75">
      <c r="AK18859" s="121"/>
    </row>
    <row r="18860" spans="37:37" ht="12.75">
      <c r="AK18860" s="121"/>
    </row>
    <row r="18861" spans="37:37" ht="12.75">
      <c r="AK18861" s="121"/>
    </row>
    <row r="18862" spans="37:37" ht="12.75">
      <c r="AK18862" s="121"/>
    </row>
    <row r="18863" spans="37:37" ht="12.75">
      <c r="AK18863" s="121"/>
    </row>
    <row r="18864" spans="37:37" ht="12.75">
      <c r="AK18864" s="121"/>
    </row>
    <row r="18865" spans="37:37" ht="12.75">
      <c r="AK18865" s="121"/>
    </row>
    <row r="18866" spans="37:37" ht="12.75">
      <c r="AK18866" s="121"/>
    </row>
    <row r="18867" spans="37:37" ht="12.75">
      <c r="AK18867" s="121"/>
    </row>
    <row r="18868" spans="37:37" ht="12.75">
      <c r="AK18868" s="121"/>
    </row>
    <row r="18869" spans="37:37" ht="12.75">
      <c r="AK18869" s="121"/>
    </row>
    <row r="18870" spans="37:37" ht="12.75">
      <c r="AK18870" s="121"/>
    </row>
    <row r="18871" spans="37:37" ht="12.75">
      <c r="AK18871" s="121"/>
    </row>
    <row r="18872" spans="37:37" ht="12.75">
      <c r="AK18872" s="121"/>
    </row>
    <row r="18873" spans="37:37" ht="12.75">
      <c r="AK18873" s="121"/>
    </row>
    <row r="18874" spans="37:37" ht="12.75">
      <c r="AK18874" s="121"/>
    </row>
    <row r="18875" spans="37:37" ht="12.75">
      <c r="AK18875" s="121"/>
    </row>
    <row r="18876" spans="37:37" ht="12.75">
      <c r="AK18876" s="121"/>
    </row>
    <row r="18877" spans="37:37" ht="12.75">
      <c r="AK18877" s="121"/>
    </row>
    <row r="18878" spans="37:37" ht="12.75">
      <c r="AK18878" s="121"/>
    </row>
    <row r="18879" spans="37:37" ht="12.75">
      <c r="AK18879" s="121"/>
    </row>
    <row r="18880" spans="37:37" ht="12.75">
      <c r="AK18880" s="121"/>
    </row>
    <row r="18881" spans="37:37" ht="12.75">
      <c r="AK18881" s="121"/>
    </row>
    <row r="18882" spans="37:37" ht="12.75">
      <c r="AK18882" s="121"/>
    </row>
    <row r="18883" spans="37:37" ht="12.75">
      <c r="AK18883" s="121"/>
    </row>
    <row r="18884" spans="37:37" ht="12.75">
      <c r="AK18884" s="121"/>
    </row>
    <row r="18885" spans="37:37" ht="12.75">
      <c r="AK18885" s="121"/>
    </row>
    <row r="18886" spans="37:37" ht="12.75">
      <c r="AK18886" s="121"/>
    </row>
    <row r="18887" spans="37:37" ht="12.75">
      <c r="AK18887" s="121"/>
    </row>
    <row r="18888" spans="37:37" ht="12.75">
      <c r="AK18888" s="121"/>
    </row>
    <row r="18889" spans="37:37" ht="12.75">
      <c r="AK18889" s="121"/>
    </row>
    <row r="18890" spans="37:37" ht="12.75">
      <c r="AK18890" s="121"/>
    </row>
    <row r="18891" spans="37:37" ht="12.75">
      <c r="AK18891" s="121"/>
    </row>
    <row r="18892" spans="37:37" ht="12.75">
      <c r="AK18892" s="121"/>
    </row>
    <row r="18893" spans="37:37" ht="12.75">
      <c r="AK18893" s="121"/>
    </row>
    <row r="18894" spans="37:37" ht="12.75">
      <c r="AK18894" s="121"/>
    </row>
    <row r="18895" spans="37:37" ht="12.75">
      <c r="AK18895" s="121"/>
    </row>
    <row r="18896" spans="37:37" ht="12.75">
      <c r="AK18896" s="121"/>
    </row>
    <row r="18897" spans="37:37" ht="12.75">
      <c r="AK18897" s="121"/>
    </row>
    <row r="18898" spans="37:37" ht="12.75">
      <c r="AK18898" s="121"/>
    </row>
    <row r="18899" spans="37:37" ht="12.75">
      <c r="AK18899" s="121"/>
    </row>
    <row r="18900" spans="37:37" ht="12.75">
      <c r="AK18900" s="121"/>
    </row>
    <row r="18901" spans="37:37" ht="12.75">
      <c r="AK18901" s="121"/>
    </row>
    <row r="18902" spans="37:37" ht="12.75">
      <c r="AK18902" s="121"/>
    </row>
    <row r="18903" spans="37:37" ht="12.75">
      <c r="AK18903" s="121"/>
    </row>
    <row r="18904" spans="37:37" ht="12.75">
      <c r="AK18904" s="121"/>
    </row>
    <row r="18905" spans="37:37" ht="12.75">
      <c r="AK18905" s="121"/>
    </row>
    <row r="18906" spans="37:37" ht="12.75">
      <c r="AK18906" s="121"/>
    </row>
    <row r="18907" spans="37:37" ht="12.75">
      <c r="AK18907" s="121"/>
    </row>
    <row r="18908" spans="37:37" ht="12.75">
      <c r="AK18908" s="121"/>
    </row>
    <row r="18909" spans="37:37" ht="12.75">
      <c r="AK18909" s="121"/>
    </row>
    <row r="18910" spans="37:37" ht="12.75">
      <c r="AK18910" s="121"/>
    </row>
    <row r="18911" spans="37:37" ht="12.75">
      <c r="AK18911" s="121"/>
    </row>
    <row r="18912" spans="37:37" ht="12.75">
      <c r="AK18912" s="121"/>
    </row>
    <row r="18913" spans="37:37" ht="12.75">
      <c r="AK18913" s="121"/>
    </row>
    <row r="18914" spans="37:37" ht="12.75">
      <c r="AK18914" s="121"/>
    </row>
    <row r="18915" spans="37:37" ht="12.75">
      <c r="AK18915" s="121"/>
    </row>
    <row r="18916" spans="37:37" ht="12.75">
      <c r="AK18916" s="121"/>
    </row>
    <row r="18917" spans="37:37" ht="12.75">
      <c r="AK18917" s="121"/>
    </row>
    <row r="18918" spans="37:37" ht="12.75">
      <c r="AK18918" s="121"/>
    </row>
    <row r="18919" spans="37:37" ht="12.75">
      <c r="AK18919" s="121"/>
    </row>
    <row r="18920" spans="37:37" ht="12.75">
      <c r="AK18920" s="121"/>
    </row>
    <row r="18921" spans="37:37" ht="12.75">
      <c r="AK18921" s="121"/>
    </row>
    <row r="18922" spans="37:37" ht="12.75">
      <c r="AK18922" s="121"/>
    </row>
    <row r="18923" spans="37:37" ht="12.75">
      <c r="AK18923" s="121"/>
    </row>
    <row r="18924" spans="37:37" ht="12.75">
      <c r="AK18924" s="121"/>
    </row>
    <row r="18925" spans="37:37" ht="12.75">
      <c r="AK18925" s="121"/>
    </row>
    <row r="18926" spans="37:37" ht="12.75">
      <c r="AK18926" s="121"/>
    </row>
    <row r="18927" spans="37:37" ht="12.75">
      <c r="AK18927" s="121"/>
    </row>
    <row r="18928" spans="37:37" ht="12.75">
      <c r="AK18928" s="121"/>
    </row>
    <row r="18929" spans="37:37" ht="12.75">
      <c r="AK18929" s="121"/>
    </row>
    <row r="18930" spans="37:37" ht="12.75">
      <c r="AK18930" s="121"/>
    </row>
    <row r="18931" spans="37:37" ht="12.75">
      <c r="AK18931" s="121"/>
    </row>
    <row r="18932" spans="37:37" ht="12.75">
      <c r="AK18932" s="121"/>
    </row>
    <row r="18933" spans="37:37" ht="12.75">
      <c r="AK18933" s="121"/>
    </row>
    <row r="18934" spans="37:37" ht="12.75">
      <c r="AK18934" s="121"/>
    </row>
    <row r="18935" spans="37:37" ht="12.75">
      <c r="AK18935" s="121"/>
    </row>
    <row r="18936" spans="37:37" ht="12.75">
      <c r="AK18936" s="121"/>
    </row>
    <row r="18937" spans="37:37" ht="12.75">
      <c r="AK18937" s="121"/>
    </row>
    <row r="18938" spans="37:37" ht="12.75">
      <c r="AK18938" s="121"/>
    </row>
    <row r="18939" spans="37:37" ht="12.75">
      <c r="AK18939" s="121"/>
    </row>
    <row r="18940" spans="37:37" ht="12.75">
      <c r="AK18940" s="121"/>
    </row>
    <row r="18941" spans="37:37" ht="12.75">
      <c r="AK18941" s="121"/>
    </row>
    <row r="18942" spans="37:37" ht="12.75">
      <c r="AK18942" s="121"/>
    </row>
    <row r="18943" spans="37:37" ht="12.75">
      <c r="AK18943" s="121"/>
    </row>
    <row r="18944" spans="37:37" ht="12.75">
      <c r="AK18944" s="121"/>
    </row>
    <row r="18945" spans="37:37" ht="12.75">
      <c r="AK18945" s="121"/>
    </row>
    <row r="18946" spans="37:37" ht="12.75">
      <c r="AK18946" s="121"/>
    </row>
    <row r="18947" spans="37:37" ht="12.75">
      <c r="AK18947" s="121"/>
    </row>
    <row r="18948" spans="37:37" ht="12.75">
      <c r="AK18948" s="121"/>
    </row>
    <row r="18949" spans="37:37" ht="12.75">
      <c r="AK18949" s="121"/>
    </row>
    <row r="18950" spans="37:37" ht="12.75">
      <c r="AK18950" s="121"/>
    </row>
    <row r="18951" spans="37:37" ht="12.75">
      <c r="AK18951" s="121"/>
    </row>
    <row r="18952" spans="37:37" ht="12.75">
      <c r="AK18952" s="121"/>
    </row>
    <row r="18953" spans="37:37" ht="12.75">
      <c r="AK18953" s="121"/>
    </row>
    <row r="18954" spans="37:37" ht="12.75">
      <c r="AK18954" s="121"/>
    </row>
    <row r="18955" spans="37:37" ht="12.75">
      <c r="AK18955" s="121"/>
    </row>
    <row r="18956" spans="37:37" ht="12.75">
      <c r="AK18956" s="121"/>
    </row>
    <row r="18957" spans="37:37" ht="12.75">
      <c r="AK18957" s="121"/>
    </row>
    <row r="18958" spans="37:37" ht="12.75">
      <c r="AK18958" s="121"/>
    </row>
    <row r="18959" spans="37:37" ht="12.75">
      <c r="AK18959" s="121"/>
    </row>
    <row r="18960" spans="37:37" ht="12.75">
      <c r="AK18960" s="121"/>
    </row>
    <row r="18961" spans="37:37" ht="12.75">
      <c r="AK18961" s="121"/>
    </row>
    <row r="18962" spans="37:37" ht="12.75">
      <c r="AK18962" s="121"/>
    </row>
    <row r="18963" spans="37:37" ht="12.75">
      <c r="AK18963" s="121"/>
    </row>
    <row r="18964" spans="37:37" ht="12.75">
      <c r="AK18964" s="121"/>
    </row>
    <row r="18965" spans="37:37" ht="12.75">
      <c r="AK18965" s="121"/>
    </row>
    <row r="18966" spans="37:37" ht="12.75">
      <c r="AK18966" s="121"/>
    </row>
    <row r="18967" spans="37:37" ht="12.75">
      <c r="AK18967" s="121"/>
    </row>
    <row r="18968" spans="37:37" ht="12.75">
      <c r="AK18968" s="121"/>
    </row>
    <row r="18969" spans="37:37" ht="12.75">
      <c r="AK18969" s="121"/>
    </row>
    <row r="18970" spans="37:37" ht="12.75">
      <c r="AK18970" s="121"/>
    </row>
    <row r="18971" spans="37:37" ht="12.75">
      <c r="AK18971" s="121"/>
    </row>
    <row r="18972" spans="37:37" ht="12.75">
      <c r="AK18972" s="121"/>
    </row>
    <row r="18973" spans="37:37" ht="12.75">
      <c r="AK18973" s="121"/>
    </row>
    <row r="18974" spans="37:37" ht="12.75">
      <c r="AK18974" s="121"/>
    </row>
    <row r="18975" spans="37:37" ht="12.75">
      <c r="AK18975" s="121"/>
    </row>
    <row r="18976" spans="37:37" ht="12.75">
      <c r="AK18976" s="121"/>
    </row>
    <row r="18977" spans="37:37" ht="12.75">
      <c r="AK18977" s="121"/>
    </row>
    <row r="18978" spans="37:37" ht="12.75">
      <c r="AK18978" s="121"/>
    </row>
    <row r="18979" spans="37:37" ht="12.75">
      <c r="AK18979" s="121"/>
    </row>
    <row r="18980" spans="37:37" ht="12.75">
      <c r="AK18980" s="121"/>
    </row>
    <row r="18981" spans="37:37" ht="12.75">
      <c r="AK18981" s="121"/>
    </row>
    <row r="18982" spans="37:37" ht="12.75">
      <c r="AK18982" s="121"/>
    </row>
    <row r="18983" spans="37:37" ht="12.75">
      <c r="AK18983" s="121"/>
    </row>
    <row r="18984" spans="37:37" ht="12.75">
      <c r="AK18984" s="121"/>
    </row>
    <row r="18985" spans="37:37" ht="12.75">
      <c r="AK18985" s="121"/>
    </row>
    <row r="18986" spans="37:37" ht="12.75">
      <c r="AK18986" s="121"/>
    </row>
    <row r="18987" spans="37:37" ht="12.75">
      <c r="AK18987" s="121"/>
    </row>
    <row r="18988" spans="37:37" ht="12.75">
      <c r="AK18988" s="121"/>
    </row>
    <row r="18989" spans="37:37" ht="12.75">
      <c r="AK18989" s="121"/>
    </row>
    <row r="18990" spans="37:37" ht="12.75">
      <c r="AK18990" s="121"/>
    </row>
    <row r="18991" spans="37:37" ht="12.75">
      <c r="AK18991" s="121"/>
    </row>
    <row r="18992" spans="37:37" ht="12.75">
      <c r="AK18992" s="121"/>
    </row>
    <row r="18993" spans="37:37" ht="12.75">
      <c r="AK18993" s="121"/>
    </row>
    <row r="18994" spans="37:37" ht="12.75">
      <c r="AK18994" s="121"/>
    </row>
    <row r="18995" spans="37:37" ht="12.75">
      <c r="AK18995" s="121"/>
    </row>
    <row r="18996" spans="37:37" ht="12.75">
      <c r="AK18996" s="121"/>
    </row>
    <row r="18997" spans="37:37" ht="12.75">
      <c r="AK18997" s="121"/>
    </row>
    <row r="18998" spans="37:37" ht="12.75">
      <c r="AK18998" s="121"/>
    </row>
    <row r="18999" spans="37:37" ht="12.75">
      <c r="AK18999" s="121"/>
    </row>
    <row r="19000" spans="37:37" ht="12.75">
      <c r="AK19000" s="121"/>
    </row>
    <row r="19001" spans="37:37" ht="12.75">
      <c r="AK19001" s="121"/>
    </row>
    <row r="19002" spans="37:37" ht="12.75">
      <c r="AK19002" s="121"/>
    </row>
    <row r="19003" spans="37:37" ht="12.75">
      <c r="AK19003" s="121"/>
    </row>
    <row r="19004" spans="37:37" ht="12.75">
      <c r="AK19004" s="121"/>
    </row>
    <row r="19005" spans="37:37" ht="12.75">
      <c r="AK19005" s="121"/>
    </row>
    <row r="19006" spans="37:37" ht="12.75">
      <c r="AK19006" s="121"/>
    </row>
    <row r="19007" spans="37:37" ht="12.75">
      <c r="AK19007" s="121"/>
    </row>
    <row r="19008" spans="37:37" ht="12.75">
      <c r="AK19008" s="121"/>
    </row>
    <row r="19009" spans="37:37" ht="12.75">
      <c r="AK19009" s="121"/>
    </row>
    <row r="19010" spans="37:37" ht="12.75">
      <c r="AK19010" s="121"/>
    </row>
    <row r="19011" spans="37:37" ht="12.75">
      <c r="AK19011" s="121"/>
    </row>
    <row r="19012" spans="37:37" ht="12.75">
      <c r="AK19012" s="121"/>
    </row>
    <row r="19013" spans="37:37" ht="12.75">
      <c r="AK19013" s="121"/>
    </row>
    <row r="19014" spans="37:37" ht="12.75">
      <c r="AK19014" s="121"/>
    </row>
    <row r="19015" spans="37:37" ht="12.75">
      <c r="AK19015" s="121"/>
    </row>
    <row r="19016" spans="37:37" ht="12.75">
      <c r="AK19016" s="121"/>
    </row>
    <row r="19017" spans="37:37" ht="12.75">
      <c r="AK19017" s="121"/>
    </row>
    <row r="19018" spans="37:37" ht="12.75">
      <c r="AK19018" s="121"/>
    </row>
    <row r="19019" spans="37:37" ht="12.75">
      <c r="AK19019" s="121"/>
    </row>
    <row r="19020" spans="37:37" ht="12.75">
      <c r="AK19020" s="121"/>
    </row>
    <row r="19021" spans="37:37" ht="12.75">
      <c r="AK19021" s="121"/>
    </row>
    <row r="19022" spans="37:37" ht="12.75">
      <c r="AK19022" s="121"/>
    </row>
    <row r="19023" spans="37:37" ht="12.75">
      <c r="AK19023" s="121"/>
    </row>
    <row r="19024" spans="37:37" ht="12.75">
      <c r="AK19024" s="121"/>
    </row>
    <row r="19025" spans="37:37" ht="12.75">
      <c r="AK19025" s="121"/>
    </row>
    <row r="19026" spans="37:37" ht="12.75">
      <c r="AK19026" s="121"/>
    </row>
    <row r="19027" spans="37:37" ht="12.75">
      <c r="AK19027" s="121"/>
    </row>
    <row r="19028" spans="37:37" ht="12.75">
      <c r="AK19028" s="121"/>
    </row>
    <row r="19029" spans="37:37" ht="12.75">
      <c r="AK19029" s="121"/>
    </row>
    <row r="19030" spans="37:37" ht="12.75">
      <c r="AK19030" s="121"/>
    </row>
    <row r="19031" spans="37:37" ht="12.75">
      <c r="AK19031" s="121"/>
    </row>
    <row r="19032" spans="37:37" ht="12.75">
      <c r="AK19032" s="121"/>
    </row>
    <row r="19033" spans="37:37" ht="12.75">
      <c r="AK19033" s="121"/>
    </row>
    <row r="19034" spans="37:37" ht="12.75">
      <c r="AK19034" s="121"/>
    </row>
    <row r="19035" spans="37:37" ht="12.75">
      <c r="AK19035" s="121"/>
    </row>
    <row r="19036" spans="37:37" ht="12.75">
      <c r="AK19036" s="121"/>
    </row>
    <row r="19037" spans="37:37" ht="12.75">
      <c r="AK19037" s="121"/>
    </row>
    <row r="19038" spans="37:37" ht="12.75">
      <c r="AK19038" s="121"/>
    </row>
    <row r="19039" spans="37:37" ht="12.75">
      <c r="AK19039" s="121"/>
    </row>
    <row r="19040" spans="37:37" ht="12.75">
      <c r="AK19040" s="121"/>
    </row>
    <row r="19041" spans="37:37" ht="12.75">
      <c r="AK19041" s="121"/>
    </row>
    <row r="19042" spans="37:37" ht="12.75">
      <c r="AK19042" s="121"/>
    </row>
    <row r="19043" spans="37:37" ht="12.75">
      <c r="AK19043" s="121"/>
    </row>
    <row r="19044" spans="37:37" ht="12.75">
      <c r="AK19044" s="121"/>
    </row>
    <row r="19045" spans="37:37" ht="12.75">
      <c r="AK19045" s="121"/>
    </row>
    <row r="19046" spans="37:37" ht="12.75">
      <c r="AK19046" s="121"/>
    </row>
    <row r="19047" spans="37:37" ht="12.75">
      <c r="AK19047" s="121"/>
    </row>
    <row r="19048" spans="37:37" ht="12.75">
      <c r="AK19048" s="121"/>
    </row>
    <row r="19049" spans="37:37" ht="12.75">
      <c r="AK19049" s="121"/>
    </row>
    <row r="19050" spans="37:37" ht="12.75">
      <c r="AK19050" s="121"/>
    </row>
    <row r="19051" spans="37:37" ht="12.75">
      <c r="AK19051" s="121"/>
    </row>
    <row r="19052" spans="37:37" ht="12.75">
      <c r="AK19052" s="121"/>
    </row>
    <row r="19053" spans="37:37" ht="12.75">
      <c r="AK19053" s="121"/>
    </row>
    <row r="19054" spans="37:37" ht="12.75">
      <c r="AK19054" s="121"/>
    </row>
    <row r="19055" spans="37:37" ht="12.75">
      <c r="AK19055" s="121"/>
    </row>
    <row r="19056" spans="37:37" ht="12.75">
      <c r="AK19056" s="121"/>
    </row>
    <row r="19057" spans="37:37" ht="12.75">
      <c r="AK19057" s="121"/>
    </row>
    <row r="19058" spans="37:37" ht="12.75">
      <c r="AK19058" s="121"/>
    </row>
    <row r="19059" spans="37:37" ht="12.75">
      <c r="AK19059" s="121"/>
    </row>
    <row r="19060" spans="37:37" ht="12.75">
      <c r="AK19060" s="121"/>
    </row>
    <row r="19061" spans="37:37" ht="12.75">
      <c r="AK19061" s="121"/>
    </row>
    <row r="19062" spans="37:37" ht="12.75">
      <c r="AK19062" s="121"/>
    </row>
    <row r="19063" spans="37:37" ht="12.75">
      <c r="AK19063" s="121"/>
    </row>
    <row r="19064" spans="37:37" ht="12.75">
      <c r="AK19064" s="121"/>
    </row>
    <row r="19065" spans="37:37" ht="12.75">
      <c r="AK19065" s="121"/>
    </row>
    <row r="19066" spans="37:37" ht="12.75">
      <c r="AK19066" s="121"/>
    </row>
    <row r="19067" spans="37:37" ht="12.75">
      <c r="AK19067" s="121"/>
    </row>
    <row r="19068" spans="37:37" ht="12.75">
      <c r="AK19068" s="121"/>
    </row>
    <row r="19069" spans="37:37" ht="12.75">
      <c r="AK19069" s="121"/>
    </row>
    <row r="19070" spans="37:37" ht="12.75">
      <c r="AK19070" s="121"/>
    </row>
    <row r="19071" spans="37:37" ht="12.75">
      <c r="AK19071" s="121"/>
    </row>
    <row r="19072" spans="37:37" ht="12.75">
      <c r="AK19072" s="121"/>
    </row>
    <row r="19073" spans="37:37" ht="12.75">
      <c r="AK19073" s="121"/>
    </row>
    <row r="19074" spans="37:37" ht="12.75">
      <c r="AK19074" s="121"/>
    </row>
    <row r="19075" spans="37:37" ht="12.75">
      <c r="AK19075" s="121"/>
    </row>
    <row r="19076" spans="37:37" ht="12.75">
      <c r="AK19076" s="121"/>
    </row>
    <row r="19077" spans="37:37" ht="12.75">
      <c r="AK19077" s="121"/>
    </row>
    <row r="19078" spans="37:37" ht="12.75">
      <c r="AK19078" s="121"/>
    </row>
    <row r="19079" spans="37:37" ht="12.75">
      <c r="AK19079" s="121"/>
    </row>
    <row r="19080" spans="37:37" ht="12.75">
      <c r="AK19080" s="121"/>
    </row>
    <row r="19081" spans="37:37" ht="12.75">
      <c r="AK19081" s="121"/>
    </row>
    <row r="19082" spans="37:37" ht="12.75">
      <c r="AK19082" s="121"/>
    </row>
    <row r="19083" spans="37:37" ht="12.75">
      <c r="AK19083" s="121"/>
    </row>
    <row r="19084" spans="37:37" ht="12.75">
      <c r="AK19084" s="121"/>
    </row>
    <row r="19085" spans="37:37" ht="12.75">
      <c r="AK19085" s="121"/>
    </row>
    <row r="19086" spans="37:37" ht="12.75">
      <c r="AK19086" s="121"/>
    </row>
    <row r="19087" spans="37:37" ht="12.75">
      <c r="AK19087" s="121"/>
    </row>
    <row r="19088" spans="37:37" ht="12.75">
      <c r="AK19088" s="121"/>
    </row>
    <row r="19089" spans="37:37" ht="12.75">
      <c r="AK19089" s="121"/>
    </row>
    <row r="19090" spans="37:37" ht="12.75">
      <c r="AK19090" s="121"/>
    </row>
    <row r="19091" spans="37:37" ht="12.75">
      <c r="AK19091" s="121"/>
    </row>
    <row r="19092" spans="37:37" ht="12.75">
      <c r="AK19092" s="121"/>
    </row>
    <row r="19093" spans="37:37" ht="12.75">
      <c r="AK19093" s="121"/>
    </row>
    <row r="19094" spans="37:37" ht="12.75">
      <c r="AK19094" s="121"/>
    </row>
    <row r="19095" spans="37:37" ht="12.75">
      <c r="AK19095" s="121"/>
    </row>
    <row r="19096" spans="37:37" ht="12.75">
      <c r="AK19096" s="121"/>
    </row>
    <row r="19097" spans="37:37" ht="12.75">
      <c r="AK19097" s="121"/>
    </row>
    <row r="19098" spans="37:37" ht="12.75">
      <c r="AK19098" s="121"/>
    </row>
    <row r="19099" spans="37:37" ht="12.75">
      <c r="AK19099" s="121"/>
    </row>
    <row r="19100" spans="37:37" ht="12.75">
      <c r="AK19100" s="121"/>
    </row>
    <row r="19101" spans="37:37" ht="12.75">
      <c r="AK19101" s="121"/>
    </row>
    <row r="19102" spans="37:37" ht="12.75">
      <c r="AK19102" s="121"/>
    </row>
    <row r="19103" spans="37:37" ht="12.75">
      <c r="AK19103" s="121"/>
    </row>
    <row r="19104" spans="37:37" ht="12.75">
      <c r="AK19104" s="121"/>
    </row>
    <row r="19105" spans="37:37" ht="12.75">
      <c r="AK19105" s="121"/>
    </row>
    <row r="19106" spans="37:37" ht="12.75">
      <c r="AK19106" s="121"/>
    </row>
    <row r="19107" spans="37:37" ht="12.75">
      <c r="AK19107" s="121"/>
    </row>
    <row r="19108" spans="37:37" ht="12.75">
      <c r="AK19108" s="121"/>
    </row>
    <row r="19109" spans="37:37" ht="12.75">
      <c r="AK19109" s="121"/>
    </row>
    <row r="19110" spans="37:37" ht="12.75">
      <c r="AK19110" s="121"/>
    </row>
    <row r="19111" spans="37:37" ht="12.75">
      <c r="AK19111" s="121"/>
    </row>
    <row r="19112" spans="37:37" ht="12.75">
      <c r="AK19112" s="121"/>
    </row>
    <row r="19113" spans="37:37" ht="12.75">
      <c r="AK19113" s="121"/>
    </row>
    <row r="19114" spans="37:37" ht="12.75">
      <c r="AK19114" s="121"/>
    </row>
    <row r="19115" spans="37:37" ht="12.75">
      <c r="AK19115" s="121"/>
    </row>
    <row r="19116" spans="37:37" ht="12.75">
      <c r="AK19116" s="121"/>
    </row>
    <row r="19117" spans="37:37" ht="12.75">
      <c r="AK19117" s="121"/>
    </row>
    <row r="19118" spans="37:37" ht="12.75">
      <c r="AK19118" s="121"/>
    </row>
    <row r="19119" spans="37:37" ht="12.75">
      <c r="AK19119" s="121"/>
    </row>
    <row r="19120" spans="37:37" ht="12.75">
      <c r="AK19120" s="121"/>
    </row>
    <row r="19121" spans="37:37" ht="12.75">
      <c r="AK19121" s="121"/>
    </row>
    <row r="19122" spans="37:37" ht="12.75">
      <c r="AK19122" s="121"/>
    </row>
    <row r="19123" spans="37:37" ht="12.75">
      <c r="AK19123" s="121"/>
    </row>
    <row r="19124" spans="37:37" ht="12.75">
      <c r="AK19124" s="121"/>
    </row>
    <row r="19125" spans="37:37" ht="12.75">
      <c r="AK19125" s="121"/>
    </row>
    <row r="19126" spans="37:37" ht="12.75">
      <c r="AK19126" s="121"/>
    </row>
    <row r="19127" spans="37:37" ht="12.75">
      <c r="AK19127" s="121"/>
    </row>
    <row r="19128" spans="37:37" ht="12.75">
      <c r="AK19128" s="121"/>
    </row>
    <row r="19129" spans="37:37" ht="12.75">
      <c r="AK19129" s="121"/>
    </row>
    <row r="19130" spans="37:37" ht="12.75">
      <c r="AK19130" s="121"/>
    </row>
    <row r="19131" spans="37:37" ht="12.75">
      <c r="AK19131" s="121"/>
    </row>
    <row r="19132" spans="37:37" ht="12.75">
      <c r="AK19132" s="121"/>
    </row>
    <row r="19133" spans="37:37" ht="12.75">
      <c r="AK19133" s="121"/>
    </row>
    <row r="19134" spans="37:37" ht="12.75">
      <c r="AK19134" s="121"/>
    </row>
    <row r="19135" spans="37:37" ht="12.75">
      <c r="AK19135" s="121"/>
    </row>
    <row r="19136" spans="37:37" ht="12.75">
      <c r="AK19136" s="121"/>
    </row>
    <row r="19137" spans="37:37" ht="12.75">
      <c r="AK19137" s="121"/>
    </row>
    <row r="19138" spans="37:37" ht="12.75">
      <c r="AK19138" s="121"/>
    </row>
    <row r="19139" spans="37:37" ht="12.75">
      <c r="AK19139" s="121"/>
    </row>
    <row r="19140" spans="37:37" ht="12.75">
      <c r="AK19140" s="121"/>
    </row>
    <row r="19141" spans="37:37" ht="12.75">
      <c r="AK19141" s="121"/>
    </row>
    <row r="19142" spans="37:37" ht="12.75">
      <c r="AK19142" s="121"/>
    </row>
    <row r="19143" spans="37:37" ht="12.75">
      <c r="AK19143" s="121"/>
    </row>
    <row r="19144" spans="37:37" ht="12.75">
      <c r="AK19144" s="121"/>
    </row>
    <row r="19145" spans="37:37" ht="12.75">
      <c r="AK19145" s="121"/>
    </row>
    <row r="19146" spans="37:37" ht="12.75">
      <c r="AK19146" s="121"/>
    </row>
    <row r="19147" spans="37:37" ht="12.75">
      <c r="AK19147" s="121"/>
    </row>
    <row r="19148" spans="37:37" ht="12.75">
      <c r="AK19148" s="121"/>
    </row>
    <row r="19149" spans="37:37" ht="12.75">
      <c r="AK19149" s="121"/>
    </row>
    <row r="19150" spans="37:37" ht="12.75">
      <c r="AK19150" s="121"/>
    </row>
    <row r="19151" spans="37:37" ht="12.75">
      <c r="AK19151" s="121"/>
    </row>
    <row r="19152" spans="37:37" ht="12.75">
      <c r="AK19152" s="121"/>
    </row>
    <row r="19153" spans="37:37" ht="12.75">
      <c r="AK19153" s="121"/>
    </row>
    <row r="19154" spans="37:37" ht="12.75">
      <c r="AK19154" s="121"/>
    </row>
    <row r="19155" spans="37:37" ht="12.75">
      <c r="AK19155" s="121"/>
    </row>
    <row r="19156" spans="37:37" ht="12.75">
      <c r="AK19156" s="121"/>
    </row>
    <row r="19157" spans="37:37" ht="12.75">
      <c r="AK19157" s="121"/>
    </row>
    <row r="19158" spans="37:37" ht="12.75">
      <c r="AK19158" s="121"/>
    </row>
    <row r="19159" spans="37:37" ht="12.75">
      <c r="AK19159" s="121"/>
    </row>
    <row r="19160" spans="37:37" ht="12.75">
      <c r="AK19160" s="121"/>
    </row>
    <row r="19161" spans="37:37" ht="12.75">
      <c r="AK19161" s="121"/>
    </row>
    <row r="19162" spans="37:37" ht="12.75">
      <c r="AK19162" s="121"/>
    </row>
    <row r="19163" spans="37:37" ht="12.75">
      <c r="AK19163" s="121"/>
    </row>
    <row r="19164" spans="37:37" ht="12.75">
      <c r="AK19164" s="121"/>
    </row>
    <row r="19165" spans="37:37" ht="12.75">
      <c r="AK19165" s="121"/>
    </row>
    <row r="19166" spans="37:37" ht="12.75">
      <c r="AK19166" s="121"/>
    </row>
    <row r="19167" spans="37:37" ht="12.75">
      <c r="AK19167" s="121"/>
    </row>
    <row r="19168" spans="37:37" ht="12.75">
      <c r="AK19168" s="121"/>
    </row>
    <row r="19169" spans="37:37" ht="12.75">
      <c r="AK19169" s="121"/>
    </row>
    <row r="19170" spans="37:37" ht="12.75">
      <c r="AK19170" s="121"/>
    </row>
    <row r="19171" spans="37:37" ht="12.75">
      <c r="AK19171" s="121"/>
    </row>
    <row r="19172" spans="37:37" ht="12.75">
      <c r="AK19172" s="121"/>
    </row>
    <row r="19173" spans="37:37" ht="12.75">
      <c r="AK19173" s="121"/>
    </row>
    <row r="19174" spans="37:37" ht="12.75">
      <c r="AK19174" s="121"/>
    </row>
    <row r="19175" spans="37:37" ht="12.75">
      <c r="AK19175" s="121"/>
    </row>
    <row r="19176" spans="37:37" ht="12.75">
      <c r="AK19176" s="121"/>
    </row>
    <row r="19177" spans="37:37" ht="12.75">
      <c r="AK19177" s="121"/>
    </row>
    <row r="19178" spans="37:37" ht="12.75">
      <c r="AK19178" s="121"/>
    </row>
    <row r="19179" spans="37:37" ht="12.75">
      <c r="AK19179" s="121"/>
    </row>
    <row r="19180" spans="37:37" ht="12.75">
      <c r="AK19180" s="121"/>
    </row>
    <row r="19181" spans="37:37" ht="12.75">
      <c r="AK19181" s="121"/>
    </row>
    <row r="19182" spans="37:37" ht="12.75">
      <c r="AK19182" s="121"/>
    </row>
    <row r="19183" spans="37:37" ht="12.75">
      <c r="AK19183" s="121"/>
    </row>
    <row r="19184" spans="37:37" ht="12.75">
      <c r="AK19184" s="121"/>
    </row>
    <row r="19185" spans="37:37" ht="12.75">
      <c r="AK19185" s="121"/>
    </row>
    <row r="19186" spans="37:37" ht="12.75">
      <c r="AK19186" s="121"/>
    </row>
    <row r="19187" spans="37:37" ht="12.75">
      <c r="AK19187" s="121"/>
    </row>
    <row r="19188" spans="37:37" ht="12.75">
      <c r="AK19188" s="121"/>
    </row>
    <row r="19189" spans="37:37" ht="12.75">
      <c r="AK19189" s="121"/>
    </row>
    <row r="19190" spans="37:37" ht="12.75">
      <c r="AK19190" s="121"/>
    </row>
    <row r="19191" spans="37:37" ht="12.75">
      <c r="AK19191" s="121"/>
    </row>
    <row r="19192" spans="37:37" ht="12.75">
      <c r="AK19192" s="121"/>
    </row>
    <row r="19193" spans="37:37" ht="12.75">
      <c r="AK19193" s="121"/>
    </row>
    <row r="19194" spans="37:37" ht="12.75">
      <c r="AK19194" s="121"/>
    </row>
    <row r="19195" spans="37:37" ht="12.75">
      <c r="AK19195" s="121"/>
    </row>
    <row r="19196" spans="37:37" ht="12.75">
      <c r="AK19196" s="121"/>
    </row>
    <row r="19197" spans="37:37" ht="12.75">
      <c r="AK19197" s="121"/>
    </row>
    <row r="19198" spans="37:37" ht="12.75">
      <c r="AK19198" s="121"/>
    </row>
    <row r="19199" spans="37:37" ht="12.75">
      <c r="AK19199" s="121"/>
    </row>
    <row r="19200" spans="37:37" ht="12.75">
      <c r="AK19200" s="121"/>
    </row>
    <row r="19201" spans="37:37" ht="12.75">
      <c r="AK19201" s="121"/>
    </row>
    <row r="19202" spans="37:37" ht="12.75">
      <c r="AK19202" s="121"/>
    </row>
    <row r="19203" spans="37:37" ht="12.75">
      <c r="AK19203" s="121"/>
    </row>
    <row r="19204" spans="37:37" ht="12.75">
      <c r="AK19204" s="121"/>
    </row>
    <row r="19205" spans="37:37" ht="12.75">
      <c r="AK19205" s="121"/>
    </row>
    <row r="19206" spans="37:37" ht="12.75">
      <c r="AK19206" s="121"/>
    </row>
    <row r="19207" spans="37:37" ht="12.75">
      <c r="AK19207" s="121"/>
    </row>
    <row r="19208" spans="37:37" ht="12.75">
      <c r="AK19208" s="121"/>
    </row>
    <row r="19209" spans="37:37" ht="12.75">
      <c r="AK19209" s="121"/>
    </row>
    <row r="19210" spans="37:37" ht="12.75">
      <c r="AK19210" s="121"/>
    </row>
    <row r="19211" spans="37:37" ht="12.75">
      <c r="AK19211" s="121"/>
    </row>
    <row r="19212" spans="37:37" ht="12.75">
      <c r="AK19212" s="121"/>
    </row>
    <row r="19213" spans="37:37" ht="12.75">
      <c r="AK19213" s="121"/>
    </row>
    <row r="19214" spans="37:37" ht="12.75">
      <c r="AK19214" s="121"/>
    </row>
    <row r="19215" spans="37:37" ht="12.75">
      <c r="AK19215" s="121"/>
    </row>
    <row r="19216" spans="37:37" ht="12.75">
      <c r="AK19216" s="121"/>
    </row>
    <row r="19217" spans="37:37" ht="12.75">
      <c r="AK19217" s="121"/>
    </row>
    <row r="19218" spans="37:37" ht="12.75">
      <c r="AK19218" s="121"/>
    </row>
    <row r="19219" spans="37:37" ht="12.75">
      <c r="AK19219" s="121"/>
    </row>
    <row r="19220" spans="37:37" ht="12.75">
      <c r="AK19220" s="121"/>
    </row>
    <row r="19221" spans="37:37" ht="12.75">
      <c r="AK19221" s="121"/>
    </row>
    <row r="19222" spans="37:37" ht="12.75">
      <c r="AK19222" s="121"/>
    </row>
    <row r="19223" spans="37:37" ht="12.75">
      <c r="AK19223" s="121"/>
    </row>
    <row r="19224" spans="37:37" ht="12.75">
      <c r="AK19224" s="121"/>
    </row>
    <row r="19225" spans="37:37" ht="12.75">
      <c r="AK19225" s="121"/>
    </row>
    <row r="19226" spans="37:37" ht="12.75">
      <c r="AK19226" s="121"/>
    </row>
    <row r="19227" spans="37:37" ht="12.75">
      <c r="AK19227" s="121"/>
    </row>
    <row r="19228" spans="37:37" ht="12.75">
      <c r="AK19228" s="121"/>
    </row>
    <row r="19229" spans="37:37" ht="12.75">
      <c r="AK19229" s="121"/>
    </row>
    <row r="19230" spans="37:37" ht="12.75">
      <c r="AK19230" s="121"/>
    </row>
    <row r="19231" spans="37:37" ht="12.75">
      <c r="AK19231" s="121"/>
    </row>
    <row r="19232" spans="37:37" ht="12.75">
      <c r="AK19232" s="121"/>
    </row>
    <row r="19233" spans="37:37" ht="12.75">
      <c r="AK19233" s="121"/>
    </row>
    <row r="19234" spans="37:37" ht="12.75">
      <c r="AK19234" s="121"/>
    </row>
    <row r="19235" spans="37:37" ht="12.75">
      <c r="AK19235" s="121"/>
    </row>
    <row r="19236" spans="37:37" ht="12.75">
      <c r="AK19236" s="121"/>
    </row>
    <row r="19237" spans="37:37" ht="12.75">
      <c r="AK19237" s="121"/>
    </row>
    <row r="19238" spans="37:37" ht="12.75">
      <c r="AK19238" s="121"/>
    </row>
    <row r="19239" spans="37:37" ht="12.75">
      <c r="AK19239" s="121"/>
    </row>
    <row r="19240" spans="37:37" ht="12.75">
      <c r="AK19240" s="121"/>
    </row>
    <row r="19241" spans="37:37" ht="12.75">
      <c r="AK19241" s="121"/>
    </row>
    <row r="19242" spans="37:37" ht="12.75">
      <c r="AK19242" s="121"/>
    </row>
    <row r="19243" spans="37:37" ht="12.75">
      <c r="AK19243" s="121"/>
    </row>
    <row r="19244" spans="37:37" ht="12.75">
      <c r="AK19244" s="121"/>
    </row>
    <row r="19245" spans="37:37" ht="12.75">
      <c r="AK19245" s="121"/>
    </row>
    <row r="19246" spans="37:37" ht="12.75">
      <c r="AK19246" s="121"/>
    </row>
    <row r="19247" spans="37:37" ht="12.75">
      <c r="AK19247" s="121"/>
    </row>
    <row r="19248" spans="37:37" ht="12.75">
      <c r="AK19248" s="121"/>
    </row>
    <row r="19249" spans="37:37" ht="12.75">
      <c r="AK19249" s="121"/>
    </row>
    <row r="19250" spans="37:37" ht="12.75">
      <c r="AK19250" s="121"/>
    </row>
    <row r="19251" spans="37:37" ht="12.75">
      <c r="AK19251" s="121"/>
    </row>
    <row r="19252" spans="37:37" ht="12.75">
      <c r="AK19252" s="121"/>
    </row>
    <row r="19253" spans="37:37" ht="12.75">
      <c r="AK19253" s="121"/>
    </row>
    <row r="19254" spans="37:37" ht="12.75">
      <c r="AK19254" s="121"/>
    </row>
    <row r="19255" spans="37:37" ht="12.75">
      <c r="AK19255" s="121"/>
    </row>
    <row r="19256" spans="37:37" ht="12.75">
      <c r="AK19256" s="121"/>
    </row>
    <row r="19257" spans="37:37" ht="12.75">
      <c r="AK19257" s="121"/>
    </row>
    <row r="19258" spans="37:37" ht="12.75">
      <c r="AK19258" s="121"/>
    </row>
    <row r="19259" spans="37:37" ht="12.75">
      <c r="AK19259" s="121"/>
    </row>
    <row r="19260" spans="37:37" ht="12.75">
      <c r="AK19260" s="121"/>
    </row>
    <row r="19261" spans="37:37" ht="12.75">
      <c r="AK19261" s="121"/>
    </row>
    <row r="19262" spans="37:37" ht="12.75">
      <c r="AK19262" s="121"/>
    </row>
    <row r="19263" spans="37:37" ht="12.75">
      <c r="AK19263" s="121"/>
    </row>
    <row r="19264" spans="37:37" ht="12.75">
      <c r="AK19264" s="121"/>
    </row>
    <row r="19265" spans="37:37" ht="12.75">
      <c r="AK19265" s="121"/>
    </row>
    <row r="19266" spans="37:37" ht="12.75">
      <c r="AK19266" s="121"/>
    </row>
    <row r="19267" spans="37:37" ht="12.75">
      <c r="AK19267" s="121"/>
    </row>
    <row r="19268" spans="37:37" ht="12.75">
      <c r="AK19268" s="121"/>
    </row>
    <row r="19269" spans="37:37" ht="12.75">
      <c r="AK19269" s="121"/>
    </row>
    <row r="19270" spans="37:37" ht="12.75">
      <c r="AK19270" s="121"/>
    </row>
    <row r="19271" spans="37:37" ht="12.75">
      <c r="AK19271" s="121"/>
    </row>
    <row r="19272" spans="37:37" ht="12.75">
      <c r="AK19272" s="121"/>
    </row>
    <row r="19273" spans="37:37" ht="12.75">
      <c r="AK19273" s="121"/>
    </row>
    <row r="19274" spans="37:37" ht="12.75">
      <c r="AK19274" s="121"/>
    </row>
    <row r="19275" spans="37:37" ht="12.75">
      <c r="AK19275" s="121"/>
    </row>
    <row r="19276" spans="37:37" ht="12.75">
      <c r="AK19276" s="121"/>
    </row>
    <row r="19277" spans="37:37" ht="12.75">
      <c r="AK19277" s="121"/>
    </row>
    <row r="19278" spans="37:37" ht="12.75">
      <c r="AK19278" s="121"/>
    </row>
    <row r="19279" spans="37:37" ht="12.75">
      <c r="AK19279" s="121"/>
    </row>
    <row r="19280" spans="37:37" ht="12.75">
      <c r="AK19280" s="121"/>
    </row>
    <row r="19281" spans="37:37" ht="12.75">
      <c r="AK19281" s="121"/>
    </row>
    <row r="19282" spans="37:37" ht="12.75">
      <c r="AK19282" s="121"/>
    </row>
    <row r="19283" spans="37:37" ht="12.75">
      <c r="AK19283" s="121"/>
    </row>
    <row r="19284" spans="37:37" ht="12.75">
      <c r="AK19284" s="121"/>
    </row>
    <row r="19285" spans="37:37" ht="12.75">
      <c r="AK19285" s="121"/>
    </row>
    <row r="19286" spans="37:37" ht="12.75">
      <c r="AK19286" s="121"/>
    </row>
    <row r="19287" spans="37:37" ht="12.75">
      <c r="AK19287" s="121"/>
    </row>
    <row r="19288" spans="37:37" ht="12.75">
      <c r="AK19288" s="121"/>
    </row>
    <row r="19289" spans="37:37" ht="12.75">
      <c r="AK19289" s="121"/>
    </row>
    <row r="19290" spans="37:37" ht="12.75">
      <c r="AK19290" s="121"/>
    </row>
    <row r="19291" spans="37:37" ht="12.75">
      <c r="AK19291" s="121"/>
    </row>
    <row r="19292" spans="37:37" ht="12.75">
      <c r="AK19292" s="121"/>
    </row>
    <row r="19293" spans="37:37" ht="12.75">
      <c r="AK19293" s="121"/>
    </row>
    <row r="19294" spans="37:37" ht="12.75">
      <c r="AK19294" s="121"/>
    </row>
    <row r="19295" spans="37:37" ht="12.75">
      <c r="AK19295" s="121"/>
    </row>
    <row r="19296" spans="37:37" ht="12.75">
      <c r="AK19296" s="121"/>
    </row>
    <row r="19297" spans="37:37" ht="12.75">
      <c r="AK19297" s="121"/>
    </row>
    <row r="19298" spans="37:37" ht="12.75">
      <c r="AK19298" s="121"/>
    </row>
    <row r="19299" spans="37:37" ht="12.75">
      <c r="AK19299" s="121"/>
    </row>
    <row r="19300" spans="37:37" ht="12.75">
      <c r="AK19300" s="121"/>
    </row>
    <row r="19301" spans="37:37" ht="12.75">
      <c r="AK19301" s="121"/>
    </row>
    <row r="19302" spans="37:37" ht="12.75">
      <c r="AK19302" s="121"/>
    </row>
    <row r="19303" spans="37:37" ht="12.75">
      <c r="AK19303" s="121"/>
    </row>
    <row r="19304" spans="37:37" ht="12.75">
      <c r="AK19304" s="121"/>
    </row>
    <row r="19305" spans="37:37" ht="12.75">
      <c r="AK19305" s="121"/>
    </row>
    <row r="19306" spans="37:37" ht="12.75">
      <c r="AK19306" s="121"/>
    </row>
    <row r="19307" spans="37:37" ht="12.75">
      <c r="AK19307" s="121"/>
    </row>
    <row r="19308" spans="37:37" ht="12.75">
      <c r="AK19308" s="121"/>
    </row>
    <row r="19309" spans="37:37" ht="12.75">
      <c r="AK19309" s="121"/>
    </row>
    <row r="19310" spans="37:37" ht="12.75">
      <c r="AK19310" s="121"/>
    </row>
    <row r="19311" spans="37:37" ht="12.75">
      <c r="AK19311" s="121"/>
    </row>
    <row r="19312" spans="37:37" ht="12.75">
      <c r="AK19312" s="121"/>
    </row>
    <row r="19313" spans="37:37" ht="12.75">
      <c r="AK19313" s="121"/>
    </row>
    <row r="19314" spans="37:37" ht="12.75">
      <c r="AK19314" s="121"/>
    </row>
    <row r="19315" spans="37:37" ht="12.75">
      <c r="AK19315" s="121"/>
    </row>
    <row r="19316" spans="37:37" ht="12.75">
      <c r="AK19316" s="121"/>
    </row>
    <row r="19317" spans="37:37" ht="12.75">
      <c r="AK19317" s="121"/>
    </row>
    <row r="19318" spans="37:37" ht="12.75">
      <c r="AK19318" s="121"/>
    </row>
    <row r="19319" spans="37:37" ht="12.75">
      <c r="AK19319" s="121"/>
    </row>
    <row r="19320" spans="37:37" ht="12.75">
      <c r="AK19320" s="121"/>
    </row>
    <row r="19321" spans="37:37" ht="12.75">
      <c r="AK19321" s="121"/>
    </row>
    <row r="19322" spans="37:37" ht="12.75">
      <c r="AK19322" s="121"/>
    </row>
    <row r="19323" spans="37:37" ht="12.75">
      <c r="AK19323" s="121"/>
    </row>
    <row r="19324" spans="37:37" ht="12.75">
      <c r="AK19324" s="121"/>
    </row>
    <row r="19325" spans="37:37" ht="12.75">
      <c r="AK19325" s="121"/>
    </row>
    <row r="19326" spans="37:37" ht="12.75">
      <c r="AK19326" s="121"/>
    </row>
    <row r="19327" spans="37:37" ht="12.75">
      <c r="AK19327" s="121"/>
    </row>
    <row r="19328" spans="37:37" ht="12.75">
      <c r="AK19328" s="121"/>
    </row>
    <row r="19329" spans="37:37" ht="12.75">
      <c r="AK19329" s="121"/>
    </row>
    <row r="19330" spans="37:37" ht="12.75">
      <c r="AK19330" s="121"/>
    </row>
    <row r="19331" spans="37:37" ht="12.75">
      <c r="AK19331" s="121"/>
    </row>
    <row r="19332" spans="37:37" ht="12.75">
      <c r="AK19332" s="121"/>
    </row>
    <row r="19333" spans="37:37" ht="12.75">
      <c r="AK19333" s="121"/>
    </row>
    <row r="19334" spans="37:37" ht="12.75">
      <c r="AK19334" s="121"/>
    </row>
    <row r="19335" spans="37:37" ht="12.75">
      <c r="AK19335" s="121"/>
    </row>
    <row r="19336" spans="37:37" ht="12.75">
      <c r="AK19336" s="121"/>
    </row>
    <row r="19337" spans="37:37" ht="12.75">
      <c r="AK19337" s="121"/>
    </row>
    <row r="19338" spans="37:37" ht="12.75">
      <c r="AK19338" s="121"/>
    </row>
    <row r="19339" spans="37:37" ht="12.75">
      <c r="AK19339" s="121"/>
    </row>
    <row r="19340" spans="37:37" ht="12.75">
      <c r="AK19340" s="121"/>
    </row>
    <row r="19341" spans="37:37" ht="12.75">
      <c r="AK19341" s="121"/>
    </row>
    <row r="19342" spans="37:37" ht="12.75">
      <c r="AK19342" s="121"/>
    </row>
    <row r="19343" spans="37:37" ht="12.75">
      <c r="AK19343" s="121"/>
    </row>
    <row r="19344" spans="37:37" ht="12.75">
      <c r="AK19344" s="121"/>
    </row>
    <row r="19345" spans="37:37" ht="12.75">
      <c r="AK19345" s="121"/>
    </row>
    <row r="19346" spans="37:37" ht="12.75">
      <c r="AK19346" s="121"/>
    </row>
    <row r="19347" spans="37:37" ht="12.75">
      <c r="AK19347" s="121"/>
    </row>
    <row r="19348" spans="37:37" ht="12.75">
      <c r="AK19348" s="121"/>
    </row>
    <row r="19349" spans="37:37" ht="12.75">
      <c r="AK19349" s="121"/>
    </row>
    <row r="19350" spans="37:37" ht="12.75">
      <c r="AK19350" s="121"/>
    </row>
    <row r="19351" spans="37:37" ht="12.75">
      <c r="AK19351" s="121"/>
    </row>
    <row r="19352" spans="37:37" ht="12.75">
      <c r="AK19352" s="121"/>
    </row>
    <row r="19353" spans="37:37" ht="12.75">
      <c r="AK19353" s="121"/>
    </row>
    <row r="19354" spans="37:37" ht="12.75">
      <c r="AK19354" s="121"/>
    </row>
    <row r="19355" spans="37:37" ht="12.75">
      <c r="AK19355" s="121"/>
    </row>
    <row r="19356" spans="37:37" ht="12.75">
      <c r="AK19356" s="121"/>
    </row>
    <row r="19357" spans="37:37" ht="12.75">
      <c r="AK19357" s="121"/>
    </row>
    <row r="19358" spans="37:37" ht="12.75">
      <c r="AK19358" s="121"/>
    </row>
    <row r="19359" spans="37:37" ht="12.75">
      <c r="AK19359" s="121"/>
    </row>
    <row r="19360" spans="37:37" ht="12.75">
      <c r="AK19360" s="121"/>
    </row>
    <row r="19361" spans="37:37" ht="12.75">
      <c r="AK19361" s="121"/>
    </row>
    <row r="19362" spans="37:37" ht="12.75">
      <c r="AK19362" s="121"/>
    </row>
    <row r="19363" spans="37:37" ht="12.75">
      <c r="AK19363" s="121"/>
    </row>
    <row r="19364" spans="37:37" ht="12.75">
      <c r="AK19364" s="121"/>
    </row>
    <row r="19365" spans="37:37" ht="12.75">
      <c r="AK19365" s="121"/>
    </row>
    <row r="19366" spans="37:37" ht="12.75">
      <c r="AK19366" s="121"/>
    </row>
    <row r="19367" spans="37:37" ht="12.75">
      <c r="AK19367" s="121"/>
    </row>
    <row r="19368" spans="37:37" ht="12.75">
      <c r="AK19368" s="121"/>
    </row>
    <row r="19369" spans="37:37" ht="12.75">
      <c r="AK19369" s="121"/>
    </row>
    <row r="19370" spans="37:37" ht="12.75">
      <c r="AK19370" s="121"/>
    </row>
    <row r="19371" spans="37:37" ht="12.75">
      <c r="AK19371" s="121"/>
    </row>
    <row r="19372" spans="37:37" ht="12.75">
      <c r="AK19372" s="121"/>
    </row>
    <row r="19373" spans="37:37" ht="12.75">
      <c r="AK19373" s="121"/>
    </row>
    <row r="19374" spans="37:37" ht="12.75">
      <c r="AK19374" s="121"/>
    </row>
    <row r="19375" spans="37:37" ht="12.75">
      <c r="AK19375" s="121"/>
    </row>
    <row r="19376" spans="37:37" ht="12.75">
      <c r="AK19376" s="121"/>
    </row>
    <row r="19377" spans="37:37" ht="12.75">
      <c r="AK19377" s="121"/>
    </row>
    <row r="19378" spans="37:37" ht="12.75">
      <c r="AK19378" s="121"/>
    </row>
    <row r="19379" spans="37:37" ht="12.75">
      <c r="AK19379" s="121"/>
    </row>
    <row r="19380" spans="37:37" ht="12.75">
      <c r="AK19380" s="121"/>
    </row>
    <row r="19381" spans="37:37" ht="12.75">
      <c r="AK19381" s="121"/>
    </row>
    <row r="19382" spans="37:37" ht="12.75">
      <c r="AK19382" s="121"/>
    </row>
    <row r="19383" spans="37:37" ht="12.75">
      <c r="AK19383" s="121"/>
    </row>
    <row r="19384" spans="37:37" ht="12.75">
      <c r="AK19384" s="121"/>
    </row>
    <row r="19385" spans="37:37" ht="12.75">
      <c r="AK19385" s="121"/>
    </row>
    <row r="19386" spans="37:37" ht="12.75">
      <c r="AK19386" s="121"/>
    </row>
    <row r="19387" spans="37:37" ht="12.75">
      <c r="AK19387" s="121"/>
    </row>
    <row r="19388" spans="37:37" ht="12.75">
      <c r="AK19388" s="121"/>
    </row>
    <row r="19389" spans="37:37" ht="12.75">
      <c r="AK19389" s="121"/>
    </row>
    <row r="19390" spans="37:37" ht="12.75">
      <c r="AK19390" s="121"/>
    </row>
    <row r="19391" spans="37:37" ht="12.75">
      <c r="AK19391" s="121"/>
    </row>
    <row r="19392" spans="37:37" ht="12.75">
      <c r="AK19392" s="121"/>
    </row>
    <row r="19393" spans="37:37" ht="12.75">
      <c r="AK19393" s="121"/>
    </row>
    <row r="19394" spans="37:37" ht="12.75">
      <c r="AK19394" s="121"/>
    </row>
    <row r="19395" spans="37:37" ht="12.75">
      <c r="AK19395" s="121"/>
    </row>
    <row r="19396" spans="37:37" ht="12.75">
      <c r="AK19396" s="121"/>
    </row>
    <row r="19397" spans="37:37" ht="12.75">
      <c r="AK19397" s="121"/>
    </row>
    <row r="19398" spans="37:37" ht="12.75">
      <c r="AK19398" s="121"/>
    </row>
    <row r="19399" spans="37:37" ht="12.75">
      <c r="AK19399" s="121"/>
    </row>
    <row r="19400" spans="37:37" ht="12.75">
      <c r="AK19400" s="121"/>
    </row>
    <row r="19401" spans="37:37" ht="12.75">
      <c r="AK19401" s="121"/>
    </row>
    <row r="19402" spans="37:37" ht="12.75">
      <c r="AK19402" s="121"/>
    </row>
    <row r="19403" spans="37:37" ht="12.75">
      <c r="AK19403" s="121"/>
    </row>
    <row r="19404" spans="37:37" ht="12.75">
      <c r="AK19404" s="121"/>
    </row>
    <row r="19405" spans="37:37" ht="12.75">
      <c r="AK19405" s="121"/>
    </row>
    <row r="19406" spans="37:37" ht="12.75">
      <c r="AK19406" s="121"/>
    </row>
    <row r="19407" spans="37:37" ht="12.75">
      <c r="AK19407" s="121"/>
    </row>
    <row r="19408" spans="37:37" ht="12.75">
      <c r="AK19408" s="121"/>
    </row>
    <row r="19409" spans="37:37" ht="12.75">
      <c r="AK19409" s="121"/>
    </row>
    <row r="19410" spans="37:37" ht="12.75">
      <c r="AK19410" s="121"/>
    </row>
    <row r="19411" spans="37:37" ht="12.75">
      <c r="AK19411" s="121"/>
    </row>
    <row r="19412" spans="37:37" ht="12.75">
      <c r="AK19412" s="121"/>
    </row>
    <row r="19413" spans="37:37" ht="12.75">
      <c r="AK19413" s="121"/>
    </row>
    <row r="19414" spans="37:37" ht="12.75">
      <c r="AK19414" s="121"/>
    </row>
    <row r="19415" spans="37:37" ht="12.75">
      <c r="AK19415" s="121"/>
    </row>
    <row r="19416" spans="37:37" ht="12.75">
      <c r="AK19416" s="121"/>
    </row>
    <row r="19417" spans="37:37" ht="12.75">
      <c r="AK19417" s="121"/>
    </row>
    <row r="19418" spans="37:37" ht="12.75">
      <c r="AK19418" s="121"/>
    </row>
    <row r="19419" spans="37:37" ht="12.75">
      <c r="AK19419" s="121"/>
    </row>
    <row r="19420" spans="37:37" ht="12.75">
      <c r="AK19420" s="121"/>
    </row>
    <row r="19421" spans="37:37" ht="12.75">
      <c r="AK19421" s="121"/>
    </row>
    <row r="19422" spans="37:37" ht="12.75">
      <c r="AK19422" s="121"/>
    </row>
    <row r="19423" spans="37:37" ht="12.75">
      <c r="AK19423" s="121"/>
    </row>
    <row r="19424" spans="37:37" ht="12.75">
      <c r="AK19424" s="121"/>
    </row>
    <row r="19425" spans="37:37" ht="12.75">
      <c r="AK19425" s="121"/>
    </row>
    <row r="19426" spans="37:37" ht="12.75">
      <c r="AK19426" s="121"/>
    </row>
    <row r="19427" spans="37:37" ht="12.75">
      <c r="AK19427" s="121"/>
    </row>
    <row r="19428" spans="37:37" ht="12.75">
      <c r="AK19428" s="121"/>
    </row>
    <row r="19429" spans="37:37" ht="12.75">
      <c r="AK19429" s="121"/>
    </row>
    <row r="19430" spans="37:37" ht="12.75">
      <c r="AK19430" s="121"/>
    </row>
    <row r="19431" spans="37:37" ht="12.75">
      <c r="AK19431" s="121"/>
    </row>
    <row r="19432" spans="37:37" ht="12.75">
      <c r="AK19432" s="121"/>
    </row>
    <row r="19433" spans="37:37" ht="12.75">
      <c r="AK19433" s="121"/>
    </row>
    <row r="19434" spans="37:37" ht="12.75">
      <c r="AK19434" s="121"/>
    </row>
    <row r="19435" spans="37:37" ht="12.75">
      <c r="AK19435" s="121"/>
    </row>
    <row r="19436" spans="37:37" ht="12.75">
      <c r="AK19436" s="121"/>
    </row>
    <row r="19437" spans="37:37" ht="12.75">
      <c r="AK19437" s="121"/>
    </row>
    <row r="19438" spans="37:37" ht="12.75">
      <c r="AK19438" s="121"/>
    </row>
    <row r="19439" spans="37:37" ht="12.75">
      <c r="AK19439" s="121"/>
    </row>
    <row r="19440" spans="37:37" ht="12.75">
      <c r="AK19440" s="121"/>
    </row>
    <row r="19441" spans="37:37" ht="12.75">
      <c r="AK19441" s="121"/>
    </row>
    <row r="19442" spans="37:37" ht="12.75">
      <c r="AK19442" s="121"/>
    </row>
    <row r="19443" spans="37:37" ht="12.75">
      <c r="AK19443" s="121"/>
    </row>
    <row r="19444" spans="37:37" ht="12.75">
      <c r="AK19444" s="121"/>
    </row>
    <row r="19445" spans="37:37" ht="12.75">
      <c r="AK19445" s="121"/>
    </row>
    <row r="19446" spans="37:37" ht="12.75">
      <c r="AK19446" s="121"/>
    </row>
    <row r="19447" spans="37:37" ht="12.75">
      <c r="AK19447" s="121"/>
    </row>
    <row r="19448" spans="37:37" ht="12.75">
      <c r="AK19448" s="121"/>
    </row>
    <row r="19449" spans="37:37" ht="12.75">
      <c r="AK19449" s="121"/>
    </row>
    <row r="19450" spans="37:37" ht="12.75">
      <c r="AK19450" s="121"/>
    </row>
    <row r="19451" spans="37:37" ht="12.75">
      <c r="AK19451" s="121"/>
    </row>
    <row r="19452" spans="37:37" ht="12.75">
      <c r="AK19452" s="121"/>
    </row>
    <row r="19453" spans="37:37" ht="12.75">
      <c r="AK19453" s="121"/>
    </row>
    <row r="19454" spans="37:37" ht="12.75">
      <c r="AK19454" s="121"/>
    </row>
    <row r="19455" spans="37:37" ht="12.75">
      <c r="AK19455" s="121"/>
    </row>
    <row r="19456" spans="37:37" ht="12.75">
      <c r="AK19456" s="121"/>
    </row>
    <row r="19457" spans="37:37" ht="12.75">
      <c r="AK19457" s="121"/>
    </row>
    <row r="19458" spans="37:37" ht="12.75">
      <c r="AK19458" s="121"/>
    </row>
    <row r="19459" spans="37:37" ht="12.75">
      <c r="AK19459" s="121"/>
    </row>
    <row r="19460" spans="37:37" ht="12.75">
      <c r="AK19460" s="121"/>
    </row>
    <row r="19461" spans="37:37" ht="12.75">
      <c r="AK19461" s="121"/>
    </row>
    <row r="19462" spans="37:37" ht="12.75">
      <c r="AK19462" s="121"/>
    </row>
    <row r="19463" spans="37:37" ht="12.75">
      <c r="AK19463" s="121"/>
    </row>
    <row r="19464" spans="37:37" ht="12.75">
      <c r="AK19464" s="121"/>
    </row>
    <row r="19465" spans="37:37" ht="12.75">
      <c r="AK19465" s="121"/>
    </row>
    <row r="19466" spans="37:37" ht="12.75">
      <c r="AK19466" s="121"/>
    </row>
    <row r="19467" spans="37:37" ht="12.75">
      <c r="AK19467" s="121"/>
    </row>
    <row r="19468" spans="37:37" ht="12.75">
      <c r="AK19468" s="121"/>
    </row>
    <row r="19469" spans="37:37" ht="12.75">
      <c r="AK19469" s="121"/>
    </row>
    <row r="19470" spans="37:37" ht="12.75">
      <c r="AK19470" s="121"/>
    </row>
    <row r="19471" spans="37:37" ht="12.75">
      <c r="AK19471" s="121"/>
    </row>
    <row r="19472" spans="37:37" ht="12.75">
      <c r="AK19472" s="121"/>
    </row>
    <row r="19473" spans="37:37" ht="12.75">
      <c r="AK19473" s="121"/>
    </row>
    <row r="19474" spans="37:37" ht="12.75">
      <c r="AK19474" s="121"/>
    </row>
    <row r="19475" spans="37:37" ht="12.75">
      <c r="AK19475" s="121"/>
    </row>
    <row r="19476" spans="37:37" ht="12.75">
      <c r="AK19476" s="121"/>
    </row>
    <row r="19477" spans="37:37" ht="12.75">
      <c r="AK19477" s="121"/>
    </row>
    <row r="19478" spans="37:37" ht="12.75">
      <c r="AK19478" s="121"/>
    </row>
    <row r="19479" spans="37:37" ht="12.75">
      <c r="AK19479" s="121"/>
    </row>
    <row r="19480" spans="37:37" ht="12.75">
      <c r="AK19480" s="121"/>
    </row>
    <row r="19481" spans="37:37" ht="12.75">
      <c r="AK19481" s="121"/>
    </row>
    <row r="19482" spans="37:37" ht="12.75">
      <c r="AK19482" s="121"/>
    </row>
    <row r="19483" spans="37:37" ht="12.75">
      <c r="AK19483" s="121"/>
    </row>
    <row r="19484" spans="37:37" ht="12.75">
      <c r="AK19484" s="121"/>
    </row>
    <row r="19485" spans="37:37" ht="12.75">
      <c r="AK19485" s="121"/>
    </row>
    <row r="19486" spans="37:37" ht="12.75">
      <c r="AK19486" s="121"/>
    </row>
    <row r="19487" spans="37:37" ht="12.75">
      <c r="AK19487" s="121"/>
    </row>
    <row r="19488" spans="37:37" ht="12.75">
      <c r="AK19488" s="121"/>
    </row>
    <row r="19489" spans="37:37" ht="12.75">
      <c r="AK19489" s="121"/>
    </row>
    <row r="19490" spans="37:37" ht="12.75">
      <c r="AK19490" s="121"/>
    </row>
    <row r="19491" spans="37:37" ht="12.75">
      <c r="AK19491" s="121"/>
    </row>
    <row r="19492" spans="37:37" ht="12.75">
      <c r="AK19492" s="121"/>
    </row>
    <row r="19493" spans="37:37" ht="12.75">
      <c r="AK19493" s="121"/>
    </row>
    <row r="19494" spans="37:37" ht="12.75">
      <c r="AK19494" s="121"/>
    </row>
    <row r="19495" spans="37:37" ht="12.75">
      <c r="AK19495" s="121"/>
    </row>
    <row r="19496" spans="37:37" ht="12.75">
      <c r="AK19496" s="121"/>
    </row>
    <row r="19497" spans="37:37" ht="12.75">
      <c r="AK19497" s="121"/>
    </row>
    <row r="19498" spans="37:37" ht="12.75">
      <c r="AK19498" s="121"/>
    </row>
    <row r="19499" spans="37:37" ht="12.75">
      <c r="AK19499" s="121"/>
    </row>
    <row r="19500" spans="37:37" ht="12.75">
      <c r="AK19500" s="121"/>
    </row>
    <row r="19501" spans="37:37" ht="12.75">
      <c r="AK19501" s="121"/>
    </row>
    <row r="19502" spans="37:37" ht="12.75">
      <c r="AK19502" s="121"/>
    </row>
    <row r="19503" spans="37:37" ht="12.75">
      <c r="AK19503" s="121"/>
    </row>
    <row r="19504" spans="37:37" ht="12.75">
      <c r="AK19504" s="121"/>
    </row>
    <row r="19505" spans="37:37" ht="12.75">
      <c r="AK19505" s="121"/>
    </row>
    <row r="19506" spans="37:37" ht="12.75">
      <c r="AK19506" s="121"/>
    </row>
    <row r="19507" spans="37:37" ht="12.75">
      <c r="AK19507" s="121"/>
    </row>
    <row r="19508" spans="37:37" ht="12.75">
      <c r="AK19508" s="121"/>
    </row>
    <row r="19509" spans="37:37" ht="12.75">
      <c r="AK19509" s="121"/>
    </row>
    <row r="19510" spans="37:37" ht="12.75">
      <c r="AK19510" s="121"/>
    </row>
    <row r="19511" spans="37:37" ht="12.75">
      <c r="AK19511" s="121"/>
    </row>
    <row r="19512" spans="37:37" ht="12.75">
      <c r="AK19512" s="121"/>
    </row>
    <row r="19513" spans="37:37" ht="12.75">
      <c r="AK19513" s="121"/>
    </row>
    <row r="19514" spans="37:37" ht="12.75">
      <c r="AK19514" s="121"/>
    </row>
    <row r="19515" spans="37:37" ht="12.75">
      <c r="AK19515" s="121"/>
    </row>
    <row r="19516" spans="37:37" ht="12.75">
      <c r="AK19516" s="121"/>
    </row>
    <row r="19517" spans="37:37" ht="12.75">
      <c r="AK19517" s="121"/>
    </row>
    <row r="19518" spans="37:37" ht="12.75">
      <c r="AK19518" s="121"/>
    </row>
    <row r="19519" spans="37:37" ht="12.75">
      <c r="AK19519" s="121"/>
    </row>
    <row r="19520" spans="37:37" ht="12.75">
      <c r="AK19520" s="121"/>
    </row>
    <row r="19521" spans="37:37" ht="12.75">
      <c r="AK19521" s="121"/>
    </row>
    <row r="19522" spans="37:37" ht="12.75">
      <c r="AK19522" s="121"/>
    </row>
    <row r="19523" spans="37:37" ht="12.75">
      <c r="AK19523" s="121"/>
    </row>
    <row r="19524" spans="37:37" ht="12.75">
      <c r="AK19524" s="121"/>
    </row>
    <row r="19525" spans="37:37" ht="12.75">
      <c r="AK19525" s="121"/>
    </row>
    <row r="19526" spans="37:37" ht="12.75">
      <c r="AK19526" s="121"/>
    </row>
    <row r="19527" spans="37:37" ht="12.75">
      <c r="AK19527" s="121"/>
    </row>
    <row r="19528" spans="37:37" ht="12.75">
      <c r="AK19528" s="121"/>
    </row>
    <row r="19529" spans="37:37" ht="12.75">
      <c r="AK19529" s="121"/>
    </row>
    <row r="19530" spans="37:37" ht="12.75">
      <c r="AK19530" s="121"/>
    </row>
    <row r="19531" spans="37:37" ht="12.75">
      <c r="AK19531" s="121"/>
    </row>
    <row r="19532" spans="37:37" ht="12.75">
      <c r="AK19532" s="121"/>
    </row>
    <row r="19533" spans="37:37" ht="12.75">
      <c r="AK19533" s="121"/>
    </row>
    <row r="19534" spans="37:37" ht="12.75">
      <c r="AK19534" s="121"/>
    </row>
    <row r="19535" spans="37:37" ht="12.75">
      <c r="AK19535" s="121"/>
    </row>
    <row r="19536" spans="37:37" ht="12.75">
      <c r="AK19536" s="121"/>
    </row>
    <row r="19537" spans="37:37" ht="12.75">
      <c r="AK19537" s="121"/>
    </row>
    <row r="19538" spans="37:37" ht="12.75">
      <c r="AK19538" s="121"/>
    </row>
    <row r="19539" spans="37:37" ht="12.75">
      <c r="AK19539" s="121"/>
    </row>
    <row r="19540" spans="37:37" ht="12.75">
      <c r="AK19540" s="121"/>
    </row>
    <row r="19541" spans="37:37" ht="12.75">
      <c r="AK19541" s="121"/>
    </row>
    <row r="19542" spans="37:37" ht="12.75">
      <c r="AK19542" s="121"/>
    </row>
    <row r="19543" spans="37:37" ht="12.75">
      <c r="AK19543" s="121"/>
    </row>
    <row r="19544" spans="37:37" ht="12.75">
      <c r="AK19544" s="121"/>
    </row>
    <row r="19545" spans="37:37" ht="12.75">
      <c r="AK19545" s="121"/>
    </row>
    <row r="19546" spans="37:37" ht="12.75">
      <c r="AK19546" s="121"/>
    </row>
    <row r="19547" spans="37:37" ht="12.75">
      <c r="AK19547" s="121"/>
    </row>
    <row r="19548" spans="37:37" ht="12.75">
      <c r="AK19548" s="121"/>
    </row>
    <row r="19549" spans="37:37" ht="12.75">
      <c r="AK19549" s="121"/>
    </row>
    <row r="19550" spans="37:37" ht="12.75">
      <c r="AK19550" s="121"/>
    </row>
    <row r="19551" spans="37:37" ht="12.75">
      <c r="AK19551" s="121"/>
    </row>
    <row r="19552" spans="37:37" ht="12.75">
      <c r="AK19552" s="121"/>
    </row>
    <row r="19553" spans="37:37" ht="12.75">
      <c r="AK19553" s="121"/>
    </row>
    <row r="19554" spans="37:37" ht="12.75">
      <c r="AK19554" s="121"/>
    </row>
    <row r="19555" spans="37:37" ht="12.75">
      <c r="AK19555" s="121"/>
    </row>
    <row r="19556" spans="37:37" ht="12.75">
      <c r="AK19556" s="121"/>
    </row>
    <row r="19557" spans="37:37" ht="12.75">
      <c r="AK19557" s="121"/>
    </row>
    <row r="19558" spans="37:37" ht="12.75">
      <c r="AK19558" s="121"/>
    </row>
    <row r="19559" spans="37:37" ht="12.75">
      <c r="AK19559" s="121"/>
    </row>
    <row r="19560" spans="37:37" ht="12.75">
      <c r="AK19560" s="121"/>
    </row>
    <row r="19561" spans="37:37" ht="12.75">
      <c r="AK19561" s="121"/>
    </row>
    <row r="19562" spans="37:37" ht="12.75">
      <c r="AK19562" s="121"/>
    </row>
    <row r="19563" spans="37:37" ht="12.75">
      <c r="AK19563" s="121"/>
    </row>
    <row r="19564" spans="37:37" ht="12.75">
      <c r="AK19564" s="121"/>
    </row>
    <row r="19565" spans="37:37" ht="12.75">
      <c r="AK19565" s="121"/>
    </row>
    <row r="19566" spans="37:37" ht="12.75">
      <c r="AK19566" s="121"/>
    </row>
    <row r="19567" spans="37:37" ht="12.75">
      <c r="AK19567" s="121"/>
    </row>
    <row r="19568" spans="37:37" ht="12.75">
      <c r="AK19568" s="121"/>
    </row>
    <row r="19569" spans="37:37" ht="12.75">
      <c r="AK19569" s="121"/>
    </row>
    <row r="19570" spans="37:37" ht="12.75">
      <c r="AK19570" s="121"/>
    </row>
    <row r="19571" spans="37:37" ht="12.75">
      <c r="AK19571" s="121"/>
    </row>
    <row r="19572" spans="37:37" ht="12.75">
      <c r="AK19572" s="121"/>
    </row>
    <row r="19573" spans="37:37" ht="12.75">
      <c r="AK19573" s="121"/>
    </row>
    <row r="19574" spans="37:37" ht="12.75">
      <c r="AK19574" s="121"/>
    </row>
    <row r="19575" spans="37:37" ht="12.75">
      <c r="AK19575" s="121"/>
    </row>
    <row r="19576" spans="37:37" ht="12.75">
      <c r="AK19576" s="121"/>
    </row>
    <row r="19577" spans="37:37" ht="12.75">
      <c r="AK19577" s="121"/>
    </row>
    <row r="19578" spans="37:37" ht="12.75">
      <c r="AK19578" s="121"/>
    </row>
    <row r="19579" spans="37:37" ht="12.75">
      <c r="AK19579" s="121"/>
    </row>
    <row r="19580" spans="37:37" ht="12.75">
      <c r="AK19580" s="121"/>
    </row>
    <row r="19581" spans="37:37" ht="12.75">
      <c r="AK19581" s="121"/>
    </row>
    <row r="19582" spans="37:37" ht="12.75">
      <c r="AK19582" s="121"/>
    </row>
    <row r="19583" spans="37:37" ht="12.75">
      <c r="AK19583" s="121"/>
    </row>
    <row r="19584" spans="37:37" ht="12.75">
      <c r="AK19584" s="121"/>
    </row>
    <row r="19585" spans="37:37" ht="12.75">
      <c r="AK19585" s="121"/>
    </row>
    <row r="19586" spans="37:37" ht="12.75">
      <c r="AK19586" s="121"/>
    </row>
    <row r="19587" spans="37:37" ht="12.75">
      <c r="AK19587" s="121"/>
    </row>
    <row r="19588" spans="37:37" ht="12.75">
      <c r="AK19588" s="121"/>
    </row>
    <row r="19589" spans="37:37" ht="12.75">
      <c r="AK19589" s="121"/>
    </row>
    <row r="19590" spans="37:37" ht="12.75">
      <c r="AK19590" s="121"/>
    </row>
    <row r="19591" spans="37:37" ht="12.75">
      <c r="AK19591" s="121"/>
    </row>
    <row r="19592" spans="37:37" ht="12.75">
      <c r="AK19592" s="121"/>
    </row>
    <row r="19593" spans="37:37" ht="12.75">
      <c r="AK19593" s="121"/>
    </row>
    <row r="19594" spans="37:37" ht="12.75">
      <c r="AK19594" s="121"/>
    </row>
    <row r="19595" spans="37:37" ht="12.75">
      <c r="AK19595" s="121"/>
    </row>
    <row r="19596" spans="37:37" ht="12.75">
      <c r="AK19596" s="121"/>
    </row>
    <row r="19597" spans="37:37" ht="12.75">
      <c r="AK19597" s="121"/>
    </row>
    <row r="19598" spans="37:37" ht="12.75">
      <c r="AK19598" s="121"/>
    </row>
    <row r="19599" spans="37:37" ht="12.75">
      <c r="AK19599" s="121"/>
    </row>
    <row r="19600" spans="37:37" ht="12.75">
      <c r="AK19600" s="121"/>
    </row>
    <row r="19601" spans="37:37" ht="12.75">
      <c r="AK19601" s="121"/>
    </row>
    <row r="19602" spans="37:37" ht="12.75">
      <c r="AK19602" s="121"/>
    </row>
    <row r="19603" spans="37:37" ht="12.75">
      <c r="AK19603" s="121"/>
    </row>
    <row r="19604" spans="37:37" ht="12.75">
      <c r="AK19604" s="121"/>
    </row>
    <row r="19605" spans="37:37" ht="12.75">
      <c r="AK19605" s="121"/>
    </row>
    <row r="19606" spans="37:37" ht="12.75">
      <c r="AK19606" s="121"/>
    </row>
    <row r="19607" spans="37:37" ht="12.75">
      <c r="AK19607" s="121"/>
    </row>
    <row r="19608" spans="37:37" ht="12.75">
      <c r="AK19608" s="121"/>
    </row>
    <row r="19609" spans="37:37" ht="12.75">
      <c r="AK19609" s="121"/>
    </row>
    <row r="19610" spans="37:37" ht="12.75">
      <c r="AK19610" s="121"/>
    </row>
    <row r="19611" spans="37:37" ht="12.75">
      <c r="AK19611" s="121"/>
    </row>
    <row r="19612" spans="37:37" ht="12.75">
      <c r="AK19612" s="121"/>
    </row>
    <row r="19613" spans="37:37" ht="12.75">
      <c r="AK19613" s="121"/>
    </row>
    <row r="19614" spans="37:37" ht="12.75">
      <c r="AK19614" s="121"/>
    </row>
    <row r="19615" spans="37:37" ht="12.75">
      <c r="AK19615" s="121"/>
    </row>
    <row r="19616" spans="37:37" ht="12.75">
      <c r="AK19616" s="121"/>
    </row>
    <row r="19617" spans="37:37" ht="12.75">
      <c r="AK19617" s="121"/>
    </row>
    <row r="19618" spans="37:37" ht="12.75">
      <c r="AK19618" s="121"/>
    </row>
    <row r="19619" spans="37:37" ht="12.75">
      <c r="AK19619" s="121"/>
    </row>
    <row r="19620" spans="37:37" ht="12.75">
      <c r="AK19620" s="121"/>
    </row>
    <row r="19621" spans="37:37" ht="12.75">
      <c r="AK19621" s="121"/>
    </row>
    <row r="19622" spans="37:37" ht="12.75">
      <c r="AK19622" s="121"/>
    </row>
    <row r="19623" spans="37:37" ht="12.75">
      <c r="AK19623" s="121"/>
    </row>
    <row r="19624" spans="37:37" ht="12.75">
      <c r="AK19624" s="121"/>
    </row>
    <row r="19625" spans="37:37" ht="12.75">
      <c r="AK19625" s="121"/>
    </row>
    <row r="19626" spans="37:37" ht="12.75">
      <c r="AK19626" s="121"/>
    </row>
    <row r="19627" spans="37:37" ht="12.75">
      <c r="AK19627" s="121"/>
    </row>
    <row r="19628" spans="37:37" ht="12.75">
      <c r="AK19628" s="121"/>
    </row>
    <row r="19629" spans="37:37" ht="12.75">
      <c r="AK19629" s="121"/>
    </row>
    <row r="19630" spans="37:37" ht="12.75">
      <c r="AK19630" s="121"/>
    </row>
    <row r="19631" spans="37:37" ht="12.75">
      <c r="AK19631" s="121"/>
    </row>
    <row r="19632" spans="37:37" ht="12.75">
      <c r="AK19632" s="121"/>
    </row>
    <row r="19633" spans="37:37" ht="12.75">
      <c r="AK19633" s="121"/>
    </row>
    <row r="19634" spans="37:37" ht="12.75">
      <c r="AK19634" s="121"/>
    </row>
    <row r="19635" spans="37:37" ht="12.75">
      <c r="AK19635" s="121"/>
    </row>
    <row r="19636" spans="37:37" ht="12.75">
      <c r="AK19636" s="121"/>
    </row>
    <row r="19637" spans="37:37" ht="12.75">
      <c r="AK19637" s="121"/>
    </row>
    <row r="19638" spans="37:37" ht="12.75">
      <c r="AK19638" s="121"/>
    </row>
    <row r="19639" spans="37:37" ht="12.75">
      <c r="AK19639" s="121"/>
    </row>
    <row r="19640" spans="37:37" ht="12.75">
      <c r="AK19640" s="121"/>
    </row>
    <row r="19641" spans="37:37" ht="12.75">
      <c r="AK19641" s="121"/>
    </row>
    <row r="19642" spans="37:37" ht="12.75">
      <c r="AK19642" s="121"/>
    </row>
    <row r="19643" spans="37:37" ht="12.75">
      <c r="AK19643" s="121"/>
    </row>
    <row r="19644" spans="37:37" ht="12.75">
      <c r="AK19644" s="121"/>
    </row>
    <row r="19645" spans="37:37" ht="12.75">
      <c r="AK19645" s="121"/>
    </row>
    <row r="19646" spans="37:37" ht="12.75">
      <c r="AK19646" s="121"/>
    </row>
    <row r="19647" spans="37:37" ht="12.75">
      <c r="AK19647" s="121"/>
    </row>
    <row r="19648" spans="37:37" ht="12.75">
      <c r="AK19648" s="121"/>
    </row>
    <row r="19649" spans="37:37" ht="12.75">
      <c r="AK19649" s="121"/>
    </row>
    <row r="19650" spans="37:37" ht="12.75">
      <c r="AK19650" s="121"/>
    </row>
    <row r="19651" spans="37:37" ht="12.75">
      <c r="AK19651" s="121"/>
    </row>
    <row r="19652" spans="37:37" ht="12.75">
      <c r="AK19652" s="121"/>
    </row>
    <row r="19653" spans="37:37" ht="12.75">
      <c r="AK19653" s="121"/>
    </row>
    <row r="19654" spans="37:37" ht="12.75">
      <c r="AK19654" s="121"/>
    </row>
    <row r="19655" spans="37:37" ht="12.75">
      <c r="AK19655" s="121"/>
    </row>
    <row r="19656" spans="37:37" ht="12.75">
      <c r="AK19656" s="121"/>
    </row>
    <row r="19657" spans="37:37" ht="12.75">
      <c r="AK19657" s="121"/>
    </row>
    <row r="19658" spans="37:37" ht="12.75">
      <c r="AK19658" s="121"/>
    </row>
    <row r="19659" spans="37:37" ht="12.75">
      <c r="AK19659" s="121"/>
    </row>
    <row r="19660" spans="37:37" ht="12.75">
      <c r="AK19660" s="121"/>
    </row>
    <row r="19661" spans="37:37" ht="12.75">
      <c r="AK19661" s="121"/>
    </row>
    <row r="19662" spans="37:37" ht="12.75">
      <c r="AK19662" s="121"/>
    </row>
    <row r="19663" spans="37:37" ht="12.75">
      <c r="AK19663" s="121"/>
    </row>
    <row r="19664" spans="37:37" ht="12.75">
      <c r="AK19664" s="121"/>
    </row>
    <row r="19665" spans="37:37" ht="12.75">
      <c r="AK19665" s="121"/>
    </row>
    <row r="19666" spans="37:37" ht="12.75">
      <c r="AK19666" s="121"/>
    </row>
    <row r="19667" spans="37:37" ht="12.75">
      <c r="AK19667" s="121"/>
    </row>
    <row r="19668" spans="37:37" ht="12.75">
      <c r="AK19668" s="121"/>
    </row>
    <row r="19669" spans="37:37" ht="12.75">
      <c r="AK19669" s="121"/>
    </row>
    <row r="19670" spans="37:37" ht="12.75">
      <c r="AK19670" s="121"/>
    </row>
    <row r="19671" spans="37:37" ht="12.75">
      <c r="AK19671" s="121"/>
    </row>
    <row r="19672" spans="37:37" ht="12.75">
      <c r="AK19672" s="121"/>
    </row>
    <row r="19673" spans="37:37" ht="12.75">
      <c r="AK19673" s="121"/>
    </row>
    <row r="19674" spans="37:37" ht="12.75">
      <c r="AK19674" s="121"/>
    </row>
    <row r="19675" spans="37:37" ht="12.75">
      <c r="AK19675" s="121"/>
    </row>
    <row r="19676" spans="37:37" ht="12.75">
      <c r="AK19676" s="121"/>
    </row>
    <row r="19677" spans="37:37" ht="12.75">
      <c r="AK19677" s="121"/>
    </row>
    <row r="19678" spans="37:37" ht="12.75">
      <c r="AK19678" s="121"/>
    </row>
    <row r="19679" spans="37:37" ht="12.75">
      <c r="AK19679" s="121"/>
    </row>
    <row r="19680" spans="37:37" ht="12.75">
      <c r="AK19680" s="121"/>
    </row>
    <row r="19681" spans="37:37" ht="12.75">
      <c r="AK19681" s="121"/>
    </row>
    <row r="19682" spans="37:37" ht="12.75">
      <c r="AK19682" s="121"/>
    </row>
    <row r="19683" spans="37:37" ht="12.75">
      <c r="AK19683" s="121"/>
    </row>
    <row r="19684" spans="37:37" ht="12.75">
      <c r="AK19684" s="121"/>
    </row>
    <row r="19685" spans="37:37" ht="12.75">
      <c r="AK19685" s="121"/>
    </row>
    <row r="19686" spans="37:37" ht="12.75">
      <c r="AK19686" s="121"/>
    </row>
    <row r="19687" spans="37:37" ht="12.75">
      <c r="AK19687" s="121"/>
    </row>
    <row r="19688" spans="37:37" ht="12.75">
      <c r="AK19688" s="121"/>
    </row>
    <row r="19689" spans="37:37" ht="12.75">
      <c r="AK19689" s="121"/>
    </row>
    <row r="19690" spans="37:37" ht="12.75">
      <c r="AK19690" s="121"/>
    </row>
    <row r="19691" spans="37:37" ht="12.75">
      <c r="AK19691" s="121"/>
    </row>
    <row r="19692" spans="37:37" ht="12.75">
      <c r="AK19692" s="121"/>
    </row>
    <row r="19693" spans="37:37" ht="12.75">
      <c r="AK19693" s="121"/>
    </row>
    <row r="19694" spans="37:37" ht="12.75">
      <c r="AK19694" s="121"/>
    </row>
    <row r="19695" spans="37:37" ht="12.75">
      <c r="AK19695" s="121"/>
    </row>
    <row r="19696" spans="37:37" ht="12.75">
      <c r="AK19696" s="121"/>
    </row>
    <row r="19697" spans="37:37" ht="12.75">
      <c r="AK19697" s="121"/>
    </row>
    <row r="19698" spans="37:37" ht="12.75">
      <c r="AK19698" s="121"/>
    </row>
    <row r="19699" spans="37:37" ht="12.75">
      <c r="AK19699" s="121"/>
    </row>
    <row r="19700" spans="37:37" ht="12.75">
      <c r="AK19700" s="121"/>
    </row>
    <row r="19701" spans="37:37" ht="12.75">
      <c r="AK19701" s="121"/>
    </row>
    <row r="19702" spans="37:37" ht="12.75">
      <c r="AK19702" s="121"/>
    </row>
    <row r="19703" spans="37:37" ht="12.75">
      <c r="AK19703" s="121"/>
    </row>
    <row r="19704" spans="37:37" ht="12.75">
      <c r="AK19704" s="121"/>
    </row>
    <row r="19705" spans="37:37" ht="12.75">
      <c r="AK19705" s="121"/>
    </row>
    <row r="19706" spans="37:37" ht="12.75">
      <c r="AK19706" s="121"/>
    </row>
    <row r="19707" spans="37:37" ht="12.75">
      <c r="AK19707" s="121"/>
    </row>
    <row r="19708" spans="37:37" ht="12.75">
      <c r="AK19708" s="121"/>
    </row>
    <row r="19709" spans="37:37" ht="12.75">
      <c r="AK19709" s="121"/>
    </row>
    <row r="19710" spans="37:37" ht="12.75">
      <c r="AK19710" s="121"/>
    </row>
    <row r="19711" spans="37:37" ht="12.75">
      <c r="AK19711" s="121"/>
    </row>
    <row r="19712" spans="37:37" ht="12.75">
      <c r="AK19712" s="121"/>
    </row>
    <row r="19713" spans="37:37" ht="12.75">
      <c r="AK19713" s="121"/>
    </row>
    <row r="19714" spans="37:37" ht="12.75">
      <c r="AK19714" s="121"/>
    </row>
    <row r="19715" spans="37:37" ht="12.75">
      <c r="AK19715" s="121"/>
    </row>
    <row r="19716" spans="37:37" ht="12.75">
      <c r="AK19716" s="121"/>
    </row>
    <row r="19717" spans="37:37" ht="12.75">
      <c r="AK19717" s="121"/>
    </row>
    <row r="19718" spans="37:37" ht="12.75">
      <c r="AK19718" s="121"/>
    </row>
    <row r="19719" spans="37:37" ht="12.75">
      <c r="AK19719" s="121"/>
    </row>
    <row r="19720" spans="37:37" ht="12.75">
      <c r="AK19720" s="121"/>
    </row>
    <row r="19721" spans="37:37" ht="12.75">
      <c r="AK19721" s="121"/>
    </row>
    <row r="19722" spans="37:37" ht="12.75">
      <c r="AK19722" s="121"/>
    </row>
    <row r="19723" spans="37:37" ht="12.75">
      <c r="AK19723" s="121"/>
    </row>
    <row r="19724" spans="37:37" ht="12.75">
      <c r="AK19724" s="121"/>
    </row>
    <row r="19725" spans="37:37" ht="12.75">
      <c r="AK19725" s="121"/>
    </row>
    <row r="19726" spans="37:37" ht="12.75">
      <c r="AK19726" s="121"/>
    </row>
    <row r="19727" spans="37:37" ht="12.75">
      <c r="AK19727" s="121"/>
    </row>
    <row r="19728" spans="37:37" ht="12.75">
      <c r="AK19728" s="121"/>
    </row>
    <row r="19729" spans="37:37" ht="12.75">
      <c r="AK19729" s="121"/>
    </row>
    <row r="19730" spans="37:37" ht="12.75">
      <c r="AK19730" s="121"/>
    </row>
    <row r="19731" spans="37:37" ht="12.75">
      <c r="AK19731" s="121"/>
    </row>
    <row r="19732" spans="37:37" ht="12.75">
      <c r="AK19732" s="121"/>
    </row>
    <row r="19733" spans="37:37" ht="12.75">
      <c r="AK19733" s="121"/>
    </row>
    <row r="19734" spans="37:37" ht="12.75">
      <c r="AK19734" s="121"/>
    </row>
    <row r="19735" spans="37:37" ht="12.75">
      <c r="AK19735" s="121"/>
    </row>
    <row r="19736" spans="37:37" ht="12.75">
      <c r="AK19736" s="121"/>
    </row>
    <row r="19737" spans="37:37" ht="12.75">
      <c r="AK19737" s="121"/>
    </row>
    <row r="19738" spans="37:37" ht="12.75">
      <c r="AK19738" s="121"/>
    </row>
    <row r="19739" spans="37:37" ht="12.75">
      <c r="AK19739" s="121"/>
    </row>
    <row r="19740" spans="37:37" ht="12.75">
      <c r="AK19740" s="121"/>
    </row>
    <row r="19741" spans="37:37" ht="12.75">
      <c r="AK19741" s="121"/>
    </row>
    <row r="19742" spans="37:37" ht="12.75">
      <c r="AK19742" s="121"/>
    </row>
    <row r="19743" spans="37:37" ht="12.75">
      <c r="AK19743" s="121"/>
    </row>
    <row r="19744" spans="37:37" ht="12.75">
      <c r="AK19744" s="121"/>
    </row>
    <row r="19745" spans="37:37" ht="12.75">
      <c r="AK19745" s="121"/>
    </row>
    <row r="19746" spans="37:37" ht="12.75">
      <c r="AK19746" s="121"/>
    </row>
    <row r="19747" spans="37:37" ht="12.75">
      <c r="AK19747" s="121"/>
    </row>
    <row r="19748" spans="37:37" ht="12.75">
      <c r="AK19748" s="121"/>
    </row>
    <row r="19749" spans="37:37" ht="12.75">
      <c r="AK19749" s="121"/>
    </row>
    <row r="19750" spans="37:37" ht="12.75">
      <c r="AK19750" s="121"/>
    </row>
    <row r="19751" spans="37:37" ht="12.75">
      <c r="AK19751" s="121"/>
    </row>
    <row r="19752" spans="37:37" ht="12.75">
      <c r="AK19752" s="121"/>
    </row>
    <row r="19753" spans="37:37" ht="12.75">
      <c r="AK19753" s="121"/>
    </row>
    <row r="19754" spans="37:37" ht="12.75">
      <c r="AK19754" s="121"/>
    </row>
    <row r="19755" spans="37:37" ht="12.75">
      <c r="AK19755" s="121"/>
    </row>
    <row r="19756" spans="37:37" ht="12.75">
      <c r="AK19756" s="121"/>
    </row>
    <row r="19757" spans="37:37" ht="12.75">
      <c r="AK19757" s="121"/>
    </row>
    <row r="19758" spans="37:37" ht="12.75">
      <c r="AK19758" s="121"/>
    </row>
    <row r="19759" spans="37:37" ht="12.75">
      <c r="AK19759" s="121"/>
    </row>
    <row r="19760" spans="37:37" ht="12.75">
      <c r="AK19760" s="121"/>
    </row>
    <row r="19761" spans="37:37" ht="12.75">
      <c r="AK19761" s="121"/>
    </row>
    <row r="19762" spans="37:37" ht="12.75">
      <c r="AK19762" s="121"/>
    </row>
    <row r="19763" spans="37:37" ht="12.75">
      <c r="AK19763" s="121"/>
    </row>
    <row r="19764" spans="37:37" ht="12.75">
      <c r="AK19764" s="121"/>
    </row>
    <row r="19765" spans="37:37" ht="12.75">
      <c r="AK19765" s="121"/>
    </row>
    <row r="19766" spans="37:37" ht="12.75">
      <c r="AK19766" s="121"/>
    </row>
    <row r="19767" spans="37:37" ht="12.75">
      <c r="AK19767" s="121"/>
    </row>
    <row r="19768" spans="37:37" ht="12.75">
      <c r="AK19768" s="121"/>
    </row>
    <row r="19769" spans="37:37" ht="12.75">
      <c r="AK19769" s="121"/>
    </row>
    <row r="19770" spans="37:37" ht="12.75">
      <c r="AK19770" s="121"/>
    </row>
    <row r="19771" spans="37:37" ht="12.75">
      <c r="AK19771" s="121"/>
    </row>
    <row r="19772" spans="37:37" ht="12.75">
      <c r="AK19772" s="121"/>
    </row>
    <row r="19773" spans="37:37" ht="12.75">
      <c r="AK19773" s="121"/>
    </row>
    <row r="19774" spans="37:37" ht="12.75">
      <c r="AK19774" s="121"/>
    </row>
    <row r="19775" spans="37:37" ht="12.75">
      <c r="AK19775" s="121"/>
    </row>
    <row r="19776" spans="37:37" ht="12.75">
      <c r="AK19776" s="121"/>
    </row>
    <row r="19777" spans="37:37" ht="12.75">
      <c r="AK19777" s="121"/>
    </row>
    <row r="19778" spans="37:37" ht="12.75">
      <c r="AK19778" s="121"/>
    </row>
    <row r="19779" spans="37:37" ht="12.75">
      <c r="AK19779" s="121"/>
    </row>
    <row r="19780" spans="37:37" ht="12.75">
      <c r="AK19780" s="121"/>
    </row>
    <row r="19781" spans="37:37" ht="12.75">
      <c r="AK19781" s="121"/>
    </row>
    <row r="19782" spans="37:37" ht="12.75">
      <c r="AK19782" s="121"/>
    </row>
    <row r="19783" spans="37:37" ht="12.75">
      <c r="AK19783" s="121"/>
    </row>
    <row r="19784" spans="37:37" ht="12.75">
      <c r="AK19784" s="121"/>
    </row>
    <row r="19785" spans="37:37" ht="12.75">
      <c r="AK19785" s="121"/>
    </row>
    <row r="19786" spans="37:37" ht="12.75">
      <c r="AK19786" s="121"/>
    </row>
    <row r="19787" spans="37:37" ht="12.75">
      <c r="AK19787" s="121"/>
    </row>
    <row r="19788" spans="37:37" ht="12.75">
      <c r="AK19788" s="121"/>
    </row>
    <row r="19789" spans="37:37" ht="12.75">
      <c r="AK19789" s="121"/>
    </row>
    <row r="19790" spans="37:37" ht="12.75">
      <c r="AK19790" s="121"/>
    </row>
    <row r="19791" spans="37:37" ht="12.75">
      <c r="AK19791" s="121"/>
    </row>
    <row r="19792" spans="37:37" ht="12.75">
      <c r="AK19792" s="121"/>
    </row>
    <row r="19793" spans="37:37" ht="12.75">
      <c r="AK19793" s="121"/>
    </row>
    <row r="19794" spans="37:37" ht="12.75">
      <c r="AK19794" s="121"/>
    </row>
    <row r="19795" spans="37:37" ht="12.75">
      <c r="AK19795" s="121"/>
    </row>
    <row r="19796" spans="37:37" ht="12.75">
      <c r="AK19796" s="121"/>
    </row>
    <row r="19797" spans="37:37" ht="12.75">
      <c r="AK19797" s="121"/>
    </row>
    <row r="19798" spans="37:37" ht="12.75">
      <c r="AK19798" s="121"/>
    </row>
    <row r="19799" spans="37:37" ht="12.75">
      <c r="AK19799" s="121"/>
    </row>
    <row r="19800" spans="37:37" ht="12.75">
      <c r="AK19800" s="121"/>
    </row>
    <row r="19801" spans="37:37" ht="12.75">
      <c r="AK19801" s="121"/>
    </row>
    <row r="19802" spans="37:37" ht="12.75">
      <c r="AK19802" s="121"/>
    </row>
    <row r="19803" spans="37:37" ht="12.75">
      <c r="AK19803" s="121"/>
    </row>
    <row r="19804" spans="37:37" ht="12.75">
      <c r="AK19804" s="121"/>
    </row>
    <row r="19805" spans="37:37" ht="12.75">
      <c r="AK19805" s="121"/>
    </row>
    <row r="19806" spans="37:37" ht="12.75">
      <c r="AK19806" s="121"/>
    </row>
    <row r="19807" spans="37:37" ht="12.75">
      <c r="AK19807" s="121"/>
    </row>
    <row r="19808" spans="37:37" ht="12.75">
      <c r="AK19808" s="121"/>
    </row>
    <row r="19809" spans="37:37" ht="12.75">
      <c r="AK19809" s="121"/>
    </row>
    <row r="19810" spans="37:37" ht="12.75">
      <c r="AK19810" s="121"/>
    </row>
    <row r="19811" spans="37:37" ht="12.75">
      <c r="AK19811" s="121"/>
    </row>
    <row r="19812" spans="37:37" ht="12.75">
      <c r="AK19812" s="121"/>
    </row>
    <row r="19813" spans="37:37" ht="12.75">
      <c r="AK19813" s="121"/>
    </row>
    <row r="19814" spans="37:37" ht="12.75">
      <c r="AK19814" s="121"/>
    </row>
    <row r="19815" spans="37:37" ht="12.75">
      <c r="AK19815" s="121"/>
    </row>
    <row r="19816" spans="37:37" ht="12.75">
      <c r="AK19816" s="121"/>
    </row>
    <row r="19817" spans="37:37" ht="12.75">
      <c r="AK19817" s="121"/>
    </row>
    <row r="19818" spans="37:37" ht="12.75">
      <c r="AK19818" s="121"/>
    </row>
    <row r="19819" spans="37:37" ht="12.75">
      <c r="AK19819" s="121"/>
    </row>
    <row r="19820" spans="37:37" ht="12.75">
      <c r="AK19820" s="121"/>
    </row>
    <row r="19821" spans="37:37" ht="12.75">
      <c r="AK19821" s="121"/>
    </row>
    <row r="19822" spans="37:37" ht="12.75">
      <c r="AK19822" s="121"/>
    </row>
    <row r="19823" spans="37:37" ht="12.75">
      <c r="AK19823" s="121"/>
    </row>
    <row r="19824" spans="37:37" ht="12.75">
      <c r="AK19824" s="121"/>
    </row>
    <row r="19825" spans="37:37" ht="12.75">
      <c r="AK19825" s="121"/>
    </row>
    <row r="19826" spans="37:37" ht="12.75">
      <c r="AK19826" s="121"/>
    </row>
    <row r="19827" spans="37:37" ht="12.75">
      <c r="AK19827" s="121"/>
    </row>
    <row r="19828" spans="37:37" ht="12.75">
      <c r="AK19828" s="121"/>
    </row>
    <row r="19829" spans="37:37" ht="12.75">
      <c r="AK19829" s="121"/>
    </row>
    <row r="19830" spans="37:37" ht="12.75">
      <c r="AK19830" s="121"/>
    </row>
    <row r="19831" spans="37:37" ht="12.75">
      <c r="AK19831" s="121"/>
    </row>
    <row r="19832" spans="37:37" ht="12.75">
      <c r="AK19832" s="121"/>
    </row>
    <row r="19833" spans="37:37" ht="12.75">
      <c r="AK19833" s="121"/>
    </row>
    <row r="19834" spans="37:37" ht="12.75">
      <c r="AK19834" s="121"/>
    </row>
    <row r="19835" spans="37:37" ht="12.75">
      <c r="AK19835" s="121"/>
    </row>
    <row r="19836" spans="37:37" ht="12.75">
      <c r="AK19836" s="121"/>
    </row>
    <row r="19837" spans="37:37" ht="12.75">
      <c r="AK19837" s="121"/>
    </row>
    <row r="19838" spans="37:37" ht="12.75">
      <c r="AK19838" s="121"/>
    </row>
    <row r="19839" spans="37:37" ht="12.75">
      <c r="AK19839" s="121"/>
    </row>
    <row r="19840" spans="37:37" ht="12.75">
      <c r="AK19840" s="121"/>
    </row>
    <row r="19841" spans="37:37" ht="12.75">
      <c r="AK19841" s="121"/>
    </row>
    <row r="19842" spans="37:37" ht="12.75">
      <c r="AK19842" s="121"/>
    </row>
    <row r="19843" spans="37:37" ht="12.75">
      <c r="AK19843" s="121"/>
    </row>
    <row r="19844" spans="37:37" ht="12.75">
      <c r="AK19844" s="121"/>
    </row>
    <row r="19845" spans="37:37" ht="12.75">
      <c r="AK19845" s="121"/>
    </row>
    <row r="19846" spans="37:37" ht="12.75">
      <c r="AK19846" s="121"/>
    </row>
    <row r="19847" spans="37:37" ht="12.75">
      <c r="AK19847" s="121"/>
    </row>
    <row r="19848" spans="37:37" ht="12.75">
      <c r="AK19848" s="121"/>
    </row>
    <row r="19849" spans="37:37" ht="12.75">
      <c r="AK19849" s="121"/>
    </row>
    <row r="19850" spans="37:37" ht="12.75">
      <c r="AK19850" s="121"/>
    </row>
    <row r="19851" spans="37:37" ht="12.75">
      <c r="AK19851" s="121"/>
    </row>
    <row r="19852" spans="37:37" ht="12.75">
      <c r="AK19852" s="121"/>
    </row>
    <row r="19853" spans="37:37" ht="12.75">
      <c r="AK19853" s="121"/>
    </row>
    <row r="19854" spans="37:37" ht="12.75">
      <c r="AK19854" s="121"/>
    </row>
    <row r="19855" spans="37:37" ht="12.75">
      <c r="AK19855" s="121"/>
    </row>
    <row r="19856" spans="37:37" ht="12.75">
      <c r="AK19856" s="121"/>
    </row>
    <row r="19857" spans="37:37" ht="12.75">
      <c r="AK19857" s="121"/>
    </row>
    <row r="19858" spans="37:37" ht="12.75">
      <c r="AK19858" s="121"/>
    </row>
    <row r="19859" spans="37:37" ht="12.75">
      <c r="AK19859" s="121"/>
    </row>
    <row r="19860" spans="37:37" ht="12.75">
      <c r="AK19860" s="121"/>
    </row>
    <row r="19861" spans="37:37" ht="12.75">
      <c r="AK19861" s="121"/>
    </row>
    <row r="19862" spans="37:37" ht="12.75">
      <c r="AK19862" s="121"/>
    </row>
    <row r="19863" spans="37:37" ht="12.75">
      <c r="AK19863" s="121"/>
    </row>
    <row r="19864" spans="37:37" ht="12.75">
      <c r="AK19864" s="121"/>
    </row>
    <row r="19865" spans="37:37" ht="12.75">
      <c r="AK19865" s="121"/>
    </row>
    <row r="19866" spans="37:37" ht="12.75">
      <c r="AK19866" s="121"/>
    </row>
    <row r="19867" spans="37:37" ht="12.75">
      <c r="AK19867" s="121"/>
    </row>
    <row r="19868" spans="37:37" ht="12.75">
      <c r="AK19868" s="121"/>
    </row>
    <row r="19869" spans="37:37" ht="12.75">
      <c r="AK19869" s="121"/>
    </row>
    <row r="19870" spans="37:37" ht="12.75">
      <c r="AK19870" s="121"/>
    </row>
    <row r="19871" spans="37:37" ht="12.75">
      <c r="AK19871" s="121"/>
    </row>
    <row r="19872" spans="37:37" ht="12.75">
      <c r="AK19872" s="121"/>
    </row>
    <row r="19873" spans="37:37" ht="12.75">
      <c r="AK19873" s="121"/>
    </row>
    <row r="19874" spans="37:37" ht="12.75">
      <c r="AK19874" s="121"/>
    </row>
    <row r="19875" spans="37:37" ht="12.75">
      <c r="AK19875" s="121"/>
    </row>
    <row r="19876" spans="37:37" ht="12.75">
      <c r="AK19876" s="121"/>
    </row>
    <row r="19877" spans="37:37" ht="12.75">
      <c r="AK19877" s="121"/>
    </row>
    <row r="19878" spans="37:37" ht="12.75">
      <c r="AK19878" s="121"/>
    </row>
    <row r="19879" spans="37:37" ht="12.75">
      <c r="AK19879" s="121"/>
    </row>
    <row r="19880" spans="37:37" ht="12.75">
      <c r="AK19880" s="121"/>
    </row>
    <row r="19881" spans="37:37" ht="12.75">
      <c r="AK19881" s="121"/>
    </row>
    <row r="19882" spans="37:37" ht="12.75">
      <c r="AK19882" s="121"/>
    </row>
    <row r="19883" spans="37:37" ht="12.75">
      <c r="AK19883" s="121"/>
    </row>
    <row r="19884" spans="37:37" ht="12.75">
      <c r="AK19884" s="121"/>
    </row>
    <row r="19885" spans="37:37" ht="12.75">
      <c r="AK19885" s="121"/>
    </row>
    <row r="19886" spans="37:37" ht="12.75">
      <c r="AK19886" s="121"/>
    </row>
    <row r="19887" spans="37:37" ht="12.75">
      <c r="AK19887" s="121"/>
    </row>
    <row r="19888" spans="37:37" ht="12.75">
      <c r="AK19888" s="121"/>
    </row>
    <row r="19889" spans="37:37" ht="12.75">
      <c r="AK19889" s="121"/>
    </row>
    <row r="19890" spans="37:37" ht="12.75">
      <c r="AK19890" s="121"/>
    </row>
    <row r="19891" spans="37:37" ht="12.75">
      <c r="AK19891" s="121"/>
    </row>
    <row r="19892" spans="37:37" ht="12.75">
      <c r="AK19892" s="121"/>
    </row>
    <row r="19893" spans="37:37" ht="12.75">
      <c r="AK19893" s="121"/>
    </row>
    <row r="19894" spans="37:37" ht="12.75">
      <c r="AK19894" s="121"/>
    </row>
    <row r="19895" spans="37:37" ht="12.75">
      <c r="AK19895" s="121"/>
    </row>
    <row r="19896" spans="37:37" ht="12.75">
      <c r="AK19896" s="121"/>
    </row>
    <row r="19897" spans="37:37" ht="12.75">
      <c r="AK19897" s="121"/>
    </row>
    <row r="19898" spans="37:37" ht="12.75">
      <c r="AK19898" s="121"/>
    </row>
    <row r="19899" spans="37:37" ht="12.75">
      <c r="AK19899" s="121"/>
    </row>
    <row r="19900" spans="37:37" ht="12.75">
      <c r="AK19900" s="121"/>
    </row>
    <row r="19901" spans="37:37" ht="12.75">
      <c r="AK19901" s="121"/>
    </row>
    <row r="19902" spans="37:37" ht="12.75">
      <c r="AK19902" s="121"/>
    </row>
    <row r="19903" spans="37:37" ht="12.75">
      <c r="AK19903" s="121"/>
    </row>
    <row r="19904" spans="37:37" ht="12.75">
      <c r="AK19904" s="121"/>
    </row>
    <row r="19905" spans="37:37" ht="12.75">
      <c r="AK19905" s="121"/>
    </row>
    <row r="19906" spans="37:37" ht="12.75">
      <c r="AK19906" s="121"/>
    </row>
    <row r="19907" spans="37:37" ht="12.75">
      <c r="AK19907" s="121"/>
    </row>
    <row r="19908" spans="37:37" ht="12.75">
      <c r="AK19908" s="121"/>
    </row>
    <row r="19909" spans="37:37" ht="12.75">
      <c r="AK19909" s="121"/>
    </row>
    <row r="19910" spans="37:37" ht="12.75">
      <c r="AK19910" s="121"/>
    </row>
    <row r="19911" spans="37:37" ht="12.75">
      <c r="AK19911" s="121"/>
    </row>
    <row r="19912" spans="37:37" ht="12.75">
      <c r="AK19912" s="121"/>
    </row>
    <row r="19913" spans="37:37" ht="12.75">
      <c r="AK19913" s="121"/>
    </row>
    <row r="19914" spans="37:37" ht="12.75">
      <c r="AK19914" s="121"/>
    </row>
    <row r="19915" spans="37:37" ht="12.75">
      <c r="AK19915" s="121"/>
    </row>
    <row r="19916" spans="37:37" ht="12.75">
      <c r="AK19916" s="121"/>
    </row>
    <row r="19917" spans="37:37" ht="12.75">
      <c r="AK19917" s="121"/>
    </row>
    <row r="19918" spans="37:37" ht="12.75">
      <c r="AK19918" s="121"/>
    </row>
    <row r="19919" spans="37:37" ht="12.75">
      <c r="AK19919" s="121"/>
    </row>
    <row r="19920" spans="37:37" ht="12.75">
      <c r="AK19920" s="121"/>
    </row>
    <row r="19921" spans="37:37" ht="12.75">
      <c r="AK19921" s="121"/>
    </row>
    <row r="19922" spans="37:37" ht="12.75">
      <c r="AK19922" s="121"/>
    </row>
    <row r="19923" spans="37:37" ht="12.75">
      <c r="AK19923" s="121"/>
    </row>
    <row r="19924" spans="37:37" ht="12.75">
      <c r="AK19924" s="121"/>
    </row>
    <row r="19925" spans="37:37" ht="12.75">
      <c r="AK19925" s="121"/>
    </row>
    <row r="19926" spans="37:37" ht="12.75">
      <c r="AK19926" s="121"/>
    </row>
    <row r="19927" spans="37:37" ht="12.75">
      <c r="AK19927" s="121"/>
    </row>
    <row r="19928" spans="37:37" ht="12.75">
      <c r="AK19928" s="121"/>
    </row>
    <row r="19929" spans="37:37" ht="12.75">
      <c r="AK19929" s="121"/>
    </row>
    <row r="19930" spans="37:37" ht="12.75">
      <c r="AK19930" s="121"/>
    </row>
    <row r="19931" spans="37:37" ht="12.75">
      <c r="AK19931" s="121"/>
    </row>
    <row r="19932" spans="37:37" ht="12.75">
      <c r="AK19932" s="121"/>
    </row>
    <row r="19933" spans="37:37" ht="12.75">
      <c r="AK19933" s="121"/>
    </row>
    <row r="19934" spans="37:37" ht="12.75">
      <c r="AK19934" s="121"/>
    </row>
    <row r="19935" spans="37:37" ht="12.75">
      <c r="AK19935" s="121"/>
    </row>
    <row r="19936" spans="37:37" ht="12.75">
      <c r="AK19936" s="121"/>
    </row>
    <row r="19937" spans="37:37" ht="12.75">
      <c r="AK19937" s="121"/>
    </row>
    <row r="19938" spans="37:37" ht="12.75">
      <c r="AK19938" s="121"/>
    </row>
    <row r="19939" spans="37:37" ht="12.75">
      <c r="AK19939" s="121"/>
    </row>
    <row r="19940" spans="37:37" ht="12.75">
      <c r="AK19940" s="121"/>
    </row>
    <row r="19941" spans="37:37" ht="12.75">
      <c r="AK19941" s="121"/>
    </row>
    <row r="19942" spans="37:37" ht="12.75">
      <c r="AK19942" s="121"/>
    </row>
    <row r="19943" spans="37:37" ht="12.75">
      <c r="AK19943" s="121"/>
    </row>
    <row r="19944" spans="37:37" ht="12.75">
      <c r="AK19944" s="121"/>
    </row>
    <row r="19945" spans="37:37" ht="12.75">
      <c r="AK19945" s="121"/>
    </row>
    <row r="19946" spans="37:37" ht="12.75">
      <c r="AK19946" s="121"/>
    </row>
    <row r="19947" spans="37:37" ht="12.75">
      <c r="AK19947" s="121"/>
    </row>
    <row r="19948" spans="37:37" ht="12.75">
      <c r="AK19948" s="121"/>
    </row>
    <row r="19949" spans="37:37" ht="12.75">
      <c r="AK19949" s="121"/>
    </row>
    <row r="19950" spans="37:37" ht="12.75">
      <c r="AK19950" s="121"/>
    </row>
    <row r="19951" spans="37:37" ht="12.75">
      <c r="AK19951" s="121"/>
    </row>
    <row r="19952" spans="37:37" ht="12.75">
      <c r="AK19952" s="121"/>
    </row>
    <row r="19953" spans="37:37" ht="12.75">
      <c r="AK19953" s="121"/>
    </row>
    <row r="19954" spans="37:37" ht="12.75">
      <c r="AK19954" s="121"/>
    </row>
    <row r="19955" spans="37:37" ht="12.75">
      <c r="AK19955" s="121"/>
    </row>
    <row r="19956" spans="37:37" ht="12.75">
      <c r="AK19956" s="121"/>
    </row>
    <row r="19957" spans="37:37" ht="12.75">
      <c r="AK19957" s="121"/>
    </row>
    <row r="19958" spans="37:37" ht="12.75">
      <c r="AK19958" s="121"/>
    </row>
    <row r="19959" spans="37:37" ht="12.75">
      <c r="AK19959" s="121"/>
    </row>
    <row r="19960" spans="37:37" ht="12.75">
      <c r="AK19960" s="121"/>
    </row>
    <row r="19961" spans="37:37" ht="12.75">
      <c r="AK19961" s="121"/>
    </row>
    <row r="19962" spans="37:37" ht="12.75">
      <c r="AK19962" s="121"/>
    </row>
    <row r="19963" spans="37:37" ht="12.75">
      <c r="AK19963" s="121"/>
    </row>
    <row r="19964" spans="37:37" ht="12.75">
      <c r="AK19964" s="121"/>
    </row>
    <row r="19965" spans="37:37" ht="12.75">
      <c r="AK19965" s="121"/>
    </row>
    <row r="19966" spans="37:37" ht="12.75">
      <c r="AK19966" s="121"/>
    </row>
    <row r="19967" spans="37:37" ht="12.75">
      <c r="AK19967" s="121"/>
    </row>
    <row r="19968" spans="37:37" ht="12.75">
      <c r="AK19968" s="121"/>
    </row>
    <row r="19969" spans="37:37" ht="12.75">
      <c r="AK19969" s="121"/>
    </row>
    <row r="19970" spans="37:37" ht="12.75">
      <c r="AK19970" s="121"/>
    </row>
    <row r="19971" spans="37:37" ht="12.75">
      <c r="AK19971" s="121"/>
    </row>
    <row r="19972" spans="37:37" ht="12.75">
      <c r="AK19972" s="121"/>
    </row>
    <row r="19973" spans="37:37" ht="12.75">
      <c r="AK19973" s="121"/>
    </row>
    <row r="19974" spans="37:37" ht="12.75">
      <c r="AK19974" s="121"/>
    </row>
    <row r="19975" spans="37:37" ht="12.75">
      <c r="AK19975" s="121"/>
    </row>
    <row r="19976" spans="37:37" ht="12.75">
      <c r="AK19976" s="121"/>
    </row>
    <row r="19977" spans="37:37" ht="12.75">
      <c r="AK19977" s="121"/>
    </row>
    <row r="19978" spans="37:37" ht="12.75">
      <c r="AK19978" s="121"/>
    </row>
    <row r="19979" spans="37:37" ht="12.75">
      <c r="AK19979" s="121"/>
    </row>
    <row r="19980" spans="37:37" ht="12.75">
      <c r="AK19980" s="121"/>
    </row>
    <row r="19981" spans="37:37" ht="12.75">
      <c r="AK19981" s="121"/>
    </row>
    <row r="19982" spans="37:37" ht="12.75">
      <c r="AK19982" s="121"/>
    </row>
    <row r="19983" spans="37:37" ht="12.75">
      <c r="AK19983" s="121"/>
    </row>
    <row r="19984" spans="37:37" ht="12.75">
      <c r="AK19984" s="121"/>
    </row>
    <row r="19985" spans="37:37" ht="12.75">
      <c r="AK19985" s="121"/>
    </row>
    <row r="19986" spans="37:37" ht="12.75">
      <c r="AK19986" s="121"/>
    </row>
    <row r="19987" spans="37:37" ht="12.75">
      <c r="AK19987" s="121"/>
    </row>
    <row r="19988" spans="37:37" ht="12.75">
      <c r="AK19988" s="121"/>
    </row>
    <row r="19989" spans="37:37" ht="12.75">
      <c r="AK19989" s="121"/>
    </row>
    <row r="19990" spans="37:37" ht="12.75">
      <c r="AK19990" s="121"/>
    </row>
    <row r="19991" spans="37:37" ht="12.75">
      <c r="AK19991" s="121"/>
    </row>
    <row r="19992" spans="37:37" ht="12.75">
      <c r="AK19992" s="121"/>
    </row>
    <row r="19993" spans="37:37" ht="12.75">
      <c r="AK19993" s="121"/>
    </row>
    <row r="19994" spans="37:37" ht="12.75">
      <c r="AK19994" s="121"/>
    </row>
    <row r="19995" spans="37:37" ht="12.75">
      <c r="AK19995" s="121"/>
    </row>
    <row r="19996" spans="37:37" ht="12.75">
      <c r="AK19996" s="121"/>
    </row>
    <row r="19997" spans="37:37" ht="12.75">
      <c r="AK19997" s="121"/>
    </row>
    <row r="19998" spans="37:37" ht="12.75">
      <c r="AK19998" s="121"/>
    </row>
    <row r="19999" spans="37:37" ht="12.75">
      <c r="AK19999" s="121"/>
    </row>
    <row r="20000" spans="37:37" ht="12.75">
      <c r="AK20000" s="121"/>
    </row>
    <row r="20001" spans="37:37" ht="12.75">
      <c r="AK20001" s="121"/>
    </row>
    <row r="20002" spans="37:37" ht="12.75">
      <c r="AK20002" s="121"/>
    </row>
    <row r="20003" spans="37:37" ht="12.75">
      <c r="AK20003" s="121"/>
    </row>
    <row r="20004" spans="37:37" ht="12.75">
      <c r="AK20004" s="121"/>
    </row>
    <row r="20005" spans="37:37" ht="12.75">
      <c r="AK20005" s="121"/>
    </row>
    <row r="20006" spans="37:37" ht="12.75">
      <c r="AK20006" s="121"/>
    </row>
    <row r="20007" spans="37:37" ht="12.75">
      <c r="AK20007" s="121"/>
    </row>
    <row r="20008" spans="37:37" ht="12.75">
      <c r="AK20008" s="121"/>
    </row>
    <row r="20009" spans="37:37" ht="12.75">
      <c r="AK20009" s="121"/>
    </row>
    <row r="20010" spans="37:37" ht="12.75">
      <c r="AK20010" s="121"/>
    </row>
    <row r="20011" spans="37:37" ht="12.75">
      <c r="AK20011" s="121"/>
    </row>
    <row r="20012" spans="37:37" ht="12.75">
      <c r="AK20012" s="121"/>
    </row>
    <row r="20013" spans="37:37" ht="12.75">
      <c r="AK20013" s="121"/>
    </row>
    <row r="20014" spans="37:37" ht="12.75">
      <c r="AK20014" s="121"/>
    </row>
    <row r="20015" spans="37:37" ht="12.75">
      <c r="AK20015" s="121"/>
    </row>
    <row r="20016" spans="37:37" ht="12.75">
      <c r="AK20016" s="121"/>
    </row>
    <row r="20017" spans="37:37" ht="12.75">
      <c r="AK20017" s="121"/>
    </row>
    <row r="20018" spans="37:37" ht="12.75">
      <c r="AK20018" s="121"/>
    </row>
    <row r="20019" spans="37:37" ht="12.75">
      <c r="AK20019" s="121"/>
    </row>
    <row r="20020" spans="37:37" ht="12.75">
      <c r="AK20020" s="121"/>
    </row>
    <row r="20021" spans="37:37" ht="12.75">
      <c r="AK20021" s="121"/>
    </row>
    <row r="20022" spans="37:37" ht="12.75">
      <c r="AK20022" s="121"/>
    </row>
    <row r="20023" spans="37:37" ht="12.75">
      <c r="AK20023" s="121"/>
    </row>
    <row r="20024" spans="37:37" ht="12.75">
      <c r="AK20024" s="121"/>
    </row>
    <row r="20025" spans="37:37" ht="12.75">
      <c r="AK20025" s="121"/>
    </row>
    <row r="20026" spans="37:37" ht="12.75">
      <c r="AK20026" s="121"/>
    </row>
    <row r="20027" spans="37:37" ht="12.75">
      <c r="AK20027" s="121"/>
    </row>
    <row r="20028" spans="37:37" ht="12.75">
      <c r="AK20028" s="121"/>
    </row>
    <row r="20029" spans="37:37" ht="12.75">
      <c r="AK20029" s="121"/>
    </row>
    <row r="20030" spans="37:37" ht="12.75">
      <c r="AK20030" s="121"/>
    </row>
    <row r="20031" spans="37:37" ht="12.75">
      <c r="AK20031" s="121"/>
    </row>
    <row r="20032" spans="37:37" ht="12.75">
      <c r="AK20032" s="121"/>
    </row>
    <row r="20033" spans="37:37" ht="12.75">
      <c r="AK20033" s="121"/>
    </row>
    <row r="20034" spans="37:37" ht="12.75">
      <c r="AK20034" s="121"/>
    </row>
    <row r="20035" spans="37:37" ht="12.75">
      <c r="AK20035" s="121"/>
    </row>
    <row r="20036" spans="37:37" ht="12.75">
      <c r="AK20036" s="121"/>
    </row>
    <row r="20037" spans="37:37" ht="12.75">
      <c r="AK20037" s="121"/>
    </row>
    <row r="20038" spans="37:37" ht="12.75">
      <c r="AK20038" s="121"/>
    </row>
    <row r="20039" spans="37:37" ht="12.75">
      <c r="AK20039" s="121"/>
    </row>
    <row r="20040" spans="37:37" ht="12.75">
      <c r="AK20040" s="121"/>
    </row>
    <row r="20041" spans="37:37" ht="12.75">
      <c r="AK20041" s="121"/>
    </row>
    <row r="20042" spans="37:37" ht="12.75">
      <c r="AK20042" s="121"/>
    </row>
    <row r="20043" spans="37:37" ht="12.75">
      <c r="AK20043" s="121"/>
    </row>
    <row r="20044" spans="37:37" ht="12.75">
      <c r="AK20044" s="121"/>
    </row>
    <row r="20045" spans="37:37" ht="12.75">
      <c r="AK20045" s="121"/>
    </row>
    <row r="20046" spans="37:37" ht="12.75">
      <c r="AK20046" s="121"/>
    </row>
    <row r="20047" spans="37:37" ht="12.75">
      <c r="AK20047" s="121"/>
    </row>
    <row r="20048" spans="37:37" ht="12.75">
      <c r="AK20048" s="121"/>
    </row>
    <row r="20049" spans="37:37" ht="12.75">
      <c r="AK20049" s="121"/>
    </row>
    <row r="20050" spans="37:37" ht="12.75">
      <c r="AK20050" s="121"/>
    </row>
    <row r="20051" spans="37:37" ht="12.75">
      <c r="AK20051" s="121"/>
    </row>
    <row r="20052" spans="37:37" ht="12.75">
      <c r="AK20052" s="121"/>
    </row>
    <row r="20053" spans="37:37" ht="12.75">
      <c r="AK20053" s="121"/>
    </row>
    <row r="20054" spans="37:37" ht="12.75">
      <c r="AK20054" s="121"/>
    </row>
    <row r="20055" spans="37:37" ht="12.75">
      <c r="AK20055" s="121"/>
    </row>
    <row r="20056" spans="37:37" ht="12.75">
      <c r="AK20056" s="121"/>
    </row>
    <row r="20057" spans="37:37" ht="12.75">
      <c r="AK20057" s="121"/>
    </row>
    <row r="20058" spans="37:37" ht="12.75">
      <c r="AK20058" s="121"/>
    </row>
    <row r="20059" spans="37:37" ht="12.75">
      <c r="AK20059" s="121"/>
    </row>
    <row r="20060" spans="37:37" ht="12.75">
      <c r="AK20060" s="121"/>
    </row>
    <row r="20061" spans="37:37" ht="12.75">
      <c r="AK20061" s="121"/>
    </row>
    <row r="20062" spans="37:37" ht="12.75">
      <c r="AK20062" s="121"/>
    </row>
    <row r="20063" spans="37:37" ht="12.75">
      <c r="AK20063" s="121"/>
    </row>
    <row r="20064" spans="37:37" ht="12.75">
      <c r="AK20064" s="121"/>
    </row>
    <row r="20065" spans="37:37" ht="12.75">
      <c r="AK20065" s="121"/>
    </row>
    <row r="20066" spans="37:37" ht="12.75">
      <c r="AK20066" s="121"/>
    </row>
    <row r="20067" spans="37:37" ht="12.75">
      <c r="AK20067" s="121"/>
    </row>
    <row r="20068" spans="37:37" ht="12.75">
      <c r="AK20068" s="121"/>
    </row>
    <row r="20069" spans="37:37" ht="12.75">
      <c r="AK20069" s="121"/>
    </row>
    <row r="20070" spans="37:37" ht="12.75">
      <c r="AK20070" s="121"/>
    </row>
    <row r="20071" spans="37:37" ht="12.75">
      <c r="AK20071" s="121"/>
    </row>
    <row r="20072" spans="37:37" ht="12.75">
      <c r="AK20072" s="121"/>
    </row>
    <row r="20073" spans="37:37" ht="12.75">
      <c r="AK20073" s="121"/>
    </row>
    <row r="20074" spans="37:37" ht="12.75">
      <c r="AK20074" s="121"/>
    </row>
    <row r="20075" spans="37:37" ht="12.75">
      <c r="AK20075" s="121"/>
    </row>
    <row r="20076" spans="37:37" ht="12.75">
      <c r="AK20076" s="121"/>
    </row>
    <row r="20077" spans="37:37" ht="12.75">
      <c r="AK20077" s="121"/>
    </row>
    <row r="20078" spans="37:37" ht="12.75">
      <c r="AK20078" s="121"/>
    </row>
    <row r="20079" spans="37:37" ht="12.75">
      <c r="AK20079" s="121"/>
    </row>
    <row r="20080" spans="37:37" ht="12.75">
      <c r="AK20080" s="121"/>
    </row>
    <row r="20081" spans="37:37" ht="12.75">
      <c r="AK20081" s="121"/>
    </row>
    <row r="20082" spans="37:37" ht="12.75">
      <c r="AK20082" s="121"/>
    </row>
    <row r="20083" spans="37:37" ht="12.75">
      <c r="AK20083" s="121"/>
    </row>
    <row r="20084" spans="37:37" ht="12.75">
      <c r="AK20084" s="121"/>
    </row>
    <row r="20085" spans="37:37" ht="12.75">
      <c r="AK20085" s="121"/>
    </row>
    <row r="20086" spans="37:37" ht="12.75">
      <c r="AK20086" s="121"/>
    </row>
    <row r="20087" spans="37:37" ht="12.75">
      <c r="AK20087" s="121"/>
    </row>
    <row r="20088" spans="37:37" ht="12.75">
      <c r="AK20088" s="121"/>
    </row>
    <row r="20089" spans="37:37" ht="12.75">
      <c r="AK20089" s="121"/>
    </row>
    <row r="20090" spans="37:37" ht="12.75">
      <c r="AK20090" s="121"/>
    </row>
    <row r="20091" spans="37:37" ht="12.75">
      <c r="AK20091" s="121"/>
    </row>
    <row r="20092" spans="37:37" ht="12.75">
      <c r="AK20092" s="121"/>
    </row>
    <row r="20093" spans="37:37" ht="12.75">
      <c r="AK20093" s="121"/>
    </row>
    <row r="20094" spans="37:37" ht="12.75">
      <c r="AK20094" s="121"/>
    </row>
    <row r="20095" spans="37:37" ht="12.75">
      <c r="AK20095" s="121"/>
    </row>
    <row r="20096" spans="37:37" ht="12.75">
      <c r="AK20096" s="121"/>
    </row>
    <row r="20097" spans="37:37" ht="12.75">
      <c r="AK20097" s="121"/>
    </row>
    <row r="20098" spans="37:37" ht="12.75">
      <c r="AK20098" s="121"/>
    </row>
    <row r="20099" spans="37:37" ht="12.75">
      <c r="AK20099" s="121"/>
    </row>
    <row r="20100" spans="37:37" ht="12.75">
      <c r="AK20100" s="121"/>
    </row>
    <row r="20101" spans="37:37" ht="12.75">
      <c r="AK20101" s="121"/>
    </row>
    <row r="20102" spans="37:37" ht="12.75">
      <c r="AK20102" s="121"/>
    </row>
    <row r="20103" spans="37:37" ht="12.75">
      <c r="AK20103" s="121"/>
    </row>
    <row r="20104" spans="37:37" ht="12.75">
      <c r="AK20104" s="121"/>
    </row>
    <row r="20105" spans="37:37" ht="12.75">
      <c r="AK20105" s="121"/>
    </row>
    <row r="20106" spans="37:37" ht="12.75">
      <c r="AK20106" s="121"/>
    </row>
    <row r="20107" spans="37:37" ht="12.75">
      <c r="AK20107" s="121"/>
    </row>
    <row r="20108" spans="37:37" ht="12.75">
      <c r="AK20108" s="121"/>
    </row>
    <row r="20109" spans="37:37" ht="12.75">
      <c r="AK20109" s="121"/>
    </row>
    <row r="20110" spans="37:37" ht="12.75">
      <c r="AK20110" s="121"/>
    </row>
    <row r="20111" spans="37:37" ht="12.75">
      <c r="AK20111" s="121"/>
    </row>
    <row r="20112" spans="37:37" ht="12.75">
      <c r="AK20112" s="121"/>
    </row>
    <row r="20113" spans="37:37" ht="12.75">
      <c r="AK20113" s="121"/>
    </row>
    <row r="20114" spans="37:37" ht="12.75">
      <c r="AK20114" s="121"/>
    </row>
    <row r="20115" spans="37:37" ht="12.75">
      <c r="AK20115" s="121"/>
    </row>
    <row r="20116" spans="37:37" ht="12.75">
      <c r="AK20116" s="121"/>
    </row>
    <row r="20117" spans="37:37" ht="12.75">
      <c r="AK20117" s="121"/>
    </row>
    <row r="20118" spans="37:37" ht="12.75">
      <c r="AK20118" s="121"/>
    </row>
    <row r="20119" spans="37:37" ht="12.75">
      <c r="AK20119" s="121"/>
    </row>
    <row r="20120" spans="37:37" ht="12.75">
      <c r="AK20120" s="121"/>
    </row>
    <row r="20121" spans="37:37" ht="12.75">
      <c r="AK20121" s="121"/>
    </row>
    <row r="20122" spans="37:37" ht="12.75">
      <c r="AK20122" s="121"/>
    </row>
    <row r="20123" spans="37:37" ht="12.75">
      <c r="AK20123" s="121"/>
    </row>
    <row r="20124" spans="37:37" ht="12.75">
      <c r="AK20124" s="121"/>
    </row>
    <row r="20125" spans="37:37" ht="12.75">
      <c r="AK20125" s="121"/>
    </row>
    <row r="20126" spans="37:37" ht="12.75">
      <c r="AK20126" s="121"/>
    </row>
    <row r="20127" spans="37:37" ht="12.75">
      <c r="AK20127" s="121"/>
    </row>
    <row r="20128" spans="37:37" ht="12.75">
      <c r="AK20128" s="121"/>
    </row>
    <row r="20129" spans="37:37" ht="12.75">
      <c r="AK20129" s="121"/>
    </row>
    <row r="20130" spans="37:37" ht="12.75">
      <c r="AK20130" s="121"/>
    </row>
    <row r="20131" spans="37:37" ht="12.75">
      <c r="AK20131" s="121"/>
    </row>
    <row r="20132" spans="37:37" ht="12.75">
      <c r="AK20132" s="121"/>
    </row>
    <row r="20133" spans="37:37" ht="12.75">
      <c r="AK20133" s="121"/>
    </row>
    <row r="20134" spans="37:37" ht="12.75">
      <c r="AK20134" s="121"/>
    </row>
    <row r="20135" spans="37:37" ht="12.75">
      <c r="AK20135" s="121"/>
    </row>
    <row r="20136" spans="37:37" ht="12.75">
      <c r="AK20136" s="121"/>
    </row>
    <row r="20137" spans="37:37" ht="12.75">
      <c r="AK20137" s="121"/>
    </row>
    <row r="20138" spans="37:37" ht="12.75">
      <c r="AK20138" s="121"/>
    </row>
    <row r="20139" spans="37:37" ht="12.75">
      <c r="AK20139" s="121"/>
    </row>
    <row r="20140" spans="37:37" ht="12.75">
      <c r="AK20140" s="121"/>
    </row>
    <row r="20141" spans="37:37" ht="12.75">
      <c r="AK20141" s="121"/>
    </row>
    <row r="20142" spans="37:37" ht="12.75">
      <c r="AK20142" s="121"/>
    </row>
    <row r="20143" spans="37:37" ht="12.75">
      <c r="AK20143" s="121"/>
    </row>
    <row r="20144" spans="37:37" ht="12.75">
      <c r="AK20144" s="121"/>
    </row>
    <row r="20145" spans="37:37" ht="12.75">
      <c r="AK20145" s="121"/>
    </row>
    <row r="20146" spans="37:37" ht="12.75">
      <c r="AK20146" s="121"/>
    </row>
    <row r="20147" spans="37:37" ht="12.75">
      <c r="AK20147" s="121"/>
    </row>
    <row r="20148" spans="37:37" ht="12.75">
      <c r="AK20148" s="121"/>
    </row>
    <row r="20149" spans="37:37" ht="12.75">
      <c r="AK20149" s="121"/>
    </row>
    <row r="20150" spans="37:37" ht="12.75">
      <c r="AK20150" s="121"/>
    </row>
    <row r="20151" spans="37:37" ht="12.75">
      <c r="AK20151" s="121"/>
    </row>
    <row r="20152" spans="37:37" ht="12.75">
      <c r="AK20152" s="121"/>
    </row>
    <row r="20153" spans="37:37" ht="12.75">
      <c r="AK20153" s="121"/>
    </row>
    <row r="20154" spans="37:37" ht="12.75">
      <c r="AK20154" s="121"/>
    </row>
    <row r="20155" spans="37:37" ht="12.75">
      <c r="AK20155" s="121"/>
    </row>
    <row r="20156" spans="37:37" ht="12.75">
      <c r="AK20156" s="121"/>
    </row>
    <row r="20157" spans="37:37" ht="12.75">
      <c r="AK20157" s="121"/>
    </row>
    <row r="20158" spans="37:37" ht="12.75">
      <c r="AK20158" s="121"/>
    </row>
    <row r="20159" spans="37:37" ht="12.75">
      <c r="AK20159" s="121"/>
    </row>
    <row r="20160" spans="37:37" ht="12.75">
      <c r="AK20160" s="121"/>
    </row>
    <row r="20161" spans="37:37" ht="12.75">
      <c r="AK20161" s="121"/>
    </row>
    <row r="20162" spans="37:37" ht="12.75">
      <c r="AK20162" s="121"/>
    </row>
    <row r="20163" spans="37:37" ht="12.75">
      <c r="AK20163" s="121"/>
    </row>
    <row r="20164" spans="37:37" ht="12.75">
      <c r="AK20164" s="121"/>
    </row>
    <row r="20165" spans="37:37" ht="12.75">
      <c r="AK20165" s="121"/>
    </row>
    <row r="20166" spans="37:37" ht="12.75">
      <c r="AK20166" s="121"/>
    </row>
    <row r="20167" spans="37:37" ht="12.75">
      <c r="AK20167" s="121"/>
    </row>
    <row r="20168" spans="37:37" ht="12.75">
      <c r="AK20168" s="121"/>
    </row>
    <row r="20169" spans="37:37" ht="12.75">
      <c r="AK20169" s="121"/>
    </row>
    <row r="20170" spans="37:37" ht="12.75">
      <c r="AK20170" s="121"/>
    </row>
    <row r="20171" spans="37:37" ht="12.75">
      <c r="AK20171" s="121"/>
    </row>
    <row r="20172" spans="37:37" ht="12.75">
      <c r="AK20172" s="121"/>
    </row>
    <row r="20173" spans="37:37" ht="12.75">
      <c r="AK20173" s="121"/>
    </row>
    <row r="20174" spans="37:37" ht="12.75">
      <c r="AK20174" s="121"/>
    </row>
    <row r="20175" spans="37:37" ht="12.75">
      <c r="AK20175" s="121"/>
    </row>
    <row r="20176" spans="37:37" ht="12.75">
      <c r="AK20176" s="121"/>
    </row>
    <row r="20177" spans="37:37" ht="12.75">
      <c r="AK20177" s="121"/>
    </row>
    <row r="20178" spans="37:37" ht="12.75">
      <c r="AK20178" s="121"/>
    </row>
    <row r="20179" spans="37:37" ht="12.75">
      <c r="AK20179" s="121"/>
    </row>
    <row r="20180" spans="37:37" ht="12.75">
      <c r="AK20180" s="121"/>
    </row>
    <row r="20181" spans="37:37" ht="12.75">
      <c r="AK20181" s="121"/>
    </row>
    <row r="20182" spans="37:37" ht="12.75">
      <c r="AK20182" s="121"/>
    </row>
    <row r="20183" spans="37:37" ht="12.75">
      <c r="AK20183" s="121"/>
    </row>
    <row r="20184" spans="37:37" ht="12.75">
      <c r="AK20184" s="121"/>
    </row>
    <row r="20185" spans="37:37" ht="12.75">
      <c r="AK20185" s="121"/>
    </row>
    <row r="20186" spans="37:37" ht="12.75">
      <c r="AK20186" s="121"/>
    </row>
    <row r="20187" spans="37:37" ht="12.75">
      <c r="AK20187" s="121"/>
    </row>
    <row r="20188" spans="37:37" ht="12.75">
      <c r="AK20188" s="121"/>
    </row>
    <row r="20189" spans="37:37" ht="12.75">
      <c r="AK20189" s="121"/>
    </row>
    <row r="20190" spans="37:37" ht="12.75">
      <c r="AK20190" s="121"/>
    </row>
    <row r="20191" spans="37:37" ht="12.75">
      <c r="AK20191" s="121"/>
    </row>
    <row r="20192" spans="37:37" ht="12.75">
      <c r="AK20192" s="121"/>
    </row>
    <row r="20193" spans="37:37" ht="12.75">
      <c r="AK20193" s="121"/>
    </row>
    <row r="20194" spans="37:37" ht="12.75">
      <c r="AK20194" s="121"/>
    </row>
    <row r="20195" spans="37:37" ht="12.75">
      <c r="AK20195" s="121"/>
    </row>
    <row r="20196" spans="37:37" ht="12.75">
      <c r="AK20196" s="121"/>
    </row>
    <row r="20197" spans="37:37" ht="12.75">
      <c r="AK20197" s="121"/>
    </row>
    <row r="20198" spans="37:37" ht="12.75">
      <c r="AK20198" s="121"/>
    </row>
    <row r="20199" spans="37:37" ht="12.75">
      <c r="AK20199" s="121"/>
    </row>
    <row r="20200" spans="37:37" ht="12.75">
      <c r="AK20200" s="121"/>
    </row>
    <row r="20201" spans="37:37" ht="12.75">
      <c r="AK20201" s="121"/>
    </row>
    <row r="20202" spans="37:37" ht="12.75">
      <c r="AK20202" s="121"/>
    </row>
    <row r="20203" spans="37:37" ht="12.75">
      <c r="AK20203" s="121"/>
    </row>
    <row r="20204" spans="37:37" ht="12.75">
      <c r="AK20204" s="121"/>
    </row>
    <row r="20205" spans="37:37" ht="12.75">
      <c r="AK20205" s="121"/>
    </row>
    <row r="20206" spans="37:37" ht="12.75">
      <c r="AK20206" s="121"/>
    </row>
    <row r="20207" spans="37:37" ht="12.75">
      <c r="AK20207" s="121"/>
    </row>
    <row r="20208" spans="37:37" ht="12.75">
      <c r="AK20208" s="121"/>
    </row>
    <row r="20209" spans="37:37" ht="12.75">
      <c r="AK20209" s="121"/>
    </row>
    <row r="20210" spans="37:37" ht="12.75">
      <c r="AK20210" s="121"/>
    </row>
    <row r="20211" spans="37:37" ht="12.75">
      <c r="AK20211" s="121"/>
    </row>
    <row r="20212" spans="37:37" ht="12.75">
      <c r="AK20212" s="121"/>
    </row>
    <row r="20213" spans="37:37" ht="12.75">
      <c r="AK20213" s="121"/>
    </row>
    <row r="20214" spans="37:37" ht="12.75">
      <c r="AK20214" s="121"/>
    </row>
    <row r="20215" spans="37:37" ht="12.75">
      <c r="AK20215" s="121"/>
    </row>
    <row r="20216" spans="37:37" ht="12.75">
      <c r="AK20216" s="121"/>
    </row>
    <row r="20217" spans="37:37" ht="12.75">
      <c r="AK20217" s="121"/>
    </row>
    <row r="20218" spans="37:37" ht="12.75">
      <c r="AK20218" s="121"/>
    </row>
    <row r="20219" spans="37:37" ht="12.75">
      <c r="AK20219" s="121"/>
    </row>
    <row r="20220" spans="37:37" ht="12.75">
      <c r="AK20220" s="121"/>
    </row>
    <row r="20221" spans="37:37" ht="12.75">
      <c r="AK20221" s="121"/>
    </row>
    <row r="20222" spans="37:37" ht="12.75">
      <c r="AK20222" s="121"/>
    </row>
    <row r="20223" spans="37:37" ht="12.75">
      <c r="AK20223" s="121"/>
    </row>
    <row r="20224" spans="37:37" ht="12.75">
      <c r="AK20224" s="121"/>
    </row>
    <row r="20225" spans="37:37" ht="12.75">
      <c r="AK20225" s="121"/>
    </row>
    <row r="20226" spans="37:37" ht="12.75">
      <c r="AK20226" s="121"/>
    </row>
    <row r="20227" spans="37:37" ht="12.75">
      <c r="AK20227" s="121"/>
    </row>
    <row r="20228" spans="37:37" ht="12.75">
      <c r="AK20228" s="121"/>
    </row>
    <row r="20229" spans="37:37" ht="12.75">
      <c r="AK20229" s="121"/>
    </row>
    <row r="20230" spans="37:37" ht="12.75">
      <c r="AK20230" s="121"/>
    </row>
    <row r="20231" spans="37:37" ht="12.75">
      <c r="AK20231" s="121"/>
    </row>
    <row r="20232" spans="37:37" ht="12.75">
      <c r="AK20232" s="121"/>
    </row>
    <row r="20233" spans="37:37" ht="12.75">
      <c r="AK20233" s="121"/>
    </row>
    <row r="20234" spans="37:37" ht="12.75">
      <c r="AK20234" s="121"/>
    </row>
    <row r="20235" spans="37:37" ht="12.75">
      <c r="AK20235" s="121"/>
    </row>
    <row r="20236" spans="37:37" ht="12.75">
      <c r="AK20236" s="121"/>
    </row>
    <row r="20237" spans="37:37" ht="12.75">
      <c r="AK20237" s="121"/>
    </row>
    <row r="20238" spans="37:37" ht="12.75">
      <c r="AK20238" s="121"/>
    </row>
    <row r="20239" spans="37:37" ht="12.75">
      <c r="AK20239" s="121"/>
    </row>
    <row r="20240" spans="37:37" ht="12.75">
      <c r="AK20240" s="121"/>
    </row>
    <row r="20241" spans="37:37" ht="12.75">
      <c r="AK20241" s="121"/>
    </row>
    <row r="20242" spans="37:37" ht="12.75">
      <c r="AK20242" s="121"/>
    </row>
    <row r="20243" spans="37:37" ht="12.75">
      <c r="AK20243" s="121"/>
    </row>
    <row r="20244" spans="37:37" ht="12.75">
      <c r="AK20244" s="121"/>
    </row>
    <row r="20245" spans="37:37" ht="12.75">
      <c r="AK20245" s="121"/>
    </row>
    <row r="20246" spans="37:37" ht="12.75">
      <c r="AK20246" s="121"/>
    </row>
    <row r="20247" spans="37:37" ht="12.75">
      <c r="AK20247" s="121"/>
    </row>
    <row r="20248" spans="37:37" ht="12.75">
      <c r="AK20248" s="121"/>
    </row>
    <row r="20249" spans="37:37" ht="12.75">
      <c r="AK20249" s="121"/>
    </row>
    <row r="20250" spans="37:37" ht="12.75">
      <c r="AK20250" s="121"/>
    </row>
    <row r="20251" spans="37:37" ht="12.75">
      <c r="AK20251" s="121"/>
    </row>
    <row r="20252" spans="37:37" ht="12.75">
      <c r="AK20252" s="121"/>
    </row>
    <row r="20253" spans="37:37" ht="12.75">
      <c r="AK20253" s="121"/>
    </row>
    <row r="20254" spans="37:37" ht="12.75">
      <c r="AK20254" s="121"/>
    </row>
    <row r="20255" spans="37:37" ht="12.75">
      <c r="AK20255" s="121"/>
    </row>
    <row r="20256" spans="37:37" ht="12.75">
      <c r="AK20256" s="121"/>
    </row>
    <row r="20257" spans="37:37" ht="12.75">
      <c r="AK20257" s="121"/>
    </row>
    <row r="20258" spans="37:37" ht="12.75">
      <c r="AK20258" s="121"/>
    </row>
    <row r="20259" spans="37:37" ht="12.75">
      <c r="AK20259" s="121"/>
    </row>
    <row r="20260" spans="37:37" ht="12.75">
      <c r="AK20260" s="121"/>
    </row>
    <row r="20261" spans="37:37" ht="12.75">
      <c r="AK20261" s="121"/>
    </row>
    <row r="20262" spans="37:37" ht="12.75">
      <c r="AK20262" s="121"/>
    </row>
    <row r="20263" spans="37:37" ht="12.75">
      <c r="AK20263" s="121"/>
    </row>
    <row r="20264" spans="37:37" ht="12.75">
      <c r="AK20264" s="121"/>
    </row>
    <row r="20265" spans="37:37" ht="12.75">
      <c r="AK20265" s="121"/>
    </row>
    <row r="20266" spans="37:37" ht="12.75">
      <c r="AK20266" s="121"/>
    </row>
    <row r="20267" spans="37:37" ht="12.75">
      <c r="AK20267" s="121"/>
    </row>
    <row r="20268" spans="37:37" ht="12.75">
      <c r="AK20268" s="121"/>
    </row>
    <row r="20269" spans="37:37" ht="12.75">
      <c r="AK20269" s="121"/>
    </row>
    <row r="20270" spans="37:37" ht="12.75">
      <c r="AK20270" s="121"/>
    </row>
    <row r="20271" spans="37:37" ht="12.75">
      <c r="AK20271" s="121"/>
    </row>
    <row r="20272" spans="37:37" ht="12.75">
      <c r="AK20272" s="121"/>
    </row>
    <row r="20273" spans="37:37" ht="12.75">
      <c r="AK20273" s="121"/>
    </row>
    <row r="20274" spans="37:37" ht="12.75">
      <c r="AK20274" s="121"/>
    </row>
    <row r="20275" spans="37:37" ht="12.75">
      <c r="AK20275" s="121"/>
    </row>
    <row r="20276" spans="37:37" ht="12.75">
      <c r="AK20276" s="121"/>
    </row>
    <row r="20277" spans="37:37" ht="12.75">
      <c r="AK20277" s="121"/>
    </row>
    <row r="20278" spans="37:37" ht="12.75">
      <c r="AK20278" s="121"/>
    </row>
    <row r="20279" spans="37:37" ht="12.75">
      <c r="AK20279" s="121"/>
    </row>
    <row r="20280" spans="37:37" ht="12.75">
      <c r="AK20280" s="121"/>
    </row>
    <row r="20281" spans="37:37" ht="12.75">
      <c r="AK20281" s="121"/>
    </row>
    <row r="20282" spans="37:37" ht="12.75">
      <c r="AK20282" s="121"/>
    </row>
    <row r="20283" spans="37:37" ht="12.75">
      <c r="AK20283" s="121"/>
    </row>
    <row r="20284" spans="37:37" ht="12.75">
      <c r="AK20284" s="121"/>
    </row>
    <row r="20285" spans="37:37" ht="12.75">
      <c r="AK20285" s="121"/>
    </row>
    <row r="20286" spans="37:37" ht="12.75">
      <c r="AK20286" s="121"/>
    </row>
    <row r="20287" spans="37:37" ht="12.75">
      <c r="AK20287" s="121"/>
    </row>
    <row r="20288" spans="37:37" ht="12.75">
      <c r="AK20288" s="121"/>
    </row>
    <row r="20289" spans="37:37" ht="12.75">
      <c r="AK20289" s="121"/>
    </row>
    <row r="20290" spans="37:37" ht="12.75">
      <c r="AK20290" s="121"/>
    </row>
    <row r="20291" spans="37:37" ht="12.75">
      <c r="AK20291" s="121"/>
    </row>
    <row r="20292" spans="37:37" ht="12.75">
      <c r="AK20292" s="121"/>
    </row>
    <row r="20293" spans="37:37" ht="12.75">
      <c r="AK20293" s="121"/>
    </row>
    <row r="20294" spans="37:37" ht="12.75">
      <c r="AK20294" s="121"/>
    </row>
    <row r="20295" spans="37:37" ht="12.75">
      <c r="AK20295" s="121"/>
    </row>
    <row r="20296" spans="37:37" ht="12.75">
      <c r="AK20296" s="121"/>
    </row>
    <row r="20297" spans="37:37" ht="12.75">
      <c r="AK20297" s="121"/>
    </row>
    <row r="20298" spans="37:37" ht="12.75">
      <c r="AK20298" s="121"/>
    </row>
    <row r="20299" spans="37:37" ht="12.75">
      <c r="AK20299" s="121"/>
    </row>
    <row r="20300" spans="37:37" ht="12.75">
      <c r="AK20300" s="121"/>
    </row>
    <row r="20301" spans="37:37" ht="12.75">
      <c r="AK20301" s="121"/>
    </row>
    <row r="20302" spans="37:37" ht="12.75">
      <c r="AK20302" s="121"/>
    </row>
    <row r="20303" spans="37:37" ht="12.75">
      <c r="AK20303" s="121"/>
    </row>
    <row r="20304" spans="37:37" ht="12.75">
      <c r="AK20304" s="121"/>
    </row>
    <row r="20305" spans="37:37" ht="12.75">
      <c r="AK20305" s="121"/>
    </row>
    <row r="20306" spans="37:37" ht="12.75">
      <c r="AK20306" s="121"/>
    </row>
    <row r="20307" spans="37:37" ht="12.75">
      <c r="AK20307" s="121"/>
    </row>
    <row r="20308" spans="37:37" ht="12.75">
      <c r="AK20308" s="121"/>
    </row>
    <row r="20309" spans="37:37" ht="12.75">
      <c r="AK20309" s="121"/>
    </row>
    <row r="20310" spans="37:37" ht="12.75">
      <c r="AK20310" s="121"/>
    </row>
    <row r="20311" spans="37:37" ht="12.75">
      <c r="AK20311" s="121"/>
    </row>
    <row r="20312" spans="37:37" ht="12.75">
      <c r="AK20312" s="121"/>
    </row>
    <row r="20313" spans="37:37" ht="12.75">
      <c r="AK20313" s="121"/>
    </row>
    <row r="20314" spans="37:37" ht="12.75">
      <c r="AK20314" s="121"/>
    </row>
    <row r="20315" spans="37:37" ht="12.75">
      <c r="AK20315" s="121"/>
    </row>
    <row r="20316" spans="37:37" ht="12.75">
      <c r="AK20316" s="121"/>
    </row>
    <row r="20317" spans="37:37" ht="12.75">
      <c r="AK20317" s="121"/>
    </row>
    <row r="20318" spans="37:37" ht="12.75">
      <c r="AK20318" s="121"/>
    </row>
    <row r="20319" spans="37:37" ht="12.75">
      <c r="AK20319" s="121"/>
    </row>
    <row r="20320" spans="37:37" ht="12.75">
      <c r="AK20320" s="121"/>
    </row>
    <row r="20321" spans="37:37" ht="12.75">
      <c r="AK20321" s="121"/>
    </row>
    <row r="20322" spans="37:37" ht="12.75">
      <c r="AK20322" s="121"/>
    </row>
    <row r="20323" spans="37:37" ht="12.75">
      <c r="AK20323" s="121"/>
    </row>
    <row r="20324" spans="37:37" ht="12.75">
      <c r="AK20324" s="121"/>
    </row>
    <row r="20325" spans="37:37" ht="12.75">
      <c r="AK20325" s="121"/>
    </row>
    <row r="20326" spans="37:37" ht="12.75">
      <c r="AK20326" s="121"/>
    </row>
    <row r="20327" spans="37:37" ht="12.75">
      <c r="AK20327" s="121"/>
    </row>
    <row r="20328" spans="37:37" ht="12.75">
      <c r="AK20328" s="121"/>
    </row>
    <row r="20329" spans="37:37" ht="12.75">
      <c r="AK20329" s="121"/>
    </row>
    <row r="20330" spans="37:37" ht="12.75">
      <c r="AK20330" s="121"/>
    </row>
    <row r="20331" spans="37:37" ht="12.75">
      <c r="AK20331" s="121"/>
    </row>
    <row r="20332" spans="37:37" ht="12.75">
      <c r="AK20332" s="121"/>
    </row>
    <row r="20333" spans="37:37" ht="12.75">
      <c r="AK20333" s="121"/>
    </row>
    <row r="20334" spans="37:37" ht="12.75">
      <c r="AK20334" s="121"/>
    </row>
    <row r="20335" spans="37:37" ht="12.75">
      <c r="AK20335" s="121"/>
    </row>
    <row r="20336" spans="37:37" ht="12.75">
      <c r="AK20336" s="121"/>
    </row>
    <row r="20337" spans="37:37" ht="12.75">
      <c r="AK20337" s="121"/>
    </row>
    <row r="20338" spans="37:37" ht="12.75">
      <c r="AK20338" s="121"/>
    </row>
    <row r="20339" spans="37:37" ht="12.75">
      <c r="AK20339" s="121"/>
    </row>
    <row r="20340" spans="37:37" ht="12.75">
      <c r="AK20340" s="121"/>
    </row>
    <row r="20341" spans="37:37" ht="12.75">
      <c r="AK20341" s="121"/>
    </row>
    <row r="20342" spans="37:37" ht="12.75">
      <c r="AK20342" s="121"/>
    </row>
    <row r="20343" spans="37:37" ht="12.75">
      <c r="AK20343" s="121"/>
    </row>
    <row r="20344" spans="37:37" ht="12.75">
      <c r="AK20344" s="121"/>
    </row>
    <row r="20345" spans="37:37" ht="12.75">
      <c r="AK20345" s="121"/>
    </row>
    <row r="20346" spans="37:37" ht="12.75">
      <c r="AK20346" s="121"/>
    </row>
    <row r="20347" spans="37:37" ht="12.75">
      <c r="AK20347" s="121"/>
    </row>
    <row r="20348" spans="37:37" ht="12.75">
      <c r="AK20348" s="121"/>
    </row>
    <row r="20349" spans="37:37" ht="12.75">
      <c r="AK20349" s="121"/>
    </row>
    <row r="20350" spans="37:37" ht="12.75">
      <c r="AK20350" s="121"/>
    </row>
    <row r="20351" spans="37:37" ht="12.75">
      <c r="AK20351" s="121"/>
    </row>
    <row r="20352" spans="37:37" ht="12.75">
      <c r="AK20352" s="121"/>
    </row>
    <row r="20353" spans="37:37" ht="12.75">
      <c r="AK20353" s="121"/>
    </row>
    <row r="20354" spans="37:37" ht="12.75">
      <c r="AK20354" s="121"/>
    </row>
    <row r="20355" spans="37:37" ht="12.75">
      <c r="AK20355" s="121"/>
    </row>
    <row r="20356" spans="37:37" ht="12.75">
      <c r="AK20356" s="121"/>
    </row>
    <row r="20357" spans="37:37" ht="12.75">
      <c r="AK20357" s="121"/>
    </row>
    <row r="20358" spans="37:37" ht="12.75">
      <c r="AK20358" s="121"/>
    </row>
    <row r="20359" spans="37:37" ht="12.75">
      <c r="AK20359" s="121"/>
    </row>
    <row r="20360" spans="37:37" ht="12.75">
      <c r="AK20360" s="121"/>
    </row>
    <row r="20361" spans="37:37" ht="12.75">
      <c r="AK20361" s="121"/>
    </row>
    <row r="20362" spans="37:37" ht="12.75">
      <c r="AK20362" s="121"/>
    </row>
    <row r="20363" spans="37:37" ht="12.75">
      <c r="AK20363" s="121"/>
    </row>
    <row r="20364" spans="37:37" ht="12.75">
      <c r="AK20364" s="121"/>
    </row>
    <row r="20365" spans="37:37" ht="12.75">
      <c r="AK20365" s="121"/>
    </row>
    <row r="20366" spans="37:37" ht="12.75">
      <c r="AK20366" s="121"/>
    </row>
    <row r="20367" spans="37:37" ht="12.75">
      <c r="AK20367" s="121"/>
    </row>
    <row r="20368" spans="37:37" ht="12.75">
      <c r="AK20368" s="121"/>
    </row>
    <row r="20369" spans="37:37" ht="12.75">
      <c r="AK20369" s="121"/>
    </row>
    <row r="20370" spans="37:37" ht="12.75">
      <c r="AK20370" s="121"/>
    </row>
    <row r="20371" spans="37:37" ht="12.75">
      <c r="AK20371" s="121"/>
    </row>
    <row r="20372" spans="37:37" ht="12.75">
      <c r="AK20372" s="121"/>
    </row>
    <row r="20373" spans="37:37" ht="12.75">
      <c r="AK20373" s="121"/>
    </row>
    <row r="20374" spans="37:37" ht="12.75">
      <c r="AK20374" s="121"/>
    </row>
    <row r="20375" spans="37:37" ht="12.75">
      <c r="AK20375" s="121"/>
    </row>
    <row r="20376" spans="37:37" ht="12.75">
      <c r="AK20376" s="121"/>
    </row>
    <row r="20377" spans="37:37" ht="12.75">
      <c r="AK20377" s="121"/>
    </row>
    <row r="20378" spans="37:37" ht="12.75">
      <c r="AK20378" s="121"/>
    </row>
    <row r="20379" spans="37:37" ht="12.75">
      <c r="AK20379" s="121"/>
    </row>
    <row r="20380" spans="37:37" ht="12.75">
      <c r="AK20380" s="121"/>
    </row>
    <row r="20381" spans="37:37" ht="12.75">
      <c r="AK20381" s="121"/>
    </row>
    <row r="20382" spans="37:37" ht="12.75">
      <c r="AK20382" s="121"/>
    </row>
    <row r="20383" spans="37:37" ht="12.75">
      <c r="AK20383" s="121"/>
    </row>
    <row r="20384" spans="37:37" ht="12.75">
      <c r="AK20384" s="121"/>
    </row>
    <row r="20385" spans="37:37" ht="12.75">
      <c r="AK20385" s="121"/>
    </row>
    <row r="20386" spans="37:37" ht="12.75">
      <c r="AK20386" s="121"/>
    </row>
    <row r="20387" spans="37:37" ht="12.75">
      <c r="AK20387" s="121"/>
    </row>
    <row r="20388" spans="37:37" ht="12.75">
      <c r="AK20388" s="121"/>
    </row>
    <row r="20389" spans="37:37" ht="12.75">
      <c r="AK20389" s="121"/>
    </row>
    <row r="20390" spans="37:37" ht="12.75">
      <c r="AK20390" s="121"/>
    </row>
    <row r="20391" spans="37:37" ht="12.75">
      <c r="AK20391" s="121"/>
    </row>
    <row r="20392" spans="37:37" ht="12.75">
      <c r="AK20392" s="121"/>
    </row>
    <row r="20393" spans="37:37" ht="12.75">
      <c r="AK20393" s="121"/>
    </row>
    <row r="20394" spans="37:37" ht="12.75">
      <c r="AK20394" s="121"/>
    </row>
    <row r="20395" spans="37:37" ht="12.75">
      <c r="AK20395" s="121"/>
    </row>
    <row r="20396" spans="37:37" ht="12.75">
      <c r="AK20396" s="121"/>
    </row>
    <row r="20397" spans="37:37" ht="12.75">
      <c r="AK20397" s="121"/>
    </row>
    <row r="20398" spans="37:37" ht="12.75">
      <c r="AK20398" s="121"/>
    </row>
    <row r="20399" spans="37:37" ht="12.75">
      <c r="AK20399" s="121"/>
    </row>
    <row r="20400" spans="37:37" ht="12.75">
      <c r="AK20400" s="121"/>
    </row>
    <row r="20401" spans="37:37" ht="12.75">
      <c r="AK20401" s="121"/>
    </row>
    <row r="20402" spans="37:37" ht="12.75">
      <c r="AK20402" s="121"/>
    </row>
    <row r="20403" spans="37:37" ht="12.75">
      <c r="AK20403" s="121"/>
    </row>
    <row r="20404" spans="37:37" ht="12.75">
      <c r="AK20404" s="121"/>
    </row>
    <row r="20405" spans="37:37" ht="12.75">
      <c r="AK20405" s="121"/>
    </row>
    <row r="20406" spans="37:37" ht="12.75">
      <c r="AK20406" s="121"/>
    </row>
    <row r="20407" spans="37:37" ht="12.75">
      <c r="AK20407" s="121"/>
    </row>
    <row r="20408" spans="37:37" ht="12.75">
      <c r="AK20408" s="121"/>
    </row>
    <row r="20409" spans="37:37" ht="12.75">
      <c r="AK20409" s="121"/>
    </row>
    <row r="20410" spans="37:37" ht="12.75">
      <c r="AK20410" s="121"/>
    </row>
    <row r="20411" spans="37:37" ht="12.75">
      <c r="AK20411" s="121"/>
    </row>
    <row r="20412" spans="37:37" ht="12.75">
      <c r="AK20412" s="121"/>
    </row>
    <row r="20413" spans="37:37" ht="12.75">
      <c r="AK20413" s="121"/>
    </row>
    <row r="20414" spans="37:37" ht="12.75">
      <c r="AK20414" s="121"/>
    </row>
    <row r="20415" spans="37:37" ht="12.75">
      <c r="AK20415" s="121"/>
    </row>
    <row r="20416" spans="37:37" ht="12.75">
      <c r="AK20416" s="121"/>
    </row>
    <row r="20417" spans="37:37" ht="12.75">
      <c r="AK20417" s="121"/>
    </row>
    <row r="20418" spans="37:37" ht="12.75">
      <c r="AK20418" s="121"/>
    </row>
    <row r="20419" spans="37:37" ht="12.75">
      <c r="AK20419" s="121"/>
    </row>
    <row r="20420" spans="37:37" ht="12.75">
      <c r="AK20420" s="121"/>
    </row>
    <row r="20421" spans="37:37" ht="12.75">
      <c r="AK20421" s="121"/>
    </row>
    <row r="20422" spans="37:37" ht="12.75">
      <c r="AK20422" s="121"/>
    </row>
    <row r="20423" spans="37:37" ht="12.75">
      <c r="AK20423" s="121"/>
    </row>
    <row r="20424" spans="37:37" ht="12.75">
      <c r="AK20424" s="121"/>
    </row>
    <row r="20425" spans="37:37" ht="12.75">
      <c r="AK20425" s="121"/>
    </row>
    <row r="20426" spans="37:37" ht="12.75">
      <c r="AK20426" s="121"/>
    </row>
    <row r="20427" spans="37:37" ht="12.75">
      <c r="AK20427" s="121"/>
    </row>
    <row r="20428" spans="37:37" ht="12.75">
      <c r="AK20428" s="121"/>
    </row>
    <row r="20429" spans="37:37" ht="12.75">
      <c r="AK20429" s="121"/>
    </row>
    <row r="20430" spans="37:37" ht="12.75">
      <c r="AK20430" s="121"/>
    </row>
    <row r="20431" spans="37:37" ht="12.75">
      <c r="AK20431" s="121"/>
    </row>
    <row r="20432" spans="37:37" ht="12.75">
      <c r="AK20432" s="121"/>
    </row>
    <row r="20433" spans="37:37" ht="12.75">
      <c r="AK20433" s="121"/>
    </row>
    <row r="20434" spans="37:37" ht="12.75">
      <c r="AK20434" s="121"/>
    </row>
    <row r="20435" spans="37:37" ht="12.75">
      <c r="AK20435" s="121"/>
    </row>
    <row r="20436" spans="37:37" ht="12.75">
      <c r="AK20436" s="121"/>
    </row>
    <row r="20437" spans="37:37" ht="12.75">
      <c r="AK20437" s="121"/>
    </row>
    <row r="20438" spans="37:37" ht="12.75">
      <c r="AK20438" s="121"/>
    </row>
    <row r="20439" spans="37:37" ht="12.75">
      <c r="AK20439" s="121"/>
    </row>
    <row r="20440" spans="37:37" ht="12.75">
      <c r="AK20440" s="121"/>
    </row>
    <row r="20441" spans="37:37" ht="12.75">
      <c r="AK20441" s="121"/>
    </row>
    <row r="20442" spans="37:37" ht="12.75">
      <c r="AK20442" s="121"/>
    </row>
    <row r="20443" spans="37:37" ht="12.75">
      <c r="AK20443" s="121"/>
    </row>
    <row r="20444" spans="37:37" ht="12.75">
      <c r="AK20444" s="121"/>
    </row>
    <row r="20445" spans="37:37" ht="12.75">
      <c r="AK20445" s="121"/>
    </row>
    <row r="20446" spans="37:37" ht="12.75">
      <c r="AK20446" s="121"/>
    </row>
    <row r="20447" spans="37:37" ht="12.75">
      <c r="AK20447" s="121"/>
    </row>
    <row r="20448" spans="37:37" ht="12.75">
      <c r="AK20448" s="121"/>
    </row>
    <row r="20449" spans="37:37" ht="12.75">
      <c r="AK20449" s="121"/>
    </row>
    <row r="20450" spans="37:37" ht="12.75">
      <c r="AK20450" s="121"/>
    </row>
    <row r="20451" spans="37:37" ht="12.75">
      <c r="AK20451" s="121"/>
    </row>
    <row r="20452" spans="37:37" ht="12.75">
      <c r="AK20452" s="121"/>
    </row>
    <row r="20453" spans="37:37" ht="12.75">
      <c r="AK20453" s="121"/>
    </row>
    <row r="20454" spans="37:37" ht="12.75">
      <c r="AK20454" s="121"/>
    </row>
    <row r="20455" spans="37:37" ht="12.75">
      <c r="AK20455" s="121"/>
    </row>
    <row r="20456" spans="37:37" ht="12.75">
      <c r="AK20456" s="121"/>
    </row>
    <row r="20457" spans="37:37" ht="12.75">
      <c r="AK20457" s="121"/>
    </row>
    <row r="20458" spans="37:37" ht="12.75">
      <c r="AK20458" s="121"/>
    </row>
    <row r="20459" spans="37:37" ht="12.75">
      <c r="AK20459" s="121"/>
    </row>
    <row r="20460" spans="37:37" ht="12.75">
      <c r="AK20460" s="121"/>
    </row>
    <row r="20461" spans="37:37" ht="12.75">
      <c r="AK20461" s="121"/>
    </row>
    <row r="20462" spans="37:37" ht="12.75">
      <c r="AK20462" s="121"/>
    </row>
    <row r="20463" spans="37:37" ht="12.75">
      <c r="AK20463" s="121"/>
    </row>
    <row r="20464" spans="37:37" ht="12.75">
      <c r="AK20464" s="121"/>
    </row>
    <row r="20465" spans="37:37" ht="12.75">
      <c r="AK20465" s="121"/>
    </row>
    <row r="20466" spans="37:37" ht="12.75">
      <c r="AK20466" s="121"/>
    </row>
    <row r="20467" spans="37:37" ht="12.75">
      <c r="AK20467" s="121"/>
    </row>
    <row r="20468" spans="37:37" ht="12.75">
      <c r="AK20468" s="121"/>
    </row>
    <row r="20469" spans="37:37" ht="12.75">
      <c r="AK20469" s="121"/>
    </row>
    <row r="20470" spans="37:37" ht="12.75">
      <c r="AK20470" s="121"/>
    </row>
    <row r="20471" spans="37:37" ht="12.75">
      <c r="AK20471" s="121"/>
    </row>
    <row r="20472" spans="37:37" ht="12.75">
      <c r="AK20472" s="121"/>
    </row>
    <row r="20473" spans="37:37" ht="12.75">
      <c r="AK20473" s="121"/>
    </row>
    <row r="20474" spans="37:37" ht="12.75">
      <c r="AK20474" s="121"/>
    </row>
    <row r="20475" spans="37:37" ht="12.75">
      <c r="AK20475" s="121"/>
    </row>
    <row r="20476" spans="37:37" ht="12.75">
      <c r="AK20476" s="121"/>
    </row>
    <row r="20477" spans="37:37" ht="12.75">
      <c r="AK20477" s="121"/>
    </row>
    <row r="20478" spans="37:37" ht="12.75">
      <c r="AK20478" s="121"/>
    </row>
    <row r="20479" spans="37:37" ht="12.75">
      <c r="AK20479" s="121"/>
    </row>
    <row r="20480" spans="37:37" ht="12.75">
      <c r="AK20480" s="121"/>
    </row>
    <row r="20481" spans="37:37" ht="12.75">
      <c r="AK20481" s="121"/>
    </row>
    <row r="20482" spans="37:37" ht="12.75">
      <c r="AK20482" s="121"/>
    </row>
    <row r="20483" spans="37:37" ht="12.75">
      <c r="AK20483" s="121"/>
    </row>
    <row r="20484" spans="37:37" ht="12.75">
      <c r="AK20484" s="121"/>
    </row>
    <row r="20485" spans="37:37" ht="12.75">
      <c r="AK20485" s="121"/>
    </row>
    <row r="20486" spans="37:37" ht="12.75">
      <c r="AK20486" s="121"/>
    </row>
    <row r="20487" spans="37:37" ht="12.75">
      <c r="AK20487" s="121"/>
    </row>
    <row r="20488" spans="37:37" ht="12.75">
      <c r="AK20488" s="121"/>
    </row>
    <row r="20489" spans="37:37" ht="12.75">
      <c r="AK20489" s="121"/>
    </row>
    <row r="20490" spans="37:37" ht="12.75">
      <c r="AK20490" s="121"/>
    </row>
    <row r="20491" spans="37:37" ht="12.75">
      <c r="AK20491" s="121"/>
    </row>
    <row r="20492" spans="37:37" ht="12.75">
      <c r="AK20492" s="121"/>
    </row>
    <row r="20493" spans="37:37" ht="12.75">
      <c r="AK20493" s="121"/>
    </row>
    <row r="20494" spans="37:37" ht="12.75">
      <c r="AK20494" s="121"/>
    </row>
    <row r="20495" spans="37:37" ht="12.75">
      <c r="AK20495" s="121"/>
    </row>
    <row r="20496" spans="37:37" ht="12.75">
      <c r="AK20496" s="121"/>
    </row>
    <row r="20497" spans="37:37" ht="12.75">
      <c r="AK20497" s="121"/>
    </row>
    <row r="20498" spans="37:37" ht="12.75">
      <c r="AK20498" s="121"/>
    </row>
    <row r="20499" spans="37:37" ht="12.75">
      <c r="AK20499" s="121"/>
    </row>
    <row r="20500" spans="37:37" ht="12.75">
      <c r="AK20500" s="121"/>
    </row>
    <row r="20501" spans="37:37" ht="12.75">
      <c r="AK20501" s="121"/>
    </row>
    <row r="20502" spans="37:37" ht="12.75">
      <c r="AK20502" s="121"/>
    </row>
    <row r="20503" spans="37:37" ht="12.75">
      <c r="AK20503" s="121"/>
    </row>
    <row r="20504" spans="37:37" ht="12.75">
      <c r="AK20504" s="121"/>
    </row>
    <row r="20505" spans="37:37" ht="12.75">
      <c r="AK20505" s="121"/>
    </row>
    <row r="20506" spans="37:37" ht="12.75">
      <c r="AK20506" s="121"/>
    </row>
    <row r="20507" spans="37:37" ht="12.75">
      <c r="AK20507" s="121"/>
    </row>
    <row r="20508" spans="37:37" ht="12.75">
      <c r="AK20508" s="121"/>
    </row>
    <row r="20509" spans="37:37" ht="12.75">
      <c r="AK20509" s="121"/>
    </row>
    <row r="20510" spans="37:37" ht="12.75">
      <c r="AK20510" s="121"/>
    </row>
    <row r="20511" spans="37:37" ht="12.75">
      <c r="AK20511" s="121"/>
    </row>
    <row r="20512" spans="37:37" ht="12.75">
      <c r="AK20512" s="121"/>
    </row>
    <row r="20513" spans="37:37" ht="12.75">
      <c r="AK20513" s="121"/>
    </row>
    <row r="20514" spans="37:37" ht="12.75">
      <c r="AK20514" s="121"/>
    </row>
    <row r="20515" spans="37:37" ht="12.75">
      <c r="AK20515" s="121"/>
    </row>
    <row r="20516" spans="37:37" ht="12.75">
      <c r="AK20516" s="121"/>
    </row>
    <row r="20517" spans="37:37" ht="12.75">
      <c r="AK20517" s="121"/>
    </row>
    <row r="20518" spans="37:37" ht="12.75">
      <c r="AK20518" s="121"/>
    </row>
    <row r="20519" spans="37:37" ht="12.75">
      <c r="AK20519" s="121"/>
    </row>
    <row r="20520" spans="37:37" ht="12.75">
      <c r="AK20520" s="121"/>
    </row>
    <row r="20521" spans="37:37" ht="12.75">
      <c r="AK20521" s="121"/>
    </row>
    <row r="20522" spans="37:37" ht="12.75">
      <c r="AK20522" s="121"/>
    </row>
    <row r="20523" spans="37:37" ht="12.75">
      <c r="AK20523" s="121"/>
    </row>
    <row r="20524" spans="37:37" ht="12.75">
      <c r="AK20524" s="121"/>
    </row>
    <row r="20525" spans="37:37" ht="12.75">
      <c r="AK20525" s="121"/>
    </row>
    <row r="20526" spans="37:37" ht="12.75">
      <c r="AK20526" s="121"/>
    </row>
    <row r="20527" spans="37:37" ht="12.75">
      <c r="AK20527" s="121"/>
    </row>
    <row r="20528" spans="37:37" ht="12.75">
      <c r="AK20528" s="121"/>
    </row>
    <row r="20529" spans="37:37" ht="12.75">
      <c r="AK20529" s="121"/>
    </row>
    <row r="20530" spans="37:37" ht="12.75">
      <c r="AK20530" s="121"/>
    </row>
    <row r="20531" spans="37:37" ht="12.75">
      <c r="AK20531" s="121"/>
    </row>
    <row r="20532" spans="37:37" ht="12.75">
      <c r="AK20532" s="121"/>
    </row>
    <row r="20533" spans="37:37" ht="12.75">
      <c r="AK20533" s="121"/>
    </row>
    <row r="20534" spans="37:37" ht="12.75">
      <c r="AK20534" s="121"/>
    </row>
    <row r="20535" spans="37:37" ht="12.75">
      <c r="AK20535" s="121"/>
    </row>
    <row r="20536" spans="37:37" ht="12.75">
      <c r="AK20536" s="121"/>
    </row>
    <row r="20537" spans="37:37" ht="12.75">
      <c r="AK20537" s="121"/>
    </row>
    <row r="20538" spans="37:37" ht="12.75">
      <c r="AK20538" s="121"/>
    </row>
    <row r="20539" spans="37:37" ht="12.75">
      <c r="AK20539" s="121"/>
    </row>
    <row r="20540" spans="37:37" ht="12.75">
      <c r="AK20540" s="121"/>
    </row>
    <row r="20541" spans="37:37" ht="12.75">
      <c r="AK20541" s="121"/>
    </row>
    <row r="20542" spans="37:37" ht="12.75">
      <c r="AK20542" s="121"/>
    </row>
    <row r="20543" spans="37:37" ht="12.75">
      <c r="AK20543" s="121"/>
    </row>
    <row r="20544" spans="37:37" ht="12.75">
      <c r="AK20544" s="121"/>
    </row>
    <row r="20545" spans="37:37" ht="12.75">
      <c r="AK20545" s="121"/>
    </row>
    <row r="20546" spans="37:37" ht="12.75">
      <c r="AK20546" s="121"/>
    </row>
    <row r="20547" spans="37:37" ht="12.75">
      <c r="AK20547" s="121"/>
    </row>
    <row r="20548" spans="37:37" ht="12.75">
      <c r="AK20548" s="121"/>
    </row>
    <row r="20549" spans="37:37" ht="12.75">
      <c r="AK20549" s="121"/>
    </row>
    <row r="20550" spans="37:37" ht="12.75">
      <c r="AK20550" s="121"/>
    </row>
    <row r="20551" spans="37:37" ht="12.75">
      <c r="AK20551" s="121"/>
    </row>
    <row r="20552" spans="37:37" ht="12.75">
      <c r="AK20552" s="121"/>
    </row>
    <row r="20553" spans="37:37" ht="12.75">
      <c r="AK20553" s="121"/>
    </row>
    <row r="20554" spans="37:37" ht="12.75">
      <c r="AK20554" s="121"/>
    </row>
    <row r="20555" spans="37:37" ht="12.75">
      <c r="AK20555" s="121"/>
    </row>
    <row r="20556" spans="37:37" ht="12.75">
      <c r="AK20556" s="121"/>
    </row>
    <row r="20557" spans="37:37" ht="12.75">
      <c r="AK20557" s="121"/>
    </row>
    <row r="20558" spans="37:37" ht="12.75">
      <c r="AK20558" s="121"/>
    </row>
    <row r="20559" spans="37:37" ht="12.75">
      <c r="AK20559" s="121"/>
    </row>
    <row r="20560" spans="37:37" ht="12.75">
      <c r="AK20560" s="121"/>
    </row>
    <row r="20561" spans="37:37" ht="12.75">
      <c r="AK20561" s="121"/>
    </row>
    <row r="20562" spans="37:37" ht="12.75">
      <c r="AK20562" s="121"/>
    </row>
    <row r="20563" spans="37:37" ht="12.75">
      <c r="AK20563" s="121"/>
    </row>
    <row r="20564" spans="37:37" ht="12.75">
      <c r="AK20564" s="121"/>
    </row>
    <row r="20565" spans="37:37" ht="12.75">
      <c r="AK20565" s="121"/>
    </row>
    <row r="20566" spans="37:37" ht="12.75">
      <c r="AK20566" s="121"/>
    </row>
    <row r="20567" spans="37:37" ht="12.75">
      <c r="AK20567" s="121"/>
    </row>
    <row r="20568" spans="37:37" ht="12.75">
      <c r="AK20568" s="121"/>
    </row>
    <row r="20569" spans="37:37" ht="12.75">
      <c r="AK20569" s="121"/>
    </row>
    <row r="20570" spans="37:37" ht="12.75">
      <c r="AK20570" s="121"/>
    </row>
    <row r="20571" spans="37:37" ht="12.75">
      <c r="AK20571" s="121"/>
    </row>
    <row r="20572" spans="37:37" ht="12.75">
      <c r="AK20572" s="121"/>
    </row>
    <row r="20573" spans="37:37" ht="12.75">
      <c r="AK20573" s="121"/>
    </row>
    <row r="20574" spans="37:37" ht="12.75">
      <c r="AK20574" s="121"/>
    </row>
    <row r="20575" spans="37:37" ht="12.75">
      <c r="AK20575" s="121"/>
    </row>
    <row r="20576" spans="37:37" ht="12.75">
      <c r="AK20576" s="121"/>
    </row>
    <row r="20577" spans="37:37" ht="12.75">
      <c r="AK20577" s="121"/>
    </row>
    <row r="20578" spans="37:37" ht="12.75">
      <c r="AK20578" s="121"/>
    </row>
    <row r="20579" spans="37:37" ht="12.75">
      <c r="AK20579" s="121"/>
    </row>
    <row r="20580" spans="37:37" ht="12.75">
      <c r="AK20580" s="121"/>
    </row>
    <row r="20581" spans="37:37" ht="12.75">
      <c r="AK20581" s="121"/>
    </row>
    <row r="20582" spans="37:37" ht="12.75">
      <c r="AK20582" s="121"/>
    </row>
    <row r="20583" spans="37:37" ht="12.75">
      <c r="AK20583" s="121"/>
    </row>
    <row r="20584" spans="37:37" ht="12.75">
      <c r="AK20584" s="121"/>
    </row>
    <row r="20585" spans="37:37" ht="12.75">
      <c r="AK20585" s="121"/>
    </row>
    <row r="20586" spans="37:37" ht="12.75">
      <c r="AK20586" s="121"/>
    </row>
    <row r="20587" spans="37:37" ht="12.75">
      <c r="AK20587" s="121"/>
    </row>
    <row r="20588" spans="37:37" ht="12.75">
      <c r="AK20588" s="121"/>
    </row>
    <row r="20589" spans="37:37" ht="12.75">
      <c r="AK20589" s="121"/>
    </row>
    <row r="20590" spans="37:37" ht="12.75">
      <c r="AK20590" s="121"/>
    </row>
    <row r="20591" spans="37:37" ht="12.75">
      <c r="AK20591" s="121"/>
    </row>
    <row r="20592" spans="37:37" ht="12.75">
      <c r="AK20592" s="121"/>
    </row>
    <row r="20593" spans="37:37" ht="12.75">
      <c r="AK20593" s="121"/>
    </row>
    <row r="20594" spans="37:37" ht="12.75">
      <c r="AK20594" s="121"/>
    </row>
    <row r="20595" spans="37:37" ht="12.75">
      <c r="AK20595" s="121"/>
    </row>
    <row r="20596" spans="37:37" ht="12.75">
      <c r="AK20596" s="121"/>
    </row>
    <row r="20597" spans="37:37" ht="12.75">
      <c r="AK20597" s="121"/>
    </row>
    <row r="20598" spans="37:37" ht="12.75">
      <c r="AK20598" s="121"/>
    </row>
    <row r="20599" spans="37:37" ht="12.75">
      <c r="AK20599" s="121"/>
    </row>
    <row r="20600" spans="37:37" ht="12.75">
      <c r="AK20600" s="121"/>
    </row>
    <row r="20601" spans="37:37" ht="12.75">
      <c r="AK20601" s="121"/>
    </row>
    <row r="20602" spans="37:37" ht="12.75">
      <c r="AK20602" s="121"/>
    </row>
    <row r="20603" spans="37:37" ht="12.75">
      <c r="AK20603" s="121"/>
    </row>
    <row r="20604" spans="37:37" ht="12.75">
      <c r="AK20604" s="121"/>
    </row>
    <row r="20605" spans="37:37" ht="12.75">
      <c r="AK20605" s="121"/>
    </row>
    <row r="20606" spans="37:37" ht="12.75">
      <c r="AK20606" s="121"/>
    </row>
    <row r="20607" spans="37:37" ht="12.75">
      <c r="AK20607" s="121"/>
    </row>
    <row r="20608" spans="37:37" ht="12.75">
      <c r="AK20608" s="121"/>
    </row>
    <row r="20609" spans="37:37" ht="12.75">
      <c r="AK20609" s="121"/>
    </row>
    <row r="20610" spans="37:37" ht="12.75">
      <c r="AK20610" s="121"/>
    </row>
    <row r="20611" spans="37:37" ht="12.75">
      <c r="AK20611" s="121"/>
    </row>
    <row r="20612" spans="37:37" ht="12.75">
      <c r="AK20612" s="121"/>
    </row>
    <row r="20613" spans="37:37" ht="12.75">
      <c r="AK20613" s="121"/>
    </row>
    <row r="20614" spans="37:37" ht="12.75">
      <c r="AK20614" s="121"/>
    </row>
    <row r="20615" spans="37:37" ht="12.75">
      <c r="AK20615" s="121"/>
    </row>
    <row r="20616" spans="37:37" ht="12.75">
      <c r="AK20616" s="121"/>
    </row>
    <row r="20617" spans="37:37" ht="12.75">
      <c r="AK20617" s="121"/>
    </row>
    <row r="20618" spans="37:37" ht="12.75">
      <c r="AK20618" s="121"/>
    </row>
    <row r="20619" spans="37:37" ht="12.75">
      <c r="AK20619" s="121"/>
    </row>
    <row r="20620" spans="37:37" ht="12.75">
      <c r="AK20620" s="121"/>
    </row>
    <row r="20621" spans="37:37" ht="12.75">
      <c r="AK20621" s="121"/>
    </row>
    <row r="20622" spans="37:37" ht="12.75">
      <c r="AK20622" s="121"/>
    </row>
    <row r="20623" spans="37:37" ht="12.75">
      <c r="AK20623" s="121"/>
    </row>
    <row r="20624" spans="37:37" ht="12.75">
      <c r="AK20624" s="121"/>
    </row>
    <row r="20625" spans="37:37" ht="12.75">
      <c r="AK20625" s="121"/>
    </row>
    <row r="20626" spans="37:37" ht="12.75">
      <c r="AK20626" s="121"/>
    </row>
    <row r="20627" spans="37:37" ht="12.75">
      <c r="AK20627" s="121"/>
    </row>
    <row r="20628" spans="37:37" ht="12.75">
      <c r="AK20628" s="121"/>
    </row>
    <row r="20629" spans="37:37" ht="12.75">
      <c r="AK20629" s="121"/>
    </row>
    <row r="20630" spans="37:37" ht="12.75">
      <c r="AK20630" s="121"/>
    </row>
    <row r="20631" spans="37:37" ht="12.75">
      <c r="AK20631" s="121"/>
    </row>
    <row r="20632" spans="37:37" ht="12.75">
      <c r="AK20632" s="121"/>
    </row>
    <row r="20633" spans="37:37" ht="12.75">
      <c r="AK20633" s="121"/>
    </row>
    <row r="20634" spans="37:37" ht="12.75">
      <c r="AK20634" s="121"/>
    </row>
    <row r="20635" spans="37:37" ht="12.75">
      <c r="AK20635" s="121"/>
    </row>
    <row r="20636" spans="37:37" ht="12.75">
      <c r="AK20636" s="121"/>
    </row>
    <row r="20637" spans="37:37" ht="12.75">
      <c r="AK20637" s="121"/>
    </row>
    <row r="20638" spans="37:37" ht="12.75">
      <c r="AK20638" s="121"/>
    </row>
    <row r="20639" spans="37:37" ht="12.75">
      <c r="AK20639" s="121"/>
    </row>
    <row r="20640" spans="37:37" ht="12.75">
      <c r="AK20640" s="121"/>
    </row>
    <row r="20641" spans="37:37" ht="12.75">
      <c r="AK20641" s="121"/>
    </row>
    <row r="20642" spans="37:37" ht="12.75">
      <c r="AK20642" s="121"/>
    </row>
    <row r="20643" spans="37:37" ht="12.75">
      <c r="AK20643" s="121"/>
    </row>
    <row r="20644" spans="37:37" ht="12.75">
      <c r="AK20644" s="121"/>
    </row>
    <row r="20645" spans="37:37" ht="12.75">
      <c r="AK20645" s="121"/>
    </row>
    <row r="20646" spans="37:37" ht="12.75">
      <c r="AK20646" s="121"/>
    </row>
    <row r="20647" spans="37:37" ht="12.75">
      <c r="AK20647" s="121"/>
    </row>
    <row r="20648" spans="37:37" ht="12.75">
      <c r="AK20648" s="121"/>
    </row>
    <row r="20649" spans="37:37" ht="12.75">
      <c r="AK20649" s="121"/>
    </row>
    <row r="20650" spans="37:37" ht="12.75">
      <c r="AK20650" s="121"/>
    </row>
    <row r="20651" spans="37:37" ht="12.75">
      <c r="AK20651" s="121"/>
    </row>
    <row r="20652" spans="37:37" ht="12.75">
      <c r="AK20652" s="121"/>
    </row>
    <row r="20653" spans="37:37" ht="12.75">
      <c r="AK20653" s="121"/>
    </row>
    <row r="20654" spans="37:37" ht="12.75">
      <c r="AK20654" s="121"/>
    </row>
    <row r="20655" spans="37:37" ht="12.75">
      <c r="AK20655" s="121"/>
    </row>
    <row r="20656" spans="37:37" ht="12.75">
      <c r="AK20656" s="121"/>
    </row>
    <row r="20657" spans="37:37" ht="12.75">
      <c r="AK20657" s="121"/>
    </row>
    <row r="20658" spans="37:37" ht="12.75">
      <c r="AK20658" s="121"/>
    </row>
    <row r="20659" spans="37:37" ht="12.75">
      <c r="AK20659" s="121"/>
    </row>
    <row r="20660" spans="37:37" ht="12.75">
      <c r="AK20660" s="121"/>
    </row>
    <row r="20661" spans="37:37" ht="12.75">
      <c r="AK20661" s="121"/>
    </row>
    <row r="20662" spans="37:37" ht="12.75">
      <c r="AK20662" s="121"/>
    </row>
    <row r="20663" spans="37:37" ht="12.75">
      <c r="AK20663" s="121"/>
    </row>
    <row r="20664" spans="37:37" ht="12.75">
      <c r="AK20664" s="121"/>
    </row>
    <row r="20665" spans="37:37" ht="12.75">
      <c r="AK20665" s="121"/>
    </row>
    <row r="20666" spans="37:37" ht="12.75">
      <c r="AK20666" s="121"/>
    </row>
    <row r="20667" spans="37:37" ht="12.75">
      <c r="AK20667" s="121"/>
    </row>
    <row r="20668" spans="37:37" ht="12.75">
      <c r="AK20668" s="121"/>
    </row>
    <row r="20669" spans="37:37" ht="12.75">
      <c r="AK20669" s="121"/>
    </row>
    <row r="20670" spans="37:37" ht="12.75">
      <c r="AK20670" s="121"/>
    </row>
    <row r="20671" spans="37:37" ht="12.75">
      <c r="AK20671" s="121"/>
    </row>
    <row r="20672" spans="37:37" ht="12.75">
      <c r="AK20672" s="121"/>
    </row>
    <row r="20673" spans="37:37" ht="12.75">
      <c r="AK20673" s="121"/>
    </row>
    <row r="20674" spans="37:37" ht="12.75">
      <c r="AK20674" s="121"/>
    </row>
    <row r="20675" spans="37:37" ht="12.75">
      <c r="AK20675" s="121"/>
    </row>
    <row r="20676" spans="37:37" ht="12.75">
      <c r="AK20676" s="121"/>
    </row>
    <row r="20677" spans="37:37" ht="12.75">
      <c r="AK20677" s="121"/>
    </row>
    <row r="20678" spans="37:37" ht="12.75">
      <c r="AK20678" s="121"/>
    </row>
    <row r="20679" spans="37:37" ht="12.75">
      <c r="AK20679" s="121"/>
    </row>
    <row r="20680" spans="37:37" ht="12.75">
      <c r="AK20680" s="121"/>
    </row>
    <row r="20681" spans="37:37" ht="12.75">
      <c r="AK20681" s="121"/>
    </row>
    <row r="20682" spans="37:37" ht="12.75">
      <c r="AK20682" s="121"/>
    </row>
    <row r="20683" spans="37:37" ht="12.75">
      <c r="AK20683" s="121"/>
    </row>
    <row r="20684" spans="37:37" ht="12.75">
      <c r="AK20684" s="121"/>
    </row>
    <row r="20685" spans="37:37" ht="12.75">
      <c r="AK20685" s="121"/>
    </row>
    <row r="20686" spans="37:37" ht="12.75">
      <c r="AK20686" s="121"/>
    </row>
    <row r="20687" spans="37:37" ht="12.75">
      <c r="AK20687" s="121"/>
    </row>
    <row r="20688" spans="37:37" ht="12.75">
      <c r="AK20688" s="121"/>
    </row>
    <row r="20689" spans="37:37" ht="12.75">
      <c r="AK20689" s="121"/>
    </row>
    <row r="20690" spans="37:37" ht="12.75">
      <c r="AK20690" s="121"/>
    </row>
    <row r="20691" spans="37:37" ht="12.75">
      <c r="AK20691" s="121"/>
    </row>
    <row r="20692" spans="37:37" ht="12.75">
      <c r="AK20692" s="121"/>
    </row>
    <row r="20693" spans="37:37" ht="12.75">
      <c r="AK20693" s="121"/>
    </row>
    <row r="20694" spans="37:37" ht="12.75">
      <c r="AK20694" s="121"/>
    </row>
    <row r="20695" spans="37:37" ht="12.75">
      <c r="AK20695" s="121"/>
    </row>
    <row r="20696" spans="37:37" ht="12.75">
      <c r="AK20696" s="121"/>
    </row>
    <row r="20697" spans="37:37" ht="12.75">
      <c r="AK20697" s="121"/>
    </row>
    <row r="20698" spans="37:37" ht="12.75">
      <c r="AK20698" s="121"/>
    </row>
    <row r="20699" spans="37:37" ht="12.75">
      <c r="AK20699" s="121"/>
    </row>
    <row r="20700" spans="37:37" ht="12.75">
      <c r="AK20700" s="121"/>
    </row>
    <row r="20701" spans="37:37" ht="12.75">
      <c r="AK20701" s="121"/>
    </row>
    <row r="20702" spans="37:37" ht="12.75">
      <c r="AK20702" s="121"/>
    </row>
    <row r="20703" spans="37:37" ht="12.75">
      <c r="AK20703" s="121"/>
    </row>
    <row r="20704" spans="37:37" ht="12.75">
      <c r="AK20704" s="121"/>
    </row>
    <row r="20705" spans="37:37" ht="12.75">
      <c r="AK20705" s="121"/>
    </row>
    <row r="20706" spans="37:37" ht="12.75">
      <c r="AK20706" s="121"/>
    </row>
    <row r="20707" spans="37:37" ht="12.75">
      <c r="AK20707" s="121"/>
    </row>
    <row r="20708" spans="37:37" ht="12.75">
      <c r="AK20708" s="121"/>
    </row>
    <row r="20709" spans="37:37" ht="12.75">
      <c r="AK20709" s="121"/>
    </row>
    <row r="20710" spans="37:37" ht="12.75">
      <c r="AK20710" s="121"/>
    </row>
    <row r="20711" spans="37:37" ht="12.75">
      <c r="AK20711" s="121"/>
    </row>
    <row r="20712" spans="37:37" ht="12.75">
      <c r="AK20712" s="121"/>
    </row>
    <row r="20713" spans="37:37" ht="12.75">
      <c r="AK20713" s="121"/>
    </row>
    <row r="20714" spans="37:37" ht="12.75">
      <c r="AK20714" s="121"/>
    </row>
    <row r="20715" spans="37:37" ht="12.75">
      <c r="AK20715" s="121"/>
    </row>
    <row r="20716" spans="37:37" ht="12.75">
      <c r="AK20716" s="121"/>
    </row>
    <row r="20717" spans="37:37" ht="12.75">
      <c r="AK20717" s="121"/>
    </row>
    <row r="20718" spans="37:37" ht="12.75">
      <c r="AK20718" s="121"/>
    </row>
    <row r="20719" spans="37:37" ht="12.75">
      <c r="AK20719" s="121"/>
    </row>
    <row r="20720" spans="37:37" ht="12.75">
      <c r="AK20720" s="121"/>
    </row>
    <row r="20721" spans="37:37" ht="12.75">
      <c r="AK20721" s="121"/>
    </row>
    <row r="20722" spans="37:37" ht="12.75">
      <c r="AK20722" s="121"/>
    </row>
    <row r="20723" spans="37:37" ht="12.75">
      <c r="AK20723" s="121"/>
    </row>
    <row r="20724" spans="37:37" ht="12.75">
      <c r="AK20724" s="121"/>
    </row>
    <row r="20725" spans="37:37" ht="12.75">
      <c r="AK20725" s="121"/>
    </row>
    <row r="20726" spans="37:37" ht="12.75">
      <c r="AK20726" s="121"/>
    </row>
    <row r="20727" spans="37:37" ht="12.75">
      <c r="AK20727" s="121"/>
    </row>
    <row r="20728" spans="37:37" ht="12.75">
      <c r="AK20728" s="121"/>
    </row>
    <row r="20729" spans="37:37" ht="12.75">
      <c r="AK20729" s="121"/>
    </row>
    <row r="20730" spans="37:37" ht="12.75">
      <c r="AK20730" s="121"/>
    </row>
    <row r="20731" spans="37:37" ht="12.75">
      <c r="AK20731" s="121"/>
    </row>
    <row r="20732" spans="37:37" ht="12.75">
      <c r="AK20732" s="121"/>
    </row>
    <row r="20733" spans="37:37" ht="12.75">
      <c r="AK20733" s="121"/>
    </row>
    <row r="20734" spans="37:37" ht="12.75">
      <c r="AK20734" s="121"/>
    </row>
    <row r="20735" spans="37:37" ht="12.75">
      <c r="AK20735" s="121"/>
    </row>
    <row r="20736" spans="37:37" ht="12.75">
      <c r="AK20736" s="121"/>
    </row>
    <row r="20737" spans="37:37" ht="12.75">
      <c r="AK20737" s="121"/>
    </row>
    <row r="20738" spans="37:37" ht="12.75">
      <c r="AK20738" s="121"/>
    </row>
    <row r="20739" spans="37:37" ht="12.75">
      <c r="AK20739" s="121"/>
    </row>
    <row r="20740" spans="37:37" ht="12.75">
      <c r="AK20740" s="121"/>
    </row>
    <row r="20741" spans="37:37" ht="12.75">
      <c r="AK20741" s="121"/>
    </row>
    <row r="20742" spans="37:37" ht="12.75">
      <c r="AK20742" s="121"/>
    </row>
    <row r="20743" spans="37:37" ht="12.75">
      <c r="AK20743" s="121"/>
    </row>
    <row r="20744" spans="37:37" ht="12.75">
      <c r="AK20744" s="121"/>
    </row>
    <row r="20745" spans="37:37" ht="12.75">
      <c r="AK20745" s="121"/>
    </row>
    <row r="20746" spans="37:37" ht="12.75">
      <c r="AK20746" s="121"/>
    </row>
    <row r="20747" spans="37:37" ht="12.75">
      <c r="AK20747" s="121"/>
    </row>
    <row r="20748" spans="37:37" ht="12.75">
      <c r="AK20748" s="121"/>
    </row>
    <row r="20749" spans="37:37" ht="12.75">
      <c r="AK20749" s="121"/>
    </row>
    <row r="20750" spans="37:37" ht="12.75">
      <c r="AK20750" s="121"/>
    </row>
    <row r="20751" spans="37:37" ht="12.75">
      <c r="AK20751" s="121"/>
    </row>
    <row r="20752" spans="37:37" ht="12.75">
      <c r="AK20752" s="121"/>
    </row>
    <row r="20753" spans="37:37" ht="12.75">
      <c r="AK20753" s="121"/>
    </row>
    <row r="20754" spans="37:37" ht="12.75">
      <c r="AK20754" s="121"/>
    </row>
    <row r="20755" spans="37:37" ht="12.75">
      <c r="AK20755" s="121"/>
    </row>
    <row r="20756" spans="37:37" ht="12.75">
      <c r="AK20756" s="121"/>
    </row>
    <row r="20757" spans="37:37" ht="12.75">
      <c r="AK20757" s="121"/>
    </row>
    <row r="20758" spans="37:37" ht="12.75">
      <c r="AK20758" s="121"/>
    </row>
    <row r="20759" spans="37:37" ht="12.75">
      <c r="AK20759" s="121"/>
    </row>
    <row r="20760" spans="37:37" ht="12.75">
      <c r="AK20760" s="121"/>
    </row>
    <row r="20761" spans="37:37" ht="12.75">
      <c r="AK20761" s="121"/>
    </row>
    <row r="20762" spans="37:37" ht="12.75">
      <c r="AK20762" s="121"/>
    </row>
    <row r="20763" spans="37:37" ht="12.75">
      <c r="AK20763" s="121"/>
    </row>
    <row r="20764" spans="37:37" ht="12.75">
      <c r="AK20764" s="121"/>
    </row>
    <row r="20765" spans="37:37" ht="12.75">
      <c r="AK20765" s="121"/>
    </row>
    <row r="20766" spans="37:37" ht="12.75">
      <c r="AK20766" s="121"/>
    </row>
    <row r="20767" spans="37:37" ht="12.75">
      <c r="AK20767" s="121"/>
    </row>
    <row r="20768" spans="37:37" ht="12.75">
      <c r="AK20768" s="121"/>
    </row>
    <row r="20769" spans="37:37" ht="12.75">
      <c r="AK20769" s="121"/>
    </row>
    <row r="20770" spans="37:37" ht="12.75">
      <c r="AK20770" s="121"/>
    </row>
    <row r="20771" spans="37:37" ht="12.75">
      <c r="AK20771" s="121"/>
    </row>
    <row r="20772" spans="37:37" ht="12.75">
      <c r="AK20772" s="121"/>
    </row>
    <row r="20773" spans="37:37" ht="12.75">
      <c r="AK20773" s="121"/>
    </row>
    <row r="20774" spans="37:37" ht="12.75">
      <c r="AK20774" s="121"/>
    </row>
    <row r="20775" spans="37:37" ht="12.75">
      <c r="AK20775" s="121"/>
    </row>
    <row r="20776" spans="37:37" ht="12.75">
      <c r="AK20776" s="121"/>
    </row>
    <row r="20777" spans="37:37" ht="12.75">
      <c r="AK20777" s="121"/>
    </row>
    <row r="20778" spans="37:37" ht="12.75">
      <c r="AK20778" s="121"/>
    </row>
    <row r="20779" spans="37:37" ht="12.75">
      <c r="AK20779" s="121"/>
    </row>
    <row r="20780" spans="37:37" ht="12.75">
      <c r="AK20780" s="121"/>
    </row>
    <row r="20781" spans="37:37" ht="12.75">
      <c r="AK20781" s="121"/>
    </row>
    <row r="20782" spans="37:37" ht="12.75">
      <c r="AK20782" s="121"/>
    </row>
    <row r="20783" spans="37:37" ht="12.75">
      <c r="AK20783" s="121"/>
    </row>
    <row r="20784" spans="37:37" ht="12.75">
      <c r="AK20784" s="121"/>
    </row>
    <row r="20785" spans="37:37" ht="12.75">
      <c r="AK20785" s="121"/>
    </row>
    <row r="20786" spans="37:37" ht="12.75">
      <c r="AK20786" s="121"/>
    </row>
    <row r="20787" spans="37:37" ht="12.75">
      <c r="AK20787" s="121"/>
    </row>
    <row r="20788" spans="37:37" ht="12.75">
      <c r="AK20788" s="121"/>
    </row>
    <row r="20789" spans="37:37" ht="12.75">
      <c r="AK20789" s="121"/>
    </row>
    <row r="20790" spans="37:37" ht="12.75">
      <c r="AK20790" s="121"/>
    </row>
    <row r="20791" spans="37:37" ht="12.75">
      <c r="AK20791" s="121"/>
    </row>
    <row r="20792" spans="37:37" ht="12.75">
      <c r="AK20792" s="121"/>
    </row>
    <row r="20793" spans="37:37" ht="12.75">
      <c r="AK20793" s="121"/>
    </row>
    <row r="20794" spans="37:37" ht="12.75">
      <c r="AK20794" s="121"/>
    </row>
    <row r="20795" spans="37:37" ht="12.75">
      <c r="AK20795" s="121"/>
    </row>
    <row r="20796" spans="37:37" ht="12.75">
      <c r="AK20796" s="121"/>
    </row>
    <row r="20797" spans="37:37" ht="12.75">
      <c r="AK20797" s="121"/>
    </row>
    <row r="20798" spans="37:37" ht="12.75">
      <c r="AK20798" s="121"/>
    </row>
    <row r="20799" spans="37:37" ht="12.75">
      <c r="AK20799" s="121"/>
    </row>
    <row r="20800" spans="37:37" ht="12.75">
      <c r="AK20800" s="121"/>
    </row>
    <row r="20801" spans="37:37" ht="12.75">
      <c r="AK20801" s="121"/>
    </row>
    <row r="20802" spans="37:37" ht="12.75">
      <c r="AK20802" s="121"/>
    </row>
    <row r="20803" spans="37:37" ht="12.75">
      <c r="AK20803" s="121"/>
    </row>
    <row r="20804" spans="37:37" ht="12.75">
      <c r="AK20804" s="121"/>
    </row>
    <row r="20805" spans="37:37" ht="12.75">
      <c r="AK20805" s="121"/>
    </row>
    <row r="20806" spans="37:37" ht="12.75">
      <c r="AK20806" s="121"/>
    </row>
    <row r="20807" spans="37:37" ht="12.75">
      <c r="AK20807" s="121"/>
    </row>
    <row r="20808" spans="37:37" ht="12.75">
      <c r="AK20808" s="121"/>
    </row>
    <row r="20809" spans="37:37" ht="12.75">
      <c r="AK20809" s="121"/>
    </row>
    <row r="20810" spans="37:37" ht="12.75">
      <c r="AK20810" s="121"/>
    </row>
    <row r="20811" spans="37:37" ht="12.75">
      <c r="AK20811" s="121"/>
    </row>
    <row r="20812" spans="37:37" ht="12.75">
      <c r="AK20812" s="121"/>
    </row>
    <row r="20813" spans="37:37" ht="12.75">
      <c r="AK20813" s="121"/>
    </row>
    <row r="20814" spans="37:37" ht="12.75">
      <c r="AK20814" s="121"/>
    </row>
    <row r="20815" spans="37:37" ht="12.75">
      <c r="AK20815" s="121"/>
    </row>
    <row r="20816" spans="37:37" ht="12.75">
      <c r="AK20816" s="121"/>
    </row>
    <row r="20817" spans="37:37" ht="12.75">
      <c r="AK20817" s="121"/>
    </row>
    <row r="20818" spans="37:37" ht="12.75">
      <c r="AK20818" s="121"/>
    </row>
    <row r="20819" spans="37:37" ht="12.75">
      <c r="AK20819" s="121"/>
    </row>
    <row r="20820" spans="37:37" ht="12.75">
      <c r="AK20820" s="121"/>
    </row>
    <row r="20821" spans="37:37" ht="12.75">
      <c r="AK20821" s="121"/>
    </row>
    <row r="20822" spans="37:37" ht="12.75">
      <c r="AK20822" s="121"/>
    </row>
    <row r="20823" spans="37:37" ht="12.75">
      <c r="AK20823" s="121"/>
    </row>
    <row r="20824" spans="37:37" ht="12.75">
      <c r="AK20824" s="121"/>
    </row>
    <row r="20825" spans="37:37" ht="12.75">
      <c r="AK20825" s="121"/>
    </row>
    <row r="20826" spans="37:37" ht="12.75">
      <c r="AK20826" s="121"/>
    </row>
    <row r="20827" spans="37:37" ht="12.75">
      <c r="AK20827" s="121"/>
    </row>
    <row r="20828" spans="37:37" ht="12.75">
      <c r="AK20828" s="121"/>
    </row>
    <row r="20829" spans="37:37" ht="12.75">
      <c r="AK20829" s="121"/>
    </row>
    <row r="20830" spans="37:37" ht="12.75">
      <c r="AK20830" s="121"/>
    </row>
    <row r="20831" spans="37:37" ht="12.75">
      <c r="AK20831" s="121"/>
    </row>
    <row r="20832" spans="37:37" ht="12.75">
      <c r="AK20832" s="121"/>
    </row>
    <row r="20833" spans="37:37" ht="12.75">
      <c r="AK20833" s="121"/>
    </row>
    <row r="20834" spans="37:37" ht="12.75">
      <c r="AK20834" s="121"/>
    </row>
    <row r="20835" spans="37:37" ht="12.75">
      <c r="AK20835" s="121"/>
    </row>
    <row r="20836" spans="37:37" ht="12.75">
      <c r="AK20836" s="121"/>
    </row>
    <row r="20837" spans="37:37" ht="12.75">
      <c r="AK20837" s="121"/>
    </row>
    <row r="20838" spans="37:37" ht="12.75">
      <c r="AK20838" s="121"/>
    </row>
    <row r="20839" spans="37:37" ht="12.75">
      <c r="AK20839" s="121"/>
    </row>
    <row r="20840" spans="37:37" ht="12.75">
      <c r="AK20840" s="121"/>
    </row>
    <row r="20841" spans="37:37" ht="12.75">
      <c r="AK20841" s="121"/>
    </row>
    <row r="20842" spans="37:37" ht="12.75">
      <c r="AK20842" s="121"/>
    </row>
    <row r="20843" spans="37:37" ht="12.75">
      <c r="AK20843" s="121"/>
    </row>
    <row r="20844" spans="37:37" ht="12.75">
      <c r="AK20844" s="121"/>
    </row>
    <row r="20845" spans="37:37" ht="12.75">
      <c r="AK20845" s="121"/>
    </row>
    <row r="20846" spans="37:37" ht="12.75">
      <c r="AK20846" s="121"/>
    </row>
    <row r="20847" spans="37:37" ht="12.75">
      <c r="AK20847" s="121"/>
    </row>
    <row r="20848" spans="37:37" ht="12.75">
      <c r="AK20848" s="121"/>
    </row>
    <row r="20849" spans="37:37" ht="12.75">
      <c r="AK20849" s="121"/>
    </row>
    <row r="20850" spans="37:37" ht="12.75">
      <c r="AK20850" s="121"/>
    </row>
    <row r="20851" spans="37:37" ht="12.75">
      <c r="AK20851" s="121"/>
    </row>
    <row r="20852" spans="37:37" ht="12.75">
      <c r="AK20852" s="121"/>
    </row>
    <row r="20853" spans="37:37" ht="12.75">
      <c r="AK20853" s="121"/>
    </row>
    <row r="20854" spans="37:37" ht="12.75">
      <c r="AK20854" s="121"/>
    </row>
    <row r="20855" spans="37:37" ht="12.75">
      <c r="AK20855" s="121"/>
    </row>
    <row r="20856" spans="37:37" ht="12.75">
      <c r="AK20856" s="121"/>
    </row>
    <row r="20857" spans="37:37" ht="12.75">
      <c r="AK20857" s="121"/>
    </row>
    <row r="20858" spans="37:37" ht="12.75">
      <c r="AK20858" s="121"/>
    </row>
    <row r="20859" spans="37:37" ht="12.75">
      <c r="AK20859" s="121"/>
    </row>
    <row r="20860" spans="37:37" ht="12.75">
      <c r="AK20860" s="121"/>
    </row>
    <row r="20861" spans="37:37" ht="12.75">
      <c r="AK20861" s="121"/>
    </row>
    <row r="20862" spans="37:37" ht="12.75">
      <c r="AK20862" s="121"/>
    </row>
    <row r="20863" spans="37:37" ht="12.75">
      <c r="AK20863" s="121"/>
    </row>
    <row r="20864" spans="37:37" ht="12.75">
      <c r="AK20864" s="121"/>
    </row>
    <row r="20865" spans="37:37" ht="12.75">
      <c r="AK20865" s="121"/>
    </row>
    <row r="20866" spans="37:37" ht="12.75">
      <c r="AK20866" s="121"/>
    </row>
    <row r="20867" spans="37:37" ht="12.75">
      <c r="AK20867" s="121"/>
    </row>
    <row r="20868" spans="37:37" ht="12.75">
      <c r="AK20868" s="121"/>
    </row>
    <row r="20869" spans="37:37" ht="12.75">
      <c r="AK20869" s="121"/>
    </row>
    <row r="20870" spans="37:37" ht="12.75">
      <c r="AK20870" s="121"/>
    </row>
    <row r="20871" spans="37:37" ht="12.75">
      <c r="AK20871" s="121"/>
    </row>
    <row r="20872" spans="37:37" ht="12.75">
      <c r="AK20872" s="121"/>
    </row>
    <row r="20873" spans="37:37" ht="12.75">
      <c r="AK20873" s="121"/>
    </row>
    <row r="20874" spans="37:37" ht="12.75">
      <c r="AK20874" s="121"/>
    </row>
    <row r="20875" spans="37:37" ht="12.75">
      <c r="AK20875" s="121"/>
    </row>
    <row r="20876" spans="37:37" ht="12.75">
      <c r="AK20876" s="121"/>
    </row>
    <row r="20877" spans="37:37" ht="12.75">
      <c r="AK20877" s="121"/>
    </row>
    <row r="20878" spans="37:37" ht="12.75">
      <c r="AK20878" s="121"/>
    </row>
    <row r="20879" spans="37:37" ht="12.75">
      <c r="AK20879" s="121"/>
    </row>
    <row r="20880" spans="37:37" ht="12.75">
      <c r="AK20880" s="121"/>
    </row>
    <row r="20881" spans="37:37" ht="12.75">
      <c r="AK20881" s="121"/>
    </row>
    <row r="20882" spans="37:37" ht="12.75">
      <c r="AK20882" s="121"/>
    </row>
    <row r="20883" spans="37:37" ht="12.75">
      <c r="AK20883" s="121"/>
    </row>
    <row r="20884" spans="37:37" ht="12.75">
      <c r="AK20884" s="121"/>
    </row>
    <row r="20885" spans="37:37" ht="12.75">
      <c r="AK20885" s="121"/>
    </row>
    <row r="20886" spans="37:37" ht="12.75">
      <c r="AK20886" s="121"/>
    </row>
    <row r="20887" spans="37:37" ht="12.75">
      <c r="AK20887" s="121"/>
    </row>
    <row r="20888" spans="37:37" ht="12.75">
      <c r="AK20888" s="121"/>
    </row>
    <row r="20889" spans="37:37" ht="12.75">
      <c r="AK20889" s="121"/>
    </row>
    <row r="20890" spans="37:37" ht="12.75">
      <c r="AK20890" s="121"/>
    </row>
    <row r="20891" spans="37:37" ht="12.75">
      <c r="AK20891" s="121"/>
    </row>
    <row r="20892" spans="37:37" ht="12.75">
      <c r="AK20892" s="121"/>
    </row>
    <row r="20893" spans="37:37" ht="12.75">
      <c r="AK20893" s="121"/>
    </row>
    <row r="20894" spans="37:37" ht="12.75">
      <c r="AK20894" s="121"/>
    </row>
    <row r="20895" spans="37:37" ht="12.75">
      <c r="AK20895" s="121"/>
    </row>
    <row r="20896" spans="37:37" ht="12.75">
      <c r="AK20896" s="121"/>
    </row>
    <row r="20897" spans="37:37" ht="12.75">
      <c r="AK20897" s="121"/>
    </row>
    <row r="20898" spans="37:37" ht="12.75">
      <c r="AK20898" s="121"/>
    </row>
    <row r="20899" spans="37:37" ht="12.75">
      <c r="AK20899" s="121"/>
    </row>
    <row r="20900" spans="37:37" ht="12.75">
      <c r="AK20900" s="121"/>
    </row>
    <row r="20901" spans="37:37" ht="12.75">
      <c r="AK20901" s="121"/>
    </row>
    <row r="20902" spans="37:37" ht="12.75">
      <c r="AK20902" s="121"/>
    </row>
    <row r="20903" spans="37:37" ht="12.75">
      <c r="AK20903" s="121"/>
    </row>
    <row r="20904" spans="37:37" ht="12.75">
      <c r="AK20904" s="121"/>
    </row>
    <row r="20905" spans="37:37" ht="12.75">
      <c r="AK20905" s="121"/>
    </row>
    <row r="20906" spans="37:37" ht="12.75">
      <c r="AK20906" s="121"/>
    </row>
    <row r="20907" spans="37:37" ht="12.75">
      <c r="AK20907" s="121"/>
    </row>
    <row r="20908" spans="37:37" ht="12.75">
      <c r="AK20908" s="121"/>
    </row>
    <row r="20909" spans="37:37" ht="12.75">
      <c r="AK20909" s="121"/>
    </row>
    <row r="20910" spans="37:37" ht="12.75">
      <c r="AK20910" s="121"/>
    </row>
    <row r="20911" spans="37:37" ht="12.75">
      <c r="AK20911" s="121"/>
    </row>
    <row r="20912" spans="37:37" ht="12.75">
      <c r="AK20912" s="121"/>
    </row>
    <row r="20913" spans="37:37" ht="12.75">
      <c r="AK20913" s="121"/>
    </row>
    <row r="20914" spans="37:37" ht="12.75">
      <c r="AK20914" s="121"/>
    </row>
    <row r="20915" spans="37:37" ht="12.75">
      <c r="AK20915" s="121"/>
    </row>
    <row r="20916" spans="37:37" ht="12.75">
      <c r="AK20916" s="121"/>
    </row>
    <row r="20917" spans="37:37" ht="12.75">
      <c r="AK20917" s="121"/>
    </row>
    <row r="20918" spans="37:37" ht="12.75">
      <c r="AK20918" s="121"/>
    </row>
    <row r="20919" spans="37:37" ht="12.75">
      <c r="AK20919" s="121"/>
    </row>
    <row r="20920" spans="37:37" ht="12.75">
      <c r="AK20920" s="121"/>
    </row>
    <row r="20921" spans="37:37" ht="12.75">
      <c r="AK20921" s="121"/>
    </row>
    <row r="20922" spans="37:37" ht="12.75">
      <c r="AK20922" s="121"/>
    </row>
    <row r="20923" spans="37:37" ht="12.75">
      <c r="AK20923" s="121"/>
    </row>
    <row r="20924" spans="37:37" ht="12.75">
      <c r="AK20924" s="121"/>
    </row>
    <row r="20925" spans="37:37" ht="12.75">
      <c r="AK20925" s="121"/>
    </row>
    <row r="20926" spans="37:37" ht="12.75">
      <c r="AK20926" s="121"/>
    </row>
    <row r="20927" spans="37:37" ht="12.75">
      <c r="AK20927" s="121"/>
    </row>
    <row r="20928" spans="37:37" ht="12.75">
      <c r="AK20928" s="121"/>
    </row>
    <row r="20929" spans="37:37" ht="12.75">
      <c r="AK20929" s="121"/>
    </row>
    <row r="20930" spans="37:37" ht="12.75">
      <c r="AK20930" s="121"/>
    </row>
    <row r="20931" spans="37:37" ht="12.75">
      <c r="AK20931" s="121"/>
    </row>
    <row r="20932" spans="37:37" ht="12.75">
      <c r="AK20932" s="121"/>
    </row>
    <row r="20933" spans="37:37" ht="12.75">
      <c r="AK20933" s="121"/>
    </row>
    <row r="20934" spans="37:37" ht="12.75">
      <c r="AK20934" s="121"/>
    </row>
    <row r="20935" spans="37:37" ht="12.75">
      <c r="AK20935" s="121"/>
    </row>
    <row r="20936" spans="37:37" ht="12.75">
      <c r="AK20936" s="121"/>
    </row>
    <row r="20937" spans="37:37" ht="12.75">
      <c r="AK20937" s="121"/>
    </row>
    <row r="20938" spans="37:37" ht="12.75">
      <c r="AK20938" s="121"/>
    </row>
    <row r="20939" spans="37:37" ht="12.75">
      <c r="AK20939" s="121"/>
    </row>
    <row r="20940" spans="37:37" ht="12.75">
      <c r="AK20940" s="121"/>
    </row>
    <row r="20941" spans="37:37" ht="12.75">
      <c r="AK20941" s="121"/>
    </row>
    <row r="20942" spans="37:37" ht="12.75">
      <c r="AK20942" s="121"/>
    </row>
    <row r="20943" spans="37:37" ht="12.75">
      <c r="AK20943" s="121"/>
    </row>
    <row r="20944" spans="37:37" ht="12.75">
      <c r="AK20944" s="121"/>
    </row>
    <row r="20945" spans="37:37" ht="12.75">
      <c r="AK20945" s="121"/>
    </row>
    <row r="20946" spans="37:37" ht="12.75">
      <c r="AK20946" s="121"/>
    </row>
    <row r="20947" spans="37:37" ht="12.75">
      <c r="AK20947" s="121"/>
    </row>
    <row r="20948" spans="37:37" ht="12.75">
      <c r="AK20948" s="121"/>
    </row>
    <row r="20949" spans="37:37" ht="12.75">
      <c r="AK20949" s="121"/>
    </row>
    <row r="20950" spans="37:37" ht="12.75">
      <c r="AK20950" s="121"/>
    </row>
    <row r="20951" spans="37:37" ht="12.75">
      <c r="AK20951" s="121"/>
    </row>
    <row r="20952" spans="37:37" ht="12.75">
      <c r="AK20952" s="121"/>
    </row>
    <row r="20953" spans="37:37" ht="12.75">
      <c r="AK20953" s="121"/>
    </row>
    <row r="20954" spans="37:37" ht="12.75">
      <c r="AK20954" s="121"/>
    </row>
    <row r="20955" spans="37:37" ht="12.75">
      <c r="AK20955" s="121"/>
    </row>
    <row r="20956" spans="37:37" ht="12.75">
      <c r="AK20956" s="121"/>
    </row>
    <row r="20957" spans="37:37" ht="12.75">
      <c r="AK20957" s="121"/>
    </row>
    <row r="20958" spans="37:37" ht="12.75">
      <c r="AK20958" s="121"/>
    </row>
    <row r="20959" spans="37:37" ht="12.75">
      <c r="AK20959" s="121"/>
    </row>
    <row r="20960" spans="37:37" ht="12.75">
      <c r="AK20960" s="121"/>
    </row>
    <row r="20961" spans="37:37" ht="12.75">
      <c r="AK20961" s="121"/>
    </row>
    <row r="20962" spans="37:37" ht="12.75">
      <c r="AK20962" s="121"/>
    </row>
    <row r="20963" spans="37:37" ht="12.75">
      <c r="AK20963" s="121"/>
    </row>
    <row r="20964" spans="37:37" ht="12.75">
      <c r="AK20964" s="121"/>
    </row>
    <row r="20965" spans="37:37" ht="12.75">
      <c r="AK20965" s="121"/>
    </row>
    <row r="20966" spans="37:37" ht="12.75">
      <c r="AK20966" s="121"/>
    </row>
    <row r="20967" spans="37:37" ht="12.75">
      <c r="AK20967" s="121"/>
    </row>
    <row r="20968" spans="37:37" ht="12.75">
      <c r="AK20968" s="121"/>
    </row>
    <row r="20969" spans="37:37" ht="12.75">
      <c r="AK20969" s="121"/>
    </row>
    <row r="20970" spans="37:37" ht="12.75">
      <c r="AK20970" s="121"/>
    </row>
    <row r="20971" spans="37:37" ht="12.75">
      <c r="AK20971" s="121"/>
    </row>
    <row r="20972" spans="37:37" ht="12.75">
      <c r="AK20972" s="121"/>
    </row>
    <row r="20973" spans="37:37" ht="12.75">
      <c r="AK20973" s="121"/>
    </row>
    <row r="20974" spans="37:37" ht="12.75">
      <c r="AK20974" s="121"/>
    </row>
    <row r="20975" spans="37:37" ht="12.75">
      <c r="AK20975" s="121"/>
    </row>
    <row r="20976" spans="37:37" ht="12.75">
      <c r="AK20976" s="121"/>
    </row>
    <row r="20977" spans="37:37" ht="12.75">
      <c r="AK20977" s="121"/>
    </row>
    <row r="20978" spans="37:37" ht="12.75">
      <c r="AK20978" s="121"/>
    </row>
    <row r="20979" spans="37:37" ht="12.75">
      <c r="AK20979" s="121"/>
    </row>
    <row r="20980" spans="37:37" ht="12.75">
      <c r="AK20980" s="121"/>
    </row>
    <row r="20981" spans="37:37" ht="12.75">
      <c r="AK20981" s="121"/>
    </row>
    <row r="20982" spans="37:37" ht="12.75">
      <c r="AK20982" s="121"/>
    </row>
    <row r="20983" spans="37:37" ht="12.75">
      <c r="AK20983" s="121"/>
    </row>
    <row r="20984" spans="37:37" ht="12.75">
      <c r="AK20984" s="121"/>
    </row>
    <row r="20985" spans="37:37" ht="12.75">
      <c r="AK20985" s="121"/>
    </row>
    <row r="20986" spans="37:37" ht="12.75">
      <c r="AK20986" s="121"/>
    </row>
    <row r="20987" spans="37:37" ht="12.75">
      <c r="AK20987" s="121"/>
    </row>
    <row r="20988" spans="37:37" ht="12.75">
      <c r="AK20988" s="121"/>
    </row>
    <row r="20989" spans="37:37" ht="12.75">
      <c r="AK20989" s="121"/>
    </row>
    <row r="20990" spans="37:37" ht="12.75">
      <c r="AK20990" s="121"/>
    </row>
    <row r="20991" spans="37:37" ht="12.75">
      <c r="AK20991" s="121"/>
    </row>
    <row r="20992" spans="37:37" ht="12.75">
      <c r="AK20992" s="121"/>
    </row>
    <row r="20993" spans="37:37" ht="12.75">
      <c r="AK20993" s="121"/>
    </row>
    <row r="20994" spans="37:37" ht="12.75">
      <c r="AK20994" s="121"/>
    </row>
    <row r="20995" spans="37:37" ht="12.75">
      <c r="AK20995" s="121"/>
    </row>
    <row r="20996" spans="37:37" ht="12.75">
      <c r="AK20996" s="121"/>
    </row>
    <row r="20997" spans="37:37" ht="12.75">
      <c r="AK20997" s="121"/>
    </row>
    <row r="20998" spans="37:37" ht="12.75">
      <c r="AK20998" s="121"/>
    </row>
    <row r="20999" spans="37:37" ht="12.75">
      <c r="AK20999" s="121"/>
    </row>
    <row r="21000" spans="37:37" ht="12.75">
      <c r="AK21000" s="121"/>
    </row>
    <row r="21001" spans="37:37" ht="12.75">
      <c r="AK21001" s="121"/>
    </row>
    <row r="21002" spans="37:37" ht="12.75">
      <c r="AK21002" s="121"/>
    </row>
    <row r="21003" spans="37:37" ht="12.75">
      <c r="AK21003" s="121"/>
    </row>
    <row r="21004" spans="37:37" ht="12.75">
      <c r="AK21004" s="121"/>
    </row>
    <row r="21005" spans="37:37" ht="12.75">
      <c r="AK21005" s="121"/>
    </row>
    <row r="21006" spans="37:37" ht="12.75">
      <c r="AK21006" s="121"/>
    </row>
    <row r="21007" spans="37:37" ht="12.75">
      <c r="AK21007" s="121"/>
    </row>
    <row r="21008" spans="37:37" ht="12.75">
      <c r="AK21008" s="121"/>
    </row>
    <row r="21009" spans="37:37" ht="12.75">
      <c r="AK21009" s="121"/>
    </row>
    <row r="21010" spans="37:37" ht="12.75">
      <c r="AK21010" s="121"/>
    </row>
    <row r="21011" spans="37:37" ht="12.75">
      <c r="AK21011" s="121"/>
    </row>
    <row r="21012" spans="37:37" ht="12.75">
      <c r="AK21012" s="121"/>
    </row>
    <row r="21013" spans="37:37" ht="12.75">
      <c r="AK21013" s="121"/>
    </row>
    <row r="21014" spans="37:37" ht="12.75">
      <c r="AK21014" s="121"/>
    </row>
    <row r="21015" spans="37:37" ht="12.75">
      <c r="AK21015" s="121"/>
    </row>
    <row r="21016" spans="37:37" ht="12.75">
      <c r="AK21016" s="121"/>
    </row>
    <row r="21017" spans="37:37" ht="12.75">
      <c r="AK21017" s="121"/>
    </row>
    <row r="21018" spans="37:37" ht="12.75">
      <c r="AK21018" s="121"/>
    </row>
    <row r="21019" spans="37:37" ht="12.75">
      <c r="AK21019" s="121"/>
    </row>
    <row r="21020" spans="37:37" ht="12.75">
      <c r="AK21020" s="121"/>
    </row>
    <row r="21021" spans="37:37" ht="12.75">
      <c r="AK21021" s="121"/>
    </row>
    <row r="21022" spans="37:37" ht="12.75">
      <c r="AK21022" s="121"/>
    </row>
    <row r="21023" spans="37:37" ht="12.75">
      <c r="AK21023" s="121"/>
    </row>
    <row r="21024" spans="37:37" ht="12.75">
      <c r="AK21024" s="121"/>
    </row>
    <row r="21025" spans="37:37" ht="12.75">
      <c r="AK21025" s="121"/>
    </row>
    <row r="21026" spans="37:37" ht="12.75">
      <c r="AK21026" s="121"/>
    </row>
    <row r="21027" spans="37:37" ht="12.75">
      <c r="AK21027" s="121"/>
    </row>
    <row r="21028" spans="37:37" ht="12.75">
      <c r="AK21028" s="121"/>
    </row>
    <row r="21029" spans="37:37" ht="12.75">
      <c r="AK21029" s="121"/>
    </row>
    <row r="21030" spans="37:37" ht="12.75">
      <c r="AK21030" s="121"/>
    </row>
    <row r="21031" spans="37:37" ht="12.75">
      <c r="AK21031" s="121"/>
    </row>
    <row r="21032" spans="37:37" ht="12.75">
      <c r="AK21032" s="121"/>
    </row>
    <row r="21033" spans="37:37" ht="12.75">
      <c r="AK21033" s="121"/>
    </row>
    <row r="21034" spans="37:37" ht="12.75">
      <c r="AK21034" s="121"/>
    </row>
    <row r="21035" spans="37:37" ht="12.75">
      <c r="AK21035" s="121"/>
    </row>
    <row r="21036" spans="37:37" ht="12.75">
      <c r="AK21036" s="121"/>
    </row>
    <row r="21037" spans="37:37" ht="12.75">
      <c r="AK21037" s="121"/>
    </row>
    <row r="21038" spans="37:37" ht="12.75">
      <c r="AK21038" s="121"/>
    </row>
    <row r="21039" spans="37:37" ht="12.75">
      <c r="AK21039" s="121"/>
    </row>
    <row r="21040" spans="37:37" ht="12.75">
      <c r="AK21040" s="121"/>
    </row>
    <row r="21041" spans="37:37" ht="12.75">
      <c r="AK21041" s="121"/>
    </row>
    <row r="21042" spans="37:37" ht="12.75">
      <c r="AK21042" s="121"/>
    </row>
    <row r="21043" spans="37:37" ht="12.75">
      <c r="AK21043" s="121"/>
    </row>
    <row r="21044" spans="37:37" ht="12.75">
      <c r="AK21044" s="121"/>
    </row>
    <row r="21045" spans="37:37" ht="12.75">
      <c r="AK21045" s="121"/>
    </row>
    <row r="21046" spans="37:37" ht="12.75">
      <c r="AK21046" s="121"/>
    </row>
    <row r="21047" spans="37:37" ht="12.75">
      <c r="AK21047" s="121"/>
    </row>
    <row r="21048" spans="37:37" ht="12.75">
      <c r="AK21048" s="121"/>
    </row>
    <row r="21049" spans="37:37" ht="12.75">
      <c r="AK21049" s="121"/>
    </row>
    <row r="21050" spans="37:37" ht="12.75">
      <c r="AK21050" s="121"/>
    </row>
    <row r="21051" spans="37:37" ht="12.75">
      <c r="AK21051" s="121"/>
    </row>
    <row r="21052" spans="37:37" ht="12.75">
      <c r="AK21052" s="121"/>
    </row>
    <row r="21053" spans="37:37" ht="12.75">
      <c r="AK21053" s="121"/>
    </row>
    <row r="21054" spans="37:37" ht="12.75">
      <c r="AK21054" s="121"/>
    </row>
    <row r="21055" spans="37:37" ht="12.75">
      <c r="AK21055" s="121"/>
    </row>
    <row r="21056" spans="37:37" ht="12.75">
      <c r="AK21056" s="121"/>
    </row>
    <row r="21057" spans="37:37" ht="12.75">
      <c r="AK21057" s="121"/>
    </row>
    <row r="21058" spans="37:37" ht="12.75">
      <c r="AK21058" s="121"/>
    </row>
    <row r="21059" spans="37:37" ht="12.75">
      <c r="AK21059" s="121"/>
    </row>
    <row r="21060" spans="37:37" ht="12.75">
      <c r="AK21060" s="121"/>
    </row>
    <row r="21061" spans="37:37" ht="12.75">
      <c r="AK21061" s="121"/>
    </row>
    <row r="21062" spans="37:37" ht="12.75">
      <c r="AK21062" s="121"/>
    </row>
    <row r="21063" spans="37:37" ht="12.75">
      <c r="AK21063" s="121"/>
    </row>
    <row r="21064" spans="37:37" ht="12.75">
      <c r="AK21064" s="121"/>
    </row>
    <row r="21065" spans="37:37" ht="12.75">
      <c r="AK21065" s="121"/>
    </row>
    <row r="21066" spans="37:37" ht="12.75">
      <c r="AK21066" s="121"/>
    </row>
    <row r="21067" spans="37:37" ht="12.75">
      <c r="AK21067" s="121"/>
    </row>
    <row r="21068" spans="37:37" ht="12.75">
      <c r="AK21068" s="121"/>
    </row>
    <row r="21069" spans="37:37" ht="12.75">
      <c r="AK21069" s="121"/>
    </row>
    <row r="21070" spans="37:37" ht="12.75">
      <c r="AK21070" s="121"/>
    </row>
    <row r="21071" spans="37:37" ht="12.75">
      <c r="AK21071" s="121"/>
    </row>
    <row r="21072" spans="37:37" ht="12.75">
      <c r="AK21072" s="121"/>
    </row>
    <row r="21073" spans="37:37" ht="12.75">
      <c r="AK21073" s="121"/>
    </row>
    <row r="21074" spans="37:37" ht="12.75">
      <c r="AK21074" s="121"/>
    </row>
    <row r="21075" spans="37:37" ht="12.75">
      <c r="AK21075" s="121"/>
    </row>
    <row r="21076" spans="37:37" ht="12.75">
      <c r="AK21076" s="121"/>
    </row>
    <row r="21077" spans="37:37" ht="12.75">
      <c r="AK21077" s="121"/>
    </row>
    <row r="21078" spans="37:37" ht="12.75">
      <c r="AK21078" s="121"/>
    </row>
    <row r="21079" spans="37:37" ht="12.75">
      <c r="AK21079" s="121"/>
    </row>
    <row r="21080" spans="37:37" ht="12.75">
      <c r="AK21080" s="121"/>
    </row>
    <row r="21081" spans="37:37" ht="12.75">
      <c r="AK21081" s="121"/>
    </row>
    <row r="21082" spans="37:37" ht="12.75">
      <c r="AK21082" s="121"/>
    </row>
    <row r="21083" spans="37:37" ht="12.75">
      <c r="AK21083" s="121"/>
    </row>
    <row r="21084" spans="37:37" ht="12.75">
      <c r="AK21084" s="121"/>
    </row>
    <row r="21085" spans="37:37" ht="12.75">
      <c r="AK21085" s="121"/>
    </row>
    <row r="21086" spans="37:37" ht="12.75">
      <c r="AK21086" s="121"/>
    </row>
    <row r="21087" spans="37:37" ht="12.75">
      <c r="AK21087" s="121"/>
    </row>
    <row r="21088" spans="37:37" ht="12.75">
      <c r="AK21088" s="121"/>
    </row>
    <row r="21089" spans="37:37" ht="12.75">
      <c r="AK21089" s="121"/>
    </row>
    <row r="21090" spans="37:37" ht="12.75">
      <c r="AK21090" s="121"/>
    </row>
    <row r="21091" spans="37:37" ht="12.75">
      <c r="AK21091" s="121"/>
    </row>
    <row r="21092" spans="37:37" ht="12.75">
      <c r="AK21092" s="121"/>
    </row>
    <row r="21093" spans="37:37" ht="12.75">
      <c r="AK21093" s="121"/>
    </row>
    <row r="21094" spans="37:37" ht="12.75">
      <c r="AK21094" s="121"/>
    </row>
    <row r="21095" spans="37:37" ht="12.75">
      <c r="AK21095" s="121"/>
    </row>
    <row r="21096" spans="37:37" ht="12.75">
      <c r="AK21096" s="121"/>
    </row>
    <row r="21097" spans="37:37" ht="12.75">
      <c r="AK21097" s="121"/>
    </row>
    <row r="21098" spans="37:37" ht="12.75">
      <c r="AK21098" s="121"/>
    </row>
    <row r="21099" spans="37:37" ht="12.75">
      <c r="AK21099" s="121"/>
    </row>
    <row r="21100" spans="37:37" ht="12.75">
      <c r="AK21100" s="121"/>
    </row>
    <row r="21101" spans="37:37" ht="12.75">
      <c r="AK21101" s="121"/>
    </row>
    <row r="21102" spans="37:37" ht="12.75">
      <c r="AK21102" s="121"/>
    </row>
    <row r="21103" spans="37:37" ht="12.75">
      <c r="AK21103" s="121"/>
    </row>
    <row r="21104" spans="37:37" ht="12.75">
      <c r="AK21104" s="121"/>
    </row>
    <row r="21105" spans="37:37" ht="12.75">
      <c r="AK21105" s="121"/>
    </row>
    <row r="21106" spans="37:37" ht="12.75">
      <c r="AK21106" s="121"/>
    </row>
    <row r="21107" spans="37:37" ht="12.75">
      <c r="AK21107" s="121"/>
    </row>
    <row r="21108" spans="37:37" ht="12.75">
      <c r="AK21108" s="121"/>
    </row>
    <row r="21109" spans="37:37" ht="12.75">
      <c r="AK21109" s="121"/>
    </row>
    <row r="21110" spans="37:37" ht="12.75">
      <c r="AK21110" s="121"/>
    </row>
    <row r="21111" spans="37:37" ht="12.75">
      <c r="AK21111" s="121"/>
    </row>
    <row r="21112" spans="37:37" ht="12.75">
      <c r="AK21112" s="121"/>
    </row>
    <row r="21113" spans="37:37" ht="12.75">
      <c r="AK21113" s="121"/>
    </row>
    <row r="21114" spans="37:37" ht="12.75">
      <c r="AK21114" s="121"/>
    </row>
    <row r="21115" spans="37:37" ht="12.75">
      <c r="AK21115" s="121"/>
    </row>
    <row r="21116" spans="37:37" ht="12.75">
      <c r="AK21116" s="121"/>
    </row>
    <row r="21117" spans="37:37" ht="12.75">
      <c r="AK21117" s="121"/>
    </row>
    <row r="21118" spans="37:37" ht="12.75">
      <c r="AK21118" s="121"/>
    </row>
    <row r="21119" spans="37:37" ht="12.75">
      <c r="AK21119" s="121"/>
    </row>
    <row r="21120" spans="37:37" ht="12.75">
      <c r="AK21120" s="121"/>
    </row>
    <row r="21121" spans="37:37" ht="12.75">
      <c r="AK21121" s="121"/>
    </row>
    <row r="21122" spans="37:37" ht="12.75">
      <c r="AK21122" s="121"/>
    </row>
    <row r="21123" spans="37:37" ht="12.75">
      <c r="AK21123" s="121"/>
    </row>
    <row r="21124" spans="37:37" ht="12.75">
      <c r="AK21124" s="121"/>
    </row>
    <row r="21125" spans="37:37" ht="12.75">
      <c r="AK21125" s="121"/>
    </row>
    <row r="21126" spans="37:37" ht="12.75">
      <c r="AK21126" s="121"/>
    </row>
    <row r="21127" spans="37:37" ht="12.75">
      <c r="AK21127" s="121"/>
    </row>
    <row r="21128" spans="37:37" ht="12.75">
      <c r="AK21128" s="121"/>
    </row>
    <row r="21129" spans="37:37" ht="12.75">
      <c r="AK21129" s="121"/>
    </row>
    <row r="21130" spans="37:37" ht="12.75">
      <c r="AK21130" s="121"/>
    </row>
    <row r="21131" spans="37:37" ht="12.75">
      <c r="AK21131" s="121"/>
    </row>
    <row r="21132" spans="37:37" ht="12.75">
      <c r="AK21132" s="121"/>
    </row>
    <row r="21133" spans="37:37" ht="12.75">
      <c r="AK21133" s="121"/>
    </row>
    <row r="21134" spans="37:37" ht="12.75">
      <c r="AK21134" s="121"/>
    </row>
    <row r="21135" spans="37:37" ht="12.75">
      <c r="AK21135" s="121"/>
    </row>
    <row r="21136" spans="37:37" ht="12.75">
      <c r="AK21136" s="121"/>
    </row>
    <row r="21137" spans="37:37" ht="12.75">
      <c r="AK21137" s="121"/>
    </row>
    <row r="21138" spans="37:37" ht="12.75">
      <c r="AK21138" s="121"/>
    </row>
    <row r="21139" spans="37:37" ht="12.75">
      <c r="AK21139" s="121"/>
    </row>
    <row r="21140" spans="37:37" ht="12.75">
      <c r="AK21140" s="121"/>
    </row>
    <row r="21141" spans="37:37" ht="12.75">
      <c r="AK21141" s="121"/>
    </row>
    <row r="21142" spans="37:37" ht="12.75">
      <c r="AK21142" s="121"/>
    </row>
    <row r="21143" spans="37:37" ht="12.75">
      <c r="AK21143" s="121"/>
    </row>
    <row r="21144" spans="37:37" ht="12.75">
      <c r="AK21144" s="121"/>
    </row>
    <row r="21145" spans="37:37" ht="12.75">
      <c r="AK21145" s="121"/>
    </row>
    <row r="21146" spans="37:37" ht="12.75">
      <c r="AK21146" s="121"/>
    </row>
    <row r="21147" spans="37:37" ht="12.75">
      <c r="AK21147" s="121"/>
    </row>
    <row r="21148" spans="37:37" ht="12.75">
      <c r="AK21148" s="121"/>
    </row>
    <row r="21149" spans="37:37" ht="12.75">
      <c r="AK21149" s="121"/>
    </row>
    <row r="21150" spans="37:37" ht="12.75">
      <c r="AK21150" s="121"/>
    </row>
    <row r="21151" spans="37:37" ht="12.75">
      <c r="AK21151" s="121"/>
    </row>
    <row r="21152" spans="37:37" ht="12.75">
      <c r="AK21152" s="121"/>
    </row>
    <row r="21153" spans="37:37" ht="12.75">
      <c r="AK21153" s="121"/>
    </row>
    <row r="21154" spans="37:37" ht="12.75">
      <c r="AK21154" s="121"/>
    </row>
    <row r="21155" spans="37:37" ht="12.75">
      <c r="AK21155" s="121"/>
    </row>
    <row r="21156" spans="37:37" ht="12.75">
      <c r="AK21156" s="121"/>
    </row>
    <row r="21157" spans="37:37" ht="12.75">
      <c r="AK21157" s="121"/>
    </row>
    <row r="21158" spans="37:37" ht="12.75">
      <c r="AK21158" s="121"/>
    </row>
    <row r="21159" spans="37:37" ht="12.75">
      <c r="AK21159" s="121"/>
    </row>
    <row r="21160" spans="37:37" ht="12.75">
      <c r="AK21160" s="121"/>
    </row>
    <row r="21161" spans="37:37" ht="12.75">
      <c r="AK21161" s="121"/>
    </row>
    <row r="21162" spans="37:37" ht="12.75">
      <c r="AK21162" s="121"/>
    </row>
    <row r="21163" spans="37:37" ht="12.75">
      <c r="AK21163" s="121"/>
    </row>
    <row r="21164" spans="37:37" ht="12.75">
      <c r="AK21164" s="121"/>
    </row>
    <row r="21165" spans="37:37" ht="12.75">
      <c r="AK21165" s="121"/>
    </row>
    <row r="21166" spans="37:37" ht="12.75">
      <c r="AK21166" s="121"/>
    </row>
    <row r="21167" spans="37:37" ht="12.75">
      <c r="AK21167" s="121"/>
    </row>
    <row r="21168" spans="37:37" ht="12.75">
      <c r="AK21168" s="121"/>
    </row>
    <row r="21169" spans="37:37" ht="12.75">
      <c r="AK21169" s="121"/>
    </row>
    <row r="21170" spans="37:37" ht="12.75">
      <c r="AK21170" s="121"/>
    </row>
    <row r="21171" spans="37:37" ht="12.75">
      <c r="AK21171" s="121"/>
    </row>
    <row r="21172" spans="37:37" ht="12.75">
      <c r="AK21172" s="121"/>
    </row>
    <row r="21173" spans="37:37" ht="12.75">
      <c r="AK21173" s="121"/>
    </row>
    <row r="21174" spans="37:37" ht="12.75">
      <c r="AK21174" s="121"/>
    </row>
    <row r="21175" spans="37:37" ht="12.75">
      <c r="AK21175" s="121"/>
    </row>
    <row r="21176" spans="37:37" ht="12.75">
      <c r="AK21176" s="121"/>
    </row>
    <row r="21177" spans="37:37" ht="12.75">
      <c r="AK21177" s="121"/>
    </row>
    <row r="21178" spans="37:37" ht="12.75">
      <c r="AK21178" s="121"/>
    </row>
    <row r="21179" spans="37:37" ht="12.75">
      <c r="AK21179" s="121"/>
    </row>
    <row r="21180" spans="37:37" ht="12.75">
      <c r="AK21180" s="121"/>
    </row>
    <row r="21181" spans="37:37" ht="12.75">
      <c r="AK21181" s="121"/>
    </row>
    <row r="21182" spans="37:37" ht="12.75">
      <c r="AK21182" s="121"/>
    </row>
    <row r="21183" spans="37:37" ht="12.75">
      <c r="AK21183" s="121"/>
    </row>
    <row r="21184" spans="37:37" ht="12.75">
      <c r="AK21184" s="121"/>
    </row>
    <row r="21185" spans="37:37" ht="12.75">
      <c r="AK21185" s="121"/>
    </row>
    <row r="21186" spans="37:37" ht="12.75">
      <c r="AK21186" s="121"/>
    </row>
    <row r="21187" spans="37:37" ht="12.75">
      <c r="AK21187" s="121"/>
    </row>
    <row r="21188" spans="37:37" ht="12.75">
      <c r="AK21188" s="121"/>
    </row>
    <row r="21189" spans="37:37" ht="12.75">
      <c r="AK21189" s="121"/>
    </row>
    <row r="21190" spans="37:37" ht="12.75">
      <c r="AK21190" s="121"/>
    </row>
    <row r="21191" spans="37:37" ht="12.75">
      <c r="AK21191" s="121"/>
    </row>
    <row r="21192" spans="37:37" ht="12.75">
      <c r="AK21192" s="121"/>
    </row>
    <row r="21193" spans="37:37" ht="12.75">
      <c r="AK21193" s="121"/>
    </row>
    <row r="21194" spans="37:37" ht="12.75">
      <c r="AK21194" s="121"/>
    </row>
    <row r="21195" spans="37:37" ht="12.75">
      <c r="AK21195" s="121"/>
    </row>
    <row r="21196" spans="37:37" ht="12.75">
      <c r="AK21196" s="121"/>
    </row>
    <row r="21197" spans="37:37" ht="12.75">
      <c r="AK21197" s="121"/>
    </row>
    <row r="21198" spans="37:37" ht="12.75">
      <c r="AK21198" s="121"/>
    </row>
    <row r="21199" spans="37:37" ht="12.75">
      <c r="AK21199" s="121"/>
    </row>
    <row r="21200" spans="37:37" ht="12.75">
      <c r="AK21200" s="121"/>
    </row>
    <row r="21201" spans="37:37" ht="12.75">
      <c r="AK21201" s="121"/>
    </row>
    <row r="21202" spans="37:37" ht="12.75">
      <c r="AK21202" s="121"/>
    </row>
    <row r="21203" spans="37:37" ht="12.75">
      <c r="AK21203" s="121"/>
    </row>
    <row r="21204" spans="37:37" ht="12.75">
      <c r="AK21204" s="121"/>
    </row>
    <row r="21205" spans="37:37" ht="12.75">
      <c r="AK21205" s="121"/>
    </row>
    <row r="21206" spans="37:37" ht="12.75">
      <c r="AK21206" s="121"/>
    </row>
    <row r="21207" spans="37:37" ht="12.75">
      <c r="AK21207" s="121"/>
    </row>
    <row r="21208" spans="37:37" ht="12.75">
      <c r="AK21208" s="121"/>
    </row>
    <row r="21209" spans="37:37" ht="12.75">
      <c r="AK21209" s="121"/>
    </row>
    <row r="21210" spans="37:37" ht="12.75">
      <c r="AK21210" s="121"/>
    </row>
    <row r="21211" spans="37:37" ht="12.75">
      <c r="AK21211" s="121"/>
    </row>
    <row r="21212" spans="37:37" ht="12.75">
      <c r="AK21212" s="121"/>
    </row>
    <row r="21213" spans="37:37" ht="12.75">
      <c r="AK21213" s="121"/>
    </row>
    <row r="21214" spans="37:37" ht="12.75">
      <c r="AK21214" s="121"/>
    </row>
    <row r="21215" spans="37:37" ht="12.75">
      <c r="AK21215" s="121"/>
    </row>
    <row r="21216" spans="37:37" ht="12.75">
      <c r="AK21216" s="121"/>
    </row>
    <row r="21217" spans="37:37" ht="12.75">
      <c r="AK21217" s="121"/>
    </row>
    <row r="21218" spans="37:37" ht="12.75">
      <c r="AK21218" s="121"/>
    </row>
    <row r="21219" spans="37:37" ht="12.75">
      <c r="AK21219" s="121"/>
    </row>
    <row r="21220" spans="37:37" ht="12.75">
      <c r="AK21220" s="121"/>
    </row>
    <row r="21221" spans="37:37" ht="12.75">
      <c r="AK21221" s="121"/>
    </row>
    <row r="21222" spans="37:37" ht="12.75">
      <c r="AK21222" s="121"/>
    </row>
    <row r="21223" spans="37:37" ht="12.75">
      <c r="AK21223" s="121"/>
    </row>
    <row r="21224" spans="37:37" ht="12.75">
      <c r="AK21224" s="121"/>
    </row>
    <row r="21225" spans="37:37" ht="12.75">
      <c r="AK21225" s="121"/>
    </row>
    <row r="21226" spans="37:37" ht="12.75">
      <c r="AK21226" s="121"/>
    </row>
    <row r="21227" spans="37:37" ht="12.75">
      <c r="AK21227" s="121"/>
    </row>
    <row r="21228" spans="37:37" ht="12.75">
      <c r="AK21228" s="121"/>
    </row>
    <row r="21229" spans="37:37" ht="12.75">
      <c r="AK21229" s="121"/>
    </row>
    <row r="21230" spans="37:37" ht="12.75">
      <c r="AK21230" s="121"/>
    </row>
    <row r="21231" spans="37:37" ht="12.75">
      <c r="AK21231" s="121"/>
    </row>
    <row r="21232" spans="37:37" ht="12.75">
      <c r="AK21232" s="121"/>
    </row>
    <row r="21233" spans="37:37" ht="12.75">
      <c r="AK21233" s="121"/>
    </row>
    <row r="21234" spans="37:37" ht="12.75">
      <c r="AK21234" s="121"/>
    </row>
    <row r="21235" spans="37:37" ht="12.75">
      <c r="AK21235" s="121"/>
    </row>
    <row r="21236" spans="37:37" ht="12.75">
      <c r="AK21236" s="121"/>
    </row>
    <row r="21237" spans="37:37" ht="12.75">
      <c r="AK21237" s="121"/>
    </row>
    <row r="21238" spans="37:37" ht="12.75">
      <c r="AK21238" s="121"/>
    </row>
    <row r="21239" spans="37:37" ht="12.75">
      <c r="AK21239" s="121"/>
    </row>
    <row r="21240" spans="37:37" ht="12.75">
      <c r="AK21240" s="121"/>
    </row>
    <row r="21241" spans="37:37" ht="12.75">
      <c r="AK21241" s="121"/>
    </row>
    <row r="21242" spans="37:37" ht="12.75">
      <c r="AK21242" s="121"/>
    </row>
    <row r="21243" spans="37:37" ht="12.75">
      <c r="AK21243" s="121"/>
    </row>
    <row r="21244" spans="37:37" ht="12.75">
      <c r="AK21244" s="121"/>
    </row>
    <row r="21245" spans="37:37" ht="12.75">
      <c r="AK21245" s="121"/>
    </row>
    <row r="21246" spans="37:37" ht="12.75">
      <c r="AK21246" s="121"/>
    </row>
    <row r="21247" spans="37:37" ht="12.75">
      <c r="AK21247" s="121"/>
    </row>
    <row r="21248" spans="37:37" ht="12.75">
      <c r="AK21248" s="121"/>
    </row>
    <row r="21249" spans="37:37" ht="12.75">
      <c r="AK21249" s="121"/>
    </row>
    <row r="21250" spans="37:37" ht="12.75">
      <c r="AK21250" s="121"/>
    </row>
    <row r="21251" spans="37:37" ht="12.75">
      <c r="AK21251" s="121"/>
    </row>
    <row r="21252" spans="37:37" ht="12.75">
      <c r="AK21252" s="121"/>
    </row>
    <row r="21253" spans="37:37" ht="12.75">
      <c r="AK21253" s="121"/>
    </row>
    <row r="21254" spans="37:37" ht="12.75">
      <c r="AK21254" s="121"/>
    </row>
    <row r="21255" spans="37:37" ht="12.75">
      <c r="AK21255" s="121"/>
    </row>
    <row r="21256" spans="37:37" ht="12.75">
      <c r="AK21256" s="121"/>
    </row>
    <row r="21257" spans="37:37" ht="12.75">
      <c r="AK21257" s="121"/>
    </row>
    <row r="21258" spans="37:37" ht="12.75">
      <c r="AK21258" s="121"/>
    </row>
    <row r="21259" spans="37:37" ht="12.75">
      <c r="AK21259" s="121"/>
    </row>
    <row r="21260" spans="37:37" ht="12.75">
      <c r="AK21260" s="121"/>
    </row>
    <row r="21261" spans="37:37" ht="12.75">
      <c r="AK21261" s="121"/>
    </row>
    <row r="21262" spans="37:37" ht="12.75">
      <c r="AK21262" s="121"/>
    </row>
    <row r="21263" spans="37:37" ht="12.75">
      <c r="AK21263" s="121"/>
    </row>
    <row r="21264" spans="37:37" ht="12.75">
      <c r="AK21264" s="121"/>
    </row>
    <row r="21265" spans="37:37" ht="12.75">
      <c r="AK21265" s="121"/>
    </row>
    <row r="21266" spans="37:37" ht="12.75">
      <c r="AK21266" s="121"/>
    </row>
    <row r="21267" spans="37:37" ht="12.75">
      <c r="AK21267" s="121"/>
    </row>
    <row r="21268" spans="37:37" ht="12.75">
      <c r="AK21268" s="121"/>
    </row>
    <row r="21269" spans="37:37" ht="12.75">
      <c r="AK21269" s="121"/>
    </row>
    <row r="21270" spans="37:37" ht="12.75">
      <c r="AK21270" s="121"/>
    </row>
    <row r="21271" spans="37:37" ht="12.75">
      <c r="AK21271" s="121"/>
    </row>
    <row r="21272" spans="37:37" ht="12.75">
      <c r="AK21272" s="121"/>
    </row>
    <row r="21273" spans="37:37" ht="12.75">
      <c r="AK21273" s="121"/>
    </row>
    <row r="21274" spans="37:37" ht="12.75">
      <c r="AK21274" s="121"/>
    </row>
    <row r="21275" spans="37:37" ht="12.75">
      <c r="AK21275" s="121"/>
    </row>
    <row r="21276" spans="37:37" ht="12.75">
      <c r="AK21276" s="121"/>
    </row>
    <row r="21277" spans="37:37" ht="12.75">
      <c r="AK21277" s="121"/>
    </row>
    <row r="21278" spans="37:37" ht="12.75">
      <c r="AK21278" s="121"/>
    </row>
    <row r="21279" spans="37:37" ht="12.75">
      <c r="AK21279" s="121"/>
    </row>
    <row r="21280" spans="37:37" ht="12.75">
      <c r="AK21280" s="121"/>
    </row>
    <row r="21281" spans="37:37" ht="12.75">
      <c r="AK21281" s="121"/>
    </row>
    <row r="21282" spans="37:37" ht="12.75">
      <c r="AK21282" s="121"/>
    </row>
    <row r="21283" spans="37:37" ht="12.75">
      <c r="AK21283" s="121"/>
    </row>
    <row r="21284" spans="37:37" ht="12.75">
      <c r="AK21284" s="121"/>
    </row>
    <row r="21285" spans="37:37" ht="12.75">
      <c r="AK21285" s="121"/>
    </row>
    <row r="21286" spans="37:37" ht="12.75">
      <c r="AK21286" s="121"/>
    </row>
    <row r="21287" spans="37:37" ht="12.75">
      <c r="AK21287" s="121"/>
    </row>
    <row r="21288" spans="37:37" ht="12.75">
      <c r="AK21288" s="121"/>
    </row>
    <row r="21289" spans="37:37" ht="12.75">
      <c r="AK21289" s="121"/>
    </row>
    <row r="21290" spans="37:37" ht="12.75">
      <c r="AK21290" s="121"/>
    </row>
    <row r="21291" spans="37:37" ht="12.75">
      <c r="AK21291" s="121"/>
    </row>
    <row r="21292" spans="37:37" ht="12.75">
      <c r="AK21292" s="121"/>
    </row>
    <row r="21293" spans="37:37" ht="12.75">
      <c r="AK21293" s="121"/>
    </row>
    <row r="21294" spans="37:37" ht="12.75">
      <c r="AK21294" s="121"/>
    </row>
    <row r="21295" spans="37:37" ht="12.75">
      <c r="AK21295" s="121"/>
    </row>
    <row r="21296" spans="37:37" ht="12.75">
      <c r="AK21296" s="121"/>
    </row>
    <row r="21297" spans="37:37" ht="12.75">
      <c r="AK21297" s="121"/>
    </row>
    <row r="21298" spans="37:37" ht="12.75">
      <c r="AK21298" s="121"/>
    </row>
    <row r="21299" spans="37:37" ht="12.75">
      <c r="AK21299" s="121"/>
    </row>
    <row r="21300" spans="37:37" ht="12.75">
      <c r="AK21300" s="121"/>
    </row>
    <row r="21301" spans="37:37" ht="12.75">
      <c r="AK21301" s="121"/>
    </row>
    <row r="21302" spans="37:37" ht="12.75">
      <c r="AK21302" s="121"/>
    </row>
    <row r="21303" spans="37:37" ht="12.75">
      <c r="AK21303" s="121"/>
    </row>
    <row r="21304" spans="37:37" ht="12.75">
      <c r="AK21304" s="121"/>
    </row>
    <row r="21305" spans="37:37" ht="12.75">
      <c r="AK21305" s="121"/>
    </row>
    <row r="21306" spans="37:37" ht="12.75">
      <c r="AK21306" s="121"/>
    </row>
    <row r="21307" spans="37:37" ht="12.75">
      <c r="AK21307" s="121"/>
    </row>
    <row r="21308" spans="37:37" ht="12.75">
      <c r="AK21308" s="121"/>
    </row>
    <row r="21309" spans="37:37" ht="12.75">
      <c r="AK21309" s="121"/>
    </row>
    <row r="21310" spans="37:37" ht="12.75">
      <c r="AK21310" s="121"/>
    </row>
    <row r="21311" spans="37:37" ht="12.75">
      <c r="AK21311" s="121"/>
    </row>
    <row r="21312" spans="37:37" ht="12.75">
      <c r="AK21312" s="121"/>
    </row>
    <row r="21313" spans="37:37" ht="12.75">
      <c r="AK21313" s="121"/>
    </row>
    <row r="21314" spans="37:37" ht="12.75">
      <c r="AK21314" s="121"/>
    </row>
    <row r="21315" spans="37:37" ht="12.75">
      <c r="AK21315" s="121"/>
    </row>
    <row r="21316" spans="37:37" ht="12.75">
      <c r="AK21316" s="121"/>
    </row>
    <row r="21317" spans="37:37" ht="12.75">
      <c r="AK21317" s="121"/>
    </row>
    <row r="21318" spans="37:37" ht="12.75">
      <c r="AK21318" s="121"/>
    </row>
    <row r="21319" spans="37:37" ht="12.75">
      <c r="AK21319" s="121"/>
    </row>
    <row r="21320" spans="37:37" ht="12.75">
      <c r="AK21320" s="121"/>
    </row>
    <row r="21321" spans="37:37" ht="12.75">
      <c r="AK21321" s="121"/>
    </row>
    <row r="21322" spans="37:37" ht="12.75">
      <c r="AK21322" s="121"/>
    </row>
    <row r="21323" spans="37:37" ht="12.75">
      <c r="AK21323" s="121"/>
    </row>
    <row r="21324" spans="37:37" ht="12.75">
      <c r="AK21324" s="121"/>
    </row>
    <row r="21325" spans="37:37" ht="12.75">
      <c r="AK21325" s="121"/>
    </row>
    <row r="21326" spans="37:37" ht="12.75">
      <c r="AK21326" s="121"/>
    </row>
    <row r="21327" spans="37:37" ht="12.75">
      <c r="AK21327" s="121"/>
    </row>
    <row r="21328" spans="37:37" ht="12.75">
      <c r="AK21328" s="121"/>
    </row>
    <row r="21329" spans="37:37" ht="12.75">
      <c r="AK21329" s="121"/>
    </row>
    <row r="21330" spans="37:37" ht="12.75">
      <c r="AK21330" s="121"/>
    </row>
    <row r="21331" spans="37:37" ht="12.75">
      <c r="AK21331" s="121"/>
    </row>
    <row r="21332" spans="37:37" ht="12.75">
      <c r="AK21332" s="121"/>
    </row>
    <row r="21333" spans="37:37" ht="12.75">
      <c r="AK21333" s="121"/>
    </row>
    <row r="21334" spans="37:37" ht="12.75">
      <c r="AK21334" s="121"/>
    </row>
    <row r="21335" spans="37:37" ht="12.75">
      <c r="AK21335" s="121"/>
    </row>
    <row r="21336" spans="37:37" ht="12.75">
      <c r="AK21336" s="121"/>
    </row>
    <row r="21337" spans="37:37" ht="12.75">
      <c r="AK21337" s="121"/>
    </row>
    <row r="21338" spans="37:37" ht="12.75">
      <c r="AK21338" s="121"/>
    </row>
    <row r="21339" spans="37:37" ht="12.75">
      <c r="AK21339" s="121"/>
    </row>
    <row r="21340" spans="37:37" ht="12.75">
      <c r="AK21340" s="121"/>
    </row>
    <row r="21341" spans="37:37" ht="12.75">
      <c r="AK21341" s="121"/>
    </row>
    <row r="21342" spans="37:37" ht="12.75">
      <c r="AK21342" s="121"/>
    </row>
    <row r="21343" spans="37:37" ht="12.75">
      <c r="AK21343" s="121"/>
    </row>
    <row r="21344" spans="37:37" ht="12.75">
      <c r="AK21344" s="121"/>
    </row>
    <row r="21345" spans="37:37" ht="12.75">
      <c r="AK21345" s="121"/>
    </row>
    <row r="21346" spans="37:37" ht="12.75">
      <c r="AK21346" s="121"/>
    </row>
    <row r="21347" spans="37:37" ht="12.75">
      <c r="AK21347" s="121"/>
    </row>
    <row r="21348" spans="37:37" ht="12.75">
      <c r="AK21348" s="121"/>
    </row>
    <row r="21349" spans="37:37" ht="12.75">
      <c r="AK21349" s="121"/>
    </row>
    <row r="21350" spans="37:37" ht="12.75">
      <c r="AK21350" s="121"/>
    </row>
    <row r="21351" spans="37:37" ht="12.75">
      <c r="AK21351" s="121"/>
    </row>
    <row r="21352" spans="37:37" ht="12.75">
      <c r="AK21352" s="121"/>
    </row>
    <row r="21353" spans="37:37" ht="12.75">
      <c r="AK21353" s="121"/>
    </row>
    <row r="21354" spans="37:37" ht="12.75">
      <c r="AK21354" s="121"/>
    </row>
    <row r="21355" spans="37:37" ht="12.75">
      <c r="AK21355" s="121"/>
    </row>
    <row r="21356" spans="37:37" ht="12.75">
      <c r="AK21356" s="121"/>
    </row>
    <row r="21357" spans="37:37" ht="12.75">
      <c r="AK21357" s="121"/>
    </row>
    <row r="21358" spans="37:37" ht="12.75">
      <c r="AK21358" s="121"/>
    </row>
    <row r="21359" spans="37:37" ht="12.75">
      <c r="AK21359" s="121"/>
    </row>
    <row r="21360" spans="37:37" ht="12.75">
      <c r="AK21360" s="121"/>
    </row>
    <row r="21361" spans="37:37" ht="12.75">
      <c r="AK21361" s="121"/>
    </row>
    <row r="21362" spans="37:37" ht="12.75">
      <c r="AK21362" s="121"/>
    </row>
    <row r="21363" spans="37:37" ht="12.75">
      <c r="AK21363" s="121"/>
    </row>
    <row r="21364" spans="37:37" ht="12.75">
      <c r="AK21364" s="121"/>
    </row>
    <row r="21365" spans="37:37" ht="12.75">
      <c r="AK21365" s="121"/>
    </row>
    <row r="21366" spans="37:37" ht="12.75">
      <c r="AK21366" s="121"/>
    </row>
    <row r="21367" spans="37:37" ht="12.75">
      <c r="AK21367" s="121"/>
    </row>
    <row r="21368" spans="37:37" ht="12.75">
      <c r="AK21368" s="121"/>
    </row>
    <row r="21369" spans="37:37" ht="12.75">
      <c r="AK21369" s="121"/>
    </row>
    <row r="21370" spans="37:37" ht="12.75">
      <c r="AK21370" s="121"/>
    </row>
    <row r="21371" spans="37:37" ht="12.75">
      <c r="AK21371" s="121"/>
    </row>
    <row r="21372" spans="37:37" ht="12.75">
      <c r="AK21372" s="121"/>
    </row>
    <row r="21373" spans="37:37" ht="12.75">
      <c r="AK21373" s="121"/>
    </row>
    <row r="21374" spans="37:37" ht="12.75">
      <c r="AK21374" s="121"/>
    </row>
    <row r="21375" spans="37:37" ht="12.75">
      <c r="AK21375" s="121"/>
    </row>
    <row r="21376" spans="37:37" ht="12.75">
      <c r="AK21376" s="121"/>
    </row>
    <row r="21377" spans="37:37" ht="12.75">
      <c r="AK21377" s="121"/>
    </row>
    <row r="21378" spans="37:37" ht="12.75">
      <c r="AK21378" s="121"/>
    </row>
    <row r="21379" spans="37:37" ht="12.75">
      <c r="AK21379" s="121"/>
    </row>
    <row r="21380" spans="37:37" ht="12.75">
      <c r="AK21380" s="121"/>
    </row>
    <row r="21381" spans="37:37" ht="12.75">
      <c r="AK21381" s="121"/>
    </row>
    <row r="21382" spans="37:37" ht="12.75">
      <c r="AK21382" s="121"/>
    </row>
    <row r="21383" spans="37:37" ht="12.75">
      <c r="AK21383" s="121"/>
    </row>
    <row r="21384" spans="37:37" ht="12.75">
      <c r="AK21384" s="121"/>
    </row>
    <row r="21385" spans="37:37" ht="12.75">
      <c r="AK21385" s="121"/>
    </row>
    <row r="21386" spans="37:37" ht="12.75">
      <c r="AK21386" s="121"/>
    </row>
    <row r="21387" spans="37:37" ht="12.75">
      <c r="AK21387" s="121"/>
    </row>
    <row r="21388" spans="37:37" ht="12.75">
      <c r="AK21388" s="121"/>
    </row>
    <row r="21389" spans="37:37" ht="12.75">
      <c r="AK21389" s="121"/>
    </row>
    <row r="21390" spans="37:37" ht="12.75">
      <c r="AK21390" s="121"/>
    </row>
    <row r="21391" spans="37:37" ht="12.75">
      <c r="AK21391" s="121"/>
    </row>
    <row r="21392" spans="37:37" ht="12.75">
      <c r="AK21392" s="121"/>
    </row>
    <row r="21393" spans="37:37" ht="12.75">
      <c r="AK21393" s="121"/>
    </row>
    <row r="21394" spans="37:37" ht="12.75">
      <c r="AK21394" s="121"/>
    </row>
    <row r="21395" spans="37:37" ht="12.75">
      <c r="AK21395" s="121"/>
    </row>
    <row r="21396" spans="37:37" ht="12.75">
      <c r="AK21396" s="121"/>
    </row>
    <row r="21397" spans="37:37" ht="12.75">
      <c r="AK21397" s="121"/>
    </row>
    <row r="21398" spans="37:37" ht="12.75">
      <c r="AK21398" s="121"/>
    </row>
    <row r="21399" spans="37:37" ht="12.75">
      <c r="AK21399" s="121"/>
    </row>
    <row r="21400" spans="37:37" ht="12.75">
      <c r="AK21400" s="121"/>
    </row>
    <row r="21401" spans="37:37" ht="12.75">
      <c r="AK21401" s="121"/>
    </row>
    <row r="21402" spans="37:37" ht="12.75">
      <c r="AK21402" s="121"/>
    </row>
    <row r="21403" spans="37:37" ht="12.75">
      <c r="AK21403" s="121"/>
    </row>
    <row r="21404" spans="37:37" ht="12.75">
      <c r="AK21404" s="121"/>
    </row>
    <row r="21405" spans="37:37" ht="12.75">
      <c r="AK21405" s="121"/>
    </row>
    <row r="21406" spans="37:37" ht="12.75">
      <c r="AK21406" s="121"/>
    </row>
    <row r="21407" spans="37:37" ht="12.75">
      <c r="AK21407" s="121"/>
    </row>
    <row r="21408" spans="37:37" ht="12.75">
      <c r="AK21408" s="121"/>
    </row>
    <row r="21409" spans="37:37" ht="12.75">
      <c r="AK21409" s="121"/>
    </row>
    <row r="21410" spans="37:37" ht="12.75">
      <c r="AK21410" s="121"/>
    </row>
    <row r="21411" spans="37:37" ht="12.75">
      <c r="AK21411" s="121"/>
    </row>
    <row r="21412" spans="37:37" ht="12.75">
      <c r="AK21412" s="121"/>
    </row>
    <row r="21413" spans="37:37" ht="12.75">
      <c r="AK21413" s="121"/>
    </row>
    <row r="21414" spans="37:37" ht="12.75">
      <c r="AK21414" s="121"/>
    </row>
    <row r="21415" spans="37:37" ht="12.75">
      <c r="AK21415" s="121"/>
    </row>
    <row r="21416" spans="37:37" ht="12.75">
      <c r="AK21416" s="121"/>
    </row>
    <row r="21417" spans="37:37" ht="12.75">
      <c r="AK21417" s="121"/>
    </row>
    <row r="21418" spans="37:37" ht="12.75">
      <c r="AK21418" s="121"/>
    </row>
    <row r="21419" spans="37:37" ht="12.75">
      <c r="AK21419" s="121"/>
    </row>
    <row r="21420" spans="37:37" ht="12.75">
      <c r="AK21420" s="121"/>
    </row>
    <row r="21421" spans="37:37" ht="12.75">
      <c r="AK21421" s="121"/>
    </row>
    <row r="21422" spans="37:37" ht="12.75">
      <c r="AK21422" s="121"/>
    </row>
    <row r="21423" spans="37:37" ht="12.75">
      <c r="AK21423" s="121"/>
    </row>
    <row r="21424" spans="37:37" ht="12.75">
      <c r="AK21424" s="121"/>
    </row>
    <row r="21425" spans="37:37" ht="12.75">
      <c r="AK21425" s="121"/>
    </row>
    <row r="21426" spans="37:37" ht="12.75">
      <c r="AK21426" s="121"/>
    </row>
    <row r="21427" spans="37:37" ht="12.75">
      <c r="AK21427" s="121"/>
    </row>
    <row r="21428" spans="37:37" ht="12.75">
      <c r="AK21428" s="121"/>
    </row>
    <row r="21429" spans="37:37" ht="12.75">
      <c r="AK21429" s="121"/>
    </row>
    <row r="21430" spans="37:37" ht="12.75">
      <c r="AK21430" s="121"/>
    </row>
    <row r="21431" spans="37:37" ht="12.75">
      <c r="AK21431" s="121"/>
    </row>
    <row r="21432" spans="37:37" ht="12.75">
      <c r="AK21432" s="121"/>
    </row>
    <row r="21433" spans="37:37" ht="12.75">
      <c r="AK21433" s="121"/>
    </row>
    <row r="21434" spans="37:37" ht="12.75">
      <c r="AK21434" s="121"/>
    </row>
    <row r="21435" spans="37:37" ht="12.75">
      <c r="AK21435" s="121"/>
    </row>
    <row r="21436" spans="37:37" ht="12.75">
      <c r="AK21436" s="121"/>
    </row>
    <row r="21437" spans="37:37" ht="12.75">
      <c r="AK21437" s="121"/>
    </row>
    <row r="21438" spans="37:37" ht="12.75">
      <c r="AK21438" s="121"/>
    </row>
    <row r="21439" spans="37:37" ht="12.75">
      <c r="AK21439" s="121"/>
    </row>
    <row r="21440" spans="37:37" ht="12.75">
      <c r="AK21440" s="121"/>
    </row>
    <row r="21441" spans="37:37" ht="12.75">
      <c r="AK21441" s="121"/>
    </row>
    <row r="21442" spans="37:37" ht="12.75">
      <c r="AK21442" s="121"/>
    </row>
    <row r="21443" spans="37:37" ht="12.75">
      <c r="AK21443" s="121"/>
    </row>
    <row r="21444" spans="37:37" ht="12.75">
      <c r="AK21444" s="121"/>
    </row>
    <row r="21445" spans="37:37" ht="12.75">
      <c r="AK21445" s="121"/>
    </row>
    <row r="21446" spans="37:37" ht="12.75">
      <c r="AK21446" s="121"/>
    </row>
    <row r="21447" spans="37:37" ht="12.75">
      <c r="AK21447" s="121"/>
    </row>
    <row r="21448" spans="37:37" ht="12.75">
      <c r="AK21448" s="121"/>
    </row>
    <row r="21449" spans="37:37" ht="12.75">
      <c r="AK21449" s="121"/>
    </row>
    <row r="21450" spans="37:37" ht="12.75">
      <c r="AK21450" s="121"/>
    </row>
    <row r="21451" spans="37:37" ht="12.75">
      <c r="AK21451" s="121"/>
    </row>
    <row r="21452" spans="37:37" ht="12.75">
      <c r="AK21452" s="121"/>
    </row>
    <row r="21453" spans="37:37" ht="12.75">
      <c r="AK21453" s="121"/>
    </row>
    <row r="21454" spans="37:37" ht="12.75">
      <c r="AK21454" s="121"/>
    </row>
    <row r="21455" spans="37:37" ht="12.75">
      <c r="AK21455" s="121"/>
    </row>
    <row r="21456" spans="37:37" ht="12.75">
      <c r="AK21456" s="121"/>
    </row>
    <row r="21457" spans="37:37" ht="12.75">
      <c r="AK21457" s="121"/>
    </row>
    <row r="21458" spans="37:37" ht="12.75">
      <c r="AK21458" s="121"/>
    </row>
    <row r="21459" spans="37:37" ht="12.75">
      <c r="AK21459" s="121"/>
    </row>
    <row r="21460" spans="37:37" ht="12.75">
      <c r="AK21460" s="121"/>
    </row>
    <row r="21461" spans="37:37" ht="12.75">
      <c r="AK21461" s="121"/>
    </row>
    <row r="21462" spans="37:37" ht="12.75">
      <c r="AK21462" s="121"/>
    </row>
    <row r="21463" spans="37:37" ht="12.75">
      <c r="AK21463" s="121"/>
    </row>
    <row r="21464" spans="37:37" ht="12.75">
      <c r="AK21464" s="121"/>
    </row>
    <row r="21465" spans="37:37" ht="12.75">
      <c r="AK21465" s="121"/>
    </row>
    <row r="21466" spans="37:37" ht="12.75">
      <c r="AK21466" s="121"/>
    </row>
    <row r="21467" spans="37:37" ht="12.75">
      <c r="AK21467" s="121"/>
    </row>
    <row r="21468" spans="37:37" ht="12.75">
      <c r="AK21468" s="121"/>
    </row>
    <row r="21469" spans="37:37" ht="12.75">
      <c r="AK21469" s="121"/>
    </row>
    <row r="21470" spans="37:37" ht="12.75">
      <c r="AK21470" s="121"/>
    </row>
    <row r="21471" spans="37:37" ht="12.75">
      <c r="AK21471" s="121"/>
    </row>
    <row r="21472" spans="37:37" ht="12.75">
      <c r="AK21472" s="121"/>
    </row>
    <row r="21473" spans="37:37" ht="12.75">
      <c r="AK21473" s="121"/>
    </row>
    <row r="21474" spans="37:37" ht="12.75">
      <c r="AK21474" s="121"/>
    </row>
    <row r="21475" spans="37:37" ht="12.75">
      <c r="AK21475" s="121"/>
    </row>
    <row r="21476" spans="37:37" ht="12.75">
      <c r="AK21476" s="121"/>
    </row>
    <row r="21477" spans="37:37" ht="12.75">
      <c r="AK21477" s="121"/>
    </row>
    <row r="21478" spans="37:37" ht="12.75">
      <c r="AK21478" s="121"/>
    </row>
    <row r="21479" spans="37:37" ht="12.75">
      <c r="AK21479" s="121"/>
    </row>
    <row r="21480" spans="37:37" ht="12.75">
      <c r="AK21480" s="121"/>
    </row>
    <row r="21481" spans="37:37" ht="12.75">
      <c r="AK21481" s="121"/>
    </row>
    <row r="21482" spans="37:37" ht="12.75">
      <c r="AK21482" s="121"/>
    </row>
    <row r="21483" spans="37:37" ht="12.75">
      <c r="AK21483" s="121"/>
    </row>
    <row r="21484" spans="37:37" ht="12.75">
      <c r="AK21484" s="121"/>
    </row>
    <row r="21485" spans="37:37" ht="12.75">
      <c r="AK21485" s="121"/>
    </row>
    <row r="21486" spans="37:37" ht="12.75">
      <c r="AK21486" s="121"/>
    </row>
    <row r="21487" spans="37:37" ht="12.75">
      <c r="AK21487" s="121"/>
    </row>
    <row r="21488" spans="37:37" ht="12.75">
      <c r="AK21488" s="121"/>
    </row>
    <row r="21489" spans="37:37" ht="12.75">
      <c r="AK21489" s="121"/>
    </row>
    <row r="21490" spans="37:37" ht="12.75">
      <c r="AK21490" s="121"/>
    </row>
    <row r="21491" spans="37:37" ht="12.75">
      <c r="AK21491" s="121"/>
    </row>
    <row r="21492" spans="37:37" ht="12.75">
      <c r="AK21492" s="121"/>
    </row>
    <row r="21493" spans="37:37" ht="12.75">
      <c r="AK21493" s="121"/>
    </row>
    <row r="21494" spans="37:37" ht="12.75">
      <c r="AK21494" s="121"/>
    </row>
    <row r="21495" spans="37:37" ht="12.75">
      <c r="AK21495" s="121"/>
    </row>
    <row r="21496" spans="37:37" ht="12.75">
      <c r="AK21496" s="121"/>
    </row>
    <row r="21497" spans="37:37" ht="12.75">
      <c r="AK21497" s="121"/>
    </row>
    <row r="21498" spans="37:37" ht="12.75">
      <c r="AK21498" s="121"/>
    </row>
    <row r="21499" spans="37:37" ht="12.75">
      <c r="AK21499" s="121"/>
    </row>
    <row r="21500" spans="37:37" ht="12.75">
      <c r="AK21500" s="121"/>
    </row>
    <row r="21501" spans="37:37" ht="12.75">
      <c r="AK21501" s="121"/>
    </row>
    <row r="21502" spans="37:37" ht="12.75">
      <c r="AK21502" s="121"/>
    </row>
    <row r="21503" spans="37:37" ht="12.75">
      <c r="AK21503" s="121"/>
    </row>
    <row r="21504" spans="37:37" ht="12.75">
      <c r="AK21504" s="121"/>
    </row>
    <row r="21505" spans="37:37" ht="12.75">
      <c r="AK21505" s="121"/>
    </row>
    <row r="21506" spans="37:37" ht="12.75">
      <c r="AK21506" s="121"/>
    </row>
    <row r="21507" spans="37:37" ht="12.75">
      <c r="AK21507" s="121"/>
    </row>
    <row r="21508" spans="37:37" ht="12.75">
      <c r="AK21508" s="121"/>
    </row>
    <row r="21509" spans="37:37" ht="12.75">
      <c r="AK21509" s="121"/>
    </row>
    <row r="21510" spans="37:37" ht="12.75">
      <c r="AK21510" s="121"/>
    </row>
    <row r="21511" spans="37:37" ht="12.75">
      <c r="AK21511" s="121"/>
    </row>
    <row r="21512" spans="37:37" ht="12.75">
      <c r="AK21512" s="121"/>
    </row>
    <row r="21513" spans="37:37" ht="12.75">
      <c r="AK21513" s="121"/>
    </row>
    <row r="21514" spans="37:37" ht="12.75">
      <c r="AK21514" s="121"/>
    </row>
    <row r="21515" spans="37:37" ht="12.75">
      <c r="AK21515" s="121"/>
    </row>
    <row r="21516" spans="37:37" ht="12.75">
      <c r="AK21516" s="121"/>
    </row>
    <row r="21517" spans="37:37" ht="12.75">
      <c r="AK21517" s="121"/>
    </row>
    <row r="21518" spans="37:37" ht="12.75">
      <c r="AK21518" s="121"/>
    </row>
    <row r="21519" spans="37:37" ht="12.75">
      <c r="AK21519" s="121"/>
    </row>
    <row r="21520" spans="37:37" ht="12.75">
      <c r="AK21520" s="121"/>
    </row>
    <row r="21521" spans="37:37" ht="12.75">
      <c r="AK21521" s="121"/>
    </row>
    <row r="21522" spans="37:37" ht="12.75">
      <c r="AK21522" s="121"/>
    </row>
    <row r="21523" spans="37:37" ht="12.75">
      <c r="AK21523" s="121"/>
    </row>
    <row r="21524" spans="37:37" ht="12.75">
      <c r="AK21524" s="121"/>
    </row>
    <row r="21525" spans="37:37" ht="12.75">
      <c r="AK21525" s="121"/>
    </row>
    <row r="21526" spans="37:37" ht="12.75">
      <c r="AK21526" s="121"/>
    </row>
    <row r="21527" spans="37:37" ht="12.75">
      <c r="AK21527" s="121"/>
    </row>
    <row r="21528" spans="37:37" ht="12.75">
      <c r="AK21528" s="121"/>
    </row>
    <row r="21529" spans="37:37" ht="12.75">
      <c r="AK21529" s="121"/>
    </row>
    <row r="21530" spans="37:37" ht="12.75">
      <c r="AK21530" s="121"/>
    </row>
    <row r="21531" spans="37:37" ht="12.75">
      <c r="AK21531" s="121"/>
    </row>
    <row r="21532" spans="37:37" ht="12.75">
      <c r="AK21532" s="121"/>
    </row>
    <row r="21533" spans="37:37" ht="12.75">
      <c r="AK21533" s="121"/>
    </row>
    <row r="21534" spans="37:37" ht="12.75">
      <c r="AK21534" s="121"/>
    </row>
    <row r="21535" spans="37:37" ht="12.75">
      <c r="AK21535" s="121"/>
    </row>
    <row r="21536" spans="37:37" ht="12.75">
      <c r="AK21536" s="121"/>
    </row>
    <row r="21537" spans="37:37" ht="12.75">
      <c r="AK21537" s="121"/>
    </row>
    <row r="21538" spans="37:37" ht="12.75">
      <c r="AK21538" s="121"/>
    </row>
    <row r="21539" spans="37:37" ht="12.75">
      <c r="AK21539" s="121"/>
    </row>
    <row r="21540" spans="37:37" ht="12.75">
      <c r="AK21540" s="121"/>
    </row>
    <row r="21541" spans="37:37" ht="12.75">
      <c r="AK21541" s="121"/>
    </row>
    <row r="21542" spans="37:37" ht="12.75">
      <c r="AK21542" s="121"/>
    </row>
    <row r="21543" spans="37:37" ht="12.75">
      <c r="AK21543" s="121"/>
    </row>
    <row r="21544" spans="37:37" ht="12.75">
      <c r="AK21544" s="121"/>
    </row>
    <row r="21545" spans="37:37" ht="12.75">
      <c r="AK21545" s="121"/>
    </row>
    <row r="21546" spans="37:37" ht="12.75">
      <c r="AK21546" s="121"/>
    </row>
    <row r="21547" spans="37:37" ht="12.75">
      <c r="AK21547" s="121"/>
    </row>
    <row r="21548" spans="37:37" ht="12.75">
      <c r="AK21548" s="121"/>
    </row>
    <row r="21549" spans="37:37" ht="12.75">
      <c r="AK21549" s="121"/>
    </row>
    <row r="21550" spans="37:37" ht="12.75">
      <c r="AK21550" s="121"/>
    </row>
    <row r="21551" spans="37:37" ht="12.75">
      <c r="AK21551" s="121"/>
    </row>
    <row r="21552" spans="37:37" ht="12.75">
      <c r="AK21552" s="121"/>
    </row>
    <row r="21553" spans="37:37" ht="12.75">
      <c r="AK21553" s="121"/>
    </row>
    <row r="21554" spans="37:37" ht="12.75">
      <c r="AK21554" s="121"/>
    </row>
    <row r="21555" spans="37:37" ht="12.75">
      <c r="AK21555" s="121"/>
    </row>
    <row r="21556" spans="37:37" ht="12.75">
      <c r="AK21556" s="121"/>
    </row>
    <row r="21557" spans="37:37" ht="12.75">
      <c r="AK21557" s="121"/>
    </row>
    <row r="21558" spans="37:37" ht="12.75">
      <c r="AK21558" s="121"/>
    </row>
    <row r="21559" spans="37:37" ht="12.75">
      <c r="AK21559" s="121"/>
    </row>
    <row r="21560" spans="37:37" ht="12.75">
      <c r="AK21560" s="121"/>
    </row>
    <row r="21561" spans="37:37" ht="12.75">
      <c r="AK21561" s="121"/>
    </row>
    <row r="21562" spans="37:37" ht="12.75">
      <c r="AK21562" s="121"/>
    </row>
    <row r="21563" spans="37:37" ht="12.75">
      <c r="AK21563" s="121"/>
    </row>
    <row r="21564" spans="37:37" ht="12.75">
      <c r="AK21564" s="121"/>
    </row>
    <row r="21565" spans="37:37" ht="12.75">
      <c r="AK21565" s="121"/>
    </row>
    <row r="21566" spans="37:37" ht="12.75">
      <c r="AK21566" s="121"/>
    </row>
    <row r="21567" spans="37:37" ht="12.75">
      <c r="AK21567" s="121"/>
    </row>
    <row r="21568" spans="37:37" ht="12.75">
      <c r="AK21568" s="121"/>
    </row>
    <row r="21569" spans="37:37" ht="12.75">
      <c r="AK21569" s="121"/>
    </row>
    <row r="21570" spans="37:37" ht="12.75">
      <c r="AK21570" s="121"/>
    </row>
    <row r="21571" spans="37:37" ht="12.75">
      <c r="AK21571" s="121"/>
    </row>
    <row r="21572" spans="37:37" ht="12.75">
      <c r="AK21572" s="121"/>
    </row>
    <row r="21573" spans="37:37" ht="12.75">
      <c r="AK21573" s="121"/>
    </row>
    <row r="21574" spans="37:37" ht="12.75">
      <c r="AK21574" s="121"/>
    </row>
    <row r="21575" spans="37:37" ht="12.75">
      <c r="AK21575" s="121"/>
    </row>
    <row r="21576" spans="37:37" ht="12.75">
      <c r="AK21576" s="121"/>
    </row>
    <row r="21577" spans="37:37" ht="12.75">
      <c r="AK21577" s="121"/>
    </row>
    <row r="21578" spans="37:37" ht="12.75">
      <c r="AK21578" s="121"/>
    </row>
    <row r="21579" spans="37:37" ht="12.75">
      <c r="AK21579" s="121"/>
    </row>
    <row r="21580" spans="37:37" ht="12.75">
      <c r="AK21580" s="121"/>
    </row>
    <row r="21581" spans="37:37" ht="12.75">
      <c r="AK21581" s="121"/>
    </row>
    <row r="21582" spans="37:37" ht="12.75">
      <c r="AK21582" s="121"/>
    </row>
    <row r="21583" spans="37:37" ht="12.75">
      <c r="AK21583" s="121"/>
    </row>
    <row r="21584" spans="37:37" ht="12.75">
      <c r="AK21584" s="121"/>
    </row>
    <row r="21585" spans="37:37" ht="12.75">
      <c r="AK21585" s="121"/>
    </row>
    <row r="21586" spans="37:37" ht="12.75">
      <c r="AK21586" s="121"/>
    </row>
    <row r="21587" spans="37:37" ht="12.75">
      <c r="AK21587" s="121"/>
    </row>
    <row r="21588" spans="37:37" ht="12.75">
      <c r="AK21588" s="121"/>
    </row>
    <row r="21589" spans="37:37" ht="12.75">
      <c r="AK21589" s="121"/>
    </row>
    <row r="21590" spans="37:37" ht="12.75">
      <c r="AK21590" s="121"/>
    </row>
    <row r="21591" spans="37:37" ht="12.75">
      <c r="AK21591" s="121"/>
    </row>
    <row r="21592" spans="37:37" ht="12.75">
      <c r="AK21592" s="121"/>
    </row>
    <row r="21593" spans="37:37" ht="12.75">
      <c r="AK21593" s="121"/>
    </row>
    <row r="21594" spans="37:37" ht="12.75">
      <c r="AK21594" s="121"/>
    </row>
    <row r="21595" spans="37:37" ht="12.75">
      <c r="AK21595" s="121"/>
    </row>
    <row r="21596" spans="37:37" ht="12.75">
      <c r="AK21596" s="121"/>
    </row>
    <row r="21597" spans="37:37" ht="12.75">
      <c r="AK21597" s="121"/>
    </row>
    <row r="21598" spans="37:37" ht="12.75">
      <c r="AK21598" s="121"/>
    </row>
    <row r="21599" spans="37:37" ht="12.75">
      <c r="AK21599" s="121"/>
    </row>
    <row r="21600" spans="37:37" ht="12.75">
      <c r="AK21600" s="121"/>
    </row>
    <row r="21601" spans="37:37" ht="12.75">
      <c r="AK21601" s="121"/>
    </row>
    <row r="21602" spans="37:37" ht="12.75">
      <c r="AK21602" s="121"/>
    </row>
    <row r="21603" spans="37:37" ht="12.75">
      <c r="AK21603" s="121"/>
    </row>
    <row r="21604" spans="37:37" ht="12.75">
      <c r="AK21604" s="121"/>
    </row>
    <row r="21605" spans="37:37" ht="12.75">
      <c r="AK21605" s="121"/>
    </row>
    <row r="21606" spans="37:37" ht="12.75">
      <c r="AK21606" s="121"/>
    </row>
    <row r="21607" spans="37:37" ht="12.75">
      <c r="AK21607" s="121"/>
    </row>
    <row r="21608" spans="37:37" ht="12.75">
      <c r="AK21608" s="121"/>
    </row>
    <row r="21609" spans="37:37" ht="12.75">
      <c r="AK21609" s="121"/>
    </row>
    <row r="21610" spans="37:37" ht="12.75">
      <c r="AK21610" s="121"/>
    </row>
    <row r="21611" spans="37:37" ht="12.75">
      <c r="AK21611" s="121"/>
    </row>
    <row r="21612" spans="37:37" ht="12.75">
      <c r="AK21612" s="121"/>
    </row>
    <row r="21613" spans="37:37" ht="12.75">
      <c r="AK21613" s="121"/>
    </row>
    <row r="21614" spans="37:37" ht="12.75">
      <c r="AK21614" s="121"/>
    </row>
    <row r="21615" spans="37:37" ht="12.75">
      <c r="AK21615" s="121"/>
    </row>
    <row r="21616" spans="37:37" ht="12.75">
      <c r="AK21616" s="121"/>
    </row>
    <row r="21617" spans="37:37" ht="12.75">
      <c r="AK21617" s="121"/>
    </row>
    <row r="21618" spans="37:37" ht="12.75">
      <c r="AK21618" s="121"/>
    </row>
    <row r="21619" spans="37:37" ht="12.75">
      <c r="AK21619" s="121"/>
    </row>
    <row r="21620" spans="37:37" ht="12.75">
      <c r="AK21620" s="121"/>
    </row>
    <row r="21621" spans="37:37" ht="12.75">
      <c r="AK21621" s="121"/>
    </row>
    <row r="21622" spans="37:37" ht="12.75">
      <c r="AK21622" s="121"/>
    </row>
    <row r="21623" spans="37:37" ht="12.75">
      <c r="AK21623" s="121"/>
    </row>
    <row r="21624" spans="37:37" ht="12.75">
      <c r="AK21624" s="121"/>
    </row>
    <row r="21625" spans="37:37" ht="12.75">
      <c r="AK21625" s="121"/>
    </row>
    <row r="21626" spans="37:37" ht="12.75">
      <c r="AK21626" s="121"/>
    </row>
    <row r="21627" spans="37:37" ht="12.75">
      <c r="AK21627" s="121"/>
    </row>
    <row r="21628" spans="37:37" ht="12.75">
      <c r="AK21628" s="121"/>
    </row>
    <row r="21629" spans="37:37" ht="12.75">
      <c r="AK21629" s="121"/>
    </row>
    <row r="21630" spans="37:37" ht="12.75">
      <c r="AK21630" s="121"/>
    </row>
    <row r="21631" spans="37:37" ht="12.75">
      <c r="AK21631" s="121"/>
    </row>
    <row r="21632" spans="37:37" ht="12.75">
      <c r="AK21632" s="121"/>
    </row>
    <row r="21633" spans="37:37" ht="12.75">
      <c r="AK21633" s="121"/>
    </row>
    <row r="21634" spans="37:37" ht="12.75">
      <c r="AK21634" s="121"/>
    </row>
    <row r="21635" spans="37:37" ht="12.75">
      <c r="AK21635" s="121"/>
    </row>
    <row r="21636" spans="37:37" ht="12.75">
      <c r="AK21636" s="121"/>
    </row>
    <row r="21637" spans="37:37" ht="12.75">
      <c r="AK21637" s="121"/>
    </row>
    <row r="21638" spans="37:37" ht="12.75">
      <c r="AK21638" s="121"/>
    </row>
    <row r="21639" spans="37:37" ht="12.75">
      <c r="AK21639" s="121"/>
    </row>
    <row r="21640" spans="37:37" ht="12.75">
      <c r="AK21640" s="121"/>
    </row>
    <row r="21641" spans="37:37" ht="12.75">
      <c r="AK21641" s="121"/>
    </row>
    <row r="21642" spans="37:37" ht="12.75">
      <c r="AK21642" s="121"/>
    </row>
    <row r="21643" spans="37:37" ht="12.75">
      <c r="AK21643" s="121"/>
    </row>
    <row r="21644" spans="37:37" ht="12.75">
      <c r="AK21644" s="121"/>
    </row>
    <row r="21645" spans="37:37" ht="12.75">
      <c r="AK21645" s="121"/>
    </row>
    <row r="21646" spans="37:37" ht="12.75">
      <c r="AK21646" s="121"/>
    </row>
    <row r="21647" spans="37:37" ht="12.75">
      <c r="AK21647" s="121"/>
    </row>
    <row r="21648" spans="37:37" ht="12.75">
      <c r="AK21648" s="121"/>
    </row>
    <row r="21649" spans="37:37" ht="12.75">
      <c r="AK21649" s="121"/>
    </row>
    <row r="21650" spans="37:37" ht="12.75">
      <c r="AK21650" s="121"/>
    </row>
    <row r="21651" spans="37:37" ht="12.75">
      <c r="AK21651" s="121"/>
    </row>
    <row r="21652" spans="37:37" ht="12.75">
      <c r="AK21652" s="121"/>
    </row>
    <row r="21653" spans="37:37" ht="12.75">
      <c r="AK21653" s="121"/>
    </row>
    <row r="21654" spans="37:37" ht="12.75">
      <c r="AK21654" s="121"/>
    </row>
    <row r="21655" spans="37:37" ht="12.75">
      <c r="AK21655" s="121"/>
    </row>
    <row r="21656" spans="37:37" ht="12.75">
      <c r="AK21656" s="121"/>
    </row>
    <row r="21657" spans="37:37" ht="12.75">
      <c r="AK21657" s="121"/>
    </row>
    <row r="21658" spans="37:37" ht="12.75">
      <c r="AK21658" s="121"/>
    </row>
    <row r="21659" spans="37:37" ht="12.75">
      <c r="AK21659" s="121"/>
    </row>
    <row r="21660" spans="37:37" ht="12.75">
      <c r="AK21660" s="121"/>
    </row>
    <row r="21661" spans="37:37" ht="12.75">
      <c r="AK21661" s="121"/>
    </row>
    <row r="21662" spans="37:37" ht="12.75">
      <c r="AK21662" s="121"/>
    </row>
    <row r="21663" spans="37:37" ht="12.75">
      <c r="AK21663" s="121"/>
    </row>
    <row r="21664" spans="37:37" ht="12.75">
      <c r="AK21664" s="121"/>
    </row>
    <row r="21665" spans="37:37" ht="12.75">
      <c r="AK21665" s="121"/>
    </row>
    <row r="21666" spans="37:37" ht="12.75">
      <c r="AK21666" s="121"/>
    </row>
    <row r="21667" spans="37:37" ht="12.75">
      <c r="AK21667" s="121"/>
    </row>
    <row r="21668" spans="37:37" ht="12.75">
      <c r="AK21668" s="121"/>
    </row>
    <row r="21669" spans="37:37" ht="12.75">
      <c r="AK21669" s="121"/>
    </row>
    <row r="21670" spans="37:37" ht="12.75">
      <c r="AK21670" s="121"/>
    </row>
    <row r="21671" spans="37:37" ht="12.75">
      <c r="AK21671" s="121"/>
    </row>
    <row r="21672" spans="37:37" ht="12.75">
      <c r="AK21672" s="121"/>
    </row>
    <row r="21673" spans="37:37" ht="12.75">
      <c r="AK21673" s="121"/>
    </row>
    <row r="21674" spans="37:37" ht="12.75">
      <c r="AK21674" s="121"/>
    </row>
    <row r="21675" spans="37:37" ht="12.75">
      <c r="AK21675" s="121"/>
    </row>
    <row r="21676" spans="37:37" ht="12.75">
      <c r="AK21676" s="121"/>
    </row>
    <row r="21677" spans="37:37" ht="12.75">
      <c r="AK21677" s="121"/>
    </row>
    <row r="21678" spans="37:37" ht="12.75">
      <c r="AK21678" s="121"/>
    </row>
    <row r="21679" spans="37:37" ht="12.75">
      <c r="AK21679" s="121"/>
    </row>
    <row r="21680" spans="37:37" ht="12.75">
      <c r="AK21680" s="121"/>
    </row>
    <row r="21681" spans="37:37" ht="12.75">
      <c r="AK21681" s="121"/>
    </row>
    <row r="21682" spans="37:37" ht="12.75">
      <c r="AK21682" s="121"/>
    </row>
    <row r="21683" spans="37:37" ht="12.75">
      <c r="AK21683" s="121"/>
    </row>
    <row r="21684" spans="37:37" ht="12.75">
      <c r="AK21684" s="121"/>
    </row>
    <row r="21685" spans="37:37" ht="12.75">
      <c r="AK21685" s="121"/>
    </row>
    <row r="21686" spans="37:37" ht="12.75">
      <c r="AK21686" s="121"/>
    </row>
    <row r="21687" spans="37:37" ht="12.75">
      <c r="AK21687" s="121"/>
    </row>
    <row r="21688" spans="37:37" ht="12.75">
      <c r="AK21688" s="121"/>
    </row>
    <row r="21689" spans="37:37" ht="12.75">
      <c r="AK21689" s="121"/>
    </row>
    <row r="21690" spans="37:37" ht="12.75">
      <c r="AK21690" s="121"/>
    </row>
    <row r="21691" spans="37:37" ht="12.75">
      <c r="AK21691" s="121"/>
    </row>
    <row r="21692" spans="37:37" ht="12.75">
      <c r="AK21692" s="121"/>
    </row>
    <row r="21693" spans="37:37" ht="12.75">
      <c r="AK21693" s="121"/>
    </row>
    <row r="21694" spans="37:37" ht="12.75">
      <c r="AK21694" s="121"/>
    </row>
    <row r="21695" spans="37:37" ht="12.75">
      <c r="AK21695" s="121"/>
    </row>
    <row r="21696" spans="37:37" ht="12.75">
      <c r="AK21696" s="121"/>
    </row>
    <row r="21697" spans="37:37" ht="12.75">
      <c r="AK21697" s="121"/>
    </row>
    <row r="21698" spans="37:37" ht="12.75">
      <c r="AK21698" s="121"/>
    </row>
    <row r="21699" spans="37:37" ht="12.75">
      <c r="AK21699" s="121"/>
    </row>
    <row r="21700" spans="37:37" ht="12.75">
      <c r="AK21700" s="121"/>
    </row>
    <row r="21701" spans="37:37" ht="12.75">
      <c r="AK21701" s="121"/>
    </row>
    <row r="21702" spans="37:37" ht="12.75">
      <c r="AK21702" s="121"/>
    </row>
    <row r="21703" spans="37:37" ht="12.75">
      <c r="AK21703" s="121"/>
    </row>
    <row r="21704" spans="37:37" ht="12.75">
      <c r="AK21704" s="121"/>
    </row>
    <row r="21705" spans="37:37" ht="12.75">
      <c r="AK21705" s="121"/>
    </row>
    <row r="21706" spans="37:37" ht="12.75">
      <c r="AK21706" s="121"/>
    </row>
    <row r="21707" spans="37:37" ht="12.75">
      <c r="AK21707" s="121"/>
    </row>
    <row r="21708" spans="37:37" ht="12.75">
      <c r="AK21708" s="121"/>
    </row>
    <row r="21709" spans="37:37" ht="12.75">
      <c r="AK21709" s="121"/>
    </row>
    <row r="21710" spans="37:37" ht="12.75">
      <c r="AK21710" s="121"/>
    </row>
    <row r="21711" spans="37:37" ht="12.75">
      <c r="AK21711" s="121"/>
    </row>
    <row r="21712" spans="37:37" ht="12.75">
      <c r="AK21712" s="121"/>
    </row>
    <row r="21713" spans="37:37" ht="12.75">
      <c r="AK21713" s="121"/>
    </row>
    <row r="21714" spans="37:37" ht="12.75">
      <c r="AK21714" s="121"/>
    </row>
    <row r="21715" spans="37:37" ht="12.75">
      <c r="AK21715" s="121"/>
    </row>
    <row r="21716" spans="37:37" ht="12.75">
      <c r="AK21716" s="121"/>
    </row>
    <row r="21717" spans="37:37" ht="12.75">
      <c r="AK21717" s="121"/>
    </row>
    <row r="21718" spans="37:37" ht="12.75">
      <c r="AK21718" s="121"/>
    </row>
    <row r="21719" spans="37:37" ht="12.75">
      <c r="AK21719" s="121"/>
    </row>
    <row r="21720" spans="37:37" ht="12.75">
      <c r="AK21720" s="121"/>
    </row>
    <row r="21721" spans="37:37" ht="12.75">
      <c r="AK21721" s="121"/>
    </row>
    <row r="21722" spans="37:37" ht="12.75">
      <c r="AK21722" s="121"/>
    </row>
    <row r="21723" spans="37:37" ht="12.75">
      <c r="AK21723" s="121"/>
    </row>
    <row r="21724" spans="37:37" ht="12.75">
      <c r="AK21724" s="121"/>
    </row>
    <row r="21725" spans="37:37" ht="12.75">
      <c r="AK21725" s="121"/>
    </row>
    <row r="21726" spans="37:37" ht="12.75">
      <c r="AK21726" s="121"/>
    </row>
    <row r="21727" spans="37:37" ht="12.75">
      <c r="AK21727" s="121"/>
    </row>
    <row r="21728" spans="37:37" ht="12.75">
      <c r="AK21728" s="121"/>
    </row>
    <row r="21729" spans="37:37" ht="12.75">
      <c r="AK21729" s="121"/>
    </row>
    <row r="21730" spans="37:37" ht="12.75">
      <c r="AK21730" s="121"/>
    </row>
    <row r="21731" spans="37:37" ht="12.75">
      <c r="AK21731" s="121"/>
    </row>
    <row r="21732" spans="37:37" ht="12.75">
      <c r="AK21732" s="121"/>
    </row>
    <row r="21733" spans="37:37" ht="12.75">
      <c r="AK21733" s="121"/>
    </row>
    <row r="21734" spans="37:37" ht="12.75">
      <c r="AK21734" s="121"/>
    </row>
    <row r="21735" spans="37:37" ht="12.75">
      <c r="AK21735" s="121"/>
    </row>
    <row r="21736" spans="37:37" ht="12.75">
      <c r="AK21736" s="121"/>
    </row>
    <row r="21737" spans="37:37" ht="12.75">
      <c r="AK21737" s="121"/>
    </row>
    <row r="21738" spans="37:37" ht="12.75">
      <c r="AK21738" s="121"/>
    </row>
    <row r="21739" spans="37:37" ht="12.75">
      <c r="AK21739" s="121"/>
    </row>
    <row r="21740" spans="37:37" ht="12.75">
      <c r="AK21740" s="121"/>
    </row>
    <row r="21741" spans="37:37" ht="12.75">
      <c r="AK21741" s="121"/>
    </row>
    <row r="21742" spans="37:37" ht="12.75">
      <c r="AK21742" s="121"/>
    </row>
    <row r="21743" spans="37:37" ht="12.75">
      <c r="AK21743" s="121"/>
    </row>
    <row r="21744" spans="37:37" ht="12.75">
      <c r="AK21744" s="121"/>
    </row>
    <row r="21745" spans="37:37" ht="12.75">
      <c r="AK21745" s="121"/>
    </row>
    <row r="21746" spans="37:37" ht="12.75">
      <c r="AK21746" s="121"/>
    </row>
    <row r="21747" spans="37:37" ht="12.75">
      <c r="AK21747" s="121"/>
    </row>
    <row r="21748" spans="37:37" ht="12.75">
      <c r="AK21748" s="121"/>
    </row>
    <row r="21749" spans="37:37" ht="12.75">
      <c r="AK21749" s="121"/>
    </row>
    <row r="21750" spans="37:37" ht="12.75">
      <c r="AK21750" s="121"/>
    </row>
    <row r="21751" spans="37:37" ht="12.75">
      <c r="AK21751" s="121"/>
    </row>
    <row r="21752" spans="37:37" ht="12.75">
      <c r="AK21752" s="121"/>
    </row>
    <row r="21753" spans="37:37" ht="12.75">
      <c r="AK21753" s="121"/>
    </row>
    <row r="21754" spans="37:37" ht="12.75">
      <c r="AK21754" s="121"/>
    </row>
    <row r="21755" spans="37:37" ht="12.75">
      <c r="AK21755" s="121"/>
    </row>
    <row r="21756" spans="37:37" ht="12.75">
      <c r="AK21756" s="121"/>
    </row>
    <row r="21757" spans="37:37" ht="12.75">
      <c r="AK21757" s="121"/>
    </row>
    <row r="21758" spans="37:37" ht="12.75">
      <c r="AK21758" s="121"/>
    </row>
    <row r="21759" spans="37:37" ht="12.75">
      <c r="AK21759" s="121"/>
    </row>
    <row r="21760" spans="37:37" ht="12.75">
      <c r="AK21760" s="121"/>
    </row>
    <row r="21761" spans="37:37" ht="12.75">
      <c r="AK21761" s="121"/>
    </row>
    <row r="21762" spans="37:37" ht="12.75">
      <c r="AK21762" s="121"/>
    </row>
    <row r="21763" spans="37:37" ht="12.75">
      <c r="AK21763" s="121"/>
    </row>
    <row r="21764" spans="37:37" ht="12.75">
      <c r="AK21764" s="121"/>
    </row>
    <row r="21765" spans="37:37" ht="12.75">
      <c r="AK21765" s="121"/>
    </row>
    <row r="21766" spans="37:37" ht="12.75">
      <c r="AK21766" s="121"/>
    </row>
    <row r="21767" spans="37:37" ht="12.75">
      <c r="AK21767" s="121"/>
    </row>
    <row r="21768" spans="37:37" ht="12.75">
      <c r="AK21768" s="121"/>
    </row>
    <row r="21769" spans="37:37" ht="12.75">
      <c r="AK21769" s="121"/>
    </row>
    <row r="21770" spans="37:37" ht="12.75">
      <c r="AK21770" s="121"/>
    </row>
    <row r="21771" spans="37:37" ht="12.75">
      <c r="AK21771" s="121"/>
    </row>
    <row r="21772" spans="37:37" ht="12.75">
      <c r="AK21772" s="121"/>
    </row>
    <row r="21773" spans="37:37" ht="12.75">
      <c r="AK21773" s="121"/>
    </row>
    <row r="21774" spans="37:37" ht="12.75">
      <c r="AK21774" s="121"/>
    </row>
    <row r="21775" spans="37:37" ht="12.75">
      <c r="AK21775" s="121"/>
    </row>
    <row r="21776" spans="37:37" ht="12.75">
      <c r="AK21776" s="121"/>
    </row>
    <row r="21777" spans="37:37" ht="12.75">
      <c r="AK21777" s="121"/>
    </row>
    <row r="21778" spans="37:37" ht="12.75">
      <c r="AK21778" s="121"/>
    </row>
    <row r="21779" spans="37:37" ht="12.75">
      <c r="AK21779" s="121"/>
    </row>
    <row r="21780" spans="37:37" ht="12.75">
      <c r="AK21780" s="121"/>
    </row>
    <row r="21781" spans="37:37" ht="12.75">
      <c r="AK21781" s="121"/>
    </row>
    <row r="21782" spans="37:37" ht="12.75">
      <c r="AK21782" s="121"/>
    </row>
    <row r="21783" spans="37:37" ht="12.75">
      <c r="AK21783" s="121"/>
    </row>
    <row r="21784" spans="37:37" ht="12.75">
      <c r="AK21784" s="121"/>
    </row>
    <row r="21785" spans="37:37" ht="12.75">
      <c r="AK21785" s="121"/>
    </row>
    <row r="21786" spans="37:37" ht="12.75">
      <c r="AK21786" s="121"/>
    </row>
    <row r="21787" spans="37:37" ht="12.75">
      <c r="AK21787" s="121"/>
    </row>
    <row r="21788" spans="37:37" ht="12.75">
      <c r="AK21788" s="121"/>
    </row>
    <row r="21789" spans="37:37" ht="12.75">
      <c r="AK21789" s="121"/>
    </row>
    <row r="21790" spans="37:37" ht="12.75">
      <c r="AK21790" s="121"/>
    </row>
    <row r="21791" spans="37:37" ht="12.75">
      <c r="AK21791" s="121"/>
    </row>
    <row r="21792" spans="37:37" ht="12.75">
      <c r="AK21792" s="121"/>
    </row>
    <row r="21793" spans="37:37" ht="12.75">
      <c r="AK21793" s="121"/>
    </row>
    <row r="21794" spans="37:37" ht="12.75">
      <c r="AK21794" s="121"/>
    </row>
    <row r="21795" spans="37:37" ht="12.75">
      <c r="AK21795" s="121"/>
    </row>
    <row r="21796" spans="37:37" ht="12.75">
      <c r="AK21796" s="121"/>
    </row>
    <row r="21797" spans="37:37" ht="12.75">
      <c r="AK21797" s="121"/>
    </row>
    <row r="21798" spans="37:37" ht="12.75">
      <c r="AK21798" s="121"/>
    </row>
    <row r="21799" spans="37:37" ht="12.75">
      <c r="AK21799" s="121"/>
    </row>
    <row r="21800" spans="37:37" ht="12.75">
      <c r="AK21800" s="121"/>
    </row>
    <row r="21801" spans="37:37" ht="12.75">
      <c r="AK21801" s="121"/>
    </row>
    <row r="21802" spans="37:37" ht="12.75">
      <c r="AK21802" s="121"/>
    </row>
    <row r="21803" spans="37:37" ht="12.75">
      <c r="AK21803" s="121"/>
    </row>
    <row r="21804" spans="37:37" ht="12.75">
      <c r="AK21804" s="121"/>
    </row>
    <row r="21805" spans="37:37" ht="12.75">
      <c r="AK21805" s="121"/>
    </row>
    <row r="21806" spans="37:37" ht="12.75">
      <c r="AK21806" s="121"/>
    </row>
    <row r="21807" spans="37:37" ht="12.75">
      <c r="AK21807" s="121"/>
    </row>
    <row r="21808" spans="37:37" ht="12.75">
      <c r="AK21808" s="121"/>
    </row>
    <row r="21809" spans="37:37" ht="12.75">
      <c r="AK21809" s="121"/>
    </row>
    <row r="21810" spans="37:37" ht="12.75">
      <c r="AK21810" s="121"/>
    </row>
    <row r="21811" spans="37:37" ht="12.75">
      <c r="AK21811" s="121"/>
    </row>
    <row r="21812" spans="37:37" ht="12.75">
      <c r="AK21812" s="121"/>
    </row>
    <row r="21813" spans="37:37" ht="12.75">
      <c r="AK21813" s="121"/>
    </row>
    <row r="21814" spans="37:37" ht="12.75">
      <c r="AK21814" s="121"/>
    </row>
    <row r="21815" spans="37:37" ht="12.75">
      <c r="AK21815" s="121"/>
    </row>
    <row r="21816" spans="37:37" ht="12.75">
      <c r="AK21816" s="121"/>
    </row>
    <row r="21817" spans="37:37" ht="12.75">
      <c r="AK21817" s="121"/>
    </row>
    <row r="21818" spans="37:37" ht="12.75">
      <c r="AK21818" s="121"/>
    </row>
    <row r="21819" spans="37:37" ht="12.75">
      <c r="AK21819" s="121"/>
    </row>
    <row r="21820" spans="37:37" ht="12.75">
      <c r="AK21820" s="121"/>
    </row>
    <row r="21821" spans="37:37" ht="12.75">
      <c r="AK21821" s="121"/>
    </row>
    <row r="21822" spans="37:37" ht="12.75">
      <c r="AK21822" s="121"/>
    </row>
    <row r="21823" spans="37:37" ht="12.75">
      <c r="AK21823" s="121"/>
    </row>
    <row r="21824" spans="37:37" ht="12.75">
      <c r="AK21824" s="121"/>
    </row>
    <row r="21825" spans="37:37" ht="12.75">
      <c r="AK21825" s="121"/>
    </row>
    <row r="21826" spans="37:37" ht="12.75">
      <c r="AK21826" s="121"/>
    </row>
    <row r="21827" spans="37:37" ht="12.75">
      <c r="AK21827" s="121"/>
    </row>
    <row r="21828" spans="37:37" ht="12.75">
      <c r="AK21828" s="121"/>
    </row>
    <row r="21829" spans="37:37" ht="12.75">
      <c r="AK21829" s="121"/>
    </row>
    <row r="21830" spans="37:37" ht="12.75">
      <c r="AK21830" s="121"/>
    </row>
    <row r="21831" spans="37:37" ht="12.75">
      <c r="AK21831" s="121"/>
    </row>
    <row r="21832" spans="37:37" ht="12.75">
      <c r="AK21832" s="121"/>
    </row>
    <row r="21833" spans="37:37" ht="12.75">
      <c r="AK21833" s="121"/>
    </row>
    <row r="21834" spans="37:37" ht="12.75">
      <c r="AK21834" s="121"/>
    </row>
    <row r="21835" spans="37:37" ht="12.75">
      <c r="AK21835" s="121"/>
    </row>
    <row r="21836" spans="37:37" ht="12.75">
      <c r="AK21836" s="121"/>
    </row>
    <row r="21837" spans="37:37" ht="12.75">
      <c r="AK21837" s="121"/>
    </row>
    <row r="21838" spans="37:37" ht="12.75">
      <c r="AK21838" s="121"/>
    </row>
    <row r="21839" spans="37:37" ht="12.75">
      <c r="AK21839" s="121"/>
    </row>
    <row r="21840" spans="37:37" ht="12.75">
      <c r="AK21840" s="121"/>
    </row>
    <row r="21841" spans="37:37" ht="12.75">
      <c r="AK21841" s="121"/>
    </row>
    <row r="21842" spans="37:37" ht="12.75">
      <c r="AK21842" s="121"/>
    </row>
    <row r="21843" spans="37:37" ht="12.75">
      <c r="AK21843" s="121"/>
    </row>
    <row r="21844" spans="37:37" ht="12.75">
      <c r="AK21844" s="121"/>
    </row>
    <row r="21845" spans="37:37" ht="12.75">
      <c r="AK21845" s="121"/>
    </row>
    <row r="21846" spans="37:37" ht="12.75">
      <c r="AK21846" s="121"/>
    </row>
    <row r="21847" spans="37:37" ht="12.75">
      <c r="AK21847" s="121"/>
    </row>
    <row r="21848" spans="37:37" ht="12.75">
      <c r="AK21848" s="121"/>
    </row>
    <row r="21849" spans="37:37" ht="12.75">
      <c r="AK21849" s="121"/>
    </row>
    <row r="21850" spans="37:37" ht="12.75">
      <c r="AK21850" s="121"/>
    </row>
    <row r="21851" spans="37:37" ht="12.75">
      <c r="AK21851" s="121"/>
    </row>
    <row r="21852" spans="37:37" ht="12.75">
      <c r="AK21852" s="121"/>
    </row>
    <row r="21853" spans="37:37" ht="12.75">
      <c r="AK21853" s="121"/>
    </row>
    <row r="21854" spans="37:37" ht="12.75">
      <c r="AK21854" s="121"/>
    </row>
    <row r="21855" spans="37:37" ht="12.75">
      <c r="AK21855" s="121"/>
    </row>
    <row r="21856" spans="37:37" ht="12.75">
      <c r="AK21856" s="121"/>
    </row>
    <row r="21857" spans="37:37" ht="12.75">
      <c r="AK21857" s="121"/>
    </row>
    <row r="21858" spans="37:37" ht="12.75">
      <c r="AK21858" s="121"/>
    </row>
    <row r="21859" spans="37:37" ht="12.75">
      <c r="AK21859" s="121"/>
    </row>
    <row r="21860" spans="37:37" ht="12.75">
      <c r="AK21860" s="121"/>
    </row>
    <row r="21861" spans="37:37" ht="12.75">
      <c r="AK21861" s="121"/>
    </row>
    <row r="21862" spans="37:37" ht="12.75">
      <c r="AK21862" s="121"/>
    </row>
    <row r="21863" spans="37:37" ht="12.75">
      <c r="AK21863" s="121"/>
    </row>
    <row r="21864" spans="37:37" ht="12.75">
      <c r="AK21864" s="121"/>
    </row>
    <row r="21865" spans="37:37" ht="12.75">
      <c r="AK21865" s="121"/>
    </row>
    <row r="21866" spans="37:37" ht="12.75">
      <c r="AK21866" s="121"/>
    </row>
    <row r="21867" spans="37:37" ht="12.75">
      <c r="AK21867" s="121"/>
    </row>
    <row r="21868" spans="37:37" ht="12.75">
      <c r="AK21868" s="121"/>
    </row>
    <row r="21869" spans="37:37" ht="12.75">
      <c r="AK21869" s="121"/>
    </row>
    <row r="21870" spans="37:37" ht="12.75">
      <c r="AK21870" s="121"/>
    </row>
    <row r="21871" spans="37:37" ht="12.75">
      <c r="AK21871" s="121"/>
    </row>
    <row r="21872" spans="37:37" ht="12.75">
      <c r="AK21872" s="121"/>
    </row>
    <row r="21873" spans="37:37" ht="12.75">
      <c r="AK21873" s="121"/>
    </row>
    <row r="21874" spans="37:37" ht="12.75">
      <c r="AK21874" s="121"/>
    </row>
    <row r="21875" spans="37:37" ht="12.75">
      <c r="AK21875" s="121"/>
    </row>
    <row r="21876" spans="37:37" ht="12.75">
      <c r="AK21876" s="121"/>
    </row>
    <row r="21877" spans="37:37" ht="12.75">
      <c r="AK21877" s="121"/>
    </row>
    <row r="21878" spans="37:37" ht="12.75">
      <c r="AK21878" s="121"/>
    </row>
    <row r="21879" spans="37:37" ht="12.75">
      <c r="AK21879" s="121"/>
    </row>
    <row r="21880" spans="37:37" ht="12.75">
      <c r="AK21880" s="121"/>
    </row>
    <row r="21881" spans="37:37" ht="12.75">
      <c r="AK21881" s="121"/>
    </row>
    <row r="21882" spans="37:37" ht="12.75">
      <c r="AK21882" s="121"/>
    </row>
    <row r="21883" spans="37:37" ht="12.75">
      <c r="AK21883" s="121"/>
    </row>
    <row r="21884" spans="37:37" ht="12.75">
      <c r="AK21884" s="121"/>
    </row>
    <row r="21885" spans="37:37" ht="12.75">
      <c r="AK21885" s="121"/>
    </row>
    <row r="21886" spans="37:37" ht="12.75">
      <c r="AK21886" s="121"/>
    </row>
    <row r="21887" spans="37:37" ht="12.75">
      <c r="AK21887" s="121"/>
    </row>
    <row r="21888" spans="37:37" ht="12.75">
      <c r="AK21888" s="121"/>
    </row>
    <row r="21889" spans="37:37" ht="12.75">
      <c r="AK21889" s="121"/>
    </row>
    <row r="21890" spans="37:37" ht="12.75">
      <c r="AK21890" s="121"/>
    </row>
    <row r="21891" spans="37:37" ht="12.75">
      <c r="AK21891" s="121"/>
    </row>
    <row r="21892" spans="37:37" ht="12.75">
      <c r="AK21892" s="121"/>
    </row>
    <row r="21893" spans="37:37" ht="12.75">
      <c r="AK21893" s="121"/>
    </row>
    <row r="21894" spans="37:37" ht="12.75">
      <c r="AK21894" s="121"/>
    </row>
    <row r="21895" spans="37:37" ht="12.75">
      <c r="AK21895" s="121"/>
    </row>
    <row r="21896" spans="37:37" ht="12.75">
      <c r="AK21896" s="121"/>
    </row>
    <row r="21897" spans="37:37" ht="12.75">
      <c r="AK21897" s="121"/>
    </row>
    <row r="21898" spans="37:37" ht="12.75">
      <c r="AK21898" s="121"/>
    </row>
    <row r="21899" spans="37:37" ht="12.75">
      <c r="AK21899" s="121"/>
    </row>
    <row r="21900" spans="37:37" ht="12.75">
      <c r="AK21900" s="121"/>
    </row>
    <row r="21901" spans="37:37" ht="12.75">
      <c r="AK21901" s="121"/>
    </row>
    <row r="21902" spans="37:37" ht="12.75">
      <c r="AK21902" s="121"/>
    </row>
    <row r="21903" spans="37:37" ht="12.75">
      <c r="AK21903" s="121"/>
    </row>
    <row r="21904" spans="37:37" ht="12.75">
      <c r="AK21904" s="121"/>
    </row>
    <row r="21905" spans="37:37" ht="12.75">
      <c r="AK21905" s="121"/>
    </row>
    <row r="21906" spans="37:37" ht="12.75">
      <c r="AK21906" s="121"/>
    </row>
    <row r="21907" spans="37:37" ht="12.75">
      <c r="AK21907" s="121"/>
    </row>
    <row r="21908" spans="37:37" ht="12.75">
      <c r="AK21908" s="121"/>
    </row>
    <row r="21909" spans="37:37" ht="12.75">
      <c r="AK21909" s="121"/>
    </row>
    <row r="21910" spans="37:37" ht="12.75">
      <c r="AK21910" s="121"/>
    </row>
    <row r="21911" spans="37:37" ht="12.75">
      <c r="AK21911" s="121"/>
    </row>
    <row r="21912" spans="37:37" ht="12.75">
      <c r="AK21912" s="121"/>
    </row>
    <row r="21913" spans="37:37" ht="12.75">
      <c r="AK21913" s="121"/>
    </row>
    <row r="21914" spans="37:37" ht="12.75">
      <c r="AK21914" s="121"/>
    </row>
    <row r="21915" spans="37:37" ht="12.75">
      <c r="AK21915" s="121"/>
    </row>
    <row r="21916" spans="37:37" ht="12.75">
      <c r="AK21916" s="121"/>
    </row>
    <row r="21917" spans="37:37" ht="12.75">
      <c r="AK21917" s="121"/>
    </row>
    <row r="21918" spans="37:37" ht="12.75">
      <c r="AK21918" s="121"/>
    </row>
    <row r="21919" spans="37:37" ht="12.75">
      <c r="AK21919" s="121"/>
    </row>
    <row r="21920" spans="37:37" ht="12.75">
      <c r="AK21920" s="121"/>
    </row>
    <row r="21921" spans="37:37" ht="12.75">
      <c r="AK21921" s="121"/>
    </row>
    <row r="21922" spans="37:37" ht="12.75">
      <c r="AK21922" s="121"/>
    </row>
    <row r="21923" spans="37:37" ht="12.75">
      <c r="AK21923" s="121"/>
    </row>
    <row r="21924" spans="37:37" ht="12.75">
      <c r="AK21924" s="121"/>
    </row>
    <row r="21925" spans="37:37" ht="12.75">
      <c r="AK21925" s="121"/>
    </row>
    <row r="21926" spans="37:37" ht="12.75">
      <c r="AK21926" s="121"/>
    </row>
    <row r="21927" spans="37:37" ht="12.75">
      <c r="AK21927" s="121"/>
    </row>
    <row r="21928" spans="37:37" ht="12.75">
      <c r="AK21928" s="121"/>
    </row>
    <row r="21929" spans="37:37" ht="12.75">
      <c r="AK21929" s="121"/>
    </row>
    <row r="21930" spans="37:37" ht="12.75">
      <c r="AK21930" s="121"/>
    </row>
    <row r="21931" spans="37:37" ht="12.75">
      <c r="AK21931" s="121"/>
    </row>
    <row r="21932" spans="37:37" ht="12.75">
      <c r="AK21932" s="121"/>
    </row>
    <row r="21933" spans="37:37" ht="12.75">
      <c r="AK21933" s="121"/>
    </row>
    <row r="21934" spans="37:37" ht="12.75">
      <c r="AK21934" s="121"/>
    </row>
    <row r="21935" spans="37:37" ht="12.75">
      <c r="AK21935" s="121"/>
    </row>
    <row r="21936" spans="37:37" ht="12.75">
      <c r="AK21936" s="121"/>
    </row>
    <row r="21937" spans="37:37" ht="12.75">
      <c r="AK21937" s="121"/>
    </row>
    <row r="21938" spans="37:37" ht="12.75">
      <c r="AK21938" s="121"/>
    </row>
    <row r="21939" spans="37:37" ht="12.75">
      <c r="AK21939" s="121"/>
    </row>
    <row r="21940" spans="37:37" ht="12.75">
      <c r="AK21940" s="121"/>
    </row>
    <row r="21941" spans="37:37" ht="12.75">
      <c r="AK21941" s="121"/>
    </row>
    <row r="21942" spans="37:37" ht="12.75">
      <c r="AK21942" s="121"/>
    </row>
    <row r="21943" spans="37:37" ht="12.75">
      <c r="AK21943" s="121"/>
    </row>
    <row r="21944" spans="37:37" ht="12.75">
      <c r="AK21944" s="121"/>
    </row>
    <row r="21945" spans="37:37" ht="12.75">
      <c r="AK21945" s="121"/>
    </row>
    <row r="21946" spans="37:37" ht="12.75">
      <c r="AK21946" s="121"/>
    </row>
    <row r="21947" spans="37:37" ht="12.75">
      <c r="AK21947" s="121"/>
    </row>
    <row r="21948" spans="37:37" ht="12.75">
      <c r="AK21948" s="121"/>
    </row>
    <row r="21949" spans="37:37" ht="12.75">
      <c r="AK21949" s="121"/>
    </row>
    <row r="21950" spans="37:37" ht="12.75">
      <c r="AK21950" s="121"/>
    </row>
    <row r="21951" spans="37:37" ht="12.75">
      <c r="AK21951" s="121"/>
    </row>
    <row r="21952" spans="37:37" ht="12.75">
      <c r="AK21952" s="121"/>
    </row>
    <row r="21953" spans="37:37" ht="12.75">
      <c r="AK21953" s="121"/>
    </row>
    <row r="21954" spans="37:37" ht="12.75">
      <c r="AK21954" s="121"/>
    </row>
    <row r="21955" spans="37:37" ht="12.75">
      <c r="AK21955" s="121"/>
    </row>
    <row r="21956" spans="37:37" ht="12.75">
      <c r="AK21956" s="121"/>
    </row>
    <row r="21957" spans="37:37" ht="12.75">
      <c r="AK21957" s="121"/>
    </row>
    <row r="21958" spans="37:37" ht="12.75">
      <c r="AK21958" s="121"/>
    </row>
    <row r="21959" spans="37:37" ht="12.75">
      <c r="AK21959" s="121"/>
    </row>
    <row r="21960" spans="37:37" ht="12.75">
      <c r="AK21960" s="121"/>
    </row>
    <row r="21961" spans="37:37" ht="12.75">
      <c r="AK21961" s="121"/>
    </row>
    <row r="21962" spans="37:37" ht="12.75">
      <c r="AK21962" s="121"/>
    </row>
    <row r="21963" spans="37:37" ht="12.75">
      <c r="AK21963" s="121"/>
    </row>
    <row r="21964" spans="37:37" ht="12.75">
      <c r="AK21964" s="121"/>
    </row>
    <row r="21965" spans="37:37" ht="12.75">
      <c r="AK21965" s="121"/>
    </row>
    <row r="21966" spans="37:37" ht="12.75">
      <c r="AK21966" s="121"/>
    </row>
    <row r="21967" spans="37:37" ht="12.75">
      <c r="AK21967" s="121"/>
    </row>
    <row r="21968" spans="37:37" ht="12.75">
      <c r="AK21968" s="121"/>
    </row>
    <row r="21969" spans="37:37" ht="12.75">
      <c r="AK21969" s="121"/>
    </row>
    <row r="21970" spans="37:37" ht="12.75">
      <c r="AK21970" s="121"/>
    </row>
    <row r="21971" spans="37:37" ht="12.75">
      <c r="AK21971" s="121"/>
    </row>
    <row r="21972" spans="37:37" ht="12.75">
      <c r="AK21972" s="121"/>
    </row>
    <row r="21973" spans="37:37" ht="12.75">
      <c r="AK21973" s="121"/>
    </row>
    <row r="21974" spans="37:37" ht="12.75">
      <c r="AK21974" s="121"/>
    </row>
    <row r="21975" spans="37:37" ht="12.75">
      <c r="AK21975" s="121"/>
    </row>
    <row r="21976" spans="37:37" ht="12.75">
      <c r="AK21976" s="121"/>
    </row>
    <row r="21977" spans="37:37" ht="12.75">
      <c r="AK21977" s="121"/>
    </row>
    <row r="21978" spans="37:37" ht="12.75">
      <c r="AK21978" s="121"/>
    </row>
    <row r="21979" spans="37:37" ht="12.75">
      <c r="AK21979" s="121"/>
    </row>
    <row r="21980" spans="37:37" ht="12.75">
      <c r="AK21980" s="121"/>
    </row>
    <row r="21981" spans="37:37" ht="12.75">
      <c r="AK21981" s="121"/>
    </row>
    <row r="21982" spans="37:37" ht="12.75">
      <c r="AK21982" s="121"/>
    </row>
    <row r="21983" spans="37:37" ht="12.75">
      <c r="AK21983" s="121"/>
    </row>
    <row r="21984" spans="37:37" ht="12.75">
      <c r="AK21984" s="121"/>
    </row>
    <row r="21985" spans="37:37" ht="12.75">
      <c r="AK21985" s="121"/>
    </row>
    <row r="21986" spans="37:37" ht="12.75">
      <c r="AK21986" s="121"/>
    </row>
    <row r="21987" spans="37:37" ht="12.75">
      <c r="AK21987" s="121"/>
    </row>
    <row r="21988" spans="37:37" ht="12.75">
      <c r="AK21988" s="121"/>
    </row>
    <row r="21989" spans="37:37" ht="12.75">
      <c r="AK21989" s="121"/>
    </row>
    <row r="21990" spans="37:37" ht="12.75">
      <c r="AK21990" s="121"/>
    </row>
    <row r="21991" spans="37:37" ht="12.75">
      <c r="AK21991" s="121"/>
    </row>
    <row r="21992" spans="37:37" ht="12.75">
      <c r="AK21992" s="121"/>
    </row>
    <row r="21993" spans="37:37" ht="12.75">
      <c r="AK21993" s="121"/>
    </row>
    <row r="21994" spans="37:37" ht="12.75">
      <c r="AK21994" s="121"/>
    </row>
    <row r="21995" spans="37:37" ht="12.75">
      <c r="AK21995" s="121"/>
    </row>
    <row r="21996" spans="37:37" ht="12.75">
      <c r="AK21996" s="121"/>
    </row>
    <row r="21997" spans="37:37" ht="12.75">
      <c r="AK21997" s="121"/>
    </row>
    <row r="21998" spans="37:37" ht="12.75">
      <c r="AK21998" s="121"/>
    </row>
    <row r="21999" spans="37:37" ht="12.75">
      <c r="AK21999" s="121"/>
    </row>
    <row r="22000" spans="37:37" ht="12.75">
      <c r="AK22000" s="121"/>
    </row>
    <row r="22001" spans="37:37" ht="12.75">
      <c r="AK22001" s="121"/>
    </row>
    <row r="22002" spans="37:37" ht="12.75">
      <c r="AK22002" s="121"/>
    </row>
    <row r="22003" spans="37:37" ht="12.75">
      <c r="AK22003" s="121"/>
    </row>
    <row r="22004" spans="37:37" ht="12.75">
      <c r="AK22004" s="121"/>
    </row>
    <row r="22005" spans="37:37" ht="12.75">
      <c r="AK22005" s="121"/>
    </row>
    <row r="22006" spans="37:37" ht="12.75">
      <c r="AK22006" s="121"/>
    </row>
    <row r="22007" spans="37:37" ht="12.75">
      <c r="AK22007" s="121"/>
    </row>
    <row r="22008" spans="37:37" ht="12.75">
      <c r="AK22008" s="121"/>
    </row>
    <row r="22009" spans="37:37" ht="12.75">
      <c r="AK22009" s="121"/>
    </row>
    <row r="22010" spans="37:37" ht="12.75">
      <c r="AK22010" s="121"/>
    </row>
    <row r="22011" spans="37:37" ht="12.75">
      <c r="AK22011" s="121"/>
    </row>
    <row r="22012" spans="37:37" ht="12.75">
      <c r="AK22012" s="121"/>
    </row>
    <row r="22013" spans="37:37" ht="12.75">
      <c r="AK22013" s="121"/>
    </row>
    <row r="22014" spans="37:37" ht="12.75">
      <c r="AK22014" s="121"/>
    </row>
    <row r="22015" spans="37:37" ht="12.75">
      <c r="AK22015" s="121"/>
    </row>
    <row r="22016" spans="37:37" ht="12.75">
      <c r="AK22016" s="121"/>
    </row>
    <row r="22017" spans="37:37" ht="12.75">
      <c r="AK22017" s="121"/>
    </row>
    <row r="22018" spans="37:37" ht="12.75">
      <c r="AK22018" s="121"/>
    </row>
    <row r="22019" spans="37:37" ht="12.75">
      <c r="AK22019" s="121"/>
    </row>
    <row r="22020" spans="37:37" ht="12.75">
      <c r="AK22020" s="121"/>
    </row>
    <row r="22021" spans="37:37" ht="12.75">
      <c r="AK22021" s="121"/>
    </row>
    <row r="22022" spans="37:37" ht="12.75">
      <c r="AK22022" s="121"/>
    </row>
    <row r="22023" spans="37:37" ht="12.75">
      <c r="AK22023" s="121"/>
    </row>
    <row r="22024" spans="37:37" ht="12.75">
      <c r="AK22024" s="121"/>
    </row>
    <row r="22025" spans="37:37" ht="12.75">
      <c r="AK22025" s="121"/>
    </row>
    <row r="22026" spans="37:37" ht="12.75">
      <c r="AK22026" s="121"/>
    </row>
    <row r="22027" spans="37:37" ht="12.75">
      <c r="AK22027" s="121"/>
    </row>
    <row r="22028" spans="37:37" ht="12.75">
      <c r="AK22028" s="121"/>
    </row>
    <row r="22029" spans="37:37" ht="12.75">
      <c r="AK22029" s="121"/>
    </row>
    <row r="22030" spans="37:37" ht="12.75">
      <c r="AK22030" s="121"/>
    </row>
    <row r="22031" spans="37:37" ht="12.75">
      <c r="AK22031" s="121"/>
    </row>
    <row r="22032" spans="37:37" ht="12.75">
      <c r="AK22032" s="121"/>
    </row>
    <row r="22033" spans="37:37" ht="12.75">
      <c r="AK22033" s="121"/>
    </row>
    <row r="22034" spans="37:37" ht="12.75">
      <c r="AK22034" s="121"/>
    </row>
    <row r="22035" spans="37:37" ht="12.75">
      <c r="AK22035" s="121"/>
    </row>
    <row r="22036" spans="37:37" ht="12.75">
      <c r="AK22036" s="121"/>
    </row>
    <row r="22037" spans="37:37" ht="12.75">
      <c r="AK22037" s="121"/>
    </row>
    <row r="22038" spans="37:37" ht="12.75">
      <c r="AK22038" s="121"/>
    </row>
    <row r="22039" spans="37:37" ht="12.75">
      <c r="AK22039" s="121"/>
    </row>
    <row r="22040" spans="37:37" ht="12.75">
      <c r="AK22040" s="121"/>
    </row>
    <row r="22041" spans="37:37" ht="12.75">
      <c r="AK22041" s="121"/>
    </row>
    <row r="22042" spans="37:37" ht="12.75">
      <c r="AK22042" s="121"/>
    </row>
    <row r="22043" spans="37:37" ht="12.75">
      <c r="AK22043" s="121"/>
    </row>
    <row r="22044" spans="37:37" ht="12.75">
      <c r="AK22044" s="121"/>
    </row>
    <row r="22045" spans="37:37" ht="12.75">
      <c r="AK22045" s="121"/>
    </row>
    <row r="22046" spans="37:37" ht="12.75">
      <c r="AK22046" s="121"/>
    </row>
    <row r="22047" spans="37:37" ht="12.75">
      <c r="AK22047" s="121"/>
    </row>
    <row r="22048" spans="37:37" ht="12.75">
      <c r="AK22048" s="121"/>
    </row>
    <row r="22049" spans="37:37" ht="12.75">
      <c r="AK22049" s="121"/>
    </row>
    <row r="22050" spans="37:37" ht="12.75">
      <c r="AK22050" s="121"/>
    </row>
    <row r="22051" spans="37:37" ht="12.75">
      <c r="AK22051" s="121"/>
    </row>
    <row r="22052" spans="37:37" ht="12.75">
      <c r="AK22052" s="121"/>
    </row>
    <row r="22053" spans="37:37" ht="12.75">
      <c r="AK22053" s="121"/>
    </row>
    <row r="22054" spans="37:37" ht="12.75">
      <c r="AK22054" s="121"/>
    </row>
    <row r="22055" spans="37:37" ht="12.75">
      <c r="AK22055" s="121"/>
    </row>
    <row r="22056" spans="37:37" ht="12.75">
      <c r="AK22056" s="121"/>
    </row>
    <row r="22057" spans="37:37" ht="12.75">
      <c r="AK22057" s="121"/>
    </row>
    <row r="22058" spans="37:37" ht="12.75">
      <c r="AK22058" s="121"/>
    </row>
    <row r="22059" spans="37:37" ht="12.75">
      <c r="AK22059" s="121"/>
    </row>
    <row r="22060" spans="37:37" ht="12.75">
      <c r="AK22060" s="121"/>
    </row>
    <row r="22061" spans="37:37" ht="12.75">
      <c r="AK22061" s="121"/>
    </row>
    <row r="22062" spans="37:37" ht="12.75">
      <c r="AK22062" s="121"/>
    </row>
    <row r="22063" spans="37:37" ht="12.75">
      <c r="AK22063" s="121"/>
    </row>
    <row r="22064" spans="37:37" ht="12.75">
      <c r="AK22064" s="121"/>
    </row>
    <row r="22065" spans="37:37" ht="12.75">
      <c r="AK22065" s="121"/>
    </row>
    <row r="22066" spans="37:37" ht="12.75">
      <c r="AK22066" s="121"/>
    </row>
    <row r="22067" spans="37:37" ht="12.75">
      <c r="AK22067" s="121"/>
    </row>
    <row r="22068" spans="37:37" ht="12.75">
      <c r="AK22068" s="121"/>
    </row>
    <row r="22069" spans="37:37" ht="12.75">
      <c r="AK22069" s="121"/>
    </row>
    <row r="22070" spans="37:37" ht="12.75">
      <c r="AK22070" s="121"/>
    </row>
    <row r="22071" spans="37:37" ht="12.75">
      <c r="AK22071" s="121"/>
    </row>
    <row r="22072" spans="37:37" ht="12.75">
      <c r="AK22072" s="121"/>
    </row>
    <row r="22073" spans="37:37" ht="12.75">
      <c r="AK22073" s="121"/>
    </row>
    <row r="22074" spans="37:37" ht="12.75">
      <c r="AK22074" s="121"/>
    </row>
    <row r="22075" spans="37:37" ht="12.75">
      <c r="AK22075" s="121"/>
    </row>
    <row r="22076" spans="37:37" ht="12.75">
      <c r="AK22076" s="121"/>
    </row>
    <row r="22077" spans="37:37" ht="12.75">
      <c r="AK22077" s="121"/>
    </row>
    <row r="22078" spans="37:37" ht="12.75">
      <c r="AK22078" s="121"/>
    </row>
    <row r="22079" spans="37:37" ht="12.75">
      <c r="AK22079" s="121"/>
    </row>
    <row r="22080" spans="37:37" ht="12.75">
      <c r="AK22080" s="121"/>
    </row>
    <row r="22081" spans="37:37" ht="12.75">
      <c r="AK22081" s="121"/>
    </row>
    <row r="22082" spans="37:37" ht="12.75">
      <c r="AK22082" s="121"/>
    </row>
    <row r="22083" spans="37:37" ht="12.75">
      <c r="AK22083" s="121"/>
    </row>
    <row r="22084" spans="37:37" ht="12.75">
      <c r="AK22084" s="121"/>
    </row>
    <row r="22085" spans="37:37" ht="12.75">
      <c r="AK22085" s="121"/>
    </row>
    <row r="22086" spans="37:37" ht="12.75">
      <c r="AK22086" s="121"/>
    </row>
    <row r="22087" spans="37:37" ht="12.75">
      <c r="AK22087" s="121"/>
    </row>
    <row r="22088" spans="37:37" ht="12.75">
      <c r="AK22088" s="121"/>
    </row>
    <row r="22089" spans="37:37" ht="12.75">
      <c r="AK22089" s="121"/>
    </row>
    <row r="22090" spans="37:37" ht="12.75">
      <c r="AK22090" s="121"/>
    </row>
    <row r="22091" spans="37:37" ht="12.75">
      <c r="AK22091" s="121"/>
    </row>
    <row r="22092" spans="37:37" ht="12.75">
      <c r="AK22092" s="121"/>
    </row>
    <row r="22093" spans="37:37" ht="12.75">
      <c r="AK22093" s="121"/>
    </row>
    <row r="22094" spans="37:37" ht="12.75">
      <c r="AK22094" s="121"/>
    </row>
    <row r="22095" spans="37:37" ht="12.75">
      <c r="AK22095" s="121"/>
    </row>
    <row r="22096" spans="37:37" ht="12.75">
      <c r="AK22096" s="121"/>
    </row>
    <row r="22097" spans="37:37" ht="12.75">
      <c r="AK22097" s="121"/>
    </row>
    <row r="22098" spans="37:37" ht="12.75">
      <c r="AK22098" s="121"/>
    </row>
    <row r="22099" spans="37:37" ht="12.75">
      <c r="AK22099" s="121"/>
    </row>
    <row r="22100" spans="37:37" ht="12.75">
      <c r="AK22100" s="121"/>
    </row>
    <row r="22101" spans="37:37" ht="12.75">
      <c r="AK22101" s="121"/>
    </row>
    <row r="22102" spans="37:37" ht="12.75">
      <c r="AK22102" s="121"/>
    </row>
    <row r="22103" spans="37:37" ht="12.75">
      <c r="AK22103" s="121"/>
    </row>
    <row r="22104" spans="37:37" ht="12.75">
      <c r="AK22104" s="121"/>
    </row>
    <row r="22105" spans="37:37" ht="12.75">
      <c r="AK22105" s="121"/>
    </row>
    <row r="22106" spans="37:37" ht="12.75">
      <c r="AK22106" s="121"/>
    </row>
    <row r="22107" spans="37:37" ht="12.75">
      <c r="AK22107" s="121"/>
    </row>
    <row r="22108" spans="37:37" ht="12.75">
      <c r="AK22108" s="121"/>
    </row>
    <row r="22109" spans="37:37" ht="12.75">
      <c r="AK22109" s="121"/>
    </row>
    <row r="22110" spans="37:37" ht="12.75">
      <c r="AK22110" s="121"/>
    </row>
    <row r="22111" spans="37:37" ht="12.75">
      <c r="AK22111" s="121"/>
    </row>
    <row r="22112" spans="37:37" ht="12.75">
      <c r="AK22112" s="121"/>
    </row>
    <row r="22113" spans="37:37" ht="12.75">
      <c r="AK22113" s="121"/>
    </row>
    <row r="22114" spans="37:37" ht="12.75">
      <c r="AK22114" s="121"/>
    </row>
    <row r="22115" spans="37:37" ht="12.75">
      <c r="AK22115" s="121"/>
    </row>
    <row r="22116" spans="37:37" ht="12.75">
      <c r="AK22116" s="121"/>
    </row>
    <row r="22117" spans="37:37" ht="12.75">
      <c r="AK22117" s="121"/>
    </row>
    <row r="22118" spans="37:37" ht="12.75">
      <c r="AK22118" s="121"/>
    </row>
    <row r="22119" spans="37:37" ht="12.75">
      <c r="AK22119" s="121"/>
    </row>
    <row r="22120" spans="37:37" ht="12.75">
      <c r="AK22120" s="121"/>
    </row>
    <row r="22121" spans="37:37" ht="12.75">
      <c r="AK22121" s="121"/>
    </row>
    <row r="22122" spans="37:37" ht="12.75">
      <c r="AK22122" s="121"/>
    </row>
    <row r="22123" spans="37:37" ht="12.75">
      <c r="AK22123" s="121"/>
    </row>
    <row r="22124" spans="37:37" ht="12.75">
      <c r="AK22124" s="121"/>
    </row>
    <row r="22125" spans="37:37" ht="12.75">
      <c r="AK22125" s="121"/>
    </row>
    <row r="22126" spans="37:37" ht="12.75">
      <c r="AK22126" s="121"/>
    </row>
    <row r="22127" spans="37:37" ht="12.75">
      <c r="AK22127" s="121"/>
    </row>
    <row r="22128" spans="37:37" ht="12.75">
      <c r="AK22128" s="121"/>
    </row>
    <row r="22129" spans="37:37" ht="12.75">
      <c r="AK22129" s="121"/>
    </row>
    <row r="22130" spans="37:37" ht="12.75">
      <c r="AK22130" s="121"/>
    </row>
    <row r="22131" spans="37:37" ht="12.75">
      <c r="AK22131" s="121"/>
    </row>
    <row r="22132" spans="37:37" ht="12.75">
      <c r="AK22132" s="121"/>
    </row>
    <row r="22133" spans="37:37" ht="12.75">
      <c r="AK22133" s="121"/>
    </row>
    <row r="22134" spans="37:37" ht="12.75">
      <c r="AK22134" s="121"/>
    </row>
    <row r="22135" spans="37:37" ht="12.75">
      <c r="AK22135" s="121"/>
    </row>
    <row r="22136" spans="37:37" ht="12.75">
      <c r="AK22136" s="121"/>
    </row>
    <row r="22137" spans="37:37" ht="12.75">
      <c r="AK22137" s="121"/>
    </row>
    <row r="22138" spans="37:37" ht="12.75">
      <c r="AK22138" s="121"/>
    </row>
    <row r="22139" spans="37:37" ht="12.75">
      <c r="AK22139" s="121"/>
    </row>
    <row r="22140" spans="37:37" ht="12.75">
      <c r="AK22140" s="121"/>
    </row>
    <row r="22141" spans="37:37" ht="12.75">
      <c r="AK22141" s="121"/>
    </row>
    <row r="22142" spans="37:37" ht="12.75">
      <c r="AK22142" s="121"/>
    </row>
    <row r="22143" spans="37:37" ht="12.75">
      <c r="AK22143" s="121"/>
    </row>
    <row r="22144" spans="37:37" ht="12.75">
      <c r="AK22144" s="121"/>
    </row>
    <row r="22145" spans="37:37" ht="12.75">
      <c r="AK22145" s="121"/>
    </row>
    <row r="22146" spans="37:37" ht="12.75">
      <c r="AK22146" s="121"/>
    </row>
    <row r="22147" spans="37:37" ht="12.75">
      <c r="AK22147" s="121"/>
    </row>
    <row r="22148" spans="37:37" ht="12.75">
      <c r="AK22148" s="121"/>
    </row>
    <row r="22149" spans="37:37" ht="12.75">
      <c r="AK22149" s="121"/>
    </row>
    <row r="22150" spans="37:37" ht="12.75">
      <c r="AK22150" s="121"/>
    </row>
    <row r="22151" spans="37:37" ht="12.75">
      <c r="AK22151" s="121"/>
    </row>
    <row r="22152" spans="37:37" ht="12.75">
      <c r="AK22152" s="121"/>
    </row>
    <row r="22153" spans="37:37" ht="12.75">
      <c r="AK22153" s="121"/>
    </row>
    <row r="22154" spans="37:37" ht="12.75">
      <c r="AK22154" s="121"/>
    </row>
    <row r="22155" spans="37:37" ht="12.75">
      <c r="AK22155" s="121"/>
    </row>
    <row r="22156" spans="37:37" ht="12.75">
      <c r="AK22156" s="121"/>
    </row>
    <row r="22157" spans="37:37" ht="12.75">
      <c r="AK22157" s="121"/>
    </row>
    <row r="22158" spans="37:37" ht="12.75">
      <c r="AK22158" s="121"/>
    </row>
    <row r="22159" spans="37:37" ht="12.75">
      <c r="AK22159" s="121"/>
    </row>
    <row r="22160" spans="37:37" ht="12.75">
      <c r="AK22160" s="121"/>
    </row>
    <row r="22161" spans="37:37" ht="12.75">
      <c r="AK22161" s="121"/>
    </row>
    <row r="22162" spans="37:37" ht="12.75">
      <c r="AK22162" s="121"/>
    </row>
    <row r="22163" spans="37:37" ht="12.75">
      <c r="AK22163" s="121"/>
    </row>
    <row r="22164" spans="37:37" ht="12.75">
      <c r="AK22164" s="121"/>
    </row>
    <row r="22165" spans="37:37" ht="12.75">
      <c r="AK22165" s="121"/>
    </row>
    <row r="22166" spans="37:37" ht="12.75">
      <c r="AK22166" s="121"/>
    </row>
    <row r="22167" spans="37:37" ht="12.75">
      <c r="AK22167" s="121"/>
    </row>
    <row r="22168" spans="37:37" ht="12.75">
      <c r="AK22168" s="121"/>
    </row>
    <row r="22169" spans="37:37" ht="12.75">
      <c r="AK22169" s="121"/>
    </row>
    <row r="22170" spans="37:37" ht="12.75">
      <c r="AK22170" s="121"/>
    </row>
    <row r="22171" spans="37:37" ht="12.75">
      <c r="AK22171" s="121"/>
    </row>
    <row r="22172" spans="37:37" ht="12.75">
      <c r="AK22172" s="121"/>
    </row>
    <row r="22173" spans="37:37" ht="12.75">
      <c r="AK22173" s="121"/>
    </row>
    <row r="22174" spans="37:37" ht="12.75">
      <c r="AK22174" s="121"/>
    </row>
    <row r="22175" spans="37:37" ht="12.75">
      <c r="AK22175" s="121"/>
    </row>
    <row r="22176" spans="37:37" ht="12.75">
      <c r="AK22176" s="121"/>
    </row>
    <row r="22177" spans="37:37" ht="12.75">
      <c r="AK22177" s="121"/>
    </row>
    <row r="22178" spans="37:37" ht="12.75">
      <c r="AK22178" s="121"/>
    </row>
    <row r="22179" spans="37:37" ht="12.75">
      <c r="AK22179" s="121"/>
    </row>
    <row r="22180" spans="37:37" ht="12.75">
      <c r="AK22180" s="121"/>
    </row>
    <row r="22181" spans="37:37" ht="12.75">
      <c r="AK22181" s="121"/>
    </row>
    <row r="22182" spans="37:37" ht="12.75">
      <c r="AK22182" s="121"/>
    </row>
    <row r="22183" spans="37:37" ht="12.75">
      <c r="AK22183" s="121"/>
    </row>
    <row r="22184" spans="37:37" ht="12.75">
      <c r="AK22184" s="121"/>
    </row>
    <row r="22185" spans="37:37" ht="12.75">
      <c r="AK22185" s="121"/>
    </row>
    <row r="22186" spans="37:37" ht="12.75">
      <c r="AK22186" s="121"/>
    </row>
    <row r="22187" spans="37:37" ht="12.75">
      <c r="AK22187" s="121"/>
    </row>
    <row r="22188" spans="37:37" ht="12.75">
      <c r="AK22188" s="121"/>
    </row>
    <row r="22189" spans="37:37" ht="12.75">
      <c r="AK22189" s="121"/>
    </row>
    <row r="22190" spans="37:37" ht="12.75">
      <c r="AK22190" s="121"/>
    </row>
    <row r="22191" spans="37:37" ht="12.75">
      <c r="AK22191" s="121"/>
    </row>
    <row r="22192" spans="37:37" ht="12.75">
      <c r="AK22192" s="121"/>
    </row>
    <row r="22193" spans="37:37" ht="12.75">
      <c r="AK22193" s="121"/>
    </row>
    <row r="22194" spans="37:37" ht="12.75">
      <c r="AK22194" s="121"/>
    </row>
    <row r="22195" spans="37:37" ht="12.75">
      <c r="AK22195" s="121"/>
    </row>
    <row r="22196" spans="37:37" ht="12.75">
      <c r="AK22196" s="121"/>
    </row>
    <row r="22197" spans="37:37" ht="12.75">
      <c r="AK22197" s="121"/>
    </row>
    <row r="22198" spans="37:37" ht="12.75">
      <c r="AK22198" s="121"/>
    </row>
    <row r="22199" spans="37:37" ht="12.75">
      <c r="AK22199" s="121"/>
    </row>
    <row r="22200" spans="37:37" ht="12.75">
      <c r="AK22200" s="121"/>
    </row>
    <row r="22201" spans="37:37" ht="12.75">
      <c r="AK22201" s="121"/>
    </row>
    <row r="22202" spans="37:37" ht="12.75">
      <c r="AK22202" s="121"/>
    </row>
    <row r="22203" spans="37:37" ht="12.75">
      <c r="AK22203" s="121"/>
    </row>
    <row r="22204" spans="37:37" ht="12.75">
      <c r="AK22204" s="121"/>
    </row>
    <row r="22205" spans="37:37" ht="12.75">
      <c r="AK22205" s="121"/>
    </row>
    <row r="22206" spans="37:37" ht="12.75">
      <c r="AK22206" s="121"/>
    </row>
    <row r="22207" spans="37:37" ht="12.75">
      <c r="AK22207" s="121"/>
    </row>
    <row r="22208" spans="37:37" ht="12.75">
      <c r="AK22208" s="121"/>
    </row>
    <row r="22209" spans="37:37" ht="12.75">
      <c r="AK22209" s="121"/>
    </row>
    <row r="22210" spans="37:37" ht="12.75">
      <c r="AK22210" s="121"/>
    </row>
    <row r="22211" spans="37:37" ht="12.75">
      <c r="AK22211" s="121"/>
    </row>
    <row r="22212" spans="37:37" ht="12.75">
      <c r="AK22212" s="121"/>
    </row>
    <row r="22213" spans="37:37" ht="12.75">
      <c r="AK22213" s="121"/>
    </row>
    <row r="22214" spans="37:37" ht="12.75">
      <c r="AK22214" s="121"/>
    </row>
    <row r="22215" spans="37:37" ht="12.75">
      <c r="AK22215" s="121"/>
    </row>
    <row r="22216" spans="37:37" ht="12.75">
      <c r="AK22216" s="121"/>
    </row>
    <row r="22217" spans="37:37" ht="12.75">
      <c r="AK22217" s="121"/>
    </row>
    <row r="22218" spans="37:37" ht="12.75">
      <c r="AK22218" s="121"/>
    </row>
    <row r="22219" spans="37:37" ht="12.75">
      <c r="AK22219" s="121"/>
    </row>
    <row r="22220" spans="37:37" ht="12.75">
      <c r="AK22220" s="121"/>
    </row>
    <row r="22221" spans="37:37" ht="12.75">
      <c r="AK22221" s="121"/>
    </row>
    <row r="22222" spans="37:37" ht="12.75">
      <c r="AK22222" s="121"/>
    </row>
    <row r="22223" spans="37:37" ht="12.75">
      <c r="AK22223" s="121"/>
    </row>
    <row r="22224" spans="37:37" ht="12.75">
      <c r="AK22224" s="121"/>
    </row>
    <row r="22225" spans="37:37" ht="12.75">
      <c r="AK22225" s="121"/>
    </row>
    <row r="22226" spans="37:37" ht="12.75">
      <c r="AK22226" s="121"/>
    </row>
    <row r="22227" spans="37:37" ht="12.75">
      <c r="AK22227" s="121"/>
    </row>
    <row r="22228" spans="37:37" ht="12.75">
      <c r="AK22228" s="121"/>
    </row>
    <row r="22229" spans="37:37" ht="12.75">
      <c r="AK22229" s="121"/>
    </row>
    <row r="22230" spans="37:37" ht="12.75">
      <c r="AK22230" s="121"/>
    </row>
    <row r="22231" spans="37:37" ht="12.75">
      <c r="AK22231" s="121"/>
    </row>
    <row r="22232" spans="37:37" ht="12.75">
      <c r="AK22232" s="121"/>
    </row>
    <row r="22233" spans="37:37" ht="12.75">
      <c r="AK22233" s="121"/>
    </row>
    <row r="22234" spans="37:37" ht="12.75">
      <c r="AK22234" s="121"/>
    </row>
    <row r="22235" spans="37:37" ht="12.75">
      <c r="AK22235" s="121"/>
    </row>
    <row r="22236" spans="37:37" ht="12.75">
      <c r="AK22236" s="121"/>
    </row>
    <row r="22237" spans="37:37" ht="12.75">
      <c r="AK22237" s="121"/>
    </row>
    <row r="22238" spans="37:37" ht="12.75">
      <c r="AK22238" s="121"/>
    </row>
    <row r="22239" spans="37:37" ht="12.75">
      <c r="AK22239" s="121"/>
    </row>
    <row r="22240" spans="37:37" ht="12.75">
      <c r="AK22240" s="121"/>
    </row>
    <row r="22241" spans="37:37" ht="12.75">
      <c r="AK22241" s="121"/>
    </row>
    <row r="22242" spans="37:37" ht="12.75">
      <c r="AK22242" s="121"/>
    </row>
    <row r="22243" spans="37:37" ht="12.75">
      <c r="AK22243" s="121"/>
    </row>
    <row r="22244" spans="37:37" ht="12.75">
      <c r="AK22244" s="121"/>
    </row>
    <row r="22245" spans="37:37" ht="12.75">
      <c r="AK22245" s="121"/>
    </row>
    <row r="22246" spans="37:37" ht="12.75">
      <c r="AK22246" s="121"/>
    </row>
    <row r="22247" spans="37:37" ht="12.75">
      <c r="AK22247" s="121"/>
    </row>
    <row r="22248" spans="37:37" ht="12.75">
      <c r="AK22248" s="121"/>
    </row>
    <row r="22249" spans="37:37" ht="12.75">
      <c r="AK22249" s="121"/>
    </row>
    <row r="22250" spans="37:37" ht="12.75">
      <c r="AK22250" s="121"/>
    </row>
    <row r="22251" spans="37:37" ht="12.75">
      <c r="AK22251" s="121"/>
    </row>
    <row r="22252" spans="37:37" ht="12.75">
      <c r="AK22252" s="121"/>
    </row>
    <row r="22253" spans="37:37" ht="12.75">
      <c r="AK22253" s="121"/>
    </row>
    <row r="22254" spans="37:37" ht="12.75">
      <c r="AK22254" s="121"/>
    </row>
    <row r="22255" spans="37:37" ht="12.75">
      <c r="AK22255" s="121"/>
    </row>
    <row r="22256" spans="37:37" ht="12.75">
      <c r="AK22256" s="121"/>
    </row>
    <row r="22257" spans="37:37" ht="12.75">
      <c r="AK22257" s="121"/>
    </row>
    <row r="22258" spans="37:37" ht="12.75">
      <c r="AK22258" s="121"/>
    </row>
    <row r="22259" spans="37:37" ht="12.75">
      <c r="AK22259" s="121"/>
    </row>
    <row r="22260" spans="37:37" ht="12.75">
      <c r="AK22260" s="121"/>
    </row>
    <row r="22261" spans="37:37" ht="12.75">
      <c r="AK22261" s="121"/>
    </row>
    <row r="22262" spans="37:37" ht="12.75">
      <c r="AK22262" s="121"/>
    </row>
    <row r="22263" spans="37:37" ht="12.75">
      <c r="AK22263" s="121"/>
    </row>
    <row r="22264" spans="37:37" ht="12.75">
      <c r="AK22264" s="121"/>
    </row>
    <row r="22265" spans="37:37" ht="12.75">
      <c r="AK22265" s="121"/>
    </row>
    <row r="22266" spans="37:37" ht="12.75">
      <c r="AK22266" s="121"/>
    </row>
    <row r="22267" spans="37:37" ht="12.75">
      <c r="AK22267" s="121"/>
    </row>
    <row r="22268" spans="37:37" ht="12.75">
      <c r="AK22268" s="121"/>
    </row>
    <row r="22269" spans="37:37" ht="12.75">
      <c r="AK22269" s="121"/>
    </row>
    <row r="22270" spans="37:37" ht="12.75">
      <c r="AK22270" s="121"/>
    </row>
    <row r="22271" spans="37:37" ht="12.75">
      <c r="AK22271" s="121"/>
    </row>
    <row r="22272" spans="37:37" ht="12.75">
      <c r="AK22272" s="121"/>
    </row>
    <row r="22273" spans="37:37" ht="12.75">
      <c r="AK22273" s="121"/>
    </row>
    <row r="22274" spans="37:37" ht="12.75">
      <c r="AK22274" s="121"/>
    </row>
    <row r="22275" spans="37:37" ht="12.75">
      <c r="AK22275" s="121"/>
    </row>
    <row r="22276" spans="37:37" ht="12.75">
      <c r="AK22276" s="121"/>
    </row>
    <row r="22277" spans="37:37" ht="12.75">
      <c r="AK22277" s="121"/>
    </row>
    <row r="22278" spans="37:37" ht="12.75">
      <c r="AK22278" s="121"/>
    </row>
    <row r="22279" spans="37:37" ht="12.75">
      <c r="AK22279" s="121"/>
    </row>
    <row r="22280" spans="37:37" ht="12.75">
      <c r="AK22280" s="121"/>
    </row>
    <row r="22281" spans="37:37" ht="12.75">
      <c r="AK22281" s="121"/>
    </row>
    <row r="22282" spans="37:37" ht="12.75">
      <c r="AK22282" s="121"/>
    </row>
    <row r="22283" spans="37:37" ht="12.75">
      <c r="AK22283" s="121"/>
    </row>
    <row r="22284" spans="37:37" ht="12.75">
      <c r="AK22284" s="121"/>
    </row>
    <row r="22285" spans="37:37" ht="12.75">
      <c r="AK22285" s="121"/>
    </row>
    <row r="22286" spans="37:37" ht="12.75">
      <c r="AK22286" s="121"/>
    </row>
    <row r="22287" spans="37:37" ht="12.75">
      <c r="AK22287" s="121"/>
    </row>
    <row r="22288" spans="37:37" ht="12.75">
      <c r="AK22288" s="121"/>
    </row>
    <row r="22289" spans="37:37" ht="12.75">
      <c r="AK22289" s="121"/>
    </row>
    <row r="22290" spans="37:37" ht="12.75">
      <c r="AK22290" s="121"/>
    </row>
    <row r="22291" spans="37:37" ht="12.75">
      <c r="AK22291" s="121"/>
    </row>
    <row r="22292" spans="37:37" ht="12.75">
      <c r="AK22292" s="121"/>
    </row>
    <row r="22293" spans="37:37" ht="12.75">
      <c r="AK22293" s="121"/>
    </row>
    <row r="22294" spans="37:37" ht="12.75">
      <c r="AK22294" s="121"/>
    </row>
    <row r="22295" spans="37:37" ht="12.75">
      <c r="AK22295" s="121"/>
    </row>
    <row r="22296" spans="37:37" ht="12.75">
      <c r="AK22296" s="121"/>
    </row>
    <row r="22297" spans="37:37" ht="12.75">
      <c r="AK22297" s="121"/>
    </row>
    <row r="22298" spans="37:37" ht="12.75">
      <c r="AK22298" s="121"/>
    </row>
    <row r="22299" spans="37:37" ht="12.75">
      <c r="AK22299" s="121"/>
    </row>
    <row r="22300" spans="37:37" ht="12.75">
      <c r="AK22300" s="121"/>
    </row>
    <row r="22301" spans="37:37" ht="12.75">
      <c r="AK22301" s="121"/>
    </row>
    <row r="22302" spans="37:37" ht="12.75">
      <c r="AK22302" s="121"/>
    </row>
    <row r="22303" spans="37:37" ht="12.75">
      <c r="AK22303" s="121"/>
    </row>
    <row r="22304" spans="37:37" ht="12.75">
      <c r="AK22304" s="121"/>
    </row>
    <row r="22305" spans="37:37" ht="12.75">
      <c r="AK22305" s="121"/>
    </row>
    <row r="22306" spans="37:37" ht="12.75">
      <c r="AK22306" s="121"/>
    </row>
    <row r="22307" spans="37:37" ht="12.75">
      <c r="AK22307" s="121"/>
    </row>
    <row r="22308" spans="37:37" ht="12.75">
      <c r="AK22308" s="121"/>
    </row>
    <row r="22309" spans="37:37" ht="12.75">
      <c r="AK22309" s="121"/>
    </row>
    <row r="22310" spans="37:37" ht="12.75">
      <c r="AK22310" s="121"/>
    </row>
    <row r="22311" spans="37:37" ht="12.75">
      <c r="AK22311" s="121"/>
    </row>
    <row r="22312" spans="37:37" ht="12.75">
      <c r="AK22312" s="121"/>
    </row>
    <row r="22313" spans="37:37" ht="12.75">
      <c r="AK22313" s="121"/>
    </row>
    <row r="22314" spans="37:37" ht="12.75">
      <c r="AK22314" s="121"/>
    </row>
    <row r="22315" spans="37:37" ht="12.75">
      <c r="AK22315" s="121"/>
    </row>
    <row r="22316" spans="37:37" ht="12.75">
      <c r="AK22316" s="121"/>
    </row>
    <row r="22317" spans="37:37" ht="12.75">
      <c r="AK22317" s="121"/>
    </row>
    <row r="22318" spans="37:37" ht="12.75">
      <c r="AK22318" s="121"/>
    </row>
    <row r="22319" spans="37:37" ht="12.75">
      <c r="AK22319" s="121"/>
    </row>
    <row r="22320" spans="37:37" ht="12.75">
      <c r="AK22320" s="121"/>
    </row>
    <row r="22321" spans="37:37" ht="12.75">
      <c r="AK22321" s="121"/>
    </row>
    <row r="22322" spans="37:37" ht="12.75">
      <c r="AK22322" s="121"/>
    </row>
    <row r="22323" spans="37:37" ht="12.75">
      <c r="AK22323" s="121"/>
    </row>
    <row r="22324" spans="37:37" ht="12.75">
      <c r="AK22324" s="121"/>
    </row>
    <row r="22325" spans="37:37" ht="12.75">
      <c r="AK22325" s="121"/>
    </row>
    <row r="22326" spans="37:37" ht="12.75">
      <c r="AK22326" s="121"/>
    </row>
    <row r="22327" spans="37:37" ht="12.75">
      <c r="AK22327" s="121"/>
    </row>
    <row r="22328" spans="37:37" ht="12.75">
      <c r="AK22328" s="121"/>
    </row>
    <row r="22329" spans="37:37" ht="12.75">
      <c r="AK22329" s="121"/>
    </row>
    <row r="22330" spans="37:37" ht="12.75">
      <c r="AK22330" s="121"/>
    </row>
    <row r="22331" spans="37:37" ht="12.75">
      <c r="AK22331" s="121"/>
    </row>
    <row r="22332" spans="37:37" ht="12.75">
      <c r="AK22332" s="121"/>
    </row>
    <row r="22333" spans="37:37" ht="12.75">
      <c r="AK22333" s="121"/>
    </row>
    <row r="22334" spans="37:37" ht="12.75">
      <c r="AK22334" s="121"/>
    </row>
    <row r="22335" spans="37:37" ht="12.75">
      <c r="AK22335" s="121"/>
    </row>
    <row r="22336" spans="37:37" ht="12.75">
      <c r="AK22336" s="121"/>
    </row>
    <row r="22337" spans="37:37" ht="12.75">
      <c r="AK22337" s="121"/>
    </row>
    <row r="22338" spans="37:37" ht="12.75">
      <c r="AK22338" s="121"/>
    </row>
    <row r="22339" spans="37:37" ht="12.75">
      <c r="AK22339" s="121"/>
    </row>
    <row r="22340" spans="37:37" ht="12.75">
      <c r="AK22340" s="121"/>
    </row>
    <row r="22341" spans="37:37" ht="12.75">
      <c r="AK22341" s="121"/>
    </row>
    <row r="22342" spans="37:37" ht="12.75">
      <c r="AK22342" s="121"/>
    </row>
    <row r="22343" spans="37:37" ht="12.75">
      <c r="AK22343" s="121"/>
    </row>
    <row r="22344" spans="37:37" ht="12.75">
      <c r="AK22344" s="121"/>
    </row>
    <row r="22345" spans="37:37" ht="12.75">
      <c r="AK22345" s="121"/>
    </row>
    <row r="22346" spans="37:37" ht="12.75">
      <c r="AK22346" s="121"/>
    </row>
    <row r="22347" spans="37:37" ht="12.75">
      <c r="AK22347" s="121"/>
    </row>
    <row r="22348" spans="37:37" ht="12.75">
      <c r="AK22348" s="121"/>
    </row>
    <row r="22349" spans="37:37" ht="12.75">
      <c r="AK22349" s="121"/>
    </row>
    <row r="22350" spans="37:37" ht="12.75">
      <c r="AK22350" s="121"/>
    </row>
    <row r="22351" spans="37:37" ht="12.75">
      <c r="AK22351" s="121"/>
    </row>
    <row r="22352" spans="37:37" ht="12.75">
      <c r="AK22352" s="121"/>
    </row>
    <row r="22353" spans="37:37" ht="12.75">
      <c r="AK22353" s="121"/>
    </row>
    <row r="22354" spans="37:37" ht="12.75">
      <c r="AK22354" s="121"/>
    </row>
    <row r="22355" spans="37:37" ht="12.75">
      <c r="AK22355" s="121"/>
    </row>
    <row r="22356" spans="37:37" ht="12.75">
      <c r="AK22356" s="121"/>
    </row>
    <row r="22357" spans="37:37" ht="12.75">
      <c r="AK22357" s="121"/>
    </row>
    <row r="22358" spans="37:37" ht="12.75">
      <c r="AK22358" s="121"/>
    </row>
    <row r="22359" spans="37:37" ht="12.75">
      <c r="AK22359" s="121"/>
    </row>
    <row r="22360" spans="37:37" ht="12.75">
      <c r="AK22360" s="121"/>
    </row>
    <row r="22361" spans="37:37" ht="12.75">
      <c r="AK22361" s="121"/>
    </row>
    <row r="22362" spans="37:37" ht="12.75">
      <c r="AK22362" s="121"/>
    </row>
    <row r="22363" spans="37:37" ht="12.75">
      <c r="AK22363" s="121"/>
    </row>
    <row r="22364" spans="37:37" ht="12.75">
      <c r="AK22364" s="121"/>
    </row>
    <row r="22365" spans="37:37" ht="12.75">
      <c r="AK22365" s="121"/>
    </row>
    <row r="22366" spans="37:37" ht="12.75">
      <c r="AK22366" s="121"/>
    </row>
    <row r="22367" spans="37:37" ht="12.75">
      <c r="AK22367" s="121"/>
    </row>
    <row r="22368" spans="37:37" ht="12.75">
      <c r="AK22368" s="121"/>
    </row>
    <row r="22369" spans="37:37" ht="12.75">
      <c r="AK22369" s="121"/>
    </row>
    <row r="22370" spans="37:37" ht="12.75">
      <c r="AK22370" s="121"/>
    </row>
    <row r="22371" spans="37:37" ht="12.75">
      <c r="AK22371" s="121"/>
    </row>
    <row r="22372" spans="37:37" ht="12.75">
      <c r="AK22372" s="121"/>
    </row>
    <row r="22373" spans="37:37" ht="12.75">
      <c r="AK22373" s="121"/>
    </row>
    <row r="22374" spans="37:37" ht="12.75">
      <c r="AK22374" s="121"/>
    </row>
    <row r="22375" spans="37:37" ht="12.75">
      <c r="AK22375" s="121"/>
    </row>
    <row r="22376" spans="37:37" ht="12.75">
      <c r="AK22376" s="121"/>
    </row>
    <row r="22377" spans="37:37" ht="12.75">
      <c r="AK22377" s="121"/>
    </row>
    <row r="22378" spans="37:37" ht="12.75">
      <c r="AK22378" s="121"/>
    </row>
    <row r="22379" spans="37:37" ht="12.75">
      <c r="AK22379" s="121"/>
    </row>
    <row r="22380" spans="37:37" ht="12.75">
      <c r="AK22380" s="121"/>
    </row>
    <row r="22381" spans="37:37" ht="12.75">
      <c r="AK22381" s="121"/>
    </row>
    <row r="22382" spans="37:37" ht="12.75">
      <c r="AK22382" s="121"/>
    </row>
    <row r="22383" spans="37:37" ht="12.75">
      <c r="AK22383" s="121"/>
    </row>
    <row r="22384" spans="37:37" ht="12.75">
      <c r="AK22384" s="121"/>
    </row>
    <row r="22385" spans="37:37" ht="12.75">
      <c r="AK22385" s="121"/>
    </row>
    <row r="22386" spans="37:37" ht="12.75">
      <c r="AK22386" s="121"/>
    </row>
    <row r="22387" spans="37:37" ht="12.75">
      <c r="AK22387" s="121"/>
    </row>
    <row r="22388" spans="37:37" ht="12.75">
      <c r="AK22388" s="121"/>
    </row>
    <row r="22389" spans="37:37" ht="12.75">
      <c r="AK22389" s="121"/>
    </row>
    <row r="22390" spans="37:37" ht="12.75">
      <c r="AK22390" s="121"/>
    </row>
    <row r="22391" spans="37:37" ht="12.75">
      <c r="AK22391" s="121"/>
    </row>
    <row r="22392" spans="37:37" ht="12.75">
      <c r="AK22392" s="121"/>
    </row>
    <row r="22393" spans="37:37" ht="12.75">
      <c r="AK22393" s="121"/>
    </row>
    <row r="22394" spans="37:37" ht="12.75">
      <c r="AK22394" s="121"/>
    </row>
    <row r="22395" spans="37:37" ht="12.75">
      <c r="AK22395" s="121"/>
    </row>
    <row r="22396" spans="37:37" ht="12.75">
      <c r="AK22396" s="121"/>
    </row>
    <row r="22397" spans="37:37" ht="12.75">
      <c r="AK22397" s="121"/>
    </row>
    <row r="22398" spans="37:37" ht="12.75">
      <c r="AK22398" s="121"/>
    </row>
    <row r="22399" spans="37:37" ht="12.75">
      <c r="AK22399" s="121"/>
    </row>
    <row r="22400" spans="37:37" ht="12.75">
      <c r="AK22400" s="121"/>
    </row>
    <row r="22401" spans="37:37" ht="12.75">
      <c r="AK22401" s="121"/>
    </row>
    <row r="22402" spans="37:37" ht="12.75">
      <c r="AK22402" s="121"/>
    </row>
    <row r="22403" spans="37:37" ht="12.75">
      <c r="AK22403" s="121"/>
    </row>
    <row r="22404" spans="37:37" ht="12.75">
      <c r="AK22404" s="121"/>
    </row>
    <row r="22405" spans="37:37" ht="12.75">
      <c r="AK22405" s="121"/>
    </row>
    <row r="22406" spans="37:37" ht="12.75">
      <c r="AK22406" s="121"/>
    </row>
    <row r="22407" spans="37:37" ht="12.75">
      <c r="AK22407" s="121"/>
    </row>
    <row r="22408" spans="37:37" ht="12.75">
      <c r="AK22408" s="121"/>
    </row>
    <row r="22409" spans="37:37" ht="12.75">
      <c r="AK22409" s="121"/>
    </row>
    <row r="22410" spans="37:37" ht="12.75">
      <c r="AK22410" s="121"/>
    </row>
    <row r="22411" spans="37:37" ht="12.75">
      <c r="AK22411" s="121"/>
    </row>
    <row r="22412" spans="37:37" ht="12.75">
      <c r="AK22412" s="121"/>
    </row>
    <row r="22413" spans="37:37" ht="12.75">
      <c r="AK22413" s="121"/>
    </row>
    <row r="22414" spans="37:37" ht="12.75">
      <c r="AK22414" s="121"/>
    </row>
    <row r="22415" spans="37:37" ht="12.75">
      <c r="AK22415" s="121"/>
    </row>
    <row r="22416" spans="37:37" ht="12.75">
      <c r="AK22416" s="121"/>
    </row>
    <row r="22417" spans="37:37" ht="12.75">
      <c r="AK22417" s="121"/>
    </row>
    <row r="22418" spans="37:37" ht="12.75">
      <c r="AK22418" s="121"/>
    </row>
    <row r="22419" spans="37:37" ht="12.75">
      <c r="AK22419" s="121"/>
    </row>
    <row r="22420" spans="37:37" ht="12.75">
      <c r="AK22420" s="121"/>
    </row>
    <row r="22421" spans="37:37" ht="12.75">
      <c r="AK22421" s="121"/>
    </row>
    <row r="22422" spans="37:37" ht="12.75">
      <c r="AK22422" s="121"/>
    </row>
    <row r="22423" spans="37:37" ht="12.75">
      <c r="AK22423" s="121"/>
    </row>
    <row r="22424" spans="37:37" ht="12.75">
      <c r="AK22424" s="121"/>
    </row>
    <row r="22425" spans="37:37" ht="12.75">
      <c r="AK22425" s="121"/>
    </row>
    <row r="22426" spans="37:37" ht="12.75">
      <c r="AK22426" s="121"/>
    </row>
    <row r="22427" spans="37:37" ht="12.75">
      <c r="AK22427" s="121"/>
    </row>
    <row r="22428" spans="37:37" ht="12.75">
      <c r="AK22428" s="121"/>
    </row>
    <row r="22429" spans="37:37" ht="12.75">
      <c r="AK22429" s="121"/>
    </row>
    <row r="22430" spans="37:37" ht="12.75">
      <c r="AK22430" s="121"/>
    </row>
    <row r="22431" spans="37:37" ht="12.75">
      <c r="AK22431" s="121"/>
    </row>
    <row r="22432" spans="37:37" ht="12.75">
      <c r="AK22432" s="121"/>
    </row>
    <row r="22433" spans="37:37" ht="12.75">
      <c r="AK22433" s="121"/>
    </row>
    <row r="22434" spans="37:37" ht="12.75">
      <c r="AK22434" s="121"/>
    </row>
    <row r="22435" spans="37:37" ht="12.75">
      <c r="AK22435" s="121"/>
    </row>
    <row r="22436" spans="37:37" ht="12.75">
      <c r="AK22436" s="121"/>
    </row>
    <row r="22437" spans="37:37" ht="12.75">
      <c r="AK22437" s="121"/>
    </row>
    <row r="22438" spans="37:37" ht="12.75">
      <c r="AK22438" s="121"/>
    </row>
    <row r="22439" spans="37:37" ht="12.75">
      <c r="AK22439" s="121"/>
    </row>
    <row r="22440" spans="37:37" ht="12.75">
      <c r="AK22440" s="121"/>
    </row>
    <row r="22441" spans="37:37" ht="12.75">
      <c r="AK22441" s="121"/>
    </row>
    <row r="22442" spans="37:37" ht="12.75">
      <c r="AK22442" s="121"/>
    </row>
    <row r="22443" spans="37:37" ht="12.75">
      <c r="AK22443" s="121"/>
    </row>
    <row r="22444" spans="37:37" ht="12.75">
      <c r="AK22444" s="121"/>
    </row>
    <row r="22445" spans="37:37" ht="12.75">
      <c r="AK22445" s="121"/>
    </row>
    <row r="22446" spans="37:37" ht="12.75">
      <c r="AK22446" s="121"/>
    </row>
    <row r="22447" spans="37:37" ht="12.75">
      <c r="AK22447" s="121"/>
    </row>
    <row r="22448" spans="37:37" ht="12.75">
      <c r="AK22448" s="121"/>
    </row>
    <row r="22449" spans="37:37" ht="12.75">
      <c r="AK22449" s="121"/>
    </row>
    <row r="22450" spans="37:37" ht="12.75">
      <c r="AK22450" s="121"/>
    </row>
    <row r="22451" spans="37:37" ht="12.75">
      <c r="AK22451" s="121"/>
    </row>
    <row r="22452" spans="37:37" ht="12.75">
      <c r="AK22452" s="121"/>
    </row>
    <row r="22453" spans="37:37" ht="12.75">
      <c r="AK22453" s="121"/>
    </row>
    <row r="22454" spans="37:37" ht="12.75">
      <c r="AK22454" s="121"/>
    </row>
    <row r="22455" spans="37:37" ht="12.75">
      <c r="AK22455" s="121"/>
    </row>
    <row r="22456" spans="37:37" ht="12.75">
      <c r="AK22456" s="121"/>
    </row>
    <row r="22457" spans="37:37" ht="12.75">
      <c r="AK22457" s="121"/>
    </row>
    <row r="22458" spans="37:37" ht="12.75">
      <c r="AK22458" s="121"/>
    </row>
    <row r="22459" spans="37:37" ht="12.75">
      <c r="AK22459" s="121"/>
    </row>
    <row r="22460" spans="37:37" ht="12.75">
      <c r="AK22460" s="121"/>
    </row>
    <row r="22461" spans="37:37" ht="12.75">
      <c r="AK22461" s="121"/>
    </row>
    <row r="22462" spans="37:37" ht="12.75">
      <c r="AK22462" s="121"/>
    </row>
    <row r="22463" spans="37:37" ht="12.75">
      <c r="AK22463" s="121"/>
    </row>
    <row r="22464" spans="37:37" ht="12.75">
      <c r="AK22464" s="121"/>
    </row>
    <row r="22465" spans="37:37" ht="12.75">
      <c r="AK22465" s="121"/>
    </row>
    <row r="22466" spans="37:37" ht="12.75">
      <c r="AK22466" s="121"/>
    </row>
    <row r="22467" spans="37:37" ht="12.75">
      <c r="AK22467" s="121"/>
    </row>
    <row r="22468" spans="37:37" ht="12.75">
      <c r="AK22468" s="121"/>
    </row>
    <row r="22469" spans="37:37" ht="12.75">
      <c r="AK22469" s="121"/>
    </row>
    <row r="22470" spans="37:37" ht="12.75">
      <c r="AK22470" s="121"/>
    </row>
    <row r="22471" spans="37:37" ht="12.75">
      <c r="AK22471" s="121"/>
    </row>
    <row r="22472" spans="37:37" ht="12.75">
      <c r="AK22472" s="121"/>
    </row>
    <row r="22473" spans="37:37" ht="12.75">
      <c r="AK22473" s="121"/>
    </row>
    <row r="22474" spans="37:37" ht="12.75">
      <c r="AK22474" s="121"/>
    </row>
    <row r="22475" spans="37:37" ht="12.75">
      <c r="AK22475" s="121"/>
    </row>
    <row r="22476" spans="37:37" ht="12.75">
      <c r="AK22476" s="121"/>
    </row>
    <row r="22477" spans="37:37" ht="12.75">
      <c r="AK22477" s="121"/>
    </row>
    <row r="22478" spans="37:37" ht="12.75">
      <c r="AK22478" s="121"/>
    </row>
    <row r="22479" spans="37:37" ht="12.75">
      <c r="AK22479" s="121"/>
    </row>
    <row r="22480" spans="37:37" ht="12.75">
      <c r="AK22480" s="121"/>
    </row>
    <row r="22481" spans="37:37" ht="12.75">
      <c r="AK22481" s="121"/>
    </row>
    <row r="22482" spans="37:37" ht="12.75">
      <c r="AK22482" s="121"/>
    </row>
    <row r="22483" spans="37:37" ht="12.75">
      <c r="AK22483" s="121"/>
    </row>
    <row r="22484" spans="37:37" ht="12.75">
      <c r="AK22484" s="121"/>
    </row>
    <row r="22485" spans="37:37" ht="12.75">
      <c r="AK22485" s="121"/>
    </row>
    <row r="22486" spans="37:37" ht="12.75">
      <c r="AK22486" s="121"/>
    </row>
    <row r="22487" spans="37:37" ht="12.75">
      <c r="AK22487" s="121"/>
    </row>
    <row r="22488" spans="37:37" ht="12.75">
      <c r="AK22488" s="121"/>
    </row>
    <row r="22489" spans="37:37" ht="12.75">
      <c r="AK22489" s="121"/>
    </row>
    <row r="22490" spans="37:37" ht="12.75">
      <c r="AK22490" s="121"/>
    </row>
    <row r="22491" spans="37:37" ht="12.75">
      <c r="AK22491" s="121"/>
    </row>
    <row r="22492" spans="37:37" ht="12.75">
      <c r="AK22492" s="121"/>
    </row>
    <row r="22493" spans="37:37" ht="12.75">
      <c r="AK22493" s="121"/>
    </row>
    <row r="22494" spans="37:37" ht="12.75">
      <c r="AK22494" s="121"/>
    </row>
    <row r="22495" spans="37:37" ht="12.75">
      <c r="AK22495" s="121"/>
    </row>
    <row r="22496" spans="37:37" ht="12.75">
      <c r="AK22496" s="121"/>
    </row>
    <row r="22497" spans="37:37" ht="12.75">
      <c r="AK22497" s="121"/>
    </row>
    <row r="22498" spans="37:37" ht="12.75">
      <c r="AK22498" s="121"/>
    </row>
    <row r="22499" spans="37:37" ht="12.75">
      <c r="AK22499" s="121"/>
    </row>
    <row r="22500" spans="37:37" ht="12.75">
      <c r="AK22500" s="121"/>
    </row>
    <row r="22501" spans="37:37" ht="12.75">
      <c r="AK22501" s="121"/>
    </row>
    <row r="22502" spans="37:37" ht="12.75">
      <c r="AK22502" s="121"/>
    </row>
    <row r="22503" spans="37:37" ht="12.75">
      <c r="AK22503" s="121"/>
    </row>
    <row r="22504" spans="37:37" ht="12.75">
      <c r="AK22504" s="121"/>
    </row>
    <row r="22505" spans="37:37" ht="12.75">
      <c r="AK22505" s="121"/>
    </row>
    <row r="22506" spans="37:37" ht="12.75">
      <c r="AK22506" s="121"/>
    </row>
    <row r="22507" spans="37:37" ht="12.75">
      <c r="AK22507" s="121"/>
    </row>
    <row r="22508" spans="37:37" ht="12.75">
      <c r="AK22508" s="121"/>
    </row>
    <row r="22509" spans="37:37" ht="12.75">
      <c r="AK22509" s="121"/>
    </row>
    <row r="22510" spans="37:37" ht="12.75">
      <c r="AK22510" s="121"/>
    </row>
    <row r="22511" spans="37:37" ht="12.75">
      <c r="AK22511" s="121"/>
    </row>
    <row r="22512" spans="37:37" ht="12.75">
      <c r="AK22512" s="121"/>
    </row>
    <row r="22513" spans="37:37" ht="12.75">
      <c r="AK22513" s="121"/>
    </row>
    <row r="22514" spans="37:37" ht="12.75">
      <c r="AK22514" s="121"/>
    </row>
    <row r="22515" spans="37:37" ht="12.75">
      <c r="AK22515" s="121"/>
    </row>
    <row r="22516" spans="37:37" ht="12.75">
      <c r="AK22516" s="121"/>
    </row>
    <row r="22517" spans="37:37" ht="12.75">
      <c r="AK22517" s="121"/>
    </row>
    <row r="22518" spans="37:37" ht="12.75">
      <c r="AK22518" s="121"/>
    </row>
    <row r="22519" spans="37:37" ht="12.75">
      <c r="AK22519" s="121"/>
    </row>
    <row r="22520" spans="37:37" ht="12.75">
      <c r="AK22520" s="121"/>
    </row>
    <row r="22521" spans="37:37" ht="12.75">
      <c r="AK22521" s="121"/>
    </row>
    <row r="22522" spans="37:37" ht="12.75">
      <c r="AK22522" s="121"/>
    </row>
    <row r="22523" spans="37:37" ht="12.75">
      <c r="AK22523" s="121"/>
    </row>
    <row r="22524" spans="37:37" ht="12.75">
      <c r="AK22524" s="121"/>
    </row>
    <row r="22525" spans="37:37" ht="12.75">
      <c r="AK22525" s="121"/>
    </row>
    <row r="22526" spans="37:37" ht="12.75">
      <c r="AK22526" s="121"/>
    </row>
    <row r="22527" spans="37:37" ht="12.75">
      <c r="AK22527" s="121"/>
    </row>
    <row r="22528" spans="37:37" ht="12.75">
      <c r="AK22528" s="121"/>
    </row>
    <row r="22529" spans="37:37" ht="12.75">
      <c r="AK22529" s="121"/>
    </row>
    <row r="22530" spans="37:37" ht="12.75">
      <c r="AK22530" s="121"/>
    </row>
    <row r="22531" spans="37:37" ht="12.75">
      <c r="AK22531" s="121"/>
    </row>
    <row r="22532" spans="37:37" ht="12.75">
      <c r="AK22532" s="121"/>
    </row>
    <row r="22533" spans="37:37" ht="12.75">
      <c r="AK22533" s="121"/>
    </row>
    <row r="22534" spans="37:37" ht="12.75">
      <c r="AK22534" s="121"/>
    </row>
    <row r="22535" spans="37:37" ht="12.75">
      <c r="AK22535" s="121"/>
    </row>
    <row r="22536" spans="37:37" ht="12.75">
      <c r="AK22536" s="121"/>
    </row>
    <row r="22537" spans="37:37" ht="12.75">
      <c r="AK22537" s="121"/>
    </row>
    <row r="22538" spans="37:37" ht="12.75">
      <c r="AK22538" s="121"/>
    </row>
    <row r="22539" spans="37:37" ht="12.75">
      <c r="AK22539" s="121"/>
    </row>
    <row r="22540" spans="37:37" ht="12.75">
      <c r="AK22540" s="121"/>
    </row>
    <row r="22541" spans="37:37" ht="12.75">
      <c r="AK22541" s="121"/>
    </row>
    <row r="22542" spans="37:37" ht="12.75">
      <c r="AK22542" s="121"/>
    </row>
    <row r="22543" spans="37:37" ht="12.75">
      <c r="AK22543" s="121"/>
    </row>
    <row r="22544" spans="37:37" ht="12.75">
      <c r="AK22544" s="121"/>
    </row>
    <row r="22545" spans="37:37" ht="12.75">
      <c r="AK22545" s="121"/>
    </row>
    <row r="22546" spans="37:37" ht="12.75">
      <c r="AK22546" s="121"/>
    </row>
    <row r="22547" spans="37:37" ht="12.75">
      <c r="AK22547" s="121"/>
    </row>
    <row r="22548" spans="37:37" ht="12.75">
      <c r="AK22548" s="121"/>
    </row>
    <row r="22549" spans="37:37" ht="12.75">
      <c r="AK22549" s="121"/>
    </row>
    <row r="22550" spans="37:37" ht="12.75">
      <c r="AK22550" s="121"/>
    </row>
    <row r="22551" spans="37:37" ht="12.75">
      <c r="AK22551" s="121"/>
    </row>
    <row r="22552" spans="37:37" ht="12.75">
      <c r="AK22552" s="121"/>
    </row>
    <row r="22553" spans="37:37" ht="12.75">
      <c r="AK22553" s="121"/>
    </row>
    <row r="22554" spans="37:37" ht="12.75">
      <c r="AK22554" s="121"/>
    </row>
    <row r="22555" spans="37:37" ht="12.75">
      <c r="AK22555" s="121"/>
    </row>
    <row r="22556" spans="37:37" ht="12.75">
      <c r="AK22556" s="121"/>
    </row>
    <row r="22557" spans="37:37" ht="12.75">
      <c r="AK22557" s="121"/>
    </row>
    <row r="22558" spans="37:37" ht="12.75">
      <c r="AK22558" s="121"/>
    </row>
    <row r="22559" spans="37:37" ht="12.75">
      <c r="AK22559" s="121"/>
    </row>
    <row r="22560" spans="37:37" ht="12.75">
      <c r="AK22560" s="121"/>
    </row>
    <row r="22561" spans="37:37" ht="12.75">
      <c r="AK22561" s="121"/>
    </row>
    <row r="22562" spans="37:37" ht="12.75">
      <c r="AK22562" s="121"/>
    </row>
    <row r="22563" spans="37:37" ht="12.75">
      <c r="AK22563" s="121"/>
    </row>
    <row r="22564" spans="37:37" ht="12.75">
      <c r="AK22564" s="121"/>
    </row>
    <row r="22565" spans="37:37" ht="12.75">
      <c r="AK22565" s="121"/>
    </row>
    <row r="22566" spans="37:37" ht="12.75">
      <c r="AK22566" s="121"/>
    </row>
    <row r="22567" spans="37:37" ht="12.75">
      <c r="AK22567" s="121"/>
    </row>
    <row r="22568" spans="37:37" ht="12.75">
      <c r="AK22568" s="121"/>
    </row>
    <row r="22569" spans="37:37" ht="12.75">
      <c r="AK22569" s="121"/>
    </row>
    <row r="22570" spans="37:37" ht="12.75">
      <c r="AK22570" s="121"/>
    </row>
    <row r="22571" spans="37:37" ht="12.75">
      <c r="AK22571" s="121"/>
    </row>
    <row r="22572" spans="37:37" ht="12.75">
      <c r="AK22572" s="121"/>
    </row>
    <row r="22573" spans="37:37" ht="12.75">
      <c r="AK22573" s="121"/>
    </row>
    <row r="22574" spans="37:37" ht="12.75">
      <c r="AK22574" s="121"/>
    </row>
    <row r="22575" spans="37:37" ht="12.75">
      <c r="AK22575" s="121"/>
    </row>
    <row r="22576" spans="37:37" ht="12.75">
      <c r="AK22576" s="121"/>
    </row>
    <row r="22577" spans="37:37" ht="12.75">
      <c r="AK22577" s="121"/>
    </row>
    <row r="22578" spans="37:37" ht="12.75">
      <c r="AK22578" s="121"/>
    </row>
    <row r="22579" spans="37:37" ht="12.75">
      <c r="AK22579" s="121"/>
    </row>
    <row r="22580" spans="37:37" ht="12.75">
      <c r="AK22580" s="121"/>
    </row>
    <row r="22581" spans="37:37" ht="12.75">
      <c r="AK22581" s="121"/>
    </row>
    <row r="22582" spans="37:37" ht="12.75">
      <c r="AK22582" s="121"/>
    </row>
    <row r="22583" spans="37:37" ht="12.75">
      <c r="AK22583" s="121"/>
    </row>
    <row r="22584" spans="37:37" ht="12.75">
      <c r="AK22584" s="121"/>
    </row>
    <row r="22585" spans="37:37" ht="12.75">
      <c r="AK22585" s="121"/>
    </row>
    <row r="22586" spans="37:37" ht="12.75">
      <c r="AK22586" s="121"/>
    </row>
    <row r="22587" spans="37:37" ht="12.75">
      <c r="AK22587" s="121"/>
    </row>
    <row r="22588" spans="37:37" ht="12.75">
      <c r="AK22588" s="121"/>
    </row>
    <row r="22589" spans="37:37" ht="12.75">
      <c r="AK22589" s="121"/>
    </row>
    <row r="22590" spans="37:37" ht="12.75">
      <c r="AK22590" s="121"/>
    </row>
    <row r="22591" spans="37:37" ht="12.75">
      <c r="AK22591" s="121"/>
    </row>
    <row r="22592" spans="37:37" ht="12.75">
      <c r="AK22592" s="121"/>
    </row>
    <row r="22593" spans="37:37" ht="12.75">
      <c r="AK22593" s="121"/>
    </row>
    <row r="22594" spans="37:37" ht="12.75">
      <c r="AK22594" s="121"/>
    </row>
    <row r="22595" spans="37:37" ht="12.75">
      <c r="AK22595" s="121"/>
    </row>
    <row r="22596" spans="37:37" ht="12.75">
      <c r="AK22596" s="121"/>
    </row>
    <row r="22597" spans="37:37" ht="12.75">
      <c r="AK22597" s="121"/>
    </row>
    <row r="22598" spans="37:37" ht="12.75">
      <c r="AK22598" s="121"/>
    </row>
    <row r="22599" spans="37:37" ht="12.75">
      <c r="AK22599" s="121"/>
    </row>
    <row r="22600" spans="37:37" ht="12.75">
      <c r="AK22600" s="121"/>
    </row>
    <row r="22601" spans="37:37" ht="12.75">
      <c r="AK22601" s="121"/>
    </row>
    <row r="22602" spans="37:37" ht="12.75">
      <c r="AK22602" s="121"/>
    </row>
    <row r="22603" spans="37:37" ht="12.75">
      <c r="AK22603" s="121"/>
    </row>
    <row r="22604" spans="37:37" ht="12.75">
      <c r="AK22604" s="121"/>
    </row>
    <row r="22605" spans="37:37" ht="12.75">
      <c r="AK22605" s="121"/>
    </row>
    <row r="22606" spans="37:37" ht="12.75">
      <c r="AK22606" s="121"/>
    </row>
    <row r="22607" spans="37:37" ht="12.75">
      <c r="AK22607" s="121"/>
    </row>
    <row r="22608" spans="37:37" ht="12.75">
      <c r="AK22608" s="121"/>
    </row>
    <row r="22609" spans="37:37" ht="12.75">
      <c r="AK22609" s="121"/>
    </row>
    <row r="22610" spans="37:37" ht="12.75">
      <c r="AK22610" s="121"/>
    </row>
    <row r="22611" spans="37:37" ht="12.75">
      <c r="AK22611" s="121"/>
    </row>
    <row r="22612" spans="37:37" ht="12.75">
      <c r="AK22612" s="121"/>
    </row>
    <row r="22613" spans="37:37" ht="12.75">
      <c r="AK22613" s="121"/>
    </row>
    <row r="22614" spans="37:37" ht="12.75">
      <c r="AK22614" s="121"/>
    </row>
    <row r="22615" spans="37:37" ht="12.75">
      <c r="AK22615" s="121"/>
    </row>
    <row r="22616" spans="37:37" ht="12.75">
      <c r="AK22616" s="121"/>
    </row>
    <row r="22617" spans="37:37" ht="12.75">
      <c r="AK22617" s="121"/>
    </row>
    <row r="22618" spans="37:37" ht="12.75">
      <c r="AK22618" s="121"/>
    </row>
    <row r="22619" spans="37:37" ht="12.75">
      <c r="AK22619" s="121"/>
    </row>
    <row r="22620" spans="37:37" ht="12.75">
      <c r="AK22620" s="121"/>
    </row>
    <row r="22621" spans="37:37" ht="12.75">
      <c r="AK22621" s="121"/>
    </row>
    <row r="22622" spans="37:37" ht="12.75">
      <c r="AK22622" s="121"/>
    </row>
    <row r="22623" spans="37:37" ht="12.75">
      <c r="AK22623" s="121"/>
    </row>
    <row r="22624" spans="37:37" ht="12.75">
      <c r="AK22624" s="121"/>
    </row>
    <row r="22625" spans="37:37" ht="12.75">
      <c r="AK22625" s="121"/>
    </row>
    <row r="22626" spans="37:37" ht="12.75">
      <c r="AK22626" s="121"/>
    </row>
    <row r="22627" spans="37:37" ht="12.75">
      <c r="AK22627" s="121"/>
    </row>
    <row r="22628" spans="37:37" ht="12.75">
      <c r="AK22628" s="121"/>
    </row>
    <row r="22629" spans="37:37" ht="12.75">
      <c r="AK22629" s="121"/>
    </row>
    <row r="22630" spans="37:37" ht="12.75">
      <c r="AK22630" s="121"/>
    </row>
    <row r="22631" spans="37:37" ht="12.75">
      <c r="AK22631" s="121"/>
    </row>
    <row r="22632" spans="37:37" ht="12.75">
      <c r="AK22632" s="121"/>
    </row>
    <row r="22633" spans="37:37" ht="12.75">
      <c r="AK22633" s="121"/>
    </row>
    <row r="22634" spans="37:37" ht="12.75">
      <c r="AK22634" s="121"/>
    </row>
    <row r="22635" spans="37:37" ht="12.75">
      <c r="AK22635" s="121"/>
    </row>
    <row r="22636" spans="37:37" ht="12.75">
      <c r="AK22636" s="121"/>
    </row>
    <row r="22637" spans="37:37" ht="12.75">
      <c r="AK22637" s="121"/>
    </row>
    <row r="22638" spans="37:37" ht="12.75">
      <c r="AK22638" s="121"/>
    </row>
    <row r="22639" spans="37:37" ht="12.75">
      <c r="AK22639" s="121"/>
    </row>
    <row r="22640" spans="37:37" ht="12.75">
      <c r="AK22640" s="121"/>
    </row>
    <row r="22641" spans="37:37" ht="12.75">
      <c r="AK22641" s="121"/>
    </row>
    <row r="22642" spans="37:37" ht="12.75">
      <c r="AK22642" s="121"/>
    </row>
    <row r="22643" spans="37:37" ht="12.75">
      <c r="AK22643" s="121"/>
    </row>
    <row r="22644" spans="37:37" ht="12.75">
      <c r="AK22644" s="121"/>
    </row>
    <row r="22645" spans="37:37" ht="12.75">
      <c r="AK22645" s="121"/>
    </row>
    <row r="22646" spans="37:37" ht="12.75">
      <c r="AK22646" s="121"/>
    </row>
    <row r="22647" spans="37:37" ht="12.75">
      <c r="AK22647" s="121"/>
    </row>
    <row r="22648" spans="37:37" ht="12.75">
      <c r="AK22648" s="121"/>
    </row>
    <row r="22649" spans="37:37" ht="12.75">
      <c r="AK22649" s="121"/>
    </row>
    <row r="22650" spans="37:37" ht="12.75">
      <c r="AK22650" s="121"/>
    </row>
    <row r="22651" spans="37:37" ht="12.75">
      <c r="AK22651" s="121"/>
    </row>
    <row r="22652" spans="37:37" ht="12.75">
      <c r="AK22652" s="121"/>
    </row>
    <row r="22653" spans="37:37" ht="12.75">
      <c r="AK22653" s="121"/>
    </row>
    <row r="22654" spans="37:37" ht="12.75">
      <c r="AK22654" s="121"/>
    </row>
    <row r="22655" spans="37:37" ht="12.75">
      <c r="AK22655" s="121"/>
    </row>
    <row r="22656" spans="37:37" ht="12.75">
      <c r="AK22656" s="121"/>
    </row>
    <row r="22657" spans="37:37" ht="12.75">
      <c r="AK22657" s="121"/>
    </row>
    <row r="22658" spans="37:37" ht="12.75">
      <c r="AK22658" s="121"/>
    </row>
    <row r="22659" spans="37:37" ht="12.75">
      <c r="AK22659" s="121"/>
    </row>
    <row r="22660" spans="37:37" ht="12.75">
      <c r="AK22660" s="121"/>
    </row>
    <row r="22661" spans="37:37" ht="12.75">
      <c r="AK22661" s="121"/>
    </row>
    <row r="22662" spans="37:37" ht="12.75">
      <c r="AK22662" s="121"/>
    </row>
    <row r="22663" spans="37:37" ht="12.75">
      <c r="AK22663" s="121"/>
    </row>
    <row r="22664" spans="37:37" ht="12.75">
      <c r="AK22664" s="121"/>
    </row>
    <row r="22665" spans="37:37" ht="12.75">
      <c r="AK22665" s="121"/>
    </row>
    <row r="22666" spans="37:37" ht="12.75">
      <c r="AK22666" s="121"/>
    </row>
    <row r="22667" spans="37:37" ht="12.75">
      <c r="AK22667" s="121"/>
    </row>
    <row r="22668" spans="37:37" ht="12.75">
      <c r="AK22668" s="121"/>
    </row>
    <row r="22669" spans="37:37" ht="12.75">
      <c r="AK22669" s="121"/>
    </row>
    <row r="22670" spans="37:37" ht="12.75">
      <c r="AK22670" s="121"/>
    </row>
    <row r="22671" spans="37:37" ht="12.75">
      <c r="AK22671" s="121"/>
    </row>
    <row r="22672" spans="37:37" ht="12.75">
      <c r="AK22672" s="121"/>
    </row>
    <row r="22673" spans="37:37" ht="12.75">
      <c r="AK22673" s="121"/>
    </row>
    <row r="22674" spans="37:37" ht="12.75">
      <c r="AK22674" s="121"/>
    </row>
    <row r="22675" spans="37:37" ht="12.75">
      <c r="AK22675" s="121"/>
    </row>
    <row r="22676" spans="37:37" ht="12.75">
      <c r="AK22676" s="121"/>
    </row>
    <row r="22677" spans="37:37" ht="12.75">
      <c r="AK22677" s="121"/>
    </row>
    <row r="22678" spans="37:37" ht="12.75">
      <c r="AK22678" s="121"/>
    </row>
    <row r="22679" spans="37:37" ht="12.75">
      <c r="AK22679" s="121"/>
    </row>
    <row r="22680" spans="37:37" ht="12.75">
      <c r="AK22680" s="121"/>
    </row>
    <row r="22681" spans="37:37" ht="12.75">
      <c r="AK22681" s="121"/>
    </row>
    <row r="22682" spans="37:37" ht="12.75">
      <c r="AK22682" s="121"/>
    </row>
    <row r="22683" spans="37:37" ht="12.75">
      <c r="AK22683" s="121"/>
    </row>
    <row r="22684" spans="37:37" ht="12.75">
      <c r="AK22684" s="121"/>
    </row>
    <row r="22685" spans="37:37" ht="12.75">
      <c r="AK22685" s="121"/>
    </row>
    <row r="22686" spans="37:37" ht="12.75">
      <c r="AK22686" s="121"/>
    </row>
    <row r="22687" spans="37:37" ht="12.75">
      <c r="AK22687" s="121"/>
    </row>
    <row r="22688" spans="37:37" ht="12.75">
      <c r="AK22688" s="121"/>
    </row>
    <row r="22689" spans="37:37" ht="12.75">
      <c r="AK22689" s="121"/>
    </row>
    <row r="22690" spans="37:37" ht="12.75">
      <c r="AK22690" s="121"/>
    </row>
    <row r="22691" spans="37:37" ht="12.75">
      <c r="AK22691" s="121"/>
    </row>
    <row r="22692" spans="37:37" ht="12.75">
      <c r="AK22692" s="121"/>
    </row>
    <row r="22693" spans="37:37" ht="12.75">
      <c r="AK22693" s="121"/>
    </row>
    <row r="22694" spans="37:37" ht="12.75">
      <c r="AK22694" s="121"/>
    </row>
    <row r="22695" spans="37:37" ht="12.75">
      <c r="AK22695" s="121"/>
    </row>
    <row r="22696" spans="37:37" ht="12.75">
      <c r="AK22696" s="121"/>
    </row>
    <row r="22697" spans="37:37" ht="12.75">
      <c r="AK22697" s="121"/>
    </row>
    <row r="22698" spans="37:37" ht="12.75">
      <c r="AK22698" s="121"/>
    </row>
    <row r="22699" spans="37:37" ht="12.75">
      <c r="AK22699" s="121"/>
    </row>
    <row r="22700" spans="37:37" ht="12.75">
      <c r="AK22700" s="121"/>
    </row>
    <row r="22701" spans="37:37" ht="12.75">
      <c r="AK22701" s="121"/>
    </row>
    <row r="22702" spans="37:37" ht="12.75">
      <c r="AK22702" s="121"/>
    </row>
    <row r="22703" spans="37:37" ht="12.75">
      <c r="AK22703" s="121"/>
    </row>
    <row r="22704" spans="37:37" ht="12.75">
      <c r="AK22704" s="121"/>
    </row>
    <row r="22705" spans="37:37" ht="12.75">
      <c r="AK22705" s="121"/>
    </row>
    <row r="22706" spans="37:37" ht="12.75">
      <c r="AK22706" s="121"/>
    </row>
    <row r="22707" spans="37:37" ht="12.75">
      <c r="AK22707" s="121"/>
    </row>
    <row r="22708" spans="37:37" ht="12.75">
      <c r="AK22708" s="121"/>
    </row>
    <row r="22709" spans="37:37" ht="12.75">
      <c r="AK22709" s="121"/>
    </row>
    <row r="22710" spans="37:37" ht="12.75">
      <c r="AK22710" s="121"/>
    </row>
    <row r="22711" spans="37:37" ht="12.75">
      <c r="AK22711" s="121"/>
    </row>
    <row r="22712" spans="37:37" ht="12.75">
      <c r="AK22712" s="121"/>
    </row>
    <row r="22713" spans="37:37" ht="12.75">
      <c r="AK22713" s="121"/>
    </row>
    <row r="22714" spans="37:37" ht="12.75">
      <c r="AK22714" s="121"/>
    </row>
    <row r="22715" spans="37:37" ht="12.75">
      <c r="AK22715" s="121"/>
    </row>
    <row r="22716" spans="37:37" ht="12.75">
      <c r="AK22716" s="121"/>
    </row>
    <row r="22717" spans="37:37" ht="12.75">
      <c r="AK22717" s="121"/>
    </row>
    <row r="22718" spans="37:37" ht="12.75">
      <c r="AK22718" s="121"/>
    </row>
    <row r="22719" spans="37:37" ht="12.75">
      <c r="AK22719" s="121"/>
    </row>
    <row r="22720" spans="37:37" ht="12.75">
      <c r="AK22720" s="121"/>
    </row>
    <row r="22721" spans="37:37" ht="12.75">
      <c r="AK22721" s="121"/>
    </row>
    <row r="22722" spans="37:37" ht="12.75">
      <c r="AK22722" s="121"/>
    </row>
    <row r="22723" spans="37:37" ht="12.75">
      <c r="AK22723" s="121"/>
    </row>
    <row r="22724" spans="37:37" ht="12.75">
      <c r="AK22724" s="121"/>
    </row>
    <row r="22725" spans="37:37" ht="12.75">
      <c r="AK22725" s="121"/>
    </row>
    <row r="22726" spans="37:37" ht="12.75">
      <c r="AK22726" s="121"/>
    </row>
    <row r="22727" spans="37:37" ht="12.75">
      <c r="AK22727" s="121"/>
    </row>
    <row r="22728" spans="37:37" ht="12.75">
      <c r="AK22728" s="121"/>
    </row>
    <row r="22729" spans="37:37" ht="12.75">
      <c r="AK22729" s="121"/>
    </row>
    <row r="22730" spans="37:37" ht="12.75">
      <c r="AK22730" s="121"/>
    </row>
    <row r="22731" spans="37:37" ht="12.75">
      <c r="AK22731" s="121"/>
    </row>
    <row r="22732" spans="37:37" ht="12.75">
      <c r="AK22732" s="121"/>
    </row>
    <row r="22733" spans="37:37" ht="12.75">
      <c r="AK22733" s="121"/>
    </row>
    <row r="22734" spans="37:37" ht="12.75">
      <c r="AK22734" s="121"/>
    </row>
    <row r="22735" spans="37:37" ht="12.75">
      <c r="AK22735" s="121"/>
    </row>
    <row r="22736" spans="37:37" ht="12.75">
      <c r="AK22736" s="121"/>
    </row>
    <row r="22737" spans="37:37" ht="12.75">
      <c r="AK22737" s="121"/>
    </row>
    <row r="22738" spans="37:37" ht="12.75">
      <c r="AK22738" s="121"/>
    </row>
    <row r="22739" spans="37:37" ht="12.75">
      <c r="AK22739" s="121"/>
    </row>
    <row r="22740" spans="37:37" ht="12.75">
      <c r="AK22740" s="121"/>
    </row>
    <row r="22741" spans="37:37" ht="12.75">
      <c r="AK22741" s="121"/>
    </row>
    <row r="22742" spans="37:37" ht="12.75">
      <c r="AK22742" s="121"/>
    </row>
    <row r="22743" spans="37:37" ht="12.75">
      <c r="AK22743" s="121"/>
    </row>
    <row r="22744" spans="37:37" ht="12.75">
      <c r="AK22744" s="121"/>
    </row>
    <row r="22745" spans="37:37" ht="12.75">
      <c r="AK22745" s="121"/>
    </row>
    <row r="22746" spans="37:37" ht="12.75">
      <c r="AK22746" s="121"/>
    </row>
    <row r="22747" spans="37:37" ht="12.75">
      <c r="AK22747" s="121"/>
    </row>
    <row r="22748" spans="37:37" ht="12.75">
      <c r="AK22748" s="121"/>
    </row>
    <row r="22749" spans="37:37" ht="12.75">
      <c r="AK22749" s="121"/>
    </row>
    <row r="22750" spans="37:37" ht="12.75">
      <c r="AK22750" s="121"/>
    </row>
    <row r="22751" spans="37:37" ht="12.75">
      <c r="AK22751" s="121"/>
    </row>
    <row r="22752" spans="37:37" ht="12.75">
      <c r="AK22752" s="121"/>
    </row>
    <row r="22753" spans="37:37" ht="12.75">
      <c r="AK22753" s="121"/>
    </row>
    <row r="22754" spans="37:37" ht="12.75">
      <c r="AK22754" s="121"/>
    </row>
    <row r="22755" spans="37:37" ht="12.75">
      <c r="AK22755" s="121"/>
    </row>
    <row r="22756" spans="37:37" ht="12.75">
      <c r="AK22756" s="121"/>
    </row>
    <row r="22757" spans="37:37" ht="12.75">
      <c r="AK22757" s="121"/>
    </row>
    <row r="22758" spans="37:37" ht="12.75">
      <c r="AK22758" s="121"/>
    </row>
    <row r="22759" spans="37:37" ht="12.75">
      <c r="AK22759" s="121"/>
    </row>
    <row r="22760" spans="37:37" ht="12.75">
      <c r="AK22760" s="121"/>
    </row>
    <row r="22761" spans="37:37" ht="12.75">
      <c r="AK22761" s="121"/>
    </row>
    <row r="22762" spans="37:37" ht="12.75">
      <c r="AK22762" s="121"/>
    </row>
    <row r="22763" spans="37:37" ht="12.75">
      <c r="AK22763" s="121"/>
    </row>
    <row r="22764" spans="37:37" ht="12.75">
      <c r="AK22764" s="121"/>
    </row>
    <row r="22765" spans="37:37" ht="12.75">
      <c r="AK22765" s="121"/>
    </row>
    <row r="22766" spans="37:37" ht="12.75">
      <c r="AK22766" s="121"/>
    </row>
    <row r="22767" spans="37:37" ht="12.75">
      <c r="AK22767" s="121"/>
    </row>
    <row r="22768" spans="37:37" ht="12.75">
      <c r="AK22768" s="121"/>
    </row>
    <row r="22769" spans="37:37" ht="12.75">
      <c r="AK22769" s="121"/>
    </row>
    <row r="22770" spans="37:37" ht="12.75">
      <c r="AK22770" s="121"/>
    </row>
    <row r="22771" spans="37:37" ht="12.75">
      <c r="AK22771" s="121"/>
    </row>
    <row r="22772" spans="37:37" ht="12.75">
      <c r="AK22772" s="121"/>
    </row>
    <row r="22773" spans="37:37" ht="12.75">
      <c r="AK22773" s="121"/>
    </row>
    <row r="22774" spans="37:37" ht="12.75">
      <c r="AK22774" s="121"/>
    </row>
    <row r="22775" spans="37:37" ht="12.75">
      <c r="AK22775" s="121"/>
    </row>
    <row r="22776" spans="37:37" ht="12.75">
      <c r="AK22776" s="121"/>
    </row>
    <row r="22777" spans="37:37" ht="12.75">
      <c r="AK22777" s="121"/>
    </row>
    <row r="22778" spans="37:37" ht="12.75">
      <c r="AK22778" s="121"/>
    </row>
    <row r="22779" spans="37:37" ht="12.75">
      <c r="AK22779" s="121"/>
    </row>
    <row r="22780" spans="37:37" ht="12.75">
      <c r="AK22780" s="121"/>
    </row>
    <row r="22781" spans="37:37" ht="12.75">
      <c r="AK22781" s="121"/>
    </row>
    <row r="22782" spans="37:37" ht="12.75">
      <c r="AK22782" s="121"/>
    </row>
    <row r="22783" spans="37:37" ht="12.75">
      <c r="AK22783" s="121"/>
    </row>
    <row r="22784" spans="37:37" ht="12.75">
      <c r="AK22784" s="121"/>
    </row>
    <row r="22785" spans="37:37" ht="12.75">
      <c r="AK22785" s="121"/>
    </row>
    <row r="22786" spans="37:37" ht="12.75">
      <c r="AK22786" s="121"/>
    </row>
    <row r="22787" spans="37:37" ht="12.75">
      <c r="AK22787" s="121"/>
    </row>
    <row r="22788" spans="37:37" ht="12.75">
      <c r="AK22788" s="121"/>
    </row>
    <row r="22789" spans="37:37" ht="12.75">
      <c r="AK22789" s="121"/>
    </row>
    <row r="22790" spans="37:37" ht="12.75">
      <c r="AK22790" s="121"/>
    </row>
    <row r="22791" spans="37:37" ht="12.75">
      <c r="AK22791" s="121"/>
    </row>
    <row r="22792" spans="37:37" ht="12.75">
      <c r="AK22792" s="121"/>
    </row>
    <row r="22793" spans="37:37" ht="12.75">
      <c r="AK22793" s="121"/>
    </row>
    <row r="22794" spans="37:37" ht="12.75">
      <c r="AK22794" s="121"/>
    </row>
    <row r="22795" spans="37:37" ht="12.75">
      <c r="AK22795" s="121"/>
    </row>
    <row r="22796" spans="37:37" ht="12.75">
      <c r="AK22796" s="121"/>
    </row>
    <row r="22797" spans="37:37" ht="12.75">
      <c r="AK22797" s="121"/>
    </row>
    <row r="22798" spans="37:37" ht="12.75">
      <c r="AK22798" s="121"/>
    </row>
    <row r="22799" spans="37:37" ht="12.75">
      <c r="AK22799" s="121"/>
    </row>
    <row r="22800" spans="37:37" ht="12.75">
      <c r="AK22800" s="121"/>
    </row>
    <row r="22801" spans="37:37" ht="12.75">
      <c r="AK22801" s="121"/>
    </row>
    <row r="22802" spans="37:37" ht="12.75">
      <c r="AK22802" s="121"/>
    </row>
    <row r="22803" spans="37:37" ht="12.75">
      <c r="AK22803" s="121"/>
    </row>
    <row r="22804" spans="37:37" ht="12.75">
      <c r="AK22804" s="121"/>
    </row>
    <row r="22805" spans="37:37" ht="12.75">
      <c r="AK22805" s="121"/>
    </row>
    <row r="22806" spans="37:37" ht="12.75">
      <c r="AK22806" s="121"/>
    </row>
    <row r="22807" spans="37:37" ht="12.75">
      <c r="AK22807" s="121"/>
    </row>
    <row r="22808" spans="37:37" ht="12.75">
      <c r="AK22808" s="121"/>
    </row>
    <row r="22809" spans="37:37" ht="12.75">
      <c r="AK22809" s="121"/>
    </row>
    <row r="22810" spans="37:37" ht="12.75">
      <c r="AK22810" s="121"/>
    </row>
    <row r="22811" spans="37:37" ht="12.75">
      <c r="AK22811" s="121"/>
    </row>
    <row r="22812" spans="37:37" ht="12.75">
      <c r="AK22812" s="121"/>
    </row>
    <row r="22813" spans="37:37" ht="12.75">
      <c r="AK22813" s="121"/>
    </row>
    <row r="22814" spans="37:37" ht="12.75">
      <c r="AK22814" s="121"/>
    </row>
    <row r="22815" spans="37:37" ht="12.75">
      <c r="AK22815" s="121"/>
    </row>
    <row r="22816" spans="37:37" ht="12.75">
      <c r="AK22816" s="121"/>
    </row>
    <row r="22817" spans="37:37" ht="12.75">
      <c r="AK22817" s="121"/>
    </row>
    <row r="22818" spans="37:37" ht="12.75">
      <c r="AK22818" s="121"/>
    </row>
    <row r="22819" spans="37:37" ht="12.75">
      <c r="AK22819" s="121"/>
    </row>
    <row r="22820" spans="37:37" ht="12.75">
      <c r="AK22820" s="121"/>
    </row>
    <row r="22821" spans="37:37" ht="12.75">
      <c r="AK22821" s="121"/>
    </row>
    <row r="22822" spans="37:37" ht="12.75">
      <c r="AK22822" s="121"/>
    </row>
    <row r="22823" spans="37:37" ht="12.75">
      <c r="AK22823" s="121"/>
    </row>
    <row r="22824" spans="37:37" ht="12.75">
      <c r="AK22824" s="121"/>
    </row>
    <row r="22825" spans="37:37" ht="12.75">
      <c r="AK22825" s="121"/>
    </row>
    <row r="22826" spans="37:37" ht="12.75">
      <c r="AK22826" s="121"/>
    </row>
    <row r="22827" spans="37:37" ht="12.75">
      <c r="AK22827" s="121"/>
    </row>
    <row r="22828" spans="37:37" ht="12.75">
      <c r="AK22828" s="121"/>
    </row>
    <row r="22829" spans="37:37" ht="12.75">
      <c r="AK22829" s="121"/>
    </row>
    <row r="22830" spans="37:37" ht="12.75">
      <c r="AK22830" s="121"/>
    </row>
    <row r="22831" spans="37:37" ht="12.75">
      <c r="AK22831" s="121"/>
    </row>
    <row r="22832" spans="37:37" ht="12.75">
      <c r="AK22832" s="121"/>
    </row>
    <row r="22833" spans="37:37" ht="12.75">
      <c r="AK22833" s="121"/>
    </row>
    <row r="22834" spans="37:37" ht="12.75">
      <c r="AK22834" s="121"/>
    </row>
    <row r="22835" spans="37:37" ht="12.75">
      <c r="AK22835" s="121"/>
    </row>
    <row r="22836" spans="37:37" ht="12.75">
      <c r="AK22836" s="121"/>
    </row>
    <row r="22837" spans="37:37" ht="12.75">
      <c r="AK22837" s="121"/>
    </row>
    <row r="22838" spans="37:37" ht="12.75">
      <c r="AK22838" s="121"/>
    </row>
    <row r="22839" spans="37:37" ht="12.75">
      <c r="AK22839" s="121"/>
    </row>
    <row r="22840" spans="37:37" ht="12.75">
      <c r="AK22840" s="121"/>
    </row>
    <row r="22841" spans="37:37" ht="12.75">
      <c r="AK22841" s="121"/>
    </row>
    <row r="22842" spans="37:37" ht="12.75">
      <c r="AK22842" s="121"/>
    </row>
    <row r="22843" spans="37:37" ht="12.75">
      <c r="AK22843" s="121"/>
    </row>
    <row r="22844" spans="37:37" ht="12.75">
      <c r="AK22844" s="121"/>
    </row>
    <row r="22845" spans="37:37" ht="12.75">
      <c r="AK22845" s="121"/>
    </row>
    <row r="22846" spans="37:37" ht="12.75">
      <c r="AK22846" s="121"/>
    </row>
    <row r="22847" spans="37:37" ht="12.75">
      <c r="AK22847" s="121"/>
    </row>
    <row r="22848" spans="37:37" ht="12.75">
      <c r="AK22848" s="121"/>
    </row>
    <row r="22849" spans="37:37" ht="12.75">
      <c r="AK22849" s="121"/>
    </row>
    <row r="22850" spans="37:37" ht="12.75">
      <c r="AK22850" s="121"/>
    </row>
    <row r="22851" spans="37:37" ht="12.75">
      <c r="AK22851" s="121"/>
    </row>
    <row r="22852" spans="37:37" ht="12.75">
      <c r="AK22852" s="121"/>
    </row>
    <row r="22853" spans="37:37" ht="12.75">
      <c r="AK22853" s="121"/>
    </row>
    <row r="22854" spans="37:37" ht="12.75">
      <c r="AK22854" s="121"/>
    </row>
    <row r="22855" spans="37:37" ht="12.75">
      <c r="AK22855" s="121"/>
    </row>
    <row r="22856" spans="37:37" ht="12.75">
      <c r="AK22856" s="121"/>
    </row>
    <row r="22857" spans="37:37" ht="12.75">
      <c r="AK22857" s="121"/>
    </row>
    <row r="22858" spans="37:37" ht="12.75">
      <c r="AK22858" s="121"/>
    </row>
    <row r="22859" spans="37:37" ht="12.75">
      <c r="AK22859" s="121"/>
    </row>
    <row r="22860" spans="37:37" ht="12.75">
      <c r="AK22860" s="121"/>
    </row>
    <row r="22861" spans="37:37" ht="12.75">
      <c r="AK22861" s="121"/>
    </row>
    <row r="22862" spans="37:37" ht="12.75">
      <c r="AK22862" s="121"/>
    </row>
    <row r="22863" spans="37:37" ht="12.75">
      <c r="AK22863" s="121"/>
    </row>
    <row r="22864" spans="37:37" ht="12.75">
      <c r="AK22864" s="121"/>
    </row>
    <row r="22865" spans="37:37" ht="12.75">
      <c r="AK22865" s="121"/>
    </row>
    <row r="22866" spans="37:37" ht="12.75">
      <c r="AK22866" s="121"/>
    </row>
    <row r="22867" spans="37:37" ht="12.75">
      <c r="AK22867" s="121"/>
    </row>
    <row r="22868" spans="37:37" ht="12.75">
      <c r="AK22868" s="121"/>
    </row>
    <row r="22869" spans="37:37" ht="12.75">
      <c r="AK22869" s="121"/>
    </row>
    <row r="22870" spans="37:37" ht="12.75">
      <c r="AK22870" s="121"/>
    </row>
    <row r="22871" spans="37:37" ht="12.75">
      <c r="AK22871" s="121"/>
    </row>
    <row r="22872" spans="37:37" ht="12.75">
      <c r="AK22872" s="121"/>
    </row>
    <row r="22873" spans="37:37" ht="12.75">
      <c r="AK22873" s="121"/>
    </row>
    <row r="22874" spans="37:37" ht="12.75">
      <c r="AK22874" s="121"/>
    </row>
    <row r="22875" spans="37:37" ht="12.75">
      <c r="AK22875" s="121"/>
    </row>
    <row r="22876" spans="37:37" ht="12.75">
      <c r="AK22876" s="121"/>
    </row>
    <row r="22877" spans="37:37" ht="12.75">
      <c r="AK22877" s="121"/>
    </row>
    <row r="22878" spans="37:37" ht="12.75">
      <c r="AK22878" s="121"/>
    </row>
    <row r="22879" spans="37:37" ht="12.75">
      <c r="AK22879" s="121"/>
    </row>
    <row r="22880" spans="37:37" ht="12.75">
      <c r="AK22880" s="121"/>
    </row>
    <row r="22881" spans="37:37" ht="12.75">
      <c r="AK22881" s="121"/>
    </row>
    <row r="22882" spans="37:37" ht="12.75">
      <c r="AK22882" s="121"/>
    </row>
    <row r="22883" spans="37:37" ht="12.75">
      <c r="AK22883" s="121"/>
    </row>
    <row r="22884" spans="37:37" ht="12.75">
      <c r="AK22884" s="121"/>
    </row>
    <row r="22885" spans="37:37" ht="12.75">
      <c r="AK22885" s="121"/>
    </row>
    <row r="22886" spans="37:37" ht="12.75">
      <c r="AK22886" s="121"/>
    </row>
    <row r="22887" spans="37:37" ht="12.75">
      <c r="AK22887" s="121"/>
    </row>
    <row r="22888" spans="37:37" ht="12.75">
      <c r="AK22888" s="121"/>
    </row>
    <row r="22889" spans="37:37" ht="12.75">
      <c r="AK22889" s="121"/>
    </row>
    <row r="22890" spans="37:37" ht="12.75">
      <c r="AK22890" s="121"/>
    </row>
    <row r="22891" spans="37:37" ht="12.75">
      <c r="AK22891" s="121"/>
    </row>
    <row r="22892" spans="37:37" ht="12.75">
      <c r="AK22892" s="121"/>
    </row>
    <row r="22893" spans="37:37" ht="12.75">
      <c r="AK22893" s="121"/>
    </row>
    <row r="22894" spans="37:37" ht="12.75">
      <c r="AK22894" s="121"/>
    </row>
    <row r="22895" spans="37:37" ht="12.75">
      <c r="AK22895" s="121"/>
    </row>
    <row r="22896" spans="37:37" ht="12.75">
      <c r="AK22896" s="121"/>
    </row>
    <row r="22897" spans="37:37" ht="12.75">
      <c r="AK22897" s="121"/>
    </row>
    <row r="22898" spans="37:37" ht="12.75">
      <c r="AK22898" s="121"/>
    </row>
    <row r="22899" spans="37:37" ht="12.75">
      <c r="AK22899" s="121"/>
    </row>
    <row r="22900" spans="37:37" ht="12.75">
      <c r="AK22900" s="121"/>
    </row>
    <row r="22901" spans="37:37" ht="12.75">
      <c r="AK22901" s="121"/>
    </row>
    <row r="22902" spans="37:37" ht="12.75">
      <c r="AK22902" s="121"/>
    </row>
    <row r="22903" spans="37:37" ht="12.75">
      <c r="AK22903" s="121"/>
    </row>
    <row r="22904" spans="37:37" ht="12.75">
      <c r="AK22904" s="121"/>
    </row>
    <row r="22905" spans="37:37" ht="12.75">
      <c r="AK22905" s="121"/>
    </row>
    <row r="22906" spans="37:37" ht="12.75">
      <c r="AK22906" s="121"/>
    </row>
    <row r="22907" spans="37:37" ht="12.75">
      <c r="AK22907" s="121"/>
    </row>
    <row r="22908" spans="37:37" ht="12.75">
      <c r="AK22908" s="121"/>
    </row>
    <row r="22909" spans="37:37" ht="12.75">
      <c r="AK22909" s="121"/>
    </row>
    <row r="22910" spans="37:37" ht="12.75">
      <c r="AK22910" s="121"/>
    </row>
    <row r="22911" spans="37:37" ht="12.75">
      <c r="AK22911" s="121"/>
    </row>
    <row r="22912" spans="37:37" ht="12.75">
      <c r="AK22912" s="121"/>
    </row>
    <row r="22913" spans="37:37" ht="12.75">
      <c r="AK22913" s="121"/>
    </row>
    <row r="22914" spans="37:37" ht="12.75">
      <c r="AK22914" s="121"/>
    </row>
    <row r="22915" spans="37:37" ht="12.75">
      <c r="AK22915" s="121"/>
    </row>
    <row r="22916" spans="37:37" ht="12.75">
      <c r="AK22916" s="121"/>
    </row>
    <row r="22917" spans="37:37" ht="12.75">
      <c r="AK22917" s="121"/>
    </row>
    <row r="22918" spans="37:37" ht="12.75">
      <c r="AK22918" s="121"/>
    </row>
    <row r="22919" spans="37:37" ht="12.75">
      <c r="AK22919" s="121"/>
    </row>
    <row r="22920" spans="37:37" ht="12.75">
      <c r="AK22920" s="121"/>
    </row>
    <row r="22921" spans="37:37" ht="12.75">
      <c r="AK22921" s="121"/>
    </row>
    <row r="22922" spans="37:37" ht="12.75">
      <c r="AK22922" s="121"/>
    </row>
    <row r="22923" spans="37:37" ht="12.75">
      <c r="AK22923" s="121"/>
    </row>
    <row r="22924" spans="37:37" ht="12.75">
      <c r="AK22924" s="121"/>
    </row>
    <row r="22925" spans="37:37" ht="12.75">
      <c r="AK22925" s="121"/>
    </row>
    <row r="22926" spans="37:37" ht="12.75">
      <c r="AK22926" s="121"/>
    </row>
    <row r="22927" spans="37:37" ht="12.75">
      <c r="AK22927" s="121"/>
    </row>
    <row r="22928" spans="37:37" ht="12.75">
      <c r="AK22928" s="121"/>
    </row>
    <row r="22929" spans="37:37" ht="12.75">
      <c r="AK22929" s="121"/>
    </row>
    <row r="22930" spans="37:37" ht="12.75">
      <c r="AK22930" s="121"/>
    </row>
    <row r="22931" spans="37:37" ht="12.75">
      <c r="AK22931" s="121"/>
    </row>
    <row r="22932" spans="37:37" ht="12.75">
      <c r="AK22932" s="121"/>
    </row>
    <row r="22933" spans="37:37" ht="12.75">
      <c r="AK22933" s="121"/>
    </row>
    <row r="22934" spans="37:37" ht="12.75">
      <c r="AK22934" s="121"/>
    </row>
    <row r="22935" spans="37:37" ht="12.75">
      <c r="AK22935" s="121"/>
    </row>
    <row r="22936" spans="37:37" ht="12.75">
      <c r="AK22936" s="121"/>
    </row>
    <row r="22937" spans="37:37" ht="12.75">
      <c r="AK22937" s="121"/>
    </row>
    <row r="22938" spans="37:37" ht="12.75">
      <c r="AK22938" s="121"/>
    </row>
    <row r="22939" spans="37:37" ht="12.75">
      <c r="AK22939" s="121"/>
    </row>
    <row r="22940" spans="37:37" ht="12.75">
      <c r="AK22940" s="121"/>
    </row>
    <row r="22941" spans="37:37" ht="12.75">
      <c r="AK22941" s="121"/>
    </row>
    <row r="22942" spans="37:37" ht="12.75">
      <c r="AK22942" s="121"/>
    </row>
    <row r="22943" spans="37:37" ht="12.75">
      <c r="AK22943" s="121"/>
    </row>
    <row r="22944" spans="37:37" ht="12.75">
      <c r="AK22944" s="121"/>
    </row>
    <row r="22945" spans="37:37" ht="12.75">
      <c r="AK22945" s="121"/>
    </row>
    <row r="22946" spans="37:37" ht="12.75">
      <c r="AK22946" s="121"/>
    </row>
    <row r="22947" spans="37:37" ht="12.75">
      <c r="AK22947" s="121"/>
    </row>
    <row r="22948" spans="37:37" ht="12.75">
      <c r="AK22948" s="121"/>
    </row>
    <row r="22949" spans="37:37" ht="12.75">
      <c r="AK22949" s="121"/>
    </row>
    <row r="22950" spans="37:37" ht="12.75">
      <c r="AK22950" s="121"/>
    </row>
    <row r="22951" spans="37:37" ht="12.75">
      <c r="AK22951" s="121"/>
    </row>
    <row r="22952" spans="37:37" ht="12.75">
      <c r="AK22952" s="121"/>
    </row>
    <row r="22953" spans="37:37" ht="12.75">
      <c r="AK22953" s="121"/>
    </row>
    <row r="22954" spans="37:37" ht="12.75">
      <c r="AK22954" s="121"/>
    </row>
    <row r="22955" spans="37:37" ht="12.75">
      <c r="AK22955" s="121"/>
    </row>
    <row r="22956" spans="37:37" ht="12.75">
      <c r="AK22956" s="121"/>
    </row>
    <row r="22957" spans="37:37" ht="12.75">
      <c r="AK22957" s="121"/>
    </row>
    <row r="22958" spans="37:37" ht="12.75">
      <c r="AK22958" s="121"/>
    </row>
    <row r="22959" spans="37:37" ht="12.75">
      <c r="AK22959" s="121"/>
    </row>
    <row r="22960" spans="37:37" ht="12.75">
      <c r="AK22960" s="121"/>
    </row>
    <row r="22961" spans="37:37" ht="12.75">
      <c r="AK22961" s="121"/>
    </row>
    <row r="22962" spans="37:37" ht="12.75">
      <c r="AK22962" s="121"/>
    </row>
    <row r="22963" spans="37:37" ht="12.75">
      <c r="AK22963" s="121"/>
    </row>
    <row r="22964" spans="37:37" ht="12.75">
      <c r="AK22964" s="121"/>
    </row>
    <row r="22965" spans="37:37" ht="12.75">
      <c r="AK22965" s="121"/>
    </row>
    <row r="22966" spans="37:37" ht="12.75">
      <c r="AK22966" s="121"/>
    </row>
    <row r="22967" spans="37:37" ht="12.75">
      <c r="AK22967" s="121"/>
    </row>
    <row r="22968" spans="37:37" ht="12.75">
      <c r="AK22968" s="121"/>
    </row>
    <row r="22969" spans="37:37" ht="12.75">
      <c r="AK22969" s="121"/>
    </row>
    <row r="22970" spans="37:37" ht="12.75">
      <c r="AK22970" s="121"/>
    </row>
    <row r="22971" spans="37:37" ht="12.75">
      <c r="AK22971" s="121"/>
    </row>
    <row r="22972" spans="37:37" ht="12.75">
      <c r="AK22972" s="121"/>
    </row>
    <row r="22973" spans="37:37" ht="12.75">
      <c r="AK22973" s="121"/>
    </row>
    <row r="22974" spans="37:37" ht="12.75">
      <c r="AK22974" s="121"/>
    </row>
    <row r="22975" spans="37:37" ht="12.75">
      <c r="AK22975" s="121"/>
    </row>
    <row r="22976" spans="37:37" ht="12.75">
      <c r="AK22976" s="121"/>
    </row>
    <row r="22977" spans="37:37" ht="12.75">
      <c r="AK22977" s="121"/>
    </row>
    <row r="22978" spans="37:37" ht="12.75">
      <c r="AK22978" s="121"/>
    </row>
    <row r="22979" spans="37:37" ht="12.75">
      <c r="AK22979" s="121"/>
    </row>
    <row r="22980" spans="37:37" ht="12.75">
      <c r="AK22980" s="121"/>
    </row>
    <row r="22981" spans="37:37" ht="12.75">
      <c r="AK22981" s="121"/>
    </row>
    <row r="22982" spans="37:37" ht="12.75">
      <c r="AK22982" s="121"/>
    </row>
    <row r="22983" spans="37:37" ht="12.75">
      <c r="AK22983" s="121"/>
    </row>
    <row r="22984" spans="37:37" ht="12.75">
      <c r="AK22984" s="121"/>
    </row>
    <row r="22985" spans="37:37" ht="12.75">
      <c r="AK22985" s="121"/>
    </row>
    <row r="22986" spans="37:37" ht="12.75">
      <c r="AK22986" s="121"/>
    </row>
    <row r="22987" spans="37:37" ht="12.75">
      <c r="AK22987" s="121"/>
    </row>
    <row r="22988" spans="37:37" ht="12.75">
      <c r="AK22988" s="121"/>
    </row>
    <row r="22989" spans="37:37" ht="12.75">
      <c r="AK22989" s="121"/>
    </row>
    <row r="22990" spans="37:37" ht="12.75">
      <c r="AK22990" s="121"/>
    </row>
    <row r="22991" spans="37:37" ht="12.75">
      <c r="AK22991" s="121"/>
    </row>
    <row r="22992" spans="37:37" ht="12.75">
      <c r="AK22992" s="121"/>
    </row>
    <row r="22993" spans="37:37" ht="12.75">
      <c r="AK22993" s="121"/>
    </row>
    <row r="22994" spans="37:37" ht="12.75">
      <c r="AK22994" s="121"/>
    </row>
    <row r="22995" spans="37:37" ht="12.75">
      <c r="AK22995" s="121"/>
    </row>
    <row r="22996" spans="37:37" ht="12.75">
      <c r="AK22996" s="121"/>
    </row>
    <row r="22997" spans="37:37" ht="12.75">
      <c r="AK22997" s="121"/>
    </row>
    <row r="22998" spans="37:37" ht="12.75">
      <c r="AK22998" s="121"/>
    </row>
    <row r="22999" spans="37:37" ht="12.75">
      <c r="AK22999" s="121"/>
    </row>
    <row r="23000" spans="37:37" ht="12.75">
      <c r="AK23000" s="121"/>
    </row>
    <row r="23001" spans="37:37" ht="12.75">
      <c r="AK23001" s="121"/>
    </row>
    <row r="23002" spans="37:37" ht="12.75">
      <c r="AK23002" s="121"/>
    </row>
    <row r="23003" spans="37:37" ht="12.75">
      <c r="AK23003" s="121"/>
    </row>
    <row r="23004" spans="37:37" ht="12.75">
      <c r="AK23004" s="121"/>
    </row>
    <row r="23005" spans="37:37" ht="12.75">
      <c r="AK23005" s="121"/>
    </row>
    <row r="23006" spans="37:37" ht="12.75">
      <c r="AK23006" s="121"/>
    </row>
    <row r="23007" spans="37:37" ht="12.75">
      <c r="AK23007" s="121"/>
    </row>
    <row r="23008" spans="37:37" ht="12.75">
      <c r="AK23008" s="121"/>
    </row>
    <row r="23009" spans="37:37" ht="12.75">
      <c r="AK23009" s="121"/>
    </row>
    <row r="23010" spans="37:37" ht="12.75">
      <c r="AK23010" s="121"/>
    </row>
    <row r="23011" spans="37:37" ht="12.75">
      <c r="AK23011" s="121"/>
    </row>
    <row r="23012" spans="37:37" ht="12.75">
      <c r="AK23012" s="121"/>
    </row>
    <row r="23013" spans="37:37" ht="12.75">
      <c r="AK23013" s="121"/>
    </row>
    <row r="23014" spans="37:37" ht="12.75">
      <c r="AK23014" s="121"/>
    </row>
    <row r="23015" spans="37:37" ht="12.75">
      <c r="AK23015" s="121"/>
    </row>
    <row r="23016" spans="37:37" ht="12.75">
      <c r="AK23016" s="121"/>
    </row>
    <row r="23017" spans="37:37" ht="12.75">
      <c r="AK23017" s="121"/>
    </row>
    <row r="23018" spans="37:37" ht="12.75">
      <c r="AK23018" s="121"/>
    </row>
    <row r="23019" spans="37:37" ht="12.75">
      <c r="AK23019" s="121"/>
    </row>
    <row r="23020" spans="37:37" ht="12.75">
      <c r="AK23020" s="121"/>
    </row>
    <row r="23021" spans="37:37" ht="12.75">
      <c r="AK23021" s="121"/>
    </row>
    <row r="23022" spans="37:37" ht="12.75">
      <c r="AK23022" s="121"/>
    </row>
    <row r="23023" spans="37:37" ht="12.75">
      <c r="AK23023" s="121"/>
    </row>
    <row r="23024" spans="37:37" ht="12.75">
      <c r="AK23024" s="121"/>
    </row>
    <row r="23025" spans="37:37" ht="12.75">
      <c r="AK23025" s="121"/>
    </row>
    <row r="23026" spans="37:37" ht="12.75">
      <c r="AK23026" s="121"/>
    </row>
    <row r="23027" spans="37:37" ht="12.75">
      <c r="AK23027" s="121"/>
    </row>
    <row r="23028" spans="37:37" ht="12.75">
      <c r="AK23028" s="121"/>
    </row>
    <row r="23029" spans="37:37" ht="12.75">
      <c r="AK23029" s="121"/>
    </row>
    <row r="23030" spans="37:37" ht="12.75">
      <c r="AK23030" s="121"/>
    </row>
    <row r="23031" spans="37:37" ht="12.75">
      <c r="AK23031" s="121"/>
    </row>
    <row r="23032" spans="37:37" ht="12.75">
      <c r="AK23032" s="121"/>
    </row>
    <row r="23033" spans="37:37" ht="12.75">
      <c r="AK23033" s="121"/>
    </row>
    <row r="23034" spans="37:37" ht="12.75">
      <c r="AK23034" s="121"/>
    </row>
    <row r="23035" spans="37:37" ht="12.75">
      <c r="AK23035" s="121"/>
    </row>
    <row r="23036" spans="37:37" ht="12.75">
      <c r="AK23036" s="121"/>
    </row>
    <row r="23037" spans="37:37" ht="12.75">
      <c r="AK23037" s="121"/>
    </row>
    <row r="23038" spans="37:37" ht="12.75">
      <c r="AK23038" s="121"/>
    </row>
    <row r="23039" spans="37:37" ht="12.75">
      <c r="AK23039" s="121"/>
    </row>
    <row r="23040" spans="37:37" ht="12.75">
      <c r="AK23040" s="121"/>
    </row>
    <row r="23041" spans="37:37" ht="12.75">
      <c r="AK23041" s="121"/>
    </row>
    <row r="23042" spans="37:37" ht="12.75">
      <c r="AK23042" s="121"/>
    </row>
    <row r="23043" spans="37:37" ht="12.75">
      <c r="AK23043" s="121"/>
    </row>
    <row r="23044" spans="37:37" ht="12.75">
      <c r="AK23044" s="121"/>
    </row>
    <row r="23045" spans="37:37" ht="12.75">
      <c r="AK23045" s="121"/>
    </row>
    <row r="23046" spans="37:37" ht="12.75">
      <c r="AK23046" s="121"/>
    </row>
    <row r="23047" spans="37:37" ht="12.75">
      <c r="AK23047" s="121"/>
    </row>
    <row r="23048" spans="37:37" ht="12.75">
      <c r="AK23048" s="121"/>
    </row>
    <row r="23049" spans="37:37" ht="12.75">
      <c r="AK23049" s="121"/>
    </row>
    <row r="23050" spans="37:37" ht="12.75">
      <c r="AK23050" s="121"/>
    </row>
    <row r="23051" spans="37:37" ht="12.75">
      <c r="AK23051" s="121"/>
    </row>
    <row r="23052" spans="37:37" ht="12.75">
      <c r="AK23052" s="121"/>
    </row>
    <row r="23053" spans="37:37" ht="12.75">
      <c r="AK23053" s="121"/>
    </row>
    <row r="23054" spans="37:37" ht="12.75">
      <c r="AK23054" s="121"/>
    </row>
    <row r="23055" spans="37:37" ht="12.75">
      <c r="AK23055" s="121"/>
    </row>
    <row r="23056" spans="37:37" ht="12.75">
      <c r="AK23056" s="121"/>
    </row>
    <row r="23057" spans="37:37" ht="12.75">
      <c r="AK23057" s="121"/>
    </row>
    <row r="23058" spans="37:37" ht="12.75">
      <c r="AK23058" s="121"/>
    </row>
    <row r="23059" spans="37:37" ht="12.75">
      <c r="AK23059" s="121"/>
    </row>
    <row r="23060" spans="37:37" ht="12.75">
      <c r="AK23060" s="121"/>
    </row>
    <row r="23061" spans="37:37" ht="12.75">
      <c r="AK23061" s="121"/>
    </row>
    <row r="23062" spans="37:37" ht="12.75">
      <c r="AK23062" s="121"/>
    </row>
    <row r="23063" spans="37:37" ht="12.75">
      <c r="AK23063" s="121"/>
    </row>
    <row r="23064" spans="37:37" ht="12.75">
      <c r="AK23064" s="121"/>
    </row>
    <row r="23065" spans="37:37" ht="12.75">
      <c r="AK23065" s="121"/>
    </row>
    <row r="23066" spans="37:37" ht="12.75">
      <c r="AK23066" s="121"/>
    </row>
    <row r="23067" spans="37:37" ht="12.75">
      <c r="AK23067" s="121"/>
    </row>
    <row r="23068" spans="37:37" ht="12.75">
      <c r="AK23068" s="121"/>
    </row>
    <row r="23069" spans="37:37" ht="12.75">
      <c r="AK23069" s="121"/>
    </row>
    <row r="23070" spans="37:37" ht="12.75">
      <c r="AK23070" s="121"/>
    </row>
    <row r="23071" spans="37:37" ht="12.75">
      <c r="AK23071" s="121"/>
    </row>
    <row r="23072" spans="37:37" ht="12.75">
      <c r="AK23072" s="121"/>
    </row>
    <row r="23073" spans="37:37" ht="12.75">
      <c r="AK23073" s="121"/>
    </row>
    <row r="23074" spans="37:37" ht="12.75">
      <c r="AK23074" s="121"/>
    </row>
    <row r="23075" spans="37:37" ht="12.75">
      <c r="AK23075" s="121"/>
    </row>
    <row r="23076" spans="37:37" ht="12.75">
      <c r="AK23076" s="121"/>
    </row>
    <row r="23077" spans="37:37" ht="12.75">
      <c r="AK23077" s="121"/>
    </row>
    <row r="23078" spans="37:37" ht="12.75">
      <c r="AK23078" s="121"/>
    </row>
    <row r="23079" spans="37:37" ht="12.75">
      <c r="AK23079" s="121"/>
    </row>
    <row r="23080" spans="37:37" ht="12.75">
      <c r="AK23080" s="121"/>
    </row>
    <row r="23081" spans="37:37" ht="12.75">
      <c r="AK23081" s="121"/>
    </row>
    <row r="23082" spans="37:37" ht="12.75">
      <c r="AK23082" s="121"/>
    </row>
    <row r="23083" spans="37:37" ht="12.75">
      <c r="AK23083" s="121"/>
    </row>
    <row r="23084" spans="37:37" ht="12.75">
      <c r="AK23084" s="121"/>
    </row>
    <row r="23085" spans="37:37" ht="12.75">
      <c r="AK23085" s="121"/>
    </row>
    <row r="23086" spans="37:37" ht="12.75">
      <c r="AK23086" s="121"/>
    </row>
    <row r="23087" spans="37:37" ht="12.75">
      <c r="AK23087" s="121"/>
    </row>
    <row r="23088" spans="37:37" ht="12.75">
      <c r="AK23088" s="121"/>
    </row>
    <row r="23089" spans="37:37" ht="12.75">
      <c r="AK23089" s="121"/>
    </row>
    <row r="23090" spans="37:37" ht="12.75">
      <c r="AK23090" s="121"/>
    </row>
    <row r="23091" spans="37:37" ht="12.75">
      <c r="AK23091" s="121"/>
    </row>
    <row r="23092" spans="37:37" ht="12.75">
      <c r="AK23092" s="121"/>
    </row>
    <row r="23093" spans="37:37" ht="12.75">
      <c r="AK23093" s="121"/>
    </row>
    <row r="23094" spans="37:37" ht="12.75">
      <c r="AK23094" s="121"/>
    </row>
    <row r="23095" spans="37:37" ht="12.75">
      <c r="AK23095" s="121"/>
    </row>
    <row r="23096" spans="37:37" ht="12.75">
      <c r="AK23096" s="121"/>
    </row>
    <row r="23097" spans="37:37" ht="12.75">
      <c r="AK23097" s="121"/>
    </row>
    <row r="23098" spans="37:37" ht="12.75">
      <c r="AK23098" s="121"/>
    </row>
    <row r="23099" spans="37:37" ht="12.75">
      <c r="AK23099" s="121"/>
    </row>
    <row r="23100" spans="37:37" ht="12.75">
      <c r="AK23100" s="121"/>
    </row>
    <row r="23101" spans="37:37" ht="12.75">
      <c r="AK23101" s="121"/>
    </row>
    <row r="23102" spans="37:37" ht="12.75">
      <c r="AK23102" s="121"/>
    </row>
    <row r="23103" spans="37:37" ht="12.75">
      <c r="AK23103" s="121"/>
    </row>
    <row r="23104" spans="37:37" ht="12.75">
      <c r="AK23104" s="121"/>
    </row>
    <row r="23105" spans="37:37" ht="12.75">
      <c r="AK23105" s="121"/>
    </row>
    <row r="23106" spans="37:37" ht="12.75">
      <c r="AK23106" s="121"/>
    </row>
    <row r="23107" spans="37:37" ht="12.75">
      <c r="AK23107" s="121"/>
    </row>
    <row r="23108" spans="37:37" ht="12.75">
      <c r="AK23108" s="121"/>
    </row>
    <row r="23109" spans="37:37" ht="12.75">
      <c r="AK23109" s="121"/>
    </row>
    <row r="23110" spans="37:37" ht="12.75">
      <c r="AK23110" s="121"/>
    </row>
    <row r="23111" spans="37:37" ht="12.75">
      <c r="AK23111" s="121"/>
    </row>
    <row r="23112" spans="37:37" ht="12.75">
      <c r="AK23112" s="121"/>
    </row>
    <row r="23113" spans="37:37" ht="12.75">
      <c r="AK23113" s="121"/>
    </row>
    <row r="23114" spans="37:37" ht="12.75">
      <c r="AK23114" s="121"/>
    </row>
    <row r="23115" spans="37:37" ht="12.75">
      <c r="AK23115" s="121"/>
    </row>
    <row r="23116" spans="37:37" ht="12.75">
      <c r="AK23116" s="121"/>
    </row>
    <row r="23117" spans="37:37" ht="12.75">
      <c r="AK23117" s="121"/>
    </row>
    <row r="23118" spans="37:37" ht="12.75">
      <c r="AK23118" s="121"/>
    </row>
    <row r="23119" spans="37:37" ht="12.75">
      <c r="AK23119" s="121"/>
    </row>
    <row r="23120" spans="37:37" ht="12.75">
      <c r="AK23120" s="121"/>
    </row>
    <row r="23121" spans="37:37" ht="12.75">
      <c r="AK23121" s="121"/>
    </row>
    <row r="23122" spans="37:37" ht="12.75">
      <c r="AK23122" s="121"/>
    </row>
    <row r="23123" spans="37:37" ht="12.75">
      <c r="AK23123" s="121"/>
    </row>
    <row r="23124" spans="37:37" ht="12.75">
      <c r="AK23124" s="121"/>
    </row>
    <row r="23125" spans="37:37" ht="12.75">
      <c r="AK23125" s="121"/>
    </row>
    <row r="23126" spans="37:37" ht="12.75">
      <c r="AK23126" s="121"/>
    </row>
    <row r="23127" spans="37:37" ht="12.75">
      <c r="AK23127" s="121"/>
    </row>
    <row r="23128" spans="37:37" ht="12.75">
      <c r="AK23128" s="121"/>
    </row>
    <row r="23129" spans="37:37" ht="12.75">
      <c r="AK23129" s="121"/>
    </row>
    <row r="23130" spans="37:37" ht="12.75">
      <c r="AK23130" s="121"/>
    </row>
    <row r="23131" spans="37:37" ht="12.75">
      <c r="AK23131" s="121"/>
    </row>
    <row r="23132" spans="37:37" ht="12.75">
      <c r="AK23132" s="121"/>
    </row>
    <row r="23133" spans="37:37" ht="12.75">
      <c r="AK23133" s="121"/>
    </row>
    <row r="23134" spans="37:37" ht="12.75">
      <c r="AK23134" s="121"/>
    </row>
    <row r="23135" spans="37:37" ht="12.75">
      <c r="AK23135" s="121"/>
    </row>
    <row r="23136" spans="37:37" ht="12.75">
      <c r="AK23136" s="121"/>
    </row>
    <row r="23137" spans="37:37" ht="12.75">
      <c r="AK23137" s="121"/>
    </row>
    <row r="23138" spans="37:37" ht="12.75">
      <c r="AK23138" s="121"/>
    </row>
    <row r="23139" spans="37:37" ht="12.75">
      <c r="AK23139" s="121"/>
    </row>
    <row r="23140" spans="37:37" ht="12.75">
      <c r="AK23140" s="121"/>
    </row>
    <row r="23141" spans="37:37" ht="12.75">
      <c r="AK23141" s="121"/>
    </row>
    <row r="23142" spans="37:37" ht="12.75">
      <c r="AK23142" s="121"/>
    </row>
    <row r="23143" spans="37:37" ht="12.75">
      <c r="AK23143" s="121"/>
    </row>
    <row r="23144" spans="37:37" ht="12.75">
      <c r="AK23144" s="121"/>
    </row>
    <row r="23145" spans="37:37" ht="12.75">
      <c r="AK23145" s="121"/>
    </row>
    <row r="23146" spans="37:37" ht="12.75">
      <c r="AK23146" s="121"/>
    </row>
    <row r="23147" spans="37:37" ht="12.75">
      <c r="AK23147" s="121"/>
    </row>
    <row r="23148" spans="37:37" ht="12.75">
      <c r="AK23148" s="121"/>
    </row>
    <row r="23149" spans="37:37" ht="12.75">
      <c r="AK23149" s="121"/>
    </row>
    <row r="23150" spans="37:37" ht="12.75">
      <c r="AK23150" s="121"/>
    </row>
    <row r="23151" spans="37:37" ht="12.75">
      <c r="AK23151" s="121"/>
    </row>
    <row r="23152" spans="37:37" ht="12.75">
      <c r="AK23152" s="121"/>
    </row>
    <row r="23153" spans="37:37" ht="12.75">
      <c r="AK23153" s="121"/>
    </row>
    <row r="23154" spans="37:37" ht="12.75">
      <c r="AK23154" s="121"/>
    </row>
    <row r="23155" spans="37:37" ht="12.75">
      <c r="AK23155" s="121"/>
    </row>
    <row r="23156" spans="37:37" ht="12.75">
      <c r="AK23156" s="121"/>
    </row>
    <row r="23157" spans="37:37" ht="12.75">
      <c r="AK23157" s="121"/>
    </row>
    <row r="23158" spans="37:37" ht="12.75">
      <c r="AK23158" s="121"/>
    </row>
    <row r="23159" spans="37:37" ht="12.75">
      <c r="AK23159" s="121"/>
    </row>
    <row r="23160" spans="37:37" ht="12.75">
      <c r="AK23160" s="121"/>
    </row>
    <row r="23161" spans="37:37" ht="12.75">
      <c r="AK23161" s="121"/>
    </row>
    <row r="23162" spans="37:37" ht="12.75">
      <c r="AK23162" s="121"/>
    </row>
    <row r="23163" spans="37:37" ht="12.75">
      <c r="AK23163" s="121"/>
    </row>
    <row r="23164" spans="37:37" ht="12.75">
      <c r="AK23164" s="121"/>
    </row>
    <row r="23165" spans="37:37" ht="12.75">
      <c r="AK23165" s="121"/>
    </row>
    <row r="23166" spans="37:37" ht="12.75">
      <c r="AK23166" s="121"/>
    </row>
    <row r="23167" spans="37:37" ht="12.75">
      <c r="AK23167" s="121"/>
    </row>
    <row r="23168" spans="37:37" ht="12.75">
      <c r="AK23168" s="121"/>
    </row>
    <row r="23169" spans="37:37" ht="12.75">
      <c r="AK23169" s="121"/>
    </row>
    <row r="23170" spans="37:37" ht="12.75">
      <c r="AK23170" s="121"/>
    </row>
    <row r="23171" spans="37:37" ht="12.75">
      <c r="AK23171" s="121"/>
    </row>
    <row r="23172" spans="37:37" ht="12.75">
      <c r="AK23172" s="121"/>
    </row>
    <row r="23173" spans="37:37" ht="12.75">
      <c r="AK23173" s="121"/>
    </row>
    <row r="23174" spans="37:37" ht="12.75">
      <c r="AK23174" s="121"/>
    </row>
    <row r="23175" spans="37:37" ht="12.75">
      <c r="AK23175" s="121"/>
    </row>
    <row r="23176" spans="37:37" ht="12.75">
      <c r="AK23176" s="121"/>
    </row>
    <row r="23177" spans="37:37" ht="12.75">
      <c r="AK23177" s="121"/>
    </row>
    <row r="23178" spans="37:37" ht="12.75">
      <c r="AK23178" s="121"/>
    </row>
    <row r="23179" spans="37:37" ht="12.75">
      <c r="AK23179" s="121"/>
    </row>
    <row r="23180" spans="37:37" ht="12.75">
      <c r="AK23180" s="121"/>
    </row>
    <row r="23181" spans="37:37" ht="12.75">
      <c r="AK23181" s="121"/>
    </row>
    <row r="23182" spans="37:37" ht="12.75">
      <c r="AK23182" s="121"/>
    </row>
    <row r="23183" spans="37:37" ht="12.75">
      <c r="AK23183" s="121"/>
    </row>
    <row r="23184" spans="37:37" ht="12.75">
      <c r="AK23184" s="121"/>
    </row>
    <row r="23185" spans="37:37" ht="12.75">
      <c r="AK23185" s="121"/>
    </row>
    <row r="23186" spans="37:37" ht="12.75">
      <c r="AK23186" s="121"/>
    </row>
    <row r="23187" spans="37:37" ht="12.75">
      <c r="AK23187" s="121"/>
    </row>
    <row r="23188" spans="37:37" ht="12.75">
      <c r="AK23188" s="121"/>
    </row>
    <row r="23189" spans="37:37" ht="12.75">
      <c r="AK23189" s="121"/>
    </row>
    <row r="23190" spans="37:37" ht="12.75">
      <c r="AK23190" s="121"/>
    </row>
    <row r="23191" spans="37:37" ht="12.75">
      <c r="AK23191" s="121"/>
    </row>
    <row r="23192" spans="37:37" ht="12.75">
      <c r="AK23192" s="121"/>
    </row>
    <row r="23193" spans="37:37" ht="12.75">
      <c r="AK23193" s="121"/>
    </row>
    <row r="23194" spans="37:37" ht="12.75">
      <c r="AK23194" s="121"/>
    </row>
    <row r="23195" spans="37:37" ht="12.75">
      <c r="AK23195" s="121"/>
    </row>
    <row r="23196" spans="37:37" ht="12.75">
      <c r="AK23196" s="121"/>
    </row>
    <row r="23197" spans="37:37" ht="12.75">
      <c r="AK23197" s="121"/>
    </row>
    <row r="23198" spans="37:37" ht="12.75">
      <c r="AK23198" s="121"/>
    </row>
    <row r="23199" spans="37:37" ht="12.75">
      <c r="AK23199" s="121"/>
    </row>
    <row r="23200" spans="37:37" ht="12.75">
      <c r="AK23200" s="121"/>
    </row>
    <row r="23201" spans="37:37" ht="12.75">
      <c r="AK23201" s="121"/>
    </row>
    <row r="23202" spans="37:37" ht="12.75">
      <c r="AK23202" s="121"/>
    </row>
    <row r="23203" spans="37:37" ht="12.75">
      <c r="AK23203" s="121"/>
    </row>
    <row r="23204" spans="37:37" ht="12.75">
      <c r="AK23204" s="121"/>
    </row>
    <row r="23205" spans="37:37" ht="12.75">
      <c r="AK23205" s="121"/>
    </row>
    <row r="23206" spans="37:37" ht="12.75">
      <c r="AK23206" s="121"/>
    </row>
    <row r="23207" spans="37:37" ht="12.75">
      <c r="AK23207" s="121"/>
    </row>
    <row r="23208" spans="37:37" ht="12.75">
      <c r="AK23208" s="121"/>
    </row>
    <row r="23209" spans="37:37" ht="12.75">
      <c r="AK23209" s="121"/>
    </row>
    <row r="23210" spans="37:37" ht="12.75">
      <c r="AK23210" s="121"/>
    </row>
    <row r="23211" spans="37:37" ht="12.75">
      <c r="AK23211" s="121"/>
    </row>
    <row r="23212" spans="37:37" ht="12.75">
      <c r="AK23212" s="121"/>
    </row>
    <row r="23213" spans="37:37" ht="12.75">
      <c r="AK23213" s="121"/>
    </row>
    <row r="23214" spans="37:37" ht="12.75">
      <c r="AK23214" s="121"/>
    </row>
    <row r="23215" spans="37:37" ht="12.75">
      <c r="AK23215" s="121"/>
    </row>
    <row r="23216" spans="37:37" ht="12.75">
      <c r="AK23216" s="121"/>
    </row>
    <row r="23217" spans="37:37" ht="12.75">
      <c r="AK23217" s="121"/>
    </row>
    <row r="23218" spans="37:37" ht="12.75">
      <c r="AK23218" s="121"/>
    </row>
    <row r="23219" spans="37:37" ht="12.75">
      <c r="AK23219" s="121"/>
    </row>
    <row r="23220" spans="37:37" ht="12.75">
      <c r="AK23220" s="121"/>
    </row>
    <row r="23221" spans="37:37" ht="12.75">
      <c r="AK23221" s="121"/>
    </row>
    <row r="23222" spans="37:37" ht="12.75">
      <c r="AK23222" s="121"/>
    </row>
    <row r="23223" spans="37:37" ht="12.75">
      <c r="AK23223" s="121"/>
    </row>
    <row r="23224" spans="37:37" ht="12.75">
      <c r="AK23224" s="121"/>
    </row>
    <row r="23225" spans="37:37" ht="12.75">
      <c r="AK23225" s="121"/>
    </row>
    <row r="23226" spans="37:37" ht="12.75">
      <c r="AK23226" s="121"/>
    </row>
    <row r="23227" spans="37:37" ht="12.75">
      <c r="AK23227" s="121"/>
    </row>
    <row r="23228" spans="37:37" ht="12.75">
      <c r="AK23228" s="121"/>
    </row>
    <row r="23229" spans="37:37" ht="12.75">
      <c r="AK23229" s="121"/>
    </row>
    <row r="23230" spans="37:37" ht="12.75">
      <c r="AK23230" s="121"/>
    </row>
    <row r="23231" spans="37:37" ht="12.75">
      <c r="AK23231" s="121"/>
    </row>
    <row r="23232" spans="37:37" ht="12.75">
      <c r="AK23232" s="121"/>
    </row>
    <row r="23233" spans="37:37" ht="12.75">
      <c r="AK23233" s="121"/>
    </row>
    <row r="23234" spans="37:37" ht="12.75">
      <c r="AK23234" s="121"/>
    </row>
    <row r="23235" spans="37:37" ht="12.75">
      <c r="AK23235" s="121"/>
    </row>
    <row r="23236" spans="37:37" ht="12.75">
      <c r="AK23236" s="121"/>
    </row>
    <row r="23237" spans="37:37" ht="12.75">
      <c r="AK23237" s="121"/>
    </row>
    <row r="23238" spans="37:37" ht="12.75">
      <c r="AK23238" s="121"/>
    </row>
    <row r="23239" spans="37:37" ht="12.75">
      <c r="AK23239" s="121"/>
    </row>
    <row r="23240" spans="37:37" ht="12.75">
      <c r="AK23240" s="121"/>
    </row>
    <row r="23241" spans="37:37" ht="12.75">
      <c r="AK23241" s="121"/>
    </row>
    <row r="23242" spans="37:37" ht="12.75">
      <c r="AK23242" s="121"/>
    </row>
    <row r="23243" spans="37:37" ht="12.75">
      <c r="AK23243" s="121"/>
    </row>
    <row r="23244" spans="37:37" ht="12.75">
      <c r="AK23244" s="121"/>
    </row>
    <row r="23245" spans="37:37" ht="12.75">
      <c r="AK23245" s="121"/>
    </row>
    <row r="23246" spans="37:37" ht="12.75">
      <c r="AK23246" s="121"/>
    </row>
    <row r="23247" spans="37:37" ht="12.75">
      <c r="AK23247" s="121"/>
    </row>
    <row r="23248" spans="37:37" ht="12.75">
      <c r="AK23248" s="121"/>
    </row>
    <row r="23249" spans="37:37" ht="12.75">
      <c r="AK23249" s="121"/>
    </row>
    <row r="23250" spans="37:37" ht="12.75">
      <c r="AK23250" s="121"/>
    </row>
    <row r="23251" spans="37:37" ht="12.75">
      <c r="AK23251" s="121"/>
    </row>
    <row r="23252" spans="37:37" ht="12.75">
      <c r="AK23252" s="121"/>
    </row>
    <row r="23253" spans="37:37" ht="12.75">
      <c r="AK23253" s="121"/>
    </row>
    <row r="23254" spans="37:37" ht="12.75">
      <c r="AK23254" s="121"/>
    </row>
    <row r="23255" spans="37:37" ht="12.75">
      <c r="AK23255" s="121"/>
    </row>
    <row r="23256" spans="37:37" ht="12.75">
      <c r="AK23256" s="121"/>
    </row>
    <row r="23257" spans="37:37" ht="12.75">
      <c r="AK23257" s="121"/>
    </row>
    <row r="23258" spans="37:37" ht="12.75">
      <c r="AK23258" s="121"/>
    </row>
    <row r="23259" spans="37:37" ht="12.75">
      <c r="AK23259" s="121"/>
    </row>
    <row r="23260" spans="37:37" ht="12.75">
      <c r="AK23260" s="121"/>
    </row>
    <row r="23261" spans="37:37" ht="12.75">
      <c r="AK23261" s="121"/>
    </row>
    <row r="23262" spans="37:37" ht="12.75">
      <c r="AK23262" s="121"/>
    </row>
    <row r="23263" spans="37:37" ht="12.75">
      <c r="AK23263" s="121"/>
    </row>
    <row r="23264" spans="37:37" ht="12.75">
      <c r="AK23264" s="121"/>
    </row>
    <row r="23265" spans="37:37" ht="12.75">
      <c r="AK23265" s="121"/>
    </row>
    <row r="23266" spans="37:37" ht="12.75">
      <c r="AK23266" s="121"/>
    </row>
    <row r="23267" spans="37:37" ht="12.75">
      <c r="AK23267" s="121"/>
    </row>
    <row r="23268" spans="37:37" ht="12.75">
      <c r="AK23268" s="121"/>
    </row>
    <row r="23269" spans="37:37" ht="12.75">
      <c r="AK23269" s="121"/>
    </row>
    <row r="23270" spans="37:37" ht="12.75">
      <c r="AK23270" s="121"/>
    </row>
    <row r="23271" spans="37:37" ht="12.75">
      <c r="AK23271" s="121"/>
    </row>
    <row r="23272" spans="37:37" ht="12.75">
      <c r="AK23272" s="121"/>
    </row>
    <row r="23273" spans="37:37" ht="12.75">
      <c r="AK23273" s="121"/>
    </row>
    <row r="23274" spans="37:37" ht="12.75">
      <c r="AK23274" s="121"/>
    </row>
    <row r="23275" spans="37:37" ht="12.75">
      <c r="AK23275" s="121"/>
    </row>
    <row r="23276" spans="37:37" ht="12.75">
      <c r="AK23276" s="121"/>
    </row>
    <row r="23277" spans="37:37" ht="12.75">
      <c r="AK23277" s="121"/>
    </row>
    <row r="23278" spans="37:37" ht="12.75">
      <c r="AK23278" s="121"/>
    </row>
    <row r="23279" spans="37:37" ht="12.75">
      <c r="AK23279" s="121"/>
    </row>
    <row r="23280" spans="37:37" ht="12.75">
      <c r="AK23280" s="121"/>
    </row>
    <row r="23281" spans="37:37" ht="12.75">
      <c r="AK23281" s="121"/>
    </row>
    <row r="23282" spans="37:37" ht="12.75">
      <c r="AK23282" s="121"/>
    </row>
    <row r="23283" spans="37:37" ht="12.75">
      <c r="AK23283" s="121"/>
    </row>
    <row r="23284" spans="37:37" ht="12.75">
      <c r="AK23284" s="121"/>
    </row>
    <row r="23285" spans="37:37" ht="12.75">
      <c r="AK23285" s="121"/>
    </row>
    <row r="23286" spans="37:37" ht="12.75">
      <c r="AK23286" s="121"/>
    </row>
    <row r="23287" spans="37:37" ht="12.75">
      <c r="AK23287" s="121"/>
    </row>
    <row r="23288" spans="37:37" ht="12.75">
      <c r="AK23288" s="121"/>
    </row>
    <row r="23289" spans="37:37" ht="12.75">
      <c r="AK23289" s="121"/>
    </row>
    <row r="23290" spans="37:37" ht="12.75">
      <c r="AK23290" s="121"/>
    </row>
    <row r="23291" spans="37:37" ht="12.75">
      <c r="AK23291" s="121"/>
    </row>
    <row r="23292" spans="37:37" ht="12.75">
      <c r="AK23292" s="121"/>
    </row>
    <row r="23293" spans="37:37" ht="12.75">
      <c r="AK23293" s="121"/>
    </row>
    <row r="23294" spans="37:37" ht="12.75">
      <c r="AK23294" s="121"/>
    </row>
    <row r="23295" spans="37:37" ht="12.75">
      <c r="AK23295" s="121"/>
    </row>
    <row r="23296" spans="37:37" ht="12.75">
      <c r="AK23296" s="121"/>
    </row>
    <row r="23297" spans="37:37" ht="12.75">
      <c r="AK23297" s="121"/>
    </row>
    <row r="23298" spans="37:37" ht="12.75">
      <c r="AK23298" s="121"/>
    </row>
    <row r="23299" spans="37:37" ht="12.75">
      <c r="AK23299" s="121"/>
    </row>
    <row r="23300" spans="37:37" ht="12.75">
      <c r="AK23300" s="121"/>
    </row>
    <row r="23301" spans="37:37" ht="12.75">
      <c r="AK23301" s="121"/>
    </row>
    <row r="23302" spans="37:37" ht="12.75">
      <c r="AK23302" s="121"/>
    </row>
    <row r="23303" spans="37:37" ht="12.75">
      <c r="AK23303" s="121"/>
    </row>
    <row r="23304" spans="37:37" ht="12.75">
      <c r="AK23304" s="121"/>
    </row>
    <row r="23305" spans="37:37" ht="12.75">
      <c r="AK23305" s="121"/>
    </row>
    <row r="23306" spans="37:37" ht="12.75">
      <c r="AK23306" s="121"/>
    </row>
    <row r="23307" spans="37:37" ht="12.75">
      <c r="AK23307" s="121"/>
    </row>
    <row r="23308" spans="37:37" ht="12.75">
      <c r="AK23308" s="121"/>
    </row>
    <row r="23309" spans="37:37" ht="12.75">
      <c r="AK23309" s="121"/>
    </row>
    <row r="23310" spans="37:37" ht="12.75">
      <c r="AK23310" s="121"/>
    </row>
    <row r="23311" spans="37:37" ht="12.75">
      <c r="AK23311" s="121"/>
    </row>
    <row r="23312" spans="37:37" ht="12.75">
      <c r="AK23312" s="121"/>
    </row>
    <row r="23313" spans="37:37" ht="12.75">
      <c r="AK23313" s="121"/>
    </row>
    <row r="23314" spans="37:37" ht="12.75">
      <c r="AK23314" s="121"/>
    </row>
    <row r="23315" spans="37:37" ht="12.75">
      <c r="AK23315" s="121"/>
    </row>
    <row r="23316" spans="37:37" ht="12.75">
      <c r="AK23316" s="121"/>
    </row>
    <row r="23317" spans="37:37" ht="12.75">
      <c r="AK23317" s="121"/>
    </row>
    <row r="23318" spans="37:37" ht="12.75">
      <c r="AK23318" s="121"/>
    </row>
    <row r="23319" spans="37:37" ht="12.75">
      <c r="AK23319" s="121"/>
    </row>
    <row r="23320" spans="37:37" ht="12.75">
      <c r="AK23320" s="121"/>
    </row>
    <row r="23321" spans="37:37" ht="12.75">
      <c r="AK23321" s="121"/>
    </row>
    <row r="23322" spans="37:37" ht="12.75">
      <c r="AK23322" s="121"/>
    </row>
    <row r="23323" spans="37:37" ht="12.75">
      <c r="AK23323" s="121"/>
    </row>
    <row r="23324" spans="37:37" ht="12.75">
      <c r="AK23324" s="121"/>
    </row>
    <row r="23325" spans="37:37" ht="12.75">
      <c r="AK23325" s="121"/>
    </row>
    <row r="23326" spans="37:37" ht="12.75">
      <c r="AK23326" s="121"/>
    </row>
    <row r="23327" spans="37:37" ht="12.75">
      <c r="AK23327" s="121"/>
    </row>
    <row r="23328" spans="37:37" ht="12.75">
      <c r="AK23328" s="121"/>
    </row>
    <row r="23329" spans="37:37" ht="12.75">
      <c r="AK23329" s="121"/>
    </row>
    <row r="23330" spans="37:37" ht="12.75">
      <c r="AK23330" s="121"/>
    </row>
    <row r="23331" spans="37:37" ht="12.75">
      <c r="AK23331" s="121"/>
    </row>
    <row r="23332" spans="37:37" ht="12.75">
      <c r="AK23332" s="121"/>
    </row>
    <row r="23333" spans="37:37" ht="12.75">
      <c r="AK23333" s="121"/>
    </row>
    <row r="23334" spans="37:37" ht="12.75">
      <c r="AK23334" s="121"/>
    </row>
    <row r="23335" spans="37:37" ht="12.75">
      <c r="AK23335" s="121"/>
    </row>
    <row r="23336" spans="37:37" ht="12.75">
      <c r="AK23336" s="121"/>
    </row>
    <row r="23337" spans="37:37" ht="12.75">
      <c r="AK23337" s="121"/>
    </row>
    <row r="23338" spans="37:37" ht="12.75">
      <c r="AK23338" s="121"/>
    </row>
    <row r="23339" spans="37:37" ht="12.75">
      <c r="AK23339" s="121"/>
    </row>
    <row r="23340" spans="37:37" ht="12.75">
      <c r="AK23340" s="121"/>
    </row>
    <row r="23341" spans="37:37" ht="12.75">
      <c r="AK23341" s="121"/>
    </row>
    <row r="23342" spans="37:37" ht="12.75">
      <c r="AK23342" s="121"/>
    </row>
    <row r="23343" spans="37:37" ht="12.75">
      <c r="AK23343" s="121"/>
    </row>
    <row r="23344" spans="37:37" ht="12.75">
      <c r="AK23344" s="121"/>
    </row>
    <row r="23345" spans="37:37" ht="12.75">
      <c r="AK23345" s="121"/>
    </row>
    <row r="23346" spans="37:37" ht="12.75">
      <c r="AK23346" s="121"/>
    </row>
    <row r="23347" spans="37:37" ht="12.75">
      <c r="AK23347" s="121"/>
    </row>
    <row r="23348" spans="37:37" ht="12.75">
      <c r="AK23348" s="121"/>
    </row>
    <row r="23349" spans="37:37" ht="12.75">
      <c r="AK23349" s="121"/>
    </row>
    <row r="23350" spans="37:37" ht="12.75">
      <c r="AK23350" s="121"/>
    </row>
    <row r="23351" spans="37:37" ht="12.75">
      <c r="AK23351" s="121"/>
    </row>
    <row r="23352" spans="37:37" ht="12.75">
      <c r="AK23352" s="121"/>
    </row>
    <row r="23353" spans="37:37" ht="12.75">
      <c r="AK23353" s="121"/>
    </row>
    <row r="23354" spans="37:37" ht="12.75">
      <c r="AK23354" s="121"/>
    </row>
    <row r="23355" spans="37:37" ht="12.75">
      <c r="AK23355" s="121"/>
    </row>
    <row r="23356" spans="37:37" ht="12.75">
      <c r="AK23356" s="121"/>
    </row>
    <row r="23357" spans="37:37" ht="12.75">
      <c r="AK23357" s="121"/>
    </row>
    <row r="23358" spans="37:37" ht="12.75">
      <c r="AK23358" s="121"/>
    </row>
    <row r="23359" spans="37:37" ht="12.75">
      <c r="AK23359" s="121"/>
    </row>
    <row r="23360" spans="37:37" ht="12.75">
      <c r="AK23360" s="121"/>
    </row>
    <row r="23361" spans="37:37" ht="12.75">
      <c r="AK23361" s="121"/>
    </row>
    <row r="23362" spans="37:37" ht="12.75">
      <c r="AK23362" s="121"/>
    </row>
    <row r="23363" spans="37:37" ht="12.75">
      <c r="AK23363" s="121"/>
    </row>
    <row r="23364" spans="37:37" ht="12.75">
      <c r="AK23364" s="121"/>
    </row>
    <row r="23365" spans="37:37" ht="12.75">
      <c r="AK23365" s="121"/>
    </row>
    <row r="23366" spans="37:37" ht="12.75">
      <c r="AK23366" s="121"/>
    </row>
    <row r="23367" spans="37:37" ht="12.75">
      <c r="AK23367" s="121"/>
    </row>
    <row r="23368" spans="37:37" ht="12.75">
      <c r="AK23368" s="121"/>
    </row>
    <row r="23369" spans="37:37" ht="12.75">
      <c r="AK23369" s="121"/>
    </row>
    <row r="23370" spans="37:37" ht="12.75">
      <c r="AK23370" s="121"/>
    </row>
    <row r="23371" spans="37:37" ht="12.75">
      <c r="AK23371" s="121"/>
    </row>
    <row r="23372" spans="37:37" ht="12.75">
      <c r="AK23372" s="121"/>
    </row>
    <row r="23373" spans="37:37" ht="12.75">
      <c r="AK23373" s="121"/>
    </row>
    <row r="23374" spans="37:37" ht="12.75">
      <c r="AK23374" s="121"/>
    </row>
    <row r="23375" spans="37:37" ht="12.75">
      <c r="AK23375" s="121"/>
    </row>
    <row r="23376" spans="37:37" ht="12.75">
      <c r="AK23376" s="121"/>
    </row>
    <row r="23377" spans="37:37" ht="12.75">
      <c r="AK23377" s="121"/>
    </row>
    <row r="23378" spans="37:37" ht="12.75">
      <c r="AK23378" s="121"/>
    </row>
    <row r="23379" spans="37:37" ht="12.75">
      <c r="AK23379" s="121"/>
    </row>
    <row r="23380" spans="37:37" ht="12.75">
      <c r="AK23380" s="121"/>
    </row>
    <row r="23381" spans="37:37" ht="12.75">
      <c r="AK23381" s="121"/>
    </row>
    <row r="23382" spans="37:37" ht="12.75">
      <c r="AK23382" s="121"/>
    </row>
    <row r="23383" spans="37:37" ht="12.75">
      <c r="AK23383" s="121"/>
    </row>
    <row r="23384" spans="37:37" ht="12.75">
      <c r="AK23384" s="121"/>
    </row>
    <row r="23385" spans="37:37" ht="12.75">
      <c r="AK23385" s="121"/>
    </row>
    <row r="23386" spans="37:37" ht="12.75">
      <c r="AK23386" s="121"/>
    </row>
    <row r="23387" spans="37:37" ht="12.75">
      <c r="AK23387" s="121"/>
    </row>
    <row r="23388" spans="37:37" ht="12.75">
      <c r="AK23388" s="121"/>
    </row>
    <row r="23389" spans="37:37" ht="12.75">
      <c r="AK23389" s="121"/>
    </row>
    <row r="23390" spans="37:37" ht="12.75">
      <c r="AK23390" s="121"/>
    </row>
    <row r="23391" spans="37:37" ht="12.75">
      <c r="AK23391" s="121"/>
    </row>
    <row r="23392" spans="37:37" ht="12.75">
      <c r="AK23392" s="121"/>
    </row>
    <row r="23393" spans="37:37" ht="12.75">
      <c r="AK23393" s="121"/>
    </row>
    <row r="23394" spans="37:37" ht="12.75">
      <c r="AK23394" s="121"/>
    </row>
    <row r="23395" spans="37:37" ht="12.75">
      <c r="AK23395" s="121"/>
    </row>
    <row r="23396" spans="37:37" ht="12.75">
      <c r="AK23396" s="121"/>
    </row>
    <row r="23397" spans="37:37" ht="12.75">
      <c r="AK23397" s="121"/>
    </row>
    <row r="23398" spans="37:37" ht="12.75">
      <c r="AK23398" s="121"/>
    </row>
    <row r="23399" spans="37:37" ht="12.75">
      <c r="AK23399" s="121"/>
    </row>
    <row r="23400" spans="37:37" ht="12.75">
      <c r="AK23400" s="121"/>
    </row>
    <row r="23401" spans="37:37" ht="12.75">
      <c r="AK23401" s="121"/>
    </row>
    <row r="23402" spans="37:37" ht="12.75">
      <c r="AK23402" s="121"/>
    </row>
    <row r="23403" spans="37:37" ht="12.75">
      <c r="AK23403" s="121"/>
    </row>
    <row r="23404" spans="37:37" ht="12.75">
      <c r="AK23404" s="121"/>
    </row>
    <row r="23405" spans="37:37" ht="12.75">
      <c r="AK23405" s="121"/>
    </row>
    <row r="23406" spans="37:37" ht="12.75">
      <c r="AK23406" s="121"/>
    </row>
    <row r="23407" spans="37:37" ht="12.75">
      <c r="AK23407" s="121"/>
    </row>
    <row r="23408" spans="37:37" ht="12.75">
      <c r="AK23408" s="121"/>
    </row>
    <row r="23409" spans="37:37" ht="12.75">
      <c r="AK23409" s="121"/>
    </row>
    <row r="23410" spans="37:37" ht="12.75">
      <c r="AK23410" s="121"/>
    </row>
    <row r="23411" spans="37:37" ht="12.75">
      <c r="AK23411" s="121"/>
    </row>
    <row r="23412" spans="37:37" ht="12.75">
      <c r="AK23412" s="121"/>
    </row>
    <row r="23413" spans="37:37" ht="12.75">
      <c r="AK23413" s="121"/>
    </row>
    <row r="23414" spans="37:37" ht="12.75">
      <c r="AK23414" s="121"/>
    </row>
    <row r="23415" spans="37:37" ht="12.75">
      <c r="AK23415" s="121"/>
    </row>
    <row r="23416" spans="37:37" ht="12.75">
      <c r="AK23416" s="121"/>
    </row>
    <row r="23417" spans="37:37" ht="12.75">
      <c r="AK23417" s="121"/>
    </row>
    <row r="23418" spans="37:37" ht="12.75">
      <c r="AK23418" s="121"/>
    </row>
    <row r="23419" spans="37:37" ht="12.75">
      <c r="AK23419" s="121"/>
    </row>
    <row r="23420" spans="37:37" ht="12.75">
      <c r="AK23420" s="121"/>
    </row>
    <row r="23421" spans="37:37" ht="12.75">
      <c r="AK23421" s="121"/>
    </row>
    <row r="23422" spans="37:37" ht="12.75">
      <c r="AK23422" s="121"/>
    </row>
    <row r="23423" spans="37:37" ht="12.75">
      <c r="AK23423" s="121"/>
    </row>
    <row r="23424" spans="37:37" ht="12.75">
      <c r="AK23424" s="121"/>
    </row>
    <row r="23425" spans="37:37" ht="12.75">
      <c r="AK23425" s="121"/>
    </row>
    <row r="23426" spans="37:37" ht="12.75">
      <c r="AK23426" s="121"/>
    </row>
    <row r="23427" spans="37:37" ht="12.75">
      <c r="AK23427" s="121"/>
    </row>
    <row r="23428" spans="37:37" ht="12.75">
      <c r="AK23428" s="121"/>
    </row>
    <row r="23429" spans="37:37" ht="12.75">
      <c r="AK23429" s="121"/>
    </row>
    <row r="23430" spans="37:37" ht="12.75">
      <c r="AK23430" s="121"/>
    </row>
    <row r="23431" spans="37:37" ht="12.75">
      <c r="AK23431" s="121"/>
    </row>
    <row r="23432" spans="37:37" ht="12.75">
      <c r="AK23432" s="121"/>
    </row>
    <row r="23433" spans="37:37" ht="12.75">
      <c r="AK23433" s="121"/>
    </row>
    <row r="23434" spans="37:37" ht="12.75">
      <c r="AK23434" s="121"/>
    </row>
    <row r="23435" spans="37:37" ht="12.75">
      <c r="AK23435" s="121"/>
    </row>
    <row r="23436" spans="37:37" ht="12.75">
      <c r="AK23436" s="121"/>
    </row>
    <row r="23437" spans="37:37" ht="12.75">
      <c r="AK23437" s="121"/>
    </row>
    <row r="23438" spans="37:37" ht="12.75">
      <c r="AK23438" s="121"/>
    </row>
    <row r="23439" spans="37:37" ht="12.75">
      <c r="AK23439" s="121"/>
    </row>
    <row r="23440" spans="37:37" ht="12.75">
      <c r="AK23440" s="121"/>
    </row>
    <row r="23441" spans="37:37" ht="12.75">
      <c r="AK23441" s="121"/>
    </row>
    <row r="23442" spans="37:37" ht="12.75">
      <c r="AK23442" s="121"/>
    </row>
    <row r="23443" spans="37:37" ht="12.75">
      <c r="AK23443" s="121"/>
    </row>
    <row r="23444" spans="37:37" ht="12.75">
      <c r="AK23444" s="121"/>
    </row>
    <row r="23445" spans="37:37" ht="12.75">
      <c r="AK23445" s="121"/>
    </row>
    <row r="23446" spans="37:37" ht="12.75">
      <c r="AK23446" s="121"/>
    </row>
    <row r="23447" spans="37:37" ht="12.75">
      <c r="AK23447" s="121"/>
    </row>
    <row r="23448" spans="37:37" ht="12.75">
      <c r="AK23448" s="121"/>
    </row>
    <row r="23449" spans="37:37" ht="12.75">
      <c r="AK23449" s="121"/>
    </row>
    <row r="23450" spans="37:37" ht="12.75">
      <c r="AK23450" s="121"/>
    </row>
    <row r="23451" spans="37:37" ht="12.75">
      <c r="AK23451" s="121"/>
    </row>
    <row r="23452" spans="37:37" ht="12.75">
      <c r="AK23452" s="121"/>
    </row>
    <row r="23453" spans="37:37" ht="12.75">
      <c r="AK23453" s="121"/>
    </row>
    <row r="23454" spans="37:37" ht="12.75">
      <c r="AK23454" s="121"/>
    </row>
    <row r="23455" spans="37:37" ht="12.75">
      <c r="AK23455" s="121"/>
    </row>
    <row r="23456" spans="37:37" ht="12.75">
      <c r="AK23456" s="121"/>
    </row>
    <row r="23457" spans="37:37" ht="12.75">
      <c r="AK23457" s="121"/>
    </row>
    <row r="23458" spans="37:37" ht="12.75">
      <c r="AK23458" s="121"/>
    </row>
    <row r="23459" spans="37:37" ht="12.75">
      <c r="AK23459" s="121"/>
    </row>
    <row r="23460" spans="37:37" ht="12.75">
      <c r="AK23460" s="121"/>
    </row>
    <row r="23461" spans="37:37" ht="12.75">
      <c r="AK23461" s="121"/>
    </row>
    <row r="23462" spans="37:37" ht="12.75">
      <c r="AK23462" s="121"/>
    </row>
    <row r="23463" spans="37:37" ht="12.75">
      <c r="AK23463" s="121"/>
    </row>
    <row r="23464" spans="37:37" ht="12.75">
      <c r="AK23464" s="121"/>
    </row>
    <row r="23465" spans="37:37" ht="12.75">
      <c r="AK23465" s="121"/>
    </row>
    <row r="23466" spans="37:37" ht="12.75">
      <c r="AK23466" s="121"/>
    </row>
    <row r="23467" spans="37:37" ht="12.75">
      <c r="AK23467" s="121"/>
    </row>
    <row r="23468" spans="37:37" ht="12.75">
      <c r="AK23468" s="121"/>
    </row>
    <row r="23469" spans="37:37" ht="12.75">
      <c r="AK23469" s="121"/>
    </row>
    <row r="23470" spans="37:37" ht="12.75">
      <c r="AK23470" s="121"/>
    </row>
    <row r="23471" spans="37:37" ht="12.75">
      <c r="AK23471" s="121"/>
    </row>
    <row r="23472" spans="37:37" ht="12.75">
      <c r="AK23472" s="121"/>
    </row>
    <row r="23473" spans="37:37" ht="12.75">
      <c r="AK23473" s="121"/>
    </row>
    <row r="23474" spans="37:37" ht="12.75">
      <c r="AK23474" s="121"/>
    </row>
    <row r="23475" spans="37:37" ht="12.75">
      <c r="AK23475" s="121"/>
    </row>
    <row r="23476" spans="37:37" ht="12.75">
      <c r="AK23476" s="121"/>
    </row>
    <row r="23477" spans="37:37" ht="12.75">
      <c r="AK23477" s="121"/>
    </row>
    <row r="23478" spans="37:37" ht="12.75">
      <c r="AK23478" s="121"/>
    </row>
    <row r="23479" spans="37:37" ht="12.75">
      <c r="AK23479" s="121"/>
    </row>
    <row r="23480" spans="37:37" ht="12.75">
      <c r="AK23480" s="121"/>
    </row>
    <row r="23481" spans="37:37" ht="12.75">
      <c r="AK23481" s="121"/>
    </row>
    <row r="23482" spans="37:37" ht="12.75">
      <c r="AK23482" s="121"/>
    </row>
    <row r="23483" spans="37:37" ht="12.75">
      <c r="AK23483" s="121"/>
    </row>
    <row r="23484" spans="37:37" ht="12.75">
      <c r="AK23484" s="121"/>
    </row>
    <row r="23485" spans="37:37" ht="12.75">
      <c r="AK23485" s="121"/>
    </row>
    <row r="23486" spans="37:37" ht="12.75">
      <c r="AK23486" s="121"/>
    </row>
    <row r="23487" spans="37:37" ht="12.75">
      <c r="AK23487" s="121"/>
    </row>
    <row r="23488" spans="37:37" ht="12.75">
      <c r="AK23488" s="121"/>
    </row>
    <row r="23489" spans="37:37" ht="12.75">
      <c r="AK23489" s="121"/>
    </row>
    <row r="23490" spans="37:37" ht="12.75">
      <c r="AK23490" s="121"/>
    </row>
    <row r="23491" spans="37:37" ht="12.75">
      <c r="AK23491" s="121"/>
    </row>
    <row r="23492" spans="37:37" ht="12.75">
      <c r="AK23492" s="121"/>
    </row>
    <row r="23493" spans="37:37" ht="12.75">
      <c r="AK23493" s="121"/>
    </row>
    <row r="23494" spans="37:37" ht="12.75">
      <c r="AK23494" s="121"/>
    </row>
    <row r="23495" spans="37:37" ht="12.75">
      <c r="AK23495" s="121"/>
    </row>
    <row r="23496" spans="37:37" ht="12.75">
      <c r="AK23496" s="121"/>
    </row>
    <row r="23497" spans="37:37" ht="12.75">
      <c r="AK23497" s="121"/>
    </row>
    <row r="23498" spans="37:37" ht="12.75">
      <c r="AK23498" s="121"/>
    </row>
    <row r="23499" spans="37:37" ht="12.75">
      <c r="AK23499" s="121"/>
    </row>
    <row r="23500" spans="37:37" ht="12.75">
      <c r="AK23500" s="121"/>
    </row>
    <row r="23501" spans="37:37" ht="12.75">
      <c r="AK23501" s="121"/>
    </row>
    <row r="23502" spans="37:37" ht="12.75">
      <c r="AK23502" s="121"/>
    </row>
    <row r="23503" spans="37:37" ht="12.75">
      <c r="AK23503" s="121"/>
    </row>
    <row r="23504" spans="37:37" ht="12.75">
      <c r="AK23504" s="121"/>
    </row>
    <row r="23505" spans="37:37" ht="12.75">
      <c r="AK23505" s="121"/>
    </row>
    <row r="23506" spans="37:37" ht="12.75">
      <c r="AK23506" s="121"/>
    </row>
    <row r="23507" spans="37:37" ht="12.75">
      <c r="AK23507" s="121"/>
    </row>
    <row r="23508" spans="37:37" ht="12.75">
      <c r="AK23508" s="121"/>
    </row>
    <row r="23509" spans="37:37" ht="12.75">
      <c r="AK23509" s="121"/>
    </row>
    <row r="23510" spans="37:37" ht="12.75">
      <c r="AK23510" s="121"/>
    </row>
    <row r="23511" spans="37:37" ht="12.75">
      <c r="AK23511" s="121"/>
    </row>
    <row r="23512" spans="37:37" ht="12.75">
      <c r="AK23512" s="121"/>
    </row>
    <row r="23513" spans="37:37" ht="12.75">
      <c r="AK23513" s="121"/>
    </row>
    <row r="23514" spans="37:37" ht="12.75">
      <c r="AK23514" s="121"/>
    </row>
    <row r="23515" spans="37:37" ht="12.75">
      <c r="AK23515" s="121"/>
    </row>
    <row r="23516" spans="37:37" ht="12.75">
      <c r="AK23516" s="121"/>
    </row>
    <row r="23517" spans="37:37" ht="12.75">
      <c r="AK23517" s="121"/>
    </row>
    <row r="23518" spans="37:37" ht="12.75">
      <c r="AK23518" s="121"/>
    </row>
    <row r="23519" spans="37:37" ht="12.75">
      <c r="AK23519" s="121"/>
    </row>
    <row r="23520" spans="37:37" ht="12.75">
      <c r="AK23520" s="121"/>
    </row>
    <row r="23521" spans="37:37" ht="12.75">
      <c r="AK23521" s="121"/>
    </row>
    <row r="23522" spans="37:37" ht="12.75">
      <c r="AK23522" s="121"/>
    </row>
    <row r="23523" spans="37:37" ht="12.75">
      <c r="AK23523" s="121"/>
    </row>
    <row r="23524" spans="37:37" ht="12.75">
      <c r="AK23524" s="121"/>
    </row>
    <row r="23525" spans="37:37" ht="12.75">
      <c r="AK23525" s="121"/>
    </row>
    <row r="23526" spans="37:37" ht="12.75">
      <c r="AK23526" s="121"/>
    </row>
    <row r="23527" spans="37:37" ht="12.75">
      <c r="AK23527" s="121"/>
    </row>
    <row r="23528" spans="37:37" ht="12.75">
      <c r="AK23528" s="121"/>
    </row>
    <row r="23529" spans="37:37" ht="12.75">
      <c r="AK23529" s="121"/>
    </row>
    <row r="23530" spans="37:37" ht="12.75">
      <c r="AK23530" s="121"/>
    </row>
    <row r="23531" spans="37:37" ht="12.75">
      <c r="AK23531" s="121"/>
    </row>
    <row r="23532" spans="37:37" ht="12.75">
      <c r="AK23532" s="121"/>
    </row>
    <row r="23533" spans="37:37" ht="12.75">
      <c r="AK23533" s="121"/>
    </row>
    <row r="23534" spans="37:37" ht="12.75">
      <c r="AK23534" s="121"/>
    </row>
    <row r="23535" spans="37:37" ht="12.75">
      <c r="AK23535" s="121"/>
    </row>
    <row r="23536" spans="37:37" ht="12.75">
      <c r="AK23536" s="121"/>
    </row>
    <row r="23537" spans="37:37" ht="12.75">
      <c r="AK23537" s="121"/>
    </row>
    <row r="23538" spans="37:37" ht="12.75">
      <c r="AK23538" s="121"/>
    </row>
    <row r="23539" spans="37:37" ht="12.75">
      <c r="AK23539" s="121"/>
    </row>
    <row r="23540" spans="37:37" ht="12.75">
      <c r="AK23540" s="121"/>
    </row>
    <row r="23541" spans="37:37" ht="12.75">
      <c r="AK23541" s="121"/>
    </row>
    <row r="23542" spans="37:37" ht="12.75">
      <c r="AK23542" s="121"/>
    </row>
    <row r="23543" spans="37:37" ht="12.75">
      <c r="AK23543" s="121"/>
    </row>
    <row r="23544" spans="37:37" ht="12.75">
      <c r="AK23544" s="121"/>
    </row>
    <row r="23545" spans="37:37" ht="12.75">
      <c r="AK23545" s="121"/>
    </row>
    <row r="23546" spans="37:37" ht="12.75">
      <c r="AK23546" s="121"/>
    </row>
    <row r="23547" spans="37:37" ht="12.75">
      <c r="AK23547" s="121"/>
    </row>
    <row r="23548" spans="37:37" ht="12.75">
      <c r="AK23548" s="121"/>
    </row>
    <row r="23549" spans="37:37" ht="12.75">
      <c r="AK23549" s="121"/>
    </row>
    <row r="23550" spans="37:37" ht="12.75">
      <c r="AK23550" s="121"/>
    </row>
    <row r="23551" spans="37:37" ht="12.75">
      <c r="AK23551" s="121"/>
    </row>
    <row r="23552" spans="37:37" ht="12.75">
      <c r="AK23552" s="121"/>
    </row>
    <row r="23553" spans="37:37" ht="12.75">
      <c r="AK23553" s="121"/>
    </row>
    <row r="23554" spans="37:37" ht="12.75">
      <c r="AK23554" s="121"/>
    </row>
    <row r="23555" spans="37:37" ht="12.75">
      <c r="AK23555" s="121"/>
    </row>
    <row r="23556" spans="37:37" ht="12.75">
      <c r="AK23556" s="121"/>
    </row>
    <row r="23557" spans="37:37" ht="12.75">
      <c r="AK23557" s="121"/>
    </row>
    <row r="23558" spans="37:37" ht="12.75">
      <c r="AK23558" s="121"/>
    </row>
    <row r="23559" spans="37:37" ht="12.75">
      <c r="AK23559" s="121"/>
    </row>
    <row r="23560" spans="37:37" ht="12.75">
      <c r="AK23560" s="121"/>
    </row>
    <row r="23561" spans="37:37" ht="12.75">
      <c r="AK23561" s="121"/>
    </row>
    <row r="23562" spans="37:37" ht="12.75">
      <c r="AK23562" s="121"/>
    </row>
    <row r="23563" spans="37:37" ht="12.75">
      <c r="AK23563" s="121"/>
    </row>
    <row r="23564" spans="37:37" ht="12.75">
      <c r="AK23564" s="121"/>
    </row>
    <row r="23565" spans="37:37" ht="12.75">
      <c r="AK23565" s="121"/>
    </row>
    <row r="23566" spans="37:37" ht="12.75">
      <c r="AK23566" s="121"/>
    </row>
    <row r="23567" spans="37:37" ht="12.75">
      <c r="AK23567" s="121"/>
    </row>
    <row r="23568" spans="37:37" ht="12.75">
      <c r="AK23568" s="121"/>
    </row>
    <row r="23569" spans="37:37" ht="12.75">
      <c r="AK23569" s="121"/>
    </row>
    <row r="23570" spans="37:37" ht="12.75">
      <c r="AK23570" s="121"/>
    </row>
    <row r="23571" spans="37:37" ht="12.75">
      <c r="AK23571" s="121"/>
    </row>
    <row r="23572" spans="37:37" ht="12.75">
      <c r="AK23572" s="121"/>
    </row>
    <row r="23573" spans="37:37" ht="12.75">
      <c r="AK23573" s="121"/>
    </row>
    <row r="23574" spans="37:37" ht="12.75">
      <c r="AK23574" s="121"/>
    </row>
    <row r="23575" spans="37:37" ht="12.75">
      <c r="AK23575" s="121"/>
    </row>
    <row r="23576" spans="37:37" ht="12.75">
      <c r="AK23576" s="121"/>
    </row>
    <row r="23577" spans="37:37" ht="12.75">
      <c r="AK23577" s="121"/>
    </row>
    <row r="23578" spans="37:37" ht="12.75">
      <c r="AK23578" s="121"/>
    </row>
    <row r="23579" spans="37:37" ht="12.75">
      <c r="AK23579" s="121"/>
    </row>
    <row r="23580" spans="37:37" ht="12.75">
      <c r="AK23580" s="121"/>
    </row>
    <row r="23581" spans="37:37" ht="12.75">
      <c r="AK23581" s="121"/>
    </row>
    <row r="23582" spans="37:37" ht="12.75">
      <c r="AK23582" s="121"/>
    </row>
    <row r="23583" spans="37:37" ht="12.75">
      <c r="AK23583" s="121"/>
    </row>
    <row r="23584" spans="37:37" ht="12.75">
      <c r="AK23584" s="121"/>
    </row>
    <row r="23585" spans="37:37" ht="12.75">
      <c r="AK23585" s="121"/>
    </row>
    <row r="23586" spans="37:37" ht="12.75">
      <c r="AK23586" s="121"/>
    </row>
    <row r="23587" spans="37:37" ht="12.75">
      <c r="AK23587" s="121"/>
    </row>
    <row r="23588" spans="37:37" ht="12.75">
      <c r="AK23588" s="121"/>
    </row>
    <row r="23589" spans="37:37" ht="12.75">
      <c r="AK23589" s="121"/>
    </row>
    <row r="23590" spans="37:37" ht="12.75">
      <c r="AK23590" s="121"/>
    </row>
    <row r="23591" spans="37:37" ht="12.75">
      <c r="AK23591" s="121"/>
    </row>
    <row r="23592" spans="37:37" ht="12.75">
      <c r="AK23592" s="121"/>
    </row>
    <row r="23593" spans="37:37" ht="12.75">
      <c r="AK23593" s="121"/>
    </row>
    <row r="23594" spans="37:37" ht="12.75">
      <c r="AK23594" s="121"/>
    </row>
    <row r="23595" spans="37:37" ht="12.75">
      <c r="AK23595" s="121"/>
    </row>
    <row r="23596" spans="37:37" ht="12.75">
      <c r="AK23596" s="121"/>
    </row>
    <row r="23597" spans="37:37" ht="12.75">
      <c r="AK23597" s="121"/>
    </row>
    <row r="23598" spans="37:37" ht="12.75">
      <c r="AK23598" s="121"/>
    </row>
    <row r="23599" spans="37:37" ht="12.75">
      <c r="AK23599" s="121"/>
    </row>
    <row r="23600" spans="37:37" ht="12.75">
      <c r="AK23600" s="121"/>
    </row>
    <row r="23601" spans="37:37" ht="12.75">
      <c r="AK23601" s="121"/>
    </row>
    <row r="23602" spans="37:37" ht="12.75">
      <c r="AK23602" s="121"/>
    </row>
    <row r="23603" spans="37:37" ht="12.75">
      <c r="AK23603" s="121"/>
    </row>
    <row r="23604" spans="37:37" ht="12.75">
      <c r="AK23604" s="121"/>
    </row>
    <row r="23605" spans="37:37" ht="12.75">
      <c r="AK23605" s="121"/>
    </row>
    <row r="23606" spans="37:37" ht="12.75">
      <c r="AK23606" s="121"/>
    </row>
    <row r="23607" spans="37:37" ht="12.75">
      <c r="AK23607" s="121"/>
    </row>
    <row r="23608" spans="37:37" ht="12.75">
      <c r="AK23608" s="121"/>
    </row>
    <row r="23609" spans="37:37" ht="12.75">
      <c r="AK23609" s="121"/>
    </row>
    <row r="23610" spans="37:37" ht="12.75">
      <c r="AK23610" s="121"/>
    </row>
    <row r="23611" spans="37:37" ht="12.75">
      <c r="AK23611" s="121"/>
    </row>
    <row r="23612" spans="37:37" ht="12.75">
      <c r="AK23612" s="121"/>
    </row>
    <row r="23613" spans="37:37" ht="12.75">
      <c r="AK23613" s="121"/>
    </row>
    <row r="23614" spans="37:37" ht="12.75">
      <c r="AK23614" s="121"/>
    </row>
    <row r="23615" spans="37:37" ht="12.75">
      <c r="AK23615" s="121"/>
    </row>
    <row r="23616" spans="37:37" ht="12.75">
      <c r="AK23616" s="121"/>
    </row>
    <row r="23617" spans="37:37" ht="12.75">
      <c r="AK23617" s="121"/>
    </row>
    <row r="23618" spans="37:37" ht="12.75">
      <c r="AK23618" s="121"/>
    </row>
    <row r="23619" spans="37:37" ht="12.75">
      <c r="AK23619" s="121"/>
    </row>
    <row r="23620" spans="37:37" ht="12.75">
      <c r="AK23620" s="121"/>
    </row>
    <row r="23621" spans="37:37" ht="12.75">
      <c r="AK23621" s="121"/>
    </row>
    <row r="23622" spans="37:37" ht="12.75">
      <c r="AK23622" s="121"/>
    </row>
    <row r="23623" spans="37:37" ht="12.75">
      <c r="AK23623" s="121"/>
    </row>
    <row r="23624" spans="37:37" ht="12.75">
      <c r="AK23624" s="121"/>
    </row>
    <row r="23625" spans="37:37" ht="12.75">
      <c r="AK23625" s="121"/>
    </row>
    <row r="23626" spans="37:37" ht="12.75">
      <c r="AK23626" s="121"/>
    </row>
    <row r="23627" spans="37:37" ht="12.75">
      <c r="AK23627" s="121"/>
    </row>
    <row r="23628" spans="37:37" ht="12.75">
      <c r="AK23628" s="121"/>
    </row>
    <row r="23629" spans="37:37" ht="12.75">
      <c r="AK23629" s="121"/>
    </row>
    <row r="23630" spans="37:37" ht="12.75">
      <c r="AK23630" s="121"/>
    </row>
    <row r="23631" spans="37:37" ht="12.75">
      <c r="AK23631" s="121"/>
    </row>
    <row r="23632" spans="37:37" ht="12.75">
      <c r="AK23632" s="121"/>
    </row>
    <row r="23633" spans="37:37" ht="12.75">
      <c r="AK23633" s="121"/>
    </row>
    <row r="23634" spans="37:37" ht="12.75">
      <c r="AK23634" s="121"/>
    </row>
    <row r="23635" spans="37:37" ht="12.75">
      <c r="AK23635" s="121"/>
    </row>
    <row r="23636" spans="37:37" ht="12.75">
      <c r="AK23636" s="121"/>
    </row>
    <row r="23637" spans="37:37" ht="12.75">
      <c r="AK23637" s="121"/>
    </row>
    <row r="23638" spans="37:37" ht="12.75">
      <c r="AK23638" s="121"/>
    </row>
    <row r="23639" spans="37:37" ht="12.75">
      <c r="AK23639" s="121"/>
    </row>
    <row r="23640" spans="37:37" ht="12.75">
      <c r="AK23640" s="121"/>
    </row>
    <row r="23641" spans="37:37" ht="12.75">
      <c r="AK23641" s="121"/>
    </row>
    <row r="23642" spans="37:37" ht="12.75">
      <c r="AK23642" s="121"/>
    </row>
    <row r="23643" spans="37:37" ht="12.75">
      <c r="AK23643" s="121"/>
    </row>
    <row r="23644" spans="37:37" ht="12.75">
      <c r="AK23644" s="121"/>
    </row>
    <row r="23645" spans="37:37" ht="12.75">
      <c r="AK23645" s="121"/>
    </row>
    <row r="23646" spans="37:37" ht="12.75">
      <c r="AK23646" s="121"/>
    </row>
    <row r="23647" spans="37:37" ht="12.75">
      <c r="AK23647" s="121"/>
    </row>
    <row r="23648" spans="37:37" ht="12.75">
      <c r="AK23648" s="121"/>
    </row>
    <row r="23649" spans="37:37" ht="12.75">
      <c r="AK23649" s="121"/>
    </row>
    <row r="23650" spans="37:37" ht="12.75">
      <c r="AK23650" s="121"/>
    </row>
    <row r="23651" spans="37:37" ht="12.75">
      <c r="AK23651" s="121"/>
    </row>
    <row r="23652" spans="37:37" ht="12.75">
      <c r="AK23652" s="121"/>
    </row>
    <row r="23653" spans="37:37" ht="12.75">
      <c r="AK23653" s="121"/>
    </row>
    <row r="23654" spans="37:37" ht="12.75">
      <c r="AK23654" s="121"/>
    </row>
    <row r="23655" spans="37:37" ht="12.75">
      <c r="AK23655" s="121"/>
    </row>
    <row r="23656" spans="37:37" ht="12.75">
      <c r="AK23656" s="121"/>
    </row>
    <row r="23657" spans="37:37" ht="12.75">
      <c r="AK23657" s="121"/>
    </row>
    <row r="23658" spans="37:37" ht="12.75">
      <c r="AK23658" s="121"/>
    </row>
    <row r="23659" spans="37:37" ht="12.75">
      <c r="AK23659" s="121"/>
    </row>
    <row r="23660" spans="37:37" ht="12.75">
      <c r="AK23660" s="121"/>
    </row>
    <row r="23661" spans="37:37" ht="12.75">
      <c r="AK23661" s="121"/>
    </row>
    <row r="23662" spans="37:37" ht="12.75">
      <c r="AK23662" s="121"/>
    </row>
    <row r="23663" spans="37:37" ht="12.75">
      <c r="AK23663" s="121"/>
    </row>
    <row r="23664" spans="37:37" ht="12.75">
      <c r="AK23664" s="121"/>
    </row>
    <row r="23665" spans="37:37" ht="12.75">
      <c r="AK23665" s="121"/>
    </row>
    <row r="23666" spans="37:37" ht="12.75">
      <c r="AK23666" s="121"/>
    </row>
    <row r="23667" spans="37:37" ht="12.75">
      <c r="AK23667" s="121"/>
    </row>
    <row r="23668" spans="37:37" ht="12.75">
      <c r="AK23668" s="121"/>
    </row>
    <row r="23669" spans="37:37" ht="12.75">
      <c r="AK23669" s="121"/>
    </row>
    <row r="23670" spans="37:37" ht="12.75">
      <c r="AK23670" s="121"/>
    </row>
    <row r="23671" spans="37:37" ht="12.75">
      <c r="AK23671" s="121"/>
    </row>
    <row r="23672" spans="37:37" ht="12.75">
      <c r="AK23672" s="121"/>
    </row>
    <row r="23673" spans="37:37" ht="12.75">
      <c r="AK23673" s="121"/>
    </row>
    <row r="23674" spans="37:37" ht="12.75">
      <c r="AK23674" s="121"/>
    </row>
    <row r="23675" spans="37:37" ht="12.75">
      <c r="AK23675" s="121"/>
    </row>
    <row r="23676" spans="37:37" ht="12.75">
      <c r="AK23676" s="121"/>
    </row>
    <row r="23677" spans="37:37" ht="12.75">
      <c r="AK23677" s="121"/>
    </row>
    <row r="23678" spans="37:37" ht="12.75">
      <c r="AK23678" s="121"/>
    </row>
    <row r="23679" spans="37:37" ht="12.75">
      <c r="AK23679" s="121"/>
    </row>
    <row r="23680" spans="37:37" ht="12.75">
      <c r="AK23680" s="121"/>
    </row>
    <row r="23681" spans="37:37" ht="12.75">
      <c r="AK23681" s="121"/>
    </row>
    <row r="23682" spans="37:37" ht="12.75">
      <c r="AK23682" s="121"/>
    </row>
    <row r="23683" spans="37:37" ht="12.75">
      <c r="AK23683" s="121"/>
    </row>
    <row r="23684" spans="37:37" ht="12.75">
      <c r="AK23684" s="121"/>
    </row>
    <row r="23685" spans="37:37" ht="12.75">
      <c r="AK23685" s="121"/>
    </row>
    <row r="23686" spans="37:37" ht="12.75">
      <c r="AK23686" s="121"/>
    </row>
    <row r="23687" spans="37:37" ht="12.75">
      <c r="AK23687" s="121"/>
    </row>
    <row r="23688" spans="37:37" ht="12.75">
      <c r="AK23688" s="121"/>
    </row>
    <row r="23689" spans="37:37" ht="12.75">
      <c r="AK23689" s="121"/>
    </row>
    <row r="23690" spans="37:37" ht="12.75">
      <c r="AK23690" s="121"/>
    </row>
    <row r="23691" spans="37:37" ht="12.75">
      <c r="AK23691" s="121"/>
    </row>
    <row r="23692" spans="37:37" ht="12.75">
      <c r="AK23692" s="121"/>
    </row>
    <row r="23693" spans="37:37" ht="12.75">
      <c r="AK23693" s="121"/>
    </row>
    <row r="23694" spans="37:37" ht="12.75">
      <c r="AK23694" s="121"/>
    </row>
    <row r="23695" spans="37:37" ht="12.75">
      <c r="AK23695" s="121"/>
    </row>
    <row r="23696" spans="37:37" ht="12.75">
      <c r="AK23696" s="121"/>
    </row>
    <row r="23697" spans="37:37" ht="12.75">
      <c r="AK23697" s="121"/>
    </row>
    <row r="23698" spans="37:37" ht="12.75">
      <c r="AK23698" s="121"/>
    </row>
    <row r="23699" spans="37:37" ht="12.75">
      <c r="AK23699" s="121"/>
    </row>
    <row r="23700" spans="37:37" ht="12.75">
      <c r="AK23700" s="121"/>
    </row>
    <row r="23701" spans="37:37" ht="12.75">
      <c r="AK23701" s="121"/>
    </row>
    <row r="23702" spans="37:37" ht="12.75">
      <c r="AK23702" s="121"/>
    </row>
    <row r="23703" spans="37:37" ht="12.75">
      <c r="AK23703" s="121"/>
    </row>
    <row r="23704" spans="37:37" ht="12.75">
      <c r="AK23704" s="121"/>
    </row>
    <row r="23705" spans="37:37" ht="12.75">
      <c r="AK23705" s="121"/>
    </row>
    <row r="23706" spans="37:37" ht="12.75">
      <c r="AK23706" s="121"/>
    </row>
    <row r="23707" spans="37:37" ht="12.75">
      <c r="AK23707" s="121"/>
    </row>
    <row r="23708" spans="37:37" ht="12.75">
      <c r="AK23708" s="121"/>
    </row>
    <row r="23709" spans="37:37" ht="12.75">
      <c r="AK23709" s="121"/>
    </row>
    <row r="23710" spans="37:37" ht="12.75">
      <c r="AK23710" s="121"/>
    </row>
    <row r="23711" spans="37:37" ht="12.75">
      <c r="AK23711" s="121"/>
    </row>
    <row r="23712" spans="37:37" ht="12.75">
      <c r="AK23712" s="121"/>
    </row>
    <row r="23713" spans="37:37" ht="12.75">
      <c r="AK23713" s="121"/>
    </row>
    <row r="23714" spans="37:37" ht="12.75">
      <c r="AK23714" s="121"/>
    </row>
    <row r="23715" spans="37:37" ht="12.75">
      <c r="AK23715" s="121"/>
    </row>
    <row r="23716" spans="37:37" ht="12.75">
      <c r="AK23716" s="121"/>
    </row>
    <row r="23717" spans="37:37" ht="12.75">
      <c r="AK23717" s="121"/>
    </row>
    <row r="23718" spans="37:37" ht="12.75">
      <c r="AK23718" s="121"/>
    </row>
    <row r="23719" spans="37:37" ht="12.75">
      <c r="AK23719" s="121"/>
    </row>
    <row r="23720" spans="37:37" ht="12.75">
      <c r="AK23720" s="121"/>
    </row>
    <row r="23721" spans="37:37" ht="12.75">
      <c r="AK23721" s="121"/>
    </row>
    <row r="23722" spans="37:37" ht="12.75">
      <c r="AK23722" s="121"/>
    </row>
    <row r="23723" spans="37:37" ht="12.75">
      <c r="AK23723" s="121"/>
    </row>
    <row r="23724" spans="37:37" ht="12.75">
      <c r="AK23724" s="121"/>
    </row>
    <row r="23725" spans="37:37" ht="12.75">
      <c r="AK23725" s="121"/>
    </row>
    <row r="23726" spans="37:37" ht="12.75">
      <c r="AK23726" s="121"/>
    </row>
    <row r="23727" spans="37:37" ht="12.75">
      <c r="AK23727" s="121"/>
    </row>
    <row r="23728" spans="37:37" ht="12.75">
      <c r="AK23728" s="121"/>
    </row>
    <row r="23729" spans="37:37" ht="12.75">
      <c r="AK23729" s="121"/>
    </row>
    <row r="23730" spans="37:37" ht="12.75">
      <c r="AK23730" s="121"/>
    </row>
    <row r="23731" spans="37:37" ht="12.75">
      <c r="AK23731" s="121"/>
    </row>
    <row r="23732" spans="37:37" ht="12.75">
      <c r="AK23732" s="121"/>
    </row>
    <row r="23733" spans="37:37" ht="12.75">
      <c r="AK23733" s="121"/>
    </row>
    <row r="23734" spans="37:37" ht="12.75">
      <c r="AK23734" s="121"/>
    </row>
    <row r="23735" spans="37:37" ht="12.75">
      <c r="AK23735" s="121"/>
    </row>
    <row r="23736" spans="37:37" ht="12.75">
      <c r="AK23736" s="121"/>
    </row>
    <row r="23737" spans="37:37" ht="12.75">
      <c r="AK23737" s="121"/>
    </row>
    <row r="23738" spans="37:37" ht="12.75">
      <c r="AK23738" s="121"/>
    </row>
    <row r="23739" spans="37:37" ht="12.75">
      <c r="AK23739" s="121"/>
    </row>
    <row r="23740" spans="37:37" ht="12.75">
      <c r="AK23740" s="121"/>
    </row>
    <row r="23741" spans="37:37" ht="12.75">
      <c r="AK23741" s="121"/>
    </row>
    <row r="23742" spans="37:37" ht="12.75">
      <c r="AK23742" s="121"/>
    </row>
    <row r="23743" spans="37:37" ht="12.75">
      <c r="AK23743" s="121"/>
    </row>
    <row r="23744" spans="37:37" ht="12.75">
      <c r="AK23744" s="121"/>
    </row>
    <row r="23745" spans="37:37" ht="12.75">
      <c r="AK23745" s="121"/>
    </row>
    <row r="23746" spans="37:37" ht="12.75">
      <c r="AK23746" s="121"/>
    </row>
    <row r="23747" spans="37:37" ht="12.75">
      <c r="AK23747" s="121"/>
    </row>
    <row r="23748" spans="37:37" ht="12.75">
      <c r="AK23748" s="121"/>
    </row>
    <row r="23749" spans="37:37" ht="12.75">
      <c r="AK23749" s="121"/>
    </row>
    <row r="23750" spans="37:37" ht="12.75">
      <c r="AK23750" s="121"/>
    </row>
    <row r="23751" spans="37:37" ht="12.75">
      <c r="AK23751" s="121"/>
    </row>
    <row r="23752" spans="37:37" ht="12.75">
      <c r="AK23752" s="121"/>
    </row>
    <row r="23753" spans="37:37" ht="12.75">
      <c r="AK23753" s="121"/>
    </row>
    <row r="23754" spans="37:37" ht="12.75">
      <c r="AK23754" s="121"/>
    </row>
    <row r="23755" spans="37:37" ht="12.75">
      <c r="AK23755" s="121"/>
    </row>
    <row r="23756" spans="37:37" ht="12.75">
      <c r="AK23756" s="121"/>
    </row>
    <row r="23757" spans="37:37" ht="12.75">
      <c r="AK23757" s="121"/>
    </row>
    <row r="23758" spans="37:37" ht="12.75">
      <c r="AK23758" s="121"/>
    </row>
    <row r="23759" spans="37:37" ht="12.75">
      <c r="AK23759" s="121"/>
    </row>
    <row r="23760" spans="37:37" ht="12.75">
      <c r="AK23760" s="121"/>
    </row>
    <row r="23761" spans="37:37" ht="12.75">
      <c r="AK23761" s="121"/>
    </row>
    <row r="23762" spans="37:37" ht="12.75">
      <c r="AK23762" s="121"/>
    </row>
    <row r="23763" spans="37:37" ht="12.75">
      <c r="AK23763" s="121"/>
    </row>
    <row r="23764" spans="37:37" ht="12.75">
      <c r="AK23764" s="121"/>
    </row>
    <row r="23765" spans="37:37" ht="12.75">
      <c r="AK23765" s="121"/>
    </row>
    <row r="23766" spans="37:37" ht="12.75">
      <c r="AK23766" s="121"/>
    </row>
    <row r="23767" spans="37:37" ht="12.75">
      <c r="AK23767" s="121"/>
    </row>
    <row r="23768" spans="37:37" ht="12.75">
      <c r="AK23768" s="121"/>
    </row>
    <row r="23769" spans="37:37" ht="12.75">
      <c r="AK23769" s="121"/>
    </row>
    <row r="23770" spans="37:37" ht="12.75">
      <c r="AK23770" s="121"/>
    </row>
    <row r="23771" spans="37:37" ht="12.75">
      <c r="AK23771" s="121"/>
    </row>
    <row r="23772" spans="37:37" ht="12.75">
      <c r="AK23772" s="121"/>
    </row>
    <row r="23773" spans="37:37" ht="12.75">
      <c r="AK23773" s="121"/>
    </row>
    <row r="23774" spans="37:37" ht="12.75">
      <c r="AK23774" s="121"/>
    </row>
    <row r="23775" spans="37:37" ht="12.75">
      <c r="AK23775" s="121"/>
    </row>
    <row r="23776" spans="37:37" ht="12.75">
      <c r="AK23776" s="121"/>
    </row>
    <row r="23777" spans="37:37" ht="12.75">
      <c r="AK23777" s="121"/>
    </row>
    <row r="23778" spans="37:37" ht="12.75">
      <c r="AK23778" s="121"/>
    </row>
    <row r="23779" spans="37:37" ht="12.75">
      <c r="AK23779" s="121"/>
    </row>
    <row r="23780" spans="37:37" ht="12.75">
      <c r="AK23780" s="121"/>
    </row>
    <row r="23781" spans="37:37" ht="12.75">
      <c r="AK23781" s="121"/>
    </row>
    <row r="23782" spans="37:37" ht="12.75">
      <c r="AK23782" s="121"/>
    </row>
    <row r="23783" spans="37:37" ht="12.75">
      <c r="AK23783" s="121"/>
    </row>
    <row r="23784" spans="37:37" ht="12.75">
      <c r="AK23784" s="121"/>
    </row>
    <row r="23785" spans="37:37" ht="12.75">
      <c r="AK23785" s="121"/>
    </row>
    <row r="23786" spans="37:37" ht="12.75">
      <c r="AK23786" s="121"/>
    </row>
    <row r="23787" spans="37:37" ht="12.75">
      <c r="AK23787" s="121"/>
    </row>
    <row r="23788" spans="37:37" ht="12.75">
      <c r="AK23788" s="121"/>
    </row>
    <row r="23789" spans="37:37" ht="12.75">
      <c r="AK23789" s="121"/>
    </row>
    <row r="23790" spans="37:37" ht="12.75">
      <c r="AK23790" s="121"/>
    </row>
    <row r="23791" spans="37:37" ht="12.75">
      <c r="AK23791" s="121"/>
    </row>
    <row r="23792" spans="37:37" ht="12.75">
      <c r="AK23792" s="121"/>
    </row>
    <row r="23793" spans="37:37" ht="12.75">
      <c r="AK23793" s="121"/>
    </row>
    <row r="23794" spans="37:37" ht="12.75">
      <c r="AK23794" s="121"/>
    </row>
    <row r="23795" spans="37:37" ht="12.75">
      <c r="AK23795" s="121"/>
    </row>
    <row r="23796" spans="37:37" ht="12.75">
      <c r="AK23796" s="121"/>
    </row>
    <row r="23797" spans="37:37" ht="12.75">
      <c r="AK23797" s="121"/>
    </row>
    <row r="23798" spans="37:37" ht="12.75">
      <c r="AK23798" s="121"/>
    </row>
    <row r="23799" spans="37:37" ht="12.75">
      <c r="AK23799" s="121"/>
    </row>
    <row r="23800" spans="37:37" ht="12.75">
      <c r="AK23800" s="121"/>
    </row>
    <row r="23801" spans="37:37" ht="12.75">
      <c r="AK23801" s="121"/>
    </row>
    <row r="23802" spans="37:37" ht="12.75">
      <c r="AK23802" s="121"/>
    </row>
    <row r="23803" spans="37:37" ht="12.75">
      <c r="AK23803" s="121"/>
    </row>
    <row r="23804" spans="37:37" ht="12.75">
      <c r="AK23804" s="121"/>
    </row>
    <row r="23805" spans="37:37" ht="12.75">
      <c r="AK23805" s="121"/>
    </row>
    <row r="23806" spans="37:37" ht="12.75">
      <c r="AK23806" s="121"/>
    </row>
    <row r="23807" spans="37:37" ht="12.75">
      <c r="AK23807" s="121"/>
    </row>
    <row r="23808" spans="37:37" ht="12.75">
      <c r="AK23808" s="121"/>
    </row>
    <row r="23809" spans="37:37" ht="12.75">
      <c r="AK23809" s="121"/>
    </row>
    <row r="23810" spans="37:37" ht="12.75">
      <c r="AK23810" s="121"/>
    </row>
    <row r="23811" spans="37:37" ht="12.75">
      <c r="AK23811" s="121"/>
    </row>
    <row r="23812" spans="37:37" ht="12.75">
      <c r="AK23812" s="121"/>
    </row>
    <row r="23813" spans="37:37" ht="12.75">
      <c r="AK23813" s="121"/>
    </row>
    <row r="23814" spans="37:37" ht="12.75">
      <c r="AK23814" s="121"/>
    </row>
    <row r="23815" spans="37:37" ht="12.75">
      <c r="AK23815" s="121"/>
    </row>
    <row r="23816" spans="37:37" ht="12.75">
      <c r="AK23816" s="121"/>
    </row>
    <row r="23817" spans="37:37" ht="12.75">
      <c r="AK23817" s="121"/>
    </row>
    <row r="23818" spans="37:37" ht="12.75">
      <c r="AK23818" s="121"/>
    </row>
    <row r="23819" spans="37:37" ht="12.75">
      <c r="AK23819" s="121"/>
    </row>
    <row r="23820" spans="37:37" ht="12.75">
      <c r="AK23820" s="121"/>
    </row>
    <row r="23821" spans="37:37" ht="12.75">
      <c r="AK23821" s="121"/>
    </row>
    <row r="23822" spans="37:37" ht="12.75">
      <c r="AK23822" s="121"/>
    </row>
    <row r="23823" spans="37:37" ht="12.75">
      <c r="AK23823" s="121"/>
    </row>
    <row r="23824" spans="37:37" ht="12.75">
      <c r="AK23824" s="121"/>
    </row>
    <row r="23825" spans="37:37" ht="12.75">
      <c r="AK23825" s="121"/>
    </row>
    <row r="23826" spans="37:37" ht="12.75">
      <c r="AK23826" s="121"/>
    </row>
    <row r="23827" spans="37:37" ht="12.75">
      <c r="AK23827" s="121"/>
    </row>
    <row r="23828" spans="37:37" ht="12.75">
      <c r="AK23828" s="121"/>
    </row>
    <row r="23829" spans="37:37" ht="12.75">
      <c r="AK23829" s="121"/>
    </row>
    <row r="23830" spans="37:37" ht="12.75">
      <c r="AK23830" s="121"/>
    </row>
    <row r="23831" spans="37:37" ht="12.75">
      <c r="AK23831" s="121"/>
    </row>
    <row r="23832" spans="37:37" ht="12.75">
      <c r="AK23832" s="121"/>
    </row>
    <row r="23833" spans="37:37" ht="12.75">
      <c r="AK23833" s="121"/>
    </row>
    <row r="23834" spans="37:37" ht="12.75">
      <c r="AK23834" s="121"/>
    </row>
    <row r="23835" spans="37:37" ht="12.75">
      <c r="AK23835" s="121"/>
    </row>
    <row r="23836" spans="37:37" ht="12.75">
      <c r="AK23836" s="121"/>
    </row>
    <row r="23837" spans="37:37" ht="12.75">
      <c r="AK23837" s="121"/>
    </row>
    <row r="23838" spans="37:37" ht="12.75">
      <c r="AK23838" s="121"/>
    </row>
    <row r="23839" spans="37:37" ht="12.75">
      <c r="AK23839" s="121"/>
    </row>
    <row r="23840" spans="37:37" ht="12.75">
      <c r="AK23840" s="121"/>
    </row>
    <row r="23841" spans="37:37" ht="12.75">
      <c r="AK23841" s="121"/>
    </row>
    <row r="23842" spans="37:37" ht="12.75">
      <c r="AK23842" s="121"/>
    </row>
    <row r="23843" spans="37:37" ht="12.75">
      <c r="AK23843" s="121"/>
    </row>
    <row r="23844" spans="37:37" ht="12.75">
      <c r="AK23844" s="121"/>
    </row>
    <row r="23845" spans="37:37" ht="12.75">
      <c r="AK23845" s="121"/>
    </row>
    <row r="23846" spans="37:37" ht="12.75">
      <c r="AK23846" s="121"/>
    </row>
    <row r="23847" spans="37:37" ht="12.75">
      <c r="AK23847" s="121"/>
    </row>
    <row r="23848" spans="37:37" ht="12.75">
      <c r="AK23848" s="121"/>
    </row>
    <row r="23849" spans="37:37" ht="12.75">
      <c r="AK23849" s="121"/>
    </row>
    <row r="23850" spans="37:37" ht="12.75">
      <c r="AK23850" s="121"/>
    </row>
    <row r="23851" spans="37:37" ht="12.75">
      <c r="AK23851" s="121"/>
    </row>
    <row r="23852" spans="37:37" ht="12.75">
      <c r="AK23852" s="121"/>
    </row>
    <row r="23853" spans="37:37" ht="12.75">
      <c r="AK23853" s="121"/>
    </row>
    <row r="23854" spans="37:37" ht="12.75">
      <c r="AK23854" s="121"/>
    </row>
    <row r="23855" spans="37:37" ht="12.75">
      <c r="AK23855" s="121"/>
    </row>
    <row r="23856" spans="37:37" ht="12.75">
      <c r="AK23856" s="121"/>
    </row>
    <row r="23857" spans="37:37" ht="12.75">
      <c r="AK23857" s="121"/>
    </row>
    <row r="23858" spans="37:37" ht="12.75">
      <c r="AK23858" s="121"/>
    </row>
    <row r="23859" spans="37:37" ht="12.75">
      <c r="AK23859" s="121"/>
    </row>
    <row r="23860" spans="37:37" ht="12.75">
      <c r="AK23860" s="121"/>
    </row>
    <row r="23861" spans="37:37" ht="12.75">
      <c r="AK23861" s="121"/>
    </row>
    <row r="23862" spans="37:37" ht="12.75">
      <c r="AK23862" s="121"/>
    </row>
    <row r="23863" spans="37:37" ht="12.75">
      <c r="AK23863" s="121"/>
    </row>
    <row r="23864" spans="37:37" ht="12.75">
      <c r="AK23864" s="121"/>
    </row>
    <row r="23865" spans="37:37" ht="12.75">
      <c r="AK23865" s="121"/>
    </row>
    <row r="23866" spans="37:37" ht="12.75">
      <c r="AK23866" s="121"/>
    </row>
    <row r="23867" spans="37:37" ht="12.75">
      <c r="AK23867" s="121"/>
    </row>
    <row r="23868" spans="37:37" ht="12.75">
      <c r="AK23868" s="121"/>
    </row>
    <row r="23869" spans="37:37" ht="12.75">
      <c r="AK23869" s="121"/>
    </row>
    <row r="23870" spans="37:37" ht="12.75">
      <c r="AK23870" s="121"/>
    </row>
    <row r="23871" spans="37:37" ht="12.75">
      <c r="AK23871" s="121"/>
    </row>
    <row r="23872" spans="37:37" ht="12.75">
      <c r="AK23872" s="121"/>
    </row>
    <row r="23873" spans="37:37" ht="12.75">
      <c r="AK23873" s="121"/>
    </row>
    <row r="23874" spans="37:37" ht="12.75">
      <c r="AK23874" s="121"/>
    </row>
    <row r="23875" spans="37:37" ht="12.75">
      <c r="AK23875" s="121"/>
    </row>
    <row r="23876" spans="37:37" ht="12.75">
      <c r="AK23876" s="121"/>
    </row>
    <row r="23877" spans="37:37" ht="12.75">
      <c r="AK23877" s="121"/>
    </row>
    <row r="23878" spans="37:37" ht="12.75">
      <c r="AK23878" s="121"/>
    </row>
    <row r="23879" spans="37:37" ht="12.75">
      <c r="AK23879" s="121"/>
    </row>
    <row r="23880" spans="37:37" ht="12.75">
      <c r="AK23880" s="121"/>
    </row>
    <row r="23881" spans="37:37" ht="12.75">
      <c r="AK23881" s="121"/>
    </row>
    <row r="23882" spans="37:37" ht="12.75">
      <c r="AK23882" s="121"/>
    </row>
    <row r="23883" spans="37:37" ht="12.75">
      <c r="AK23883" s="121"/>
    </row>
    <row r="23884" spans="37:37" ht="12.75">
      <c r="AK23884" s="121"/>
    </row>
    <row r="23885" spans="37:37" ht="12.75">
      <c r="AK23885" s="121"/>
    </row>
    <row r="23886" spans="37:37" ht="12.75">
      <c r="AK23886" s="121"/>
    </row>
    <row r="23887" spans="37:37" ht="12.75">
      <c r="AK23887" s="121"/>
    </row>
    <row r="23888" spans="37:37" ht="12.75">
      <c r="AK23888" s="121"/>
    </row>
    <row r="23889" spans="37:37" ht="12.75">
      <c r="AK23889" s="121"/>
    </row>
    <row r="23890" spans="37:37" ht="12.75">
      <c r="AK23890" s="121"/>
    </row>
    <row r="23891" spans="37:37" ht="12.75">
      <c r="AK23891" s="121"/>
    </row>
    <row r="23892" spans="37:37" ht="12.75">
      <c r="AK23892" s="121"/>
    </row>
    <row r="23893" spans="37:37" ht="12.75">
      <c r="AK23893" s="121"/>
    </row>
    <row r="23894" spans="37:37" ht="12.75">
      <c r="AK23894" s="121"/>
    </row>
    <row r="23895" spans="37:37" ht="12.75">
      <c r="AK23895" s="121"/>
    </row>
    <row r="23896" spans="37:37" ht="12.75">
      <c r="AK23896" s="121"/>
    </row>
    <row r="23897" spans="37:37" ht="12.75">
      <c r="AK23897" s="121"/>
    </row>
    <row r="23898" spans="37:37" ht="12.75">
      <c r="AK23898" s="121"/>
    </row>
    <row r="23899" spans="37:37" ht="12.75">
      <c r="AK23899" s="121"/>
    </row>
    <row r="23900" spans="37:37" ht="12.75">
      <c r="AK23900" s="121"/>
    </row>
    <row r="23901" spans="37:37" ht="12.75">
      <c r="AK23901" s="121"/>
    </row>
    <row r="23902" spans="37:37" ht="12.75">
      <c r="AK23902" s="121"/>
    </row>
    <row r="23903" spans="37:37" ht="12.75">
      <c r="AK23903" s="121"/>
    </row>
    <row r="23904" spans="37:37" ht="12.75">
      <c r="AK23904" s="121"/>
    </row>
    <row r="23905" spans="37:37" ht="12.75">
      <c r="AK23905" s="121"/>
    </row>
    <row r="23906" spans="37:37" ht="12.75">
      <c r="AK23906" s="121"/>
    </row>
    <row r="23907" spans="37:37" ht="12.75">
      <c r="AK23907" s="121"/>
    </row>
    <row r="23908" spans="37:37" ht="12.75">
      <c r="AK23908" s="121"/>
    </row>
    <row r="23909" spans="37:37" ht="12.75">
      <c r="AK23909" s="121"/>
    </row>
    <row r="23910" spans="37:37" ht="12.75">
      <c r="AK23910" s="121"/>
    </row>
    <row r="23911" spans="37:37" ht="12.75">
      <c r="AK23911" s="121"/>
    </row>
    <row r="23912" spans="37:37" ht="12.75">
      <c r="AK23912" s="121"/>
    </row>
    <row r="23913" spans="37:37" ht="12.75">
      <c r="AK23913" s="121"/>
    </row>
    <row r="23914" spans="37:37" ht="12.75">
      <c r="AK23914" s="121"/>
    </row>
    <row r="23915" spans="37:37" ht="12.75">
      <c r="AK23915" s="121"/>
    </row>
    <row r="23916" spans="37:37" ht="12.75">
      <c r="AK23916" s="121"/>
    </row>
    <row r="23917" spans="37:37" ht="12.75">
      <c r="AK23917" s="121"/>
    </row>
    <row r="23918" spans="37:37" ht="12.75">
      <c r="AK23918" s="121"/>
    </row>
    <row r="23919" spans="37:37" ht="12.75">
      <c r="AK23919" s="121"/>
    </row>
    <row r="23920" spans="37:37" ht="12.75">
      <c r="AK23920" s="121"/>
    </row>
    <row r="23921" spans="37:37" ht="12.75">
      <c r="AK23921" s="121"/>
    </row>
    <row r="23922" spans="37:37" ht="12.75">
      <c r="AK23922" s="121"/>
    </row>
    <row r="23923" spans="37:37" ht="12.75">
      <c r="AK23923" s="121"/>
    </row>
    <row r="23924" spans="37:37" ht="12.75">
      <c r="AK23924" s="121"/>
    </row>
    <row r="23925" spans="37:37" ht="12.75">
      <c r="AK23925" s="121"/>
    </row>
    <row r="23926" spans="37:37" ht="12.75">
      <c r="AK23926" s="121"/>
    </row>
    <row r="23927" spans="37:37" ht="12.75">
      <c r="AK23927" s="121"/>
    </row>
    <row r="23928" spans="37:37" ht="12.75">
      <c r="AK23928" s="121"/>
    </row>
    <row r="23929" spans="37:37" ht="12.75">
      <c r="AK23929" s="121"/>
    </row>
    <row r="23930" spans="37:37" ht="12.75">
      <c r="AK23930" s="121"/>
    </row>
    <row r="23931" spans="37:37" ht="12.75">
      <c r="AK23931" s="121"/>
    </row>
    <row r="23932" spans="37:37" ht="12.75">
      <c r="AK23932" s="121"/>
    </row>
    <row r="23933" spans="37:37" ht="12.75">
      <c r="AK23933" s="121"/>
    </row>
    <row r="23934" spans="37:37" ht="12.75">
      <c r="AK23934" s="121"/>
    </row>
    <row r="23935" spans="37:37" ht="12.75">
      <c r="AK23935" s="121"/>
    </row>
    <row r="23936" spans="37:37" ht="12.75">
      <c r="AK23936" s="121"/>
    </row>
    <row r="23937" spans="37:37" ht="12.75">
      <c r="AK23937" s="121"/>
    </row>
    <row r="23938" spans="37:37" ht="12.75">
      <c r="AK23938" s="121"/>
    </row>
    <row r="23939" spans="37:37" ht="12.75">
      <c r="AK23939" s="121"/>
    </row>
    <row r="23940" spans="37:37" ht="12.75">
      <c r="AK23940" s="121"/>
    </row>
    <row r="23941" spans="37:37" ht="12.75">
      <c r="AK23941" s="121"/>
    </row>
    <row r="23942" spans="37:37" ht="12.75">
      <c r="AK23942" s="121"/>
    </row>
    <row r="23943" spans="37:37" ht="12.75">
      <c r="AK23943" s="121"/>
    </row>
    <row r="23944" spans="37:37" ht="12.75">
      <c r="AK23944" s="121"/>
    </row>
    <row r="23945" spans="37:37" ht="12.75">
      <c r="AK23945" s="121"/>
    </row>
    <row r="23946" spans="37:37" ht="12.75">
      <c r="AK23946" s="121"/>
    </row>
    <row r="23947" spans="37:37" ht="12.75">
      <c r="AK23947" s="121"/>
    </row>
    <row r="23948" spans="37:37" ht="12.75">
      <c r="AK23948" s="121"/>
    </row>
    <row r="23949" spans="37:37" ht="12.75">
      <c r="AK23949" s="121"/>
    </row>
    <row r="23950" spans="37:37" ht="12.75">
      <c r="AK23950" s="121"/>
    </row>
    <row r="23951" spans="37:37" ht="12.75">
      <c r="AK23951" s="121"/>
    </row>
    <row r="23952" spans="37:37" ht="12.75">
      <c r="AK23952" s="121"/>
    </row>
    <row r="23953" spans="37:37" ht="12.75">
      <c r="AK23953" s="121"/>
    </row>
    <row r="23954" spans="37:37" ht="12.75">
      <c r="AK23954" s="121"/>
    </row>
    <row r="23955" spans="37:37" ht="12.75">
      <c r="AK23955" s="121"/>
    </row>
    <row r="23956" spans="37:37" ht="12.75">
      <c r="AK23956" s="121"/>
    </row>
    <row r="23957" spans="37:37" ht="12.75">
      <c r="AK23957" s="121"/>
    </row>
    <row r="23958" spans="37:37" ht="12.75">
      <c r="AK23958" s="121"/>
    </row>
    <row r="23959" spans="37:37" ht="12.75">
      <c r="AK23959" s="121"/>
    </row>
    <row r="23960" spans="37:37" ht="12.75">
      <c r="AK23960" s="121"/>
    </row>
    <row r="23961" spans="37:37" ht="12.75">
      <c r="AK23961" s="121"/>
    </row>
    <row r="23962" spans="37:37" ht="12.75">
      <c r="AK23962" s="121"/>
    </row>
    <row r="23963" spans="37:37" ht="12.75">
      <c r="AK23963" s="121"/>
    </row>
    <row r="23964" spans="37:37" ht="12.75">
      <c r="AK23964" s="121"/>
    </row>
    <row r="23965" spans="37:37" ht="12.75">
      <c r="AK23965" s="121"/>
    </row>
    <row r="23966" spans="37:37" ht="12.75">
      <c r="AK23966" s="121"/>
    </row>
    <row r="23967" spans="37:37" ht="12.75">
      <c r="AK23967" s="121"/>
    </row>
    <row r="23968" spans="37:37" ht="12.75">
      <c r="AK23968" s="121"/>
    </row>
    <row r="23969" spans="37:37" ht="12.75">
      <c r="AK23969" s="121"/>
    </row>
    <row r="23970" spans="37:37" ht="12.75">
      <c r="AK23970" s="121"/>
    </row>
    <row r="23971" spans="37:37" ht="12.75">
      <c r="AK23971" s="121"/>
    </row>
    <row r="23972" spans="37:37" ht="12.75">
      <c r="AK23972" s="121"/>
    </row>
    <row r="23973" spans="37:37" ht="12.75">
      <c r="AK23973" s="121"/>
    </row>
    <row r="23974" spans="37:37" ht="12.75">
      <c r="AK23974" s="121"/>
    </row>
    <row r="23975" spans="37:37" ht="12.75">
      <c r="AK23975" s="121"/>
    </row>
    <row r="23976" spans="37:37" ht="12.75">
      <c r="AK23976" s="121"/>
    </row>
    <row r="23977" spans="37:37" ht="12.75">
      <c r="AK23977" s="121"/>
    </row>
    <row r="23978" spans="37:37" ht="12.75">
      <c r="AK23978" s="121"/>
    </row>
    <row r="23979" spans="37:37" ht="12.75">
      <c r="AK23979" s="121"/>
    </row>
    <row r="23980" spans="37:37" ht="12.75">
      <c r="AK23980" s="121"/>
    </row>
    <row r="23981" spans="37:37" ht="12.75">
      <c r="AK23981" s="121"/>
    </row>
    <row r="23982" spans="37:37" ht="12.75">
      <c r="AK23982" s="121"/>
    </row>
    <row r="23983" spans="37:37" ht="12.75">
      <c r="AK23983" s="121"/>
    </row>
    <row r="23984" spans="37:37" ht="12.75">
      <c r="AK23984" s="121"/>
    </row>
    <row r="23985" spans="37:37" ht="12.75">
      <c r="AK23985" s="121"/>
    </row>
    <row r="23986" spans="37:37" ht="12.75">
      <c r="AK23986" s="121"/>
    </row>
    <row r="23987" spans="37:37" ht="12.75">
      <c r="AK23987" s="121"/>
    </row>
    <row r="23988" spans="37:37" ht="12.75">
      <c r="AK23988" s="121"/>
    </row>
    <row r="23989" spans="37:37" ht="12.75">
      <c r="AK23989" s="121"/>
    </row>
    <row r="23990" spans="37:37" ht="12.75">
      <c r="AK23990" s="121"/>
    </row>
    <row r="23991" spans="37:37" ht="12.75">
      <c r="AK23991" s="121"/>
    </row>
    <row r="23992" spans="37:37" ht="12.75">
      <c r="AK23992" s="121"/>
    </row>
    <row r="23993" spans="37:37" ht="12.75">
      <c r="AK23993" s="121"/>
    </row>
    <row r="23994" spans="37:37" ht="12.75">
      <c r="AK23994" s="121"/>
    </row>
    <row r="23995" spans="37:37" ht="12.75">
      <c r="AK23995" s="121"/>
    </row>
    <row r="23996" spans="37:37" ht="12.75">
      <c r="AK23996" s="121"/>
    </row>
    <row r="23997" spans="37:37" ht="12.75">
      <c r="AK23997" s="121"/>
    </row>
    <row r="23998" spans="37:37" ht="12.75">
      <c r="AK23998" s="121"/>
    </row>
    <row r="23999" spans="37:37" ht="12.75">
      <c r="AK23999" s="121"/>
    </row>
    <row r="24000" spans="37:37" ht="12.75">
      <c r="AK24000" s="121"/>
    </row>
    <row r="24001" spans="37:37" ht="12.75">
      <c r="AK24001" s="121"/>
    </row>
    <row r="24002" spans="37:37" ht="12.75">
      <c r="AK24002" s="121"/>
    </row>
    <row r="24003" spans="37:37" ht="12.75">
      <c r="AK24003" s="121"/>
    </row>
    <row r="24004" spans="37:37" ht="12.75">
      <c r="AK24004" s="121"/>
    </row>
    <row r="24005" spans="37:37" ht="12.75">
      <c r="AK24005" s="121"/>
    </row>
    <row r="24006" spans="37:37" ht="12.75">
      <c r="AK24006" s="121"/>
    </row>
    <row r="24007" spans="37:37" ht="12.75">
      <c r="AK24007" s="121"/>
    </row>
    <row r="24008" spans="37:37" ht="12.75">
      <c r="AK24008" s="121"/>
    </row>
    <row r="24009" spans="37:37" ht="12.75">
      <c r="AK24009" s="121"/>
    </row>
    <row r="24010" spans="37:37" ht="12.75">
      <c r="AK24010" s="121"/>
    </row>
    <row r="24011" spans="37:37" ht="12.75">
      <c r="AK24011" s="121"/>
    </row>
    <row r="24012" spans="37:37" ht="12.75">
      <c r="AK24012" s="121"/>
    </row>
    <row r="24013" spans="37:37" ht="12.75">
      <c r="AK24013" s="121"/>
    </row>
    <row r="24014" spans="37:37" ht="12.75">
      <c r="AK24014" s="121"/>
    </row>
    <row r="24015" spans="37:37" ht="12.75">
      <c r="AK24015" s="121"/>
    </row>
    <row r="24016" spans="37:37" ht="12.75">
      <c r="AK24016" s="121"/>
    </row>
    <row r="24017" spans="37:37" ht="12.75">
      <c r="AK24017" s="121"/>
    </row>
    <row r="24018" spans="37:37" ht="12.75">
      <c r="AK24018" s="121"/>
    </row>
    <row r="24019" spans="37:37" ht="12.75">
      <c r="AK24019" s="121"/>
    </row>
    <row r="24020" spans="37:37" ht="12.75">
      <c r="AK24020" s="121"/>
    </row>
    <row r="24021" spans="37:37" ht="12.75">
      <c r="AK24021" s="121"/>
    </row>
    <row r="24022" spans="37:37" ht="12.75">
      <c r="AK24022" s="121"/>
    </row>
    <row r="24023" spans="37:37" ht="12.75">
      <c r="AK24023" s="121"/>
    </row>
    <row r="24024" spans="37:37" ht="12.75">
      <c r="AK24024" s="121"/>
    </row>
    <row r="24025" spans="37:37" ht="12.75">
      <c r="AK24025" s="121"/>
    </row>
    <row r="24026" spans="37:37" ht="12.75">
      <c r="AK24026" s="121"/>
    </row>
    <row r="24027" spans="37:37" ht="12.75">
      <c r="AK24027" s="121"/>
    </row>
    <row r="24028" spans="37:37" ht="12.75">
      <c r="AK24028" s="121"/>
    </row>
    <row r="24029" spans="37:37" ht="12.75">
      <c r="AK24029" s="121"/>
    </row>
    <row r="24030" spans="37:37" ht="12.75">
      <c r="AK24030" s="121"/>
    </row>
    <row r="24031" spans="37:37" ht="12.75">
      <c r="AK24031" s="121"/>
    </row>
    <row r="24032" spans="37:37" ht="12.75">
      <c r="AK24032" s="121"/>
    </row>
    <row r="24033" spans="37:37" ht="12.75">
      <c r="AK24033" s="121"/>
    </row>
    <row r="24034" spans="37:37" ht="12.75">
      <c r="AK24034" s="121"/>
    </row>
    <row r="24035" spans="37:37" ht="12.75">
      <c r="AK24035" s="121"/>
    </row>
    <row r="24036" spans="37:37" ht="12.75">
      <c r="AK24036" s="121"/>
    </row>
    <row r="24037" spans="37:37" ht="12.75">
      <c r="AK24037" s="121"/>
    </row>
    <row r="24038" spans="37:37" ht="12.75">
      <c r="AK24038" s="121"/>
    </row>
    <row r="24039" spans="37:37" ht="12.75">
      <c r="AK24039" s="121"/>
    </row>
    <row r="24040" spans="37:37" ht="12.75">
      <c r="AK24040" s="121"/>
    </row>
    <row r="24041" spans="37:37" ht="12.75">
      <c r="AK24041" s="121"/>
    </row>
    <row r="24042" spans="37:37" ht="12.75">
      <c r="AK24042" s="121"/>
    </row>
    <row r="24043" spans="37:37" ht="12.75">
      <c r="AK24043" s="121"/>
    </row>
    <row r="24044" spans="37:37" ht="12.75">
      <c r="AK24044" s="121"/>
    </row>
    <row r="24045" spans="37:37" ht="12.75">
      <c r="AK24045" s="121"/>
    </row>
    <row r="24046" spans="37:37" ht="12.75">
      <c r="AK24046" s="121"/>
    </row>
    <row r="24047" spans="37:37" ht="12.75">
      <c r="AK24047" s="121"/>
    </row>
    <row r="24048" spans="37:37" ht="12.75">
      <c r="AK24048" s="121"/>
    </row>
    <row r="24049" spans="37:37" ht="12.75">
      <c r="AK24049" s="121"/>
    </row>
    <row r="24050" spans="37:37" ht="12.75">
      <c r="AK24050" s="121"/>
    </row>
    <row r="24051" spans="37:37" ht="12.75">
      <c r="AK24051" s="121"/>
    </row>
    <row r="24052" spans="37:37" ht="12.75">
      <c r="AK24052" s="121"/>
    </row>
    <row r="24053" spans="37:37" ht="12.75">
      <c r="AK24053" s="121"/>
    </row>
    <row r="24054" spans="37:37" ht="12.75">
      <c r="AK24054" s="121"/>
    </row>
    <row r="24055" spans="37:37" ht="12.75">
      <c r="AK24055" s="121"/>
    </row>
    <row r="24056" spans="37:37" ht="12.75">
      <c r="AK24056" s="121"/>
    </row>
    <row r="24057" spans="37:37" ht="12.75">
      <c r="AK24057" s="121"/>
    </row>
    <row r="24058" spans="37:37" ht="12.75">
      <c r="AK24058" s="121"/>
    </row>
    <row r="24059" spans="37:37" ht="12.75">
      <c r="AK24059" s="121"/>
    </row>
    <row r="24060" spans="37:37" ht="12.75">
      <c r="AK24060" s="121"/>
    </row>
    <row r="24061" spans="37:37" ht="12.75">
      <c r="AK24061" s="121"/>
    </row>
    <row r="24062" spans="37:37" ht="12.75">
      <c r="AK24062" s="121"/>
    </row>
    <row r="24063" spans="37:37" ht="12.75">
      <c r="AK24063" s="121"/>
    </row>
    <row r="24064" spans="37:37" ht="12.75">
      <c r="AK24064" s="121"/>
    </row>
    <row r="24065" spans="37:37" ht="12.75">
      <c r="AK24065" s="121"/>
    </row>
    <row r="24066" spans="37:37" ht="12.75">
      <c r="AK24066" s="121"/>
    </row>
    <row r="24067" spans="37:37" ht="12.75">
      <c r="AK24067" s="121"/>
    </row>
    <row r="24068" spans="37:37" ht="12.75">
      <c r="AK24068" s="121"/>
    </row>
    <row r="24069" spans="37:37" ht="12.75">
      <c r="AK24069" s="121"/>
    </row>
    <row r="24070" spans="37:37" ht="12.75">
      <c r="AK24070" s="121"/>
    </row>
    <row r="24071" spans="37:37" ht="12.75">
      <c r="AK24071" s="121"/>
    </row>
    <row r="24072" spans="37:37" ht="12.75">
      <c r="AK24072" s="121"/>
    </row>
    <row r="24073" spans="37:37" ht="12.75">
      <c r="AK24073" s="121"/>
    </row>
    <row r="24074" spans="37:37" ht="12.75">
      <c r="AK24074" s="121"/>
    </row>
    <row r="24075" spans="37:37" ht="12.75">
      <c r="AK24075" s="121"/>
    </row>
    <row r="24076" spans="37:37" ht="12.75">
      <c r="AK24076" s="121"/>
    </row>
    <row r="24077" spans="37:37" ht="12.75">
      <c r="AK24077" s="121"/>
    </row>
    <row r="24078" spans="37:37" ht="12.75">
      <c r="AK24078" s="121"/>
    </row>
    <row r="24079" spans="37:37" ht="12.75">
      <c r="AK24079" s="121"/>
    </row>
    <row r="24080" spans="37:37" ht="12.75">
      <c r="AK24080" s="121"/>
    </row>
    <row r="24081" spans="37:37" ht="12.75">
      <c r="AK24081" s="121"/>
    </row>
    <row r="24082" spans="37:37" ht="12.75">
      <c r="AK24082" s="121"/>
    </row>
    <row r="24083" spans="37:37" ht="12.75">
      <c r="AK24083" s="121"/>
    </row>
    <row r="24084" spans="37:37" ht="12.75">
      <c r="AK24084" s="121"/>
    </row>
    <row r="24085" spans="37:37" ht="12.75">
      <c r="AK24085" s="121"/>
    </row>
    <row r="24086" spans="37:37" ht="12.75">
      <c r="AK24086" s="121"/>
    </row>
    <row r="24087" spans="37:37" ht="12.75">
      <c r="AK24087" s="121"/>
    </row>
    <row r="24088" spans="37:37" ht="12.75">
      <c r="AK24088" s="121"/>
    </row>
    <row r="24089" spans="37:37" ht="12.75">
      <c r="AK24089" s="121"/>
    </row>
    <row r="24090" spans="37:37" ht="12.75">
      <c r="AK24090" s="121"/>
    </row>
    <row r="24091" spans="37:37" ht="12.75">
      <c r="AK24091" s="121"/>
    </row>
    <row r="24092" spans="37:37" ht="12.75">
      <c r="AK24092" s="121"/>
    </row>
    <row r="24093" spans="37:37" ht="12.75">
      <c r="AK24093" s="121"/>
    </row>
    <row r="24094" spans="37:37" ht="12.75">
      <c r="AK24094" s="121"/>
    </row>
    <row r="24095" spans="37:37" ht="12.75">
      <c r="AK24095" s="121"/>
    </row>
    <row r="24096" spans="37:37" ht="12.75">
      <c r="AK24096" s="121"/>
    </row>
    <row r="24097" spans="37:37" ht="12.75">
      <c r="AK24097" s="121"/>
    </row>
    <row r="24098" spans="37:37" ht="12.75">
      <c r="AK24098" s="121"/>
    </row>
    <row r="24099" spans="37:37" ht="12.75">
      <c r="AK24099" s="121"/>
    </row>
    <row r="24100" spans="37:37" ht="12.75">
      <c r="AK24100" s="121"/>
    </row>
    <row r="24101" spans="37:37" ht="12.75">
      <c r="AK24101" s="121"/>
    </row>
    <row r="24102" spans="37:37" ht="12.75">
      <c r="AK24102" s="121"/>
    </row>
    <row r="24103" spans="37:37" ht="12.75">
      <c r="AK24103" s="121"/>
    </row>
    <row r="24104" spans="37:37" ht="12.75">
      <c r="AK24104" s="121"/>
    </row>
    <row r="24105" spans="37:37" ht="12.75">
      <c r="AK24105" s="121"/>
    </row>
    <row r="24106" spans="37:37" ht="12.75">
      <c r="AK24106" s="121"/>
    </row>
    <row r="24107" spans="37:37" ht="12.75">
      <c r="AK24107" s="121"/>
    </row>
    <row r="24108" spans="37:37" ht="12.75">
      <c r="AK24108" s="121"/>
    </row>
    <row r="24109" spans="37:37" ht="12.75">
      <c r="AK24109" s="121"/>
    </row>
    <row r="24110" spans="37:37" ht="12.75">
      <c r="AK24110" s="121"/>
    </row>
    <row r="24111" spans="37:37" ht="12.75">
      <c r="AK24111" s="121"/>
    </row>
    <row r="24112" spans="37:37" ht="12.75">
      <c r="AK24112" s="121"/>
    </row>
    <row r="24113" spans="37:37" ht="12.75">
      <c r="AK24113" s="121"/>
    </row>
    <row r="24114" spans="37:37" ht="12.75">
      <c r="AK24114" s="121"/>
    </row>
    <row r="24115" spans="37:37" ht="12.75">
      <c r="AK24115" s="121"/>
    </row>
    <row r="24116" spans="37:37" ht="12.75">
      <c r="AK24116" s="121"/>
    </row>
    <row r="24117" spans="37:37" ht="12.75">
      <c r="AK24117" s="121"/>
    </row>
    <row r="24118" spans="37:37" ht="12.75">
      <c r="AK24118" s="121"/>
    </row>
    <row r="24119" spans="37:37" ht="12.75">
      <c r="AK24119" s="121"/>
    </row>
    <row r="24120" spans="37:37" ht="12.75">
      <c r="AK24120" s="121"/>
    </row>
    <row r="24121" spans="37:37" ht="12.75">
      <c r="AK24121" s="121"/>
    </row>
    <row r="24122" spans="37:37" ht="12.75">
      <c r="AK24122" s="121"/>
    </row>
    <row r="24123" spans="37:37" ht="12.75">
      <c r="AK24123" s="121"/>
    </row>
    <row r="24124" spans="37:37" ht="12.75">
      <c r="AK24124" s="121"/>
    </row>
    <row r="24125" spans="37:37" ht="12.75">
      <c r="AK24125" s="121"/>
    </row>
    <row r="24126" spans="37:37" ht="12.75">
      <c r="AK24126" s="121"/>
    </row>
    <row r="24127" spans="37:37" ht="12.75">
      <c r="AK24127" s="121"/>
    </row>
    <row r="24128" spans="37:37" ht="12.75">
      <c r="AK24128" s="121"/>
    </row>
    <row r="24129" spans="37:37" ht="12.75">
      <c r="AK24129" s="121"/>
    </row>
    <row r="24130" spans="37:37" ht="12.75">
      <c r="AK24130" s="121"/>
    </row>
    <row r="24131" spans="37:37" ht="12.75">
      <c r="AK24131" s="121"/>
    </row>
    <row r="24132" spans="37:37" ht="12.75">
      <c r="AK24132" s="121"/>
    </row>
    <row r="24133" spans="37:37" ht="12.75">
      <c r="AK24133" s="121"/>
    </row>
    <row r="24134" spans="37:37" ht="12.75">
      <c r="AK24134" s="121"/>
    </row>
    <row r="24135" spans="37:37" ht="12.75">
      <c r="AK24135" s="121"/>
    </row>
    <row r="24136" spans="37:37" ht="12.75">
      <c r="AK24136" s="121"/>
    </row>
    <row r="24137" spans="37:37" ht="12.75">
      <c r="AK24137" s="121"/>
    </row>
    <row r="24138" spans="37:37" ht="12.75">
      <c r="AK24138" s="121"/>
    </row>
    <row r="24139" spans="37:37" ht="12.75">
      <c r="AK24139" s="121"/>
    </row>
    <row r="24140" spans="37:37" ht="12.75">
      <c r="AK24140" s="121"/>
    </row>
    <row r="24141" spans="37:37" ht="12.75">
      <c r="AK24141" s="121"/>
    </row>
    <row r="24142" spans="37:37" ht="12.75">
      <c r="AK24142" s="121"/>
    </row>
    <row r="24143" spans="37:37" ht="12.75">
      <c r="AK24143" s="121"/>
    </row>
    <row r="24144" spans="37:37" ht="12.75">
      <c r="AK24144" s="121"/>
    </row>
    <row r="24145" spans="37:37" ht="12.75">
      <c r="AK24145" s="121"/>
    </row>
    <row r="24146" spans="37:37" ht="12.75">
      <c r="AK24146" s="121"/>
    </row>
    <row r="24147" spans="37:37" ht="12.75">
      <c r="AK24147" s="121"/>
    </row>
    <row r="24148" spans="37:37" ht="12.75">
      <c r="AK24148" s="121"/>
    </row>
    <row r="24149" spans="37:37" ht="12.75">
      <c r="AK24149" s="121"/>
    </row>
    <row r="24150" spans="37:37" ht="12.75">
      <c r="AK24150" s="121"/>
    </row>
    <row r="24151" spans="37:37" ht="12.75">
      <c r="AK24151" s="121"/>
    </row>
    <row r="24152" spans="37:37" ht="12.75">
      <c r="AK24152" s="121"/>
    </row>
    <row r="24153" spans="37:37" ht="12.75">
      <c r="AK24153" s="121"/>
    </row>
    <row r="24154" spans="37:37" ht="12.75">
      <c r="AK24154" s="121"/>
    </row>
    <row r="24155" spans="37:37" ht="12.75">
      <c r="AK24155" s="121"/>
    </row>
    <row r="24156" spans="37:37" ht="12.75">
      <c r="AK24156" s="121"/>
    </row>
    <row r="24157" spans="37:37" ht="12.75">
      <c r="AK24157" s="121"/>
    </row>
    <row r="24158" spans="37:37" ht="12.75">
      <c r="AK24158" s="121"/>
    </row>
    <row r="24159" spans="37:37" ht="12.75">
      <c r="AK24159" s="121"/>
    </row>
    <row r="24160" spans="37:37" ht="12.75">
      <c r="AK24160" s="121"/>
    </row>
    <row r="24161" spans="37:37" ht="12.75">
      <c r="AK24161" s="121"/>
    </row>
    <row r="24162" spans="37:37" ht="12.75">
      <c r="AK24162" s="121"/>
    </row>
    <row r="24163" spans="37:37" ht="12.75">
      <c r="AK24163" s="121"/>
    </row>
    <row r="24164" spans="37:37" ht="12.75">
      <c r="AK24164" s="121"/>
    </row>
    <row r="24165" spans="37:37" ht="12.75">
      <c r="AK24165" s="121"/>
    </row>
    <row r="24166" spans="37:37" ht="12.75">
      <c r="AK24166" s="121"/>
    </row>
    <row r="24167" spans="37:37" ht="12.75">
      <c r="AK24167" s="121"/>
    </row>
    <row r="24168" spans="37:37" ht="12.75">
      <c r="AK24168" s="121"/>
    </row>
    <row r="24169" spans="37:37" ht="12.75">
      <c r="AK24169" s="121"/>
    </row>
    <row r="24170" spans="37:37" ht="12.75">
      <c r="AK24170" s="121"/>
    </row>
    <row r="24171" spans="37:37" ht="12.75">
      <c r="AK24171" s="121"/>
    </row>
    <row r="24172" spans="37:37" ht="12.75">
      <c r="AK24172" s="121"/>
    </row>
    <row r="24173" spans="37:37" ht="12.75">
      <c r="AK24173" s="121"/>
    </row>
    <row r="24174" spans="37:37" ht="12.75">
      <c r="AK24174" s="121"/>
    </row>
    <row r="24175" spans="37:37" ht="12.75">
      <c r="AK24175" s="121"/>
    </row>
    <row r="24176" spans="37:37" ht="12.75">
      <c r="AK24176" s="121"/>
    </row>
    <row r="24177" spans="37:37" ht="12.75">
      <c r="AK24177" s="121"/>
    </row>
    <row r="24178" spans="37:37" ht="12.75">
      <c r="AK24178" s="121"/>
    </row>
    <row r="24179" spans="37:37" ht="12.75">
      <c r="AK24179" s="121"/>
    </row>
    <row r="24180" spans="37:37" ht="12.75">
      <c r="AK24180" s="121"/>
    </row>
    <row r="24181" spans="37:37" ht="12.75">
      <c r="AK24181" s="121"/>
    </row>
    <row r="24182" spans="37:37" ht="12.75">
      <c r="AK24182" s="121"/>
    </row>
    <row r="24183" spans="37:37" ht="12.75">
      <c r="AK24183" s="121"/>
    </row>
    <row r="24184" spans="37:37" ht="12.75">
      <c r="AK24184" s="121"/>
    </row>
    <row r="24185" spans="37:37" ht="12.75">
      <c r="AK24185" s="121"/>
    </row>
    <row r="24186" spans="37:37" ht="12.75">
      <c r="AK24186" s="121"/>
    </row>
    <row r="24187" spans="37:37" ht="12.75">
      <c r="AK24187" s="121"/>
    </row>
    <row r="24188" spans="37:37" ht="12.75">
      <c r="AK24188" s="121"/>
    </row>
    <row r="24189" spans="37:37" ht="12.75">
      <c r="AK24189" s="121"/>
    </row>
    <row r="24190" spans="37:37" ht="12.75">
      <c r="AK24190" s="121"/>
    </row>
    <row r="24191" spans="37:37" ht="12.75">
      <c r="AK24191" s="121"/>
    </row>
    <row r="24192" spans="37:37" ht="12.75">
      <c r="AK24192" s="121"/>
    </row>
    <row r="24193" spans="37:37" ht="12.75">
      <c r="AK24193" s="121"/>
    </row>
    <row r="24194" spans="37:37" ht="12.75">
      <c r="AK24194" s="121"/>
    </row>
    <row r="24195" spans="37:37" ht="12.75">
      <c r="AK24195" s="121"/>
    </row>
    <row r="24196" spans="37:37" ht="12.75">
      <c r="AK24196" s="121"/>
    </row>
    <row r="24197" spans="37:37" ht="12.75">
      <c r="AK24197" s="121"/>
    </row>
    <row r="24198" spans="37:37" ht="12.75">
      <c r="AK24198" s="121"/>
    </row>
    <row r="24199" spans="37:37" ht="12.75">
      <c r="AK24199" s="121"/>
    </row>
    <row r="24200" spans="37:37" ht="12.75">
      <c r="AK24200" s="121"/>
    </row>
    <row r="24201" spans="37:37" ht="12.75">
      <c r="AK24201" s="121"/>
    </row>
    <row r="24202" spans="37:37" ht="12.75">
      <c r="AK24202" s="121"/>
    </row>
    <row r="24203" spans="37:37" ht="12.75">
      <c r="AK24203" s="121"/>
    </row>
    <row r="24204" spans="37:37" ht="12.75">
      <c r="AK24204" s="121"/>
    </row>
    <row r="24205" spans="37:37" ht="12.75">
      <c r="AK24205" s="121"/>
    </row>
    <row r="24206" spans="37:37" ht="12.75">
      <c r="AK24206" s="121"/>
    </row>
    <row r="24207" spans="37:37" ht="12.75">
      <c r="AK24207" s="121"/>
    </row>
    <row r="24208" spans="37:37" ht="12.75">
      <c r="AK24208" s="121"/>
    </row>
    <row r="24209" spans="37:37" ht="12.75">
      <c r="AK24209" s="121"/>
    </row>
    <row r="24210" spans="37:37" ht="12.75">
      <c r="AK24210" s="121"/>
    </row>
    <row r="24211" spans="37:37" ht="12.75">
      <c r="AK24211" s="121"/>
    </row>
    <row r="24212" spans="37:37" ht="12.75">
      <c r="AK24212" s="121"/>
    </row>
    <row r="24213" spans="37:37" ht="12.75">
      <c r="AK24213" s="121"/>
    </row>
    <row r="24214" spans="37:37" ht="12.75">
      <c r="AK24214" s="121"/>
    </row>
    <row r="24215" spans="37:37" ht="12.75">
      <c r="AK24215" s="121"/>
    </row>
    <row r="24216" spans="37:37" ht="12.75">
      <c r="AK24216" s="121"/>
    </row>
    <row r="24217" spans="37:37" ht="12.75">
      <c r="AK24217" s="121"/>
    </row>
    <row r="24218" spans="37:37" ht="12.75">
      <c r="AK24218" s="121"/>
    </row>
    <row r="24219" spans="37:37" ht="12.75">
      <c r="AK24219" s="121"/>
    </row>
    <row r="24220" spans="37:37" ht="12.75">
      <c r="AK24220" s="121"/>
    </row>
    <row r="24221" spans="37:37" ht="12.75">
      <c r="AK24221" s="121"/>
    </row>
    <row r="24222" spans="37:37" ht="12.75">
      <c r="AK24222" s="121"/>
    </row>
    <row r="24223" spans="37:37" ht="12.75">
      <c r="AK24223" s="121"/>
    </row>
    <row r="24224" spans="37:37" ht="12.75">
      <c r="AK24224" s="121"/>
    </row>
    <row r="24225" spans="37:37" ht="12.75">
      <c r="AK24225" s="121"/>
    </row>
    <row r="24226" spans="37:37" ht="12.75">
      <c r="AK24226" s="121"/>
    </row>
    <row r="24227" spans="37:37" ht="12.75">
      <c r="AK24227" s="121"/>
    </row>
    <row r="24228" spans="37:37" ht="12.75">
      <c r="AK24228" s="121"/>
    </row>
    <row r="24229" spans="37:37" ht="12.75">
      <c r="AK24229" s="121"/>
    </row>
    <row r="24230" spans="37:37" ht="12.75">
      <c r="AK24230" s="121"/>
    </row>
    <row r="24231" spans="37:37" ht="12.75">
      <c r="AK24231" s="121"/>
    </row>
    <row r="24232" spans="37:37" ht="12.75">
      <c r="AK24232" s="121"/>
    </row>
    <row r="24233" spans="37:37" ht="12.75">
      <c r="AK24233" s="121"/>
    </row>
    <row r="24234" spans="37:37" ht="12.75">
      <c r="AK24234" s="121"/>
    </row>
    <row r="24235" spans="37:37" ht="12.75">
      <c r="AK24235" s="121"/>
    </row>
    <row r="24236" spans="37:37" ht="12.75">
      <c r="AK24236" s="121"/>
    </row>
    <row r="24237" spans="37:37" ht="12.75">
      <c r="AK24237" s="121"/>
    </row>
    <row r="24238" spans="37:37" ht="12.75">
      <c r="AK24238" s="121"/>
    </row>
    <row r="24239" spans="37:37" ht="12.75">
      <c r="AK24239" s="121"/>
    </row>
    <row r="24240" spans="37:37" ht="12.75">
      <c r="AK24240" s="121"/>
    </row>
    <row r="24241" spans="37:37" ht="12.75">
      <c r="AK24241" s="121"/>
    </row>
    <row r="24242" spans="37:37" ht="12.75">
      <c r="AK24242" s="121"/>
    </row>
    <row r="24243" spans="37:37" ht="12.75">
      <c r="AK24243" s="121"/>
    </row>
    <row r="24244" spans="37:37" ht="12.75">
      <c r="AK24244" s="121"/>
    </row>
    <row r="24245" spans="37:37" ht="12.75">
      <c r="AK24245" s="121"/>
    </row>
    <row r="24246" spans="37:37" ht="12.75">
      <c r="AK24246" s="121"/>
    </row>
    <row r="24247" spans="37:37" ht="12.75">
      <c r="AK24247" s="121"/>
    </row>
    <row r="24248" spans="37:37" ht="12.75">
      <c r="AK24248" s="121"/>
    </row>
    <row r="24249" spans="37:37" ht="12.75">
      <c r="AK24249" s="121"/>
    </row>
    <row r="24250" spans="37:37" ht="12.75">
      <c r="AK24250" s="121"/>
    </row>
    <row r="24251" spans="37:37" ht="12.75">
      <c r="AK24251" s="121"/>
    </row>
    <row r="24252" spans="37:37" ht="12.75">
      <c r="AK24252" s="121"/>
    </row>
    <row r="24253" spans="37:37" ht="12.75">
      <c r="AK24253" s="121"/>
    </row>
    <row r="24254" spans="37:37" ht="12.75">
      <c r="AK24254" s="121"/>
    </row>
    <row r="24255" spans="37:37" ht="12.75">
      <c r="AK24255" s="121"/>
    </row>
    <row r="24256" spans="37:37" ht="12.75">
      <c r="AK24256" s="121"/>
    </row>
    <row r="24257" spans="37:37" ht="12.75">
      <c r="AK24257" s="121"/>
    </row>
    <row r="24258" spans="37:37" ht="12.75">
      <c r="AK24258" s="121"/>
    </row>
    <row r="24259" spans="37:37" ht="12.75">
      <c r="AK24259" s="121"/>
    </row>
    <row r="24260" spans="37:37" ht="12.75">
      <c r="AK24260" s="121"/>
    </row>
    <row r="24261" spans="37:37" ht="12.75">
      <c r="AK24261" s="121"/>
    </row>
    <row r="24262" spans="37:37" ht="12.75">
      <c r="AK24262" s="121"/>
    </row>
    <row r="24263" spans="37:37" ht="12.75">
      <c r="AK24263" s="121"/>
    </row>
    <row r="24264" spans="37:37" ht="12.75">
      <c r="AK24264" s="121"/>
    </row>
    <row r="24265" spans="37:37" ht="12.75">
      <c r="AK24265" s="121"/>
    </row>
    <row r="24266" spans="37:37" ht="12.75">
      <c r="AK24266" s="121"/>
    </row>
    <row r="24267" spans="37:37" ht="12.75">
      <c r="AK24267" s="121"/>
    </row>
    <row r="24268" spans="37:37" ht="12.75">
      <c r="AK24268" s="121"/>
    </row>
    <row r="24269" spans="37:37" ht="12.75">
      <c r="AK24269" s="121"/>
    </row>
    <row r="24270" spans="37:37" ht="12.75">
      <c r="AK24270" s="121"/>
    </row>
    <row r="24271" spans="37:37" ht="12.75">
      <c r="AK24271" s="121"/>
    </row>
    <row r="24272" spans="37:37" ht="12.75">
      <c r="AK24272" s="121"/>
    </row>
    <row r="24273" spans="37:37" ht="12.75">
      <c r="AK24273" s="121"/>
    </row>
    <row r="24274" spans="37:37" ht="12.75">
      <c r="AK24274" s="121"/>
    </row>
    <row r="24275" spans="37:37" ht="12.75">
      <c r="AK24275" s="121"/>
    </row>
    <row r="24276" spans="37:37" ht="12.75">
      <c r="AK24276" s="121"/>
    </row>
    <row r="24277" spans="37:37" ht="12.75">
      <c r="AK24277" s="121"/>
    </row>
    <row r="24278" spans="37:37" ht="12.75">
      <c r="AK24278" s="121"/>
    </row>
    <row r="24279" spans="37:37" ht="12.75">
      <c r="AK24279" s="121"/>
    </row>
    <row r="24280" spans="37:37" ht="12.75">
      <c r="AK24280" s="121"/>
    </row>
    <row r="24281" spans="37:37" ht="12.75">
      <c r="AK24281" s="121"/>
    </row>
    <row r="24282" spans="37:37" ht="12.75">
      <c r="AK24282" s="121"/>
    </row>
    <row r="24283" spans="37:37" ht="12.75">
      <c r="AK24283" s="121"/>
    </row>
    <row r="24284" spans="37:37" ht="12.75">
      <c r="AK24284" s="121"/>
    </row>
    <row r="24285" spans="37:37" ht="12.75">
      <c r="AK24285" s="121"/>
    </row>
    <row r="24286" spans="37:37" ht="12.75">
      <c r="AK24286" s="121"/>
    </row>
    <row r="24287" spans="37:37" ht="12.75">
      <c r="AK24287" s="121"/>
    </row>
    <row r="24288" spans="37:37" ht="12.75">
      <c r="AK24288" s="121"/>
    </row>
    <row r="24289" spans="37:37" ht="12.75">
      <c r="AK24289" s="121"/>
    </row>
    <row r="24290" spans="37:37" ht="12.75">
      <c r="AK24290" s="121"/>
    </row>
    <row r="24291" spans="37:37" ht="12.75">
      <c r="AK24291" s="121"/>
    </row>
    <row r="24292" spans="37:37" ht="12.75">
      <c r="AK24292" s="121"/>
    </row>
    <row r="24293" spans="37:37" ht="12.75">
      <c r="AK24293" s="121"/>
    </row>
    <row r="24294" spans="37:37" ht="12.75">
      <c r="AK24294" s="121"/>
    </row>
    <row r="24295" spans="37:37" ht="12.75">
      <c r="AK24295" s="121"/>
    </row>
    <row r="24296" spans="37:37" ht="12.75">
      <c r="AK24296" s="121"/>
    </row>
    <row r="24297" spans="37:37" ht="12.75">
      <c r="AK24297" s="121"/>
    </row>
    <row r="24298" spans="37:37" ht="12.75">
      <c r="AK24298" s="121"/>
    </row>
    <row r="24299" spans="37:37" ht="12.75">
      <c r="AK24299" s="121"/>
    </row>
    <row r="24300" spans="37:37" ht="12.75">
      <c r="AK24300" s="121"/>
    </row>
    <row r="24301" spans="37:37" ht="12.75">
      <c r="AK24301" s="121"/>
    </row>
    <row r="24302" spans="37:37" ht="12.75">
      <c r="AK24302" s="121"/>
    </row>
    <row r="24303" spans="37:37" ht="12.75">
      <c r="AK24303" s="121"/>
    </row>
    <row r="24304" spans="37:37" ht="12.75">
      <c r="AK24304" s="121"/>
    </row>
    <row r="24305" spans="37:37" ht="12.75">
      <c r="AK24305" s="121"/>
    </row>
    <row r="24306" spans="37:37" ht="12.75">
      <c r="AK24306" s="121"/>
    </row>
    <row r="24307" spans="37:37" ht="12.75">
      <c r="AK24307" s="121"/>
    </row>
    <row r="24308" spans="37:37" ht="12.75">
      <c r="AK24308" s="121"/>
    </row>
    <row r="24309" spans="37:37" ht="12.75">
      <c r="AK24309" s="121"/>
    </row>
    <row r="24310" spans="37:37" ht="12.75">
      <c r="AK24310" s="121"/>
    </row>
    <row r="24311" spans="37:37" ht="12.75">
      <c r="AK24311" s="121"/>
    </row>
    <row r="24312" spans="37:37" ht="12.75">
      <c r="AK24312" s="121"/>
    </row>
    <row r="24313" spans="37:37" ht="12.75">
      <c r="AK24313" s="121"/>
    </row>
    <row r="24314" spans="37:37" ht="12.75">
      <c r="AK24314" s="121"/>
    </row>
    <row r="24315" spans="37:37" ht="12.75">
      <c r="AK24315" s="121"/>
    </row>
    <row r="24316" spans="37:37" ht="12.75">
      <c r="AK24316" s="121"/>
    </row>
    <row r="24317" spans="37:37" ht="12.75">
      <c r="AK24317" s="121"/>
    </row>
    <row r="24318" spans="37:37" ht="12.75">
      <c r="AK24318" s="121"/>
    </row>
    <row r="24319" spans="37:37" ht="12.75">
      <c r="AK24319" s="121"/>
    </row>
    <row r="24320" spans="37:37" ht="12.75">
      <c r="AK24320" s="121"/>
    </row>
    <row r="24321" spans="37:37" ht="12.75">
      <c r="AK24321" s="121"/>
    </row>
    <row r="24322" spans="37:37" ht="12.75">
      <c r="AK24322" s="121"/>
    </row>
    <row r="24323" spans="37:37" ht="12.75">
      <c r="AK24323" s="121"/>
    </row>
    <row r="24324" spans="37:37" ht="12.75">
      <c r="AK24324" s="121"/>
    </row>
    <row r="24325" spans="37:37" ht="12.75">
      <c r="AK24325" s="121"/>
    </row>
    <row r="24326" spans="37:37" ht="12.75">
      <c r="AK24326" s="121"/>
    </row>
    <row r="24327" spans="37:37" ht="12.75">
      <c r="AK24327" s="121"/>
    </row>
    <row r="24328" spans="37:37" ht="12.75">
      <c r="AK24328" s="121"/>
    </row>
    <row r="24329" spans="37:37" ht="12.75">
      <c r="AK24329" s="121"/>
    </row>
    <row r="24330" spans="37:37" ht="12.75">
      <c r="AK24330" s="121"/>
    </row>
    <row r="24331" spans="37:37" ht="12.75">
      <c r="AK24331" s="121"/>
    </row>
    <row r="24332" spans="37:37" ht="12.75">
      <c r="AK24332" s="121"/>
    </row>
    <row r="24333" spans="37:37" ht="12.75">
      <c r="AK24333" s="121"/>
    </row>
    <row r="24334" spans="37:37" ht="12.75">
      <c r="AK24334" s="121"/>
    </row>
    <row r="24335" spans="37:37" ht="12.75">
      <c r="AK24335" s="121"/>
    </row>
    <row r="24336" spans="37:37" ht="12.75">
      <c r="AK24336" s="121"/>
    </row>
    <row r="24337" spans="37:37" ht="12.75">
      <c r="AK24337" s="121"/>
    </row>
    <row r="24338" spans="37:37" ht="12.75">
      <c r="AK24338" s="121"/>
    </row>
    <row r="24339" spans="37:37" ht="12.75">
      <c r="AK24339" s="121"/>
    </row>
    <row r="24340" spans="37:37" ht="12.75">
      <c r="AK24340" s="121"/>
    </row>
    <row r="24341" spans="37:37" ht="12.75">
      <c r="AK24341" s="121"/>
    </row>
    <row r="24342" spans="37:37" ht="12.75">
      <c r="AK24342" s="121"/>
    </row>
    <row r="24343" spans="37:37" ht="12.75">
      <c r="AK24343" s="121"/>
    </row>
    <row r="24344" spans="37:37" ht="12.75">
      <c r="AK24344" s="121"/>
    </row>
    <row r="24345" spans="37:37" ht="12.75">
      <c r="AK24345" s="121"/>
    </row>
    <row r="24346" spans="37:37" ht="12.75">
      <c r="AK24346" s="121"/>
    </row>
    <row r="24347" spans="37:37" ht="12.75">
      <c r="AK24347" s="121"/>
    </row>
    <row r="24348" spans="37:37" ht="12.75">
      <c r="AK24348" s="121"/>
    </row>
    <row r="24349" spans="37:37" ht="12.75">
      <c r="AK24349" s="121"/>
    </row>
    <row r="24350" spans="37:37" ht="12.75">
      <c r="AK24350" s="121"/>
    </row>
    <row r="24351" spans="37:37" ht="12.75">
      <c r="AK24351" s="121"/>
    </row>
    <row r="24352" spans="37:37" ht="12.75">
      <c r="AK24352" s="121"/>
    </row>
    <row r="24353" spans="37:37" ht="12.75">
      <c r="AK24353" s="121"/>
    </row>
    <row r="24354" spans="37:37" ht="12.75">
      <c r="AK24354" s="121"/>
    </row>
    <row r="24355" spans="37:37" ht="12.75">
      <c r="AK24355" s="121"/>
    </row>
    <row r="24356" spans="37:37" ht="12.75">
      <c r="AK24356" s="121"/>
    </row>
    <row r="24357" spans="37:37" ht="12.75">
      <c r="AK24357" s="121"/>
    </row>
    <row r="24358" spans="37:37" ht="12.75">
      <c r="AK24358" s="121"/>
    </row>
    <row r="24359" spans="37:37" ht="12.75">
      <c r="AK24359" s="121"/>
    </row>
    <row r="24360" spans="37:37" ht="12.75">
      <c r="AK24360" s="121"/>
    </row>
    <row r="24361" spans="37:37" ht="12.75">
      <c r="AK24361" s="121"/>
    </row>
    <row r="24362" spans="37:37" ht="12.75">
      <c r="AK24362" s="121"/>
    </row>
    <row r="24363" spans="37:37" ht="12.75">
      <c r="AK24363" s="121"/>
    </row>
    <row r="24364" spans="37:37" ht="12.75">
      <c r="AK24364" s="121"/>
    </row>
    <row r="24365" spans="37:37" ht="12.75">
      <c r="AK24365" s="121"/>
    </row>
    <row r="24366" spans="37:37" ht="12.75">
      <c r="AK24366" s="121"/>
    </row>
    <row r="24367" spans="37:37" ht="12.75">
      <c r="AK24367" s="121"/>
    </row>
    <row r="24368" spans="37:37" ht="12.75">
      <c r="AK24368" s="121"/>
    </row>
    <row r="24369" spans="37:37" ht="12.75">
      <c r="AK24369" s="121"/>
    </row>
    <row r="24370" spans="37:37" ht="12.75">
      <c r="AK24370" s="121"/>
    </row>
    <row r="24371" spans="37:37" ht="12.75">
      <c r="AK24371" s="121"/>
    </row>
    <row r="24372" spans="37:37" ht="12.75">
      <c r="AK24372" s="121"/>
    </row>
    <row r="24373" spans="37:37" ht="12.75">
      <c r="AK24373" s="121"/>
    </row>
    <row r="24374" spans="37:37" ht="12.75">
      <c r="AK24374" s="121"/>
    </row>
    <row r="24375" spans="37:37" ht="12.75">
      <c r="AK24375" s="121"/>
    </row>
    <row r="24376" spans="37:37" ht="12.75">
      <c r="AK24376" s="121"/>
    </row>
    <row r="24377" spans="37:37" ht="12.75">
      <c r="AK24377" s="121"/>
    </row>
    <row r="24378" spans="37:37" ht="12.75">
      <c r="AK24378" s="121"/>
    </row>
    <row r="24379" spans="37:37" ht="12.75">
      <c r="AK24379" s="121"/>
    </row>
    <row r="24380" spans="37:37" ht="12.75">
      <c r="AK24380" s="121"/>
    </row>
    <row r="24381" spans="37:37" ht="12.75">
      <c r="AK24381" s="121"/>
    </row>
    <row r="24382" spans="37:37" ht="12.75">
      <c r="AK24382" s="121"/>
    </row>
    <row r="24383" spans="37:37" ht="12.75">
      <c r="AK24383" s="121"/>
    </row>
    <row r="24384" spans="37:37" ht="12.75">
      <c r="AK24384" s="121"/>
    </row>
    <row r="24385" spans="37:37" ht="12.75">
      <c r="AK24385" s="121"/>
    </row>
    <row r="24386" spans="37:37" ht="12.75">
      <c r="AK24386" s="121"/>
    </row>
    <row r="24387" spans="37:37" ht="12.75">
      <c r="AK24387" s="121"/>
    </row>
    <row r="24388" spans="37:37" ht="12.75">
      <c r="AK24388" s="121"/>
    </row>
    <row r="24389" spans="37:37" ht="12.75">
      <c r="AK24389" s="121"/>
    </row>
    <row r="24390" spans="37:37" ht="12.75">
      <c r="AK24390" s="121"/>
    </row>
    <row r="24391" spans="37:37" ht="12.75">
      <c r="AK24391" s="121"/>
    </row>
    <row r="24392" spans="37:37" ht="12.75">
      <c r="AK24392" s="121"/>
    </row>
    <row r="24393" spans="37:37" ht="12.75">
      <c r="AK24393" s="121"/>
    </row>
    <row r="24394" spans="37:37" ht="12.75">
      <c r="AK24394" s="121"/>
    </row>
    <row r="24395" spans="37:37" ht="12.75">
      <c r="AK24395" s="121"/>
    </row>
    <row r="24396" spans="37:37" ht="12.75">
      <c r="AK24396" s="121"/>
    </row>
    <row r="24397" spans="37:37" ht="12.75">
      <c r="AK24397" s="121"/>
    </row>
    <row r="24398" spans="37:37" ht="12.75">
      <c r="AK24398" s="121"/>
    </row>
    <row r="24399" spans="37:37" ht="12.75">
      <c r="AK24399" s="121"/>
    </row>
    <row r="24400" spans="37:37" ht="12.75">
      <c r="AK24400" s="121"/>
    </row>
    <row r="24401" spans="37:37" ht="12.75">
      <c r="AK24401" s="121"/>
    </row>
    <row r="24402" spans="37:37" ht="12.75">
      <c r="AK24402" s="121"/>
    </row>
    <row r="24403" spans="37:37" ht="12.75">
      <c r="AK24403" s="121"/>
    </row>
    <row r="24404" spans="37:37" ht="12.75">
      <c r="AK24404" s="121"/>
    </row>
    <row r="24405" spans="37:37" ht="12.75">
      <c r="AK24405" s="121"/>
    </row>
    <row r="24406" spans="37:37" ht="12.75">
      <c r="AK24406" s="121"/>
    </row>
    <row r="24407" spans="37:37" ht="12.75">
      <c r="AK24407" s="121"/>
    </row>
    <row r="24408" spans="37:37" ht="12.75">
      <c r="AK24408" s="121"/>
    </row>
    <row r="24409" spans="37:37" ht="12.75">
      <c r="AK24409" s="121"/>
    </row>
    <row r="24410" spans="37:37" ht="12.75">
      <c r="AK24410" s="121"/>
    </row>
    <row r="24411" spans="37:37" ht="12.75">
      <c r="AK24411" s="121"/>
    </row>
    <row r="24412" spans="37:37" ht="12.75">
      <c r="AK24412" s="121"/>
    </row>
    <row r="24413" spans="37:37" ht="12.75">
      <c r="AK24413" s="121"/>
    </row>
    <row r="24414" spans="37:37" ht="12.75">
      <c r="AK24414" s="121"/>
    </row>
    <row r="24415" spans="37:37" ht="12.75">
      <c r="AK24415" s="121"/>
    </row>
    <row r="24416" spans="37:37" ht="12.75">
      <c r="AK24416" s="121"/>
    </row>
    <row r="24417" spans="37:37" ht="12.75">
      <c r="AK24417" s="121"/>
    </row>
    <row r="24418" spans="37:37" ht="12.75">
      <c r="AK24418" s="121"/>
    </row>
    <row r="24419" spans="37:37" ht="12.75">
      <c r="AK24419" s="121"/>
    </row>
    <row r="24420" spans="37:37" ht="12.75">
      <c r="AK24420" s="121"/>
    </row>
    <row r="24421" spans="37:37" ht="12.75">
      <c r="AK24421" s="121"/>
    </row>
    <row r="24422" spans="37:37" ht="12.75">
      <c r="AK24422" s="121"/>
    </row>
    <row r="24423" spans="37:37" ht="12.75">
      <c r="AK24423" s="121"/>
    </row>
    <row r="24424" spans="37:37" ht="12.75">
      <c r="AK24424" s="121"/>
    </row>
    <row r="24425" spans="37:37" ht="12.75">
      <c r="AK24425" s="121"/>
    </row>
    <row r="24426" spans="37:37" ht="12.75">
      <c r="AK24426" s="121"/>
    </row>
    <row r="24427" spans="37:37" ht="12.75">
      <c r="AK24427" s="121"/>
    </row>
    <row r="24428" spans="37:37" ht="12.75">
      <c r="AK24428" s="121"/>
    </row>
    <row r="24429" spans="37:37" ht="12.75">
      <c r="AK24429" s="121"/>
    </row>
    <row r="24430" spans="37:37" ht="12.75">
      <c r="AK24430" s="121"/>
    </row>
    <row r="24431" spans="37:37" ht="12.75">
      <c r="AK24431" s="121"/>
    </row>
    <row r="24432" spans="37:37" ht="12.75">
      <c r="AK24432" s="121"/>
    </row>
    <row r="24433" spans="37:37" ht="12.75">
      <c r="AK24433" s="121"/>
    </row>
    <row r="24434" spans="37:37" ht="12.75">
      <c r="AK24434" s="121"/>
    </row>
    <row r="24435" spans="37:37" ht="12.75">
      <c r="AK24435" s="121"/>
    </row>
    <row r="24436" spans="37:37" ht="12.75">
      <c r="AK24436" s="121"/>
    </row>
    <row r="24437" spans="37:37" ht="12.75">
      <c r="AK24437" s="121"/>
    </row>
    <row r="24438" spans="37:37" ht="12.75">
      <c r="AK24438" s="121"/>
    </row>
    <row r="24439" spans="37:37" ht="12.75">
      <c r="AK24439" s="121"/>
    </row>
    <row r="24440" spans="37:37" ht="12.75">
      <c r="AK24440" s="121"/>
    </row>
    <row r="24441" spans="37:37" ht="12.75">
      <c r="AK24441" s="121"/>
    </row>
    <row r="24442" spans="37:37" ht="12.75">
      <c r="AK24442" s="121"/>
    </row>
    <row r="24443" spans="37:37" ht="12.75">
      <c r="AK24443" s="121"/>
    </row>
    <row r="24444" spans="37:37" ht="12.75">
      <c r="AK24444" s="121"/>
    </row>
    <row r="24445" spans="37:37" ht="12.75">
      <c r="AK24445" s="121"/>
    </row>
    <row r="24446" spans="37:37" ht="12.75">
      <c r="AK24446" s="121"/>
    </row>
    <row r="24447" spans="37:37" ht="12.75">
      <c r="AK24447" s="121"/>
    </row>
    <row r="24448" spans="37:37" ht="12.75">
      <c r="AK24448" s="121"/>
    </row>
    <row r="24449" spans="37:37" ht="12.75">
      <c r="AK24449" s="121"/>
    </row>
    <row r="24450" spans="37:37" ht="12.75">
      <c r="AK24450" s="121"/>
    </row>
    <row r="24451" spans="37:37" ht="12.75">
      <c r="AK24451" s="121"/>
    </row>
    <row r="24452" spans="37:37" ht="12.75">
      <c r="AK24452" s="121"/>
    </row>
    <row r="24453" spans="37:37" ht="12.75">
      <c r="AK24453" s="121"/>
    </row>
    <row r="24454" spans="37:37" ht="12.75">
      <c r="AK24454" s="121"/>
    </row>
    <row r="24455" spans="37:37" ht="12.75">
      <c r="AK24455" s="121"/>
    </row>
    <row r="24456" spans="37:37" ht="12.75">
      <c r="AK24456" s="121"/>
    </row>
    <row r="24457" spans="37:37" ht="12.75">
      <c r="AK24457" s="121"/>
    </row>
    <row r="24458" spans="37:37" ht="12.75">
      <c r="AK24458" s="121"/>
    </row>
    <row r="24459" spans="37:37" ht="12.75">
      <c r="AK24459" s="121"/>
    </row>
    <row r="24460" spans="37:37" ht="12.75">
      <c r="AK24460" s="121"/>
    </row>
    <row r="24461" spans="37:37" ht="12.75">
      <c r="AK24461" s="121"/>
    </row>
    <row r="24462" spans="37:37" ht="12.75">
      <c r="AK24462" s="121"/>
    </row>
    <row r="24463" spans="37:37" ht="12.75">
      <c r="AK24463" s="121"/>
    </row>
    <row r="24464" spans="37:37" ht="12.75">
      <c r="AK24464" s="121"/>
    </row>
    <row r="24465" spans="37:37" ht="12.75">
      <c r="AK24465" s="121"/>
    </row>
    <row r="24466" spans="37:37" ht="12.75">
      <c r="AK24466" s="121"/>
    </row>
    <row r="24467" spans="37:37" ht="12.75">
      <c r="AK24467" s="121"/>
    </row>
    <row r="24468" spans="37:37" ht="12.75">
      <c r="AK24468" s="121"/>
    </row>
    <row r="24469" spans="37:37" ht="12.75">
      <c r="AK24469" s="121"/>
    </row>
    <row r="24470" spans="37:37" ht="12.75">
      <c r="AK24470" s="121"/>
    </row>
    <row r="24471" spans="37:37" ht="12.75">
      <c r="AK24471" s="121"/>
    </row>
    <row r="24472" spans="37:37" ht="12.75">
      <c r="AK24472" s="121"/>
    </row>
    <row r="24473" spans="37:37" ht="12.75">
      <c r="AK24473" s="121"/>
    </row>
    <row r="24474" spans="37:37" ht="12.75">
      <c r="AK24474" s="121"/>
    </row>
    <row r="24475" spans="37:37" ht="12.75">
      <c r="AK24475" s="121"/>
    </row>
    <row r="24476" spans="37:37" ht="12.75">
      <c r="AK24476" s="121"/>
    </row>
    <row r="24477" spans="37:37" ht="12.75">
      <c r="AK24477" s="121"/>
    </row>
    <row r="24478" spans="37:37" ht="12.75">
      <c r="AK24478" s="121"/>
    </row>
    <row r="24479" spans="37:37" ht="12.75">
      <c r="AK24479" s="121"/>
    </row>
    <row r="24480" spans="37:37" ht="12.75">
      <c r="AK24480" s="121"/>
    </row>
    <row r="24481" spans="37:37" ht="12.75">
      <c r="AK24481" s="121"/>
    </row>
    <row r="24482" spans="37:37" ht="12.75">
      <c r="AK24482" s="121"/>
    </row>
    <row r="24483" spans="37:37" ht="12.75">
      <c r="AK24483" s="121"/>
    </row>
    <row r="24484" spans="37:37" ht="12.75">
      <c r="AK24484" s="121"/>
    </row>
    <row r="24485" spans="37:37" ht="12.75">
      <c r="AK24485" s="121"/>
    </row>
    <row r="24486" spans="37:37" ht="12.75">
      <c r="AK24486" s="121"/>
    </row>
    <row r="24487" spans="37:37" ht="12.75">
      <c r="AK24487" s="121"/>
    </row>
    <row r="24488" spans="37:37" ht="12.75">
      <c r="AK24488" s="121"/>
    </row>
    <row r="24489" spans="37:37" ht="12.75">
      <c r="AK24489" s="121"/>
    </row>
    <row r="24490" spans="37:37" ht="12.75">
      <c r="AK24490" s="121"/>
    </row>
    <row r="24491" spans="37:37" ht="12.75">
      <c r="AK24491" s="121"/>
    </row>
    <row r="24492" spans="37:37" ht="12.75">
      <c r="AK24492" s="121"/>
    </row>
    <row r="24493" spans="37:37" ht="12.75">
      <c r="AK24493" s="121"/>
    </row>
    <row r="24494" spans="37:37" ht="12.75">
      <c r="AK24494" s="121"/>
    </row>
    <row r="24495" spans="37:37" ht="12.75">
      <c r="AK24495" s="121"/>
    </row>
    <row r="24496" spans="37:37" ht="12.75">
      <c r="AK24496" s="121"/>
    </row>
    <row r="24497" spans="37:37" ht="12.75">
      <c r="AK24497" s="121"/>
    </row>
    <row r="24498" spans="37:37" ht="12.75">
      <c r="AK24498" s="121"/>
    </row>
    <row r="24499" spans="37:37" ht="12.75">
      <c r="AK24499" s="121"/>
    </row>
    <row r="24500" spans="37:37" ht="12.75">
      <c r="AK24500" s="121"/>
    </row>
    <row r="24501" spans="37:37" ht="12.75">
      <c r="AK24501" s="121"/>
    </row>
    <row r="24502" spans="37:37" ht="12.75">
      <c r="AK24502" s="121"/>
    </row>
    <row r="24503" spans="37:37" ht="12.75">
      <c r="AK24503" s="121"/>
    </row>
    <row r="24504" spans="37:37" ht="12.75">
      <c r="AK24504" s="121"/>
    </row>
    <row r="24505" spans="37:37" ht="12.75">
      <c r="AK24505" s="121"/>
    </row>
    <row r="24506" spans="37:37" ht="12.75">
      <c r="AK24506" s="121"/>
    </row>
    <row r="24507" spans="37:37" ht="12.75">
      <c r="AK24507" s="121"/>
    </row>
    <row r="24508" spans="37:37" ht="12.75">
      <c r="AK24508" s="121"/>
    </row>
    <row r="24509" spans="37:37" ht="12.75">
      <c r="AK24509" s="121"/>
    </row>
    <row r="24510" spans="37:37" ht="12.75">
      <c r="AK24510" s="121"/>
    </row>
    <row r="24511" spans="37:37" ht="12.75">
      <c r="AK24511" s="121"/>
    </row>
    <row r="24512" spans="37:37" ht="12.75">
      <c r="AK24512" s="121"/>
    </row>
    <row r="24513" spans="37:37" ht="12.75">
      <c r="AK24513" s="121"/>
    </row>
    <row r="24514" spans="37:37" ht="12.75">
      <c r="AK24514" s="121"/>
    </row>
    <row r="24515" spans="37:37" ht="12.75">
      <c r="AK24515" s="121"/>
    </row>
    <row r="24516" spans="37:37" ht="12.75">
      <c r="AK24516" s="121"/>
    </row>
    <row r="24517" spans="37:37" ht="12.75">
      <c r="AK24517" s="121"/>
    </row>
    <row r="24518" spans="37:37" ht="12.75">
      <c r="AK24518" s="121"/>
    </row>
    <row r="24519" spans="37:37" ht="12.75">
      <c r="AK24519" s="121"/>
    </row>
    <row r="24520" spans="37:37" ht="12.75">
      <c r="AK24520" s="121"/>
    </row>
    <row r="24521" spans="37:37" ht="12.75">
      <c r="AK24521" s="121"/>
    </row>
    <row r="24522" spans="37:37" ht="12.75">
      <c r="AK24522" s="121"/>
    </row>
    <row r="24523" spans="37:37" ht="12.75">
      <c r="AK24523" s="121"/>
    </row>
    <row r="24524" spans="37:37" ht="12.75">
      <c r="AK24524" s="121"/>
    </row>
    <row r="24525" spans="37:37" ht="12.75">
      <c r="AK24525" s="121"/>
    </row>
    <row r="24526" spans="37:37" ht="12.75">
      <c r="AK24526" s="121"/>
    </row>
    <row r="24527" spans="37:37" ht="12.75">
      <c r="AK24527" s="121"/>
    </row>
    <row r="24528" spans="37:37" ht="12.75">
      <c r="AK24528" s="121"/>
    </row>
    <row r="24529" spans="37:37" ht="12.75">
      <c r="AK24529" s="121"/>
    </row>
    <row r="24530" spans="37:37" ht="12.75">
      <c r="AK24530" s="121"/>
    </row>
    <row r="24531" spans="37:37" ht="12.75">
      <c r="AK24531" s="121"/>
    </row>
    <row r="24532" spans="37:37" ht="12.75">
      <c r="AK24532" s="121"/>
    </row>
    <row r="24533" spans="37:37" ht="12.75">
      <c r="AK24533" s="121"/>
    </row>
    <row r="24534" spans="37:37" ht="12.75">
      <c r="AK24534" s="121"/>
    </row>
    <row r="24535" spans="37:37" ht="12.75">
      <c r="AK24535" s="121"/>
    </row>
    <row r="24536" spans="37:37" ht="12.75">
      <c r="AK24536" s="121"/>
    </row>
    <row r="24537" spans="37:37" ht="12.75">
      <c r="AK24537" s="121"/>
    </row>
    <row r="24538" spans="37:37" ht="12.75">
      <c r="AK24538" s="121"/>
    </row>
    <row r="24539" spans="37:37" ht="12.75">
      <c r="AK24539" s="121"/>
    </row>
    <row r="24540" spans="37:37" ht="12.75">
      <c r="AK24540" s="121"/>
    </row>
    <row r="24541" spans="37:37" ht="12.75">
      <c r="AK24541" s="121"/>
    </row>
    <row r="24542" spans="37:37" ht="12.75">
      <c r="AK24542" s="121"/>
    </row>
    <row r="24543" spans="37:37" ht="12.75">
      <c r="AK24543" s="121"/>
    </row>
    <row r="24544" spans="37:37" ht="12.75">
      <c r="AK24544" s="121"/>
    </row>
    <row r="24545" spans="37:37" ht="12.75">
      <c r="AK24545" s="121"/>
    </row>
    <row r="24546" spans="37:37" ht="12.75">
      <c r="AK24546" s="121"/>
    </row>
    <row r="24547" spans="37:37" ht="12.75">
      <c r="AK24547" s="121"/>
    </row>
    <row r="24548" spans="37:37" ht="12.75">
      <c r="AK24548" s="121"/>
    </row>
    <row r="24549" spans="37:37" ht="12.75">
      <c r="AK24549" s="121"/>
    </row>
    <row r="24550" spans="37:37" ht="12.75">
      <c r="AK24550" s="121"/>
    </row>
    <row r="24551" spans="37:37" ht="12.75">
      <c r="AK24551" s="121"/>
    </row>
    <row r="24552" spans="37:37" ht="12.75">
      <c r="AK24552" s="121"/>
    </row>
    <row r="24553" spans="37:37" ht="12.75">
      <c r="AK24553" s="121"/>
    </row>
    <row r="24554" spans="37:37" ht="12.75">
      <c r="AK24554" s="121"/>
    </row>
    <row r="24555" spans="37:37" ht="12.75">
      <c r="AK24555" s="121"/>
    </row>
    <row r="24556" spans="37:37" ht="12.75">
      <c r="AK24556" s="121"/>
    </row>
    <row r="24557" spans="37:37" ht="12.75">
      <c r="AK24557" s="121"/>
    </row>
    <row r="24558" spans="37:37" ht="12.75">
      <c r="AK24558" s="121"/>
    </row>
    <row r="24559" spans="37:37" ht="12.75">
      <c r="AK24559" s="121"/>
    </row>
    <row r="24560" spans="37:37" ht="12.75">
      <c r="AK24560" s="121"/>
    </row>
    <row r="24561" spans="37:37" ht="12.75">
      <c r="AK24561" s="121"/>
    </row>
    <row r="24562" spans="37:37" ht="12.75">
      <c r="AK24562" s="121"/>
    </row>
    <row r="24563" spans="37:37" ht="12.75">
      <c r="AK24563" s="121"/>
    </row>
    <row r="24564" spans="37:37" ht="12.75">
      <c r="AK24564" s="121"/>
    </row>
    <row r="24565" spans="37:37" ht="12.75">
      <c r="AK24565" s="121"/>
    </row>
    <row r="24566" spans="37:37" ht="12.75">
      <c r="AK24566" s="121"/>
    </row>
    <row r="24567" spans="37:37" ht="12.75">
      <c r="AK24567" s="121"/>
    </row>
    <row r="24568" spans="37:37" ht="12.75">
      <c r="AK24568" s="121"/>
    </row>
    <row r="24569" spans="37:37" ht="12.75">
      <c r="AK24569" s="121"/>
    </row>
    <row r="24570" spans="37:37" ht="12.75">
      <c r="AK24570" s="121"/>
    </row>
    <row r="24571" spans="37:37" ht="12.75">
      <c r="AK24571" s="121"/>
    </row>
    <row r="24572" spans="37:37" ht="12.75">
      <c r="AK24572" s="121"/>
    </row>
    <row r="24573" spans="37:37" ht="12.75">
      <c r="AK24573" s="121"/>
    </row>
    <row r="24574" spans="37:37" ht="12.75">
      <c r="AK24574" s="121"/>
    </row>
    <row r="24575" spans="37:37" ht="12.75">
      <c r="AK24575" s="121"/>
    </row>
    <row r="24576" spans="37:37" ht="12.75">
      <c r="AK24576" s="121"/>
    </row>
    <row r="24577" spans="37:37" ht="12.75">
      <c r="AK24577" s="121"/>
    </row>
    <row r="24578" spans="37:37" ht="12.75">
      <c r="AK24578" s="121"/>
    </row>
    <row r="24579" spans="37:37" ht="12.75">
      <c r="AK24579" s="121"/>
    </row>
    <row r="24580" spans="37:37" ht="12.75">
      <c r="AK24580" s="121"/>
    </row>
    <row r="24581" spans="37:37" ht="12.75">
      <c r="AK24581" s="121"/>
    </row>
    <row r="24582" spans="37:37" ht="12.75">
      <c r="AK24582" s="121"/>
    </row>
    <row r="24583" spans="37:37" ht="12.75">
      <c r="AK24583" s="121"/>
    </row>
    <row r="24584" spans="37:37" ht="12.75">
      <c r="AK24584" s="121"/>
    </row>
    <row r="24585" spans="37:37" ht="12.75">
      <c r="AK24585" s="121"/>
    </row>
    <row r="24586" spans="37:37" ht="12.75">
      <c r="AK24586" s="121"/>
    </row>
    <row r="24587" spans="37:37" ht="12.75">
      <c r="AK24587" s="121"/>
    </row>
    <row r="24588" spans="37:37" ht="12.75">
      <c r="AK24588" s="121"/>
    </row>
    <row r="24589" spans="37:37" ht="12.75">
      <c r="AK24589" s="121"/>
    </row>
    <row r="24590" spans="37:37" ht="12.75">
      <c r="AK24590" s="121"/>
    </row>
    <row r="24591" spans="37:37" ht="12.75">
      <c r="AK24591" s="121"/>
    </row>
    <row r="24592" spans="37:37" ht="12.75">
      <c r="AK24592" s="121"/>
    </row>
    <row r="24593" spans="37:37" ht="12.75">
      <c r="AK24593" s="121"/>
    </row>
    <row r="24594" spans="37:37" ht="12.75">
      <c r="AK24594" s="121"/>
    </row>
    <row r="24595" spans="37:37" ht="12.75">
      <c r="AK24595" s="121"/>
    </row>
    <row r="24596" spans="37:37" ht="12.75">
      <c r="AK24596" s="121"/>
    </row>
    <row r="24597" spans="37:37" ht="12.75">
      <c r="AK24597" s="121"/>
    </row>
    <row r="24598" spans="37:37" ht="12.75">
      <c r="AK24598" s="121"/>
    </row>
    <row r="24599" spans="37:37" ht="12.75">
      <c r="AK24599" s="121"/>
    </row>
    <row r="24600" spans="37:37" ht="12.75">
      <c r="AK24600" s="121"/>
    </row>
    <row r="24601" spans="37:37" ht="12.75">
      <c r="AK24601" s="121"/>
    </row>
    <row r="24602" spans="37:37" ht="12.75">
      <c r="AK24602" s="121"/>
    </row>
    <row r="24603" spans="37:37" ht="12.75">
      <c r="AK24603" s="121"/>
    </row>
    <row r="24604" spans="37:37" ht="12.75">
      <c r="AK24604" s="121"/>
    </row>
    <row r="24605" spans="37:37" ht="12.75">
      <c r="AK24605" s="121"/>
    </row>
    <row r="24606" spans="37:37" ht="12.75">
      <c r="AK24606" s="121"/>
    </row>
    <row r="24607" spans="37:37" ht="12.75">
      <c r="AK24607" s="121"/>
    </row>
    <row r="24608" spans="37:37" ht="12.75">
      <c r="AK24608" s="121"/>
    </row>
    <row r="24609" spans="37:37" ht="12.75">
      <c r="AK24609" s="121"/>
    </row>
    <row r="24610" spans="37:37" ht="12.75">
      <c r="AK24610" s="121"/>
    </row>
    <row r="24611" spans="37:37" ht="12.75">
      <c r="AK24611" s="121"/>
    </row>
    <row r="24612" spans="37:37" ht="12.75">
      <c r="AK24612" s="121"/>
    </row>
    <row r="24613" spans="37:37" ht="12.75">
      <c r="AK24613" s="121"/>
    </row>
    <row r="24614" spans="37:37" ht="12.75">
      <c r="AK24614" s="121"/>
    </row>
    <row r="24615" spans="37:37" ht="12.75">
      <c r="AK24615" s="121"/>
    </row>
    <row r="24616" spans="37:37" ht="12.75">
      <c r="AK24616" s="121"/>
    </row>
    <row r="24617" spans="37:37" ht="12.75">
      <c r="AK24617" s="121"/>
    </row>
    <row r="24618" spans="37:37" ht="12.75">
      <c r="AK24618" s="121"/>
    </row>
    <row r="24619" spans="37:37" ht="12.75">
      <c r="AK24619" s="121"/>
    </row>
    <row r="24620" spans="37:37" ht="12.75">
      <c r="AK24620" s="121"/>
    </row>
    <row r="24621" spans="37:37" ht="12.75">
      <c r="AK24621" s="121"/>
    </row>
    <row r="24622" spans="37:37" ht="12.75">
      <c r="AK24622" s="121"/>
    </row>
    <row r="24623" spans="37:37" ht="12.75">
      <c r="AK24623" s="121"/>
    </row>
    <row r="24624" spans="37:37" ht="12.75">
      <c r="AK24624" s="121"/>
    </row>
    <row r="24625" spans="37:37" ht="12.75">
      <c r="AK24625" s="121"/>
    </row>
    <row r="24626" spans="37:37" ht="12.75">
      <c r="AK24626" s="121"/>
    </row>
    <row r="24627" spans="37:37" ht="12.75">
      <c r="AK24627" s="121"/>
    </row>
    <row r="24628" spans="37:37" ht="12.75">
      <c r="AK24628" s="121"/>
    </row>
    <row r="24629" spans="37:37" ht="12.75">
      <c r="AK24629" s="121"/>
    </row>
    <row r="24630" spans="37:37" ht="12.75">
      <c r="AK24630" s="121"/>
    </row>
    <row r="24631" spans="37:37" ht="12.75">
      <c r="AK24631" s="121"/>
    </row>
    <row r="24632" spans="37:37" ht="12.75">
      <c r="AK24632" s="121"/>
    </row>
    <row r="24633" spans="37:37" ht="12.75">
      <c r="AK24633" s="121"/>
    </row>
    <row r="24634" spans="37:37" ht="12.75">
      <c r="AK24634" s="121"/>
    </row>
    <row r="24635" spans="37:37" ht="12.75">
      <c r="AK24635" s="121"/>
    </row>
    <row r="24636" spans="37:37" ht="12.75">
      <c r="AK24636" s="121"/>
    </row>
    <row r="24637" spans="37:37" ht="12.75">
      <c r="AK24637" s="121"/>
    </row>
    <row r="24638" spans="37:37" ht="12.75">
      <c r="AK24638" s="121"/>
    </row>
    <row r="24639" spans="37:37" ht="12.75">
      <c r="AK24639" s="121"/>
    </row>
    <row r="24640" spans="37:37" ht="12.75">
      <c r="AK24640" s="121"/>
    </row>
    <row r="24641" spans="37:37" ht="12.75">
      <c r="AK24641" s="121"/>
    </row>
    <row r="24642" spans="37:37" ht="12.75">
      <c r="AK24642" s="121"/>
    </row>
    <row r="24643" spans="37:37" ht="12.75">
      <c r="AK24643" s="121"/>
    </row>
    <row r="24644" spans="37:37" ht="12.75">
      <c r="AK24644" s="121"/>
    </row>
    <row r="24645" spans="37:37" ht="12.75">
      <c r="AK24645" s="121"/>
    </row>
    <row r="24646" spans="37:37" ht="12.75">
      <c r="AK24646" s="121"/>
    </row>
    <row r="24647" spans="37:37" ht="12.75">
      <c r="AK24647" s="121"/>
    </row>
    <row r="24648" spans="37:37" ht="12.75">
      <c r="AK24648" s="121"/>
    </row>
    <row r="24649" spans="37:37" ht="12.75">
      <c r="AK24649" s="121"/>
    </row>
    <row r="24650" spans="37:37" ht="12.75">
      <c r="AK24650" s="121"/>
    </row>
    <row r="24651" spans="37:37" ht="12.75">
      <c r="AK24651" s="121"/>
    </row>
    <row r="24652" spans="37:37" ht="12.75">
      <c r="AK24652" s="121"/>
    </row>
    <row r="24653" spans="37:37" ht="12.75">
      <c r="AK24653" s="121"/>
    </row>
    <row r="24654" spans="37:37" ht="12.75">
      <c r="AK24654" s="121"/>
    </row>
    <row r="24655" spans="37:37" ht="12.75">
      <c r="AK24655" s="121"/>
    </row>
    <row r="24656" spans="37:37" ht="12.75">
      <c r="AK24656" s="121"/>
    </row>
    <row r="24657" spans="37:37" ht="12.75">
      <c r="AK24657" s="121"/>
    </row>
    <row r="24658" spans="37:37" ht="12.75">
      <c r="AK24658" s="121"/>
    </row>
    <row r="24659" spans="37:37" ht="12.75">
      <c r="AK24659" s="121"/>
    </row>
    <row r="24660" spans="37:37" ht="12.75">
      <c r="AK24660" s="121"/>
    </row>
    <row r="24661" spans="37:37" ht="12.75">
      <c r="AK24661" s="121"/>
    </row>
    <row r="24662" spans="37:37" ht="12.75">
      <c r="AK24662" s="121"/>
    </row>
    <row r="24663" spans="37:37" ht="12.75">
      <c r="AK24663" s="121"/>
    </row>
    <row r="24664" spans="37:37" ht="12.75">
      <c r="AK24664" s="121"/>
    </row>
    <row r="24665" spans="37:37" ht="12.75">
      <c r="AK24665" s="121"/>
    </row>
    <row r="24666" spans="37:37" ht="12.75">
      <c r="AK24666" s="121"/>
    </row>
    <row r="24667" spans="37:37" ht="12.75">
      <c r="AK24667" s="121"/>
    </row>
    <row r="24668" spans="37:37" ht="12.75">
      <c r="AK24668" s="121"/>
    </row>
    <row r="24669" spans="37:37" ht="12.75">
      <c r="AK24669" s="121"/>
    </row>
    <row r="24670" spans="37:37" ht="12.75">
      <c r="AK24670" s="121"/>
    </row>
    <row r="24671" spans="37:37" ht="12.75">
      <c r="AK24671" s="121"/>
    </row>
    <row r="24672" spans="37:37" ht="12.75">
      <c r="AK24672" s="121"/>
    </row>
    <row r="24673" spans="37:37" ht="12.75">
      <c r="AK24673" s="121"/>
    </row>
    <row r="24674" spans="37:37" ht="12.75">
      <c r="AK24674" s="121"/>
    </row>
    <row r="24675" spans="37:37" ht="12.75">
      <c r="AK24675" s="121"/>
    </row>
    <row r="24676" spans="37:37" ht="12.75">
      <c r="AK24676" s="121"/>
    </row>
    <row r="24677" spans="37:37" ht="12.75">
      <c r="AK24677" s="121"/>
    </row>
    <row r="24678" spans="37:37" ht="12.75">
      <c r="AK24678" s="121"/>
    </row>
    <row r="24679" spans="37:37" ht="12.75">
      <c r="AK24679" s="121"/>
    </row>
    <row r="24680" spans="37:37" ht="12.75">
      <c r="AK24680" s="121"/>
    </row>
    <row r="24681" spans="37:37" ht="12.75">
      <c r="AK24681" s="121"/>
    </row>
    <row r="24682" spans="37:37" ht="12.75">
      <c r="AK24682" s="121"/>
    </row>
    <row r="24683" spans="37:37" ht="12.75">
      <c r="AK24683" s="121"/>
    </row>
    <row r="24684" spans="37:37" ht="12.75">
      <c r="AK24684" s="121"/>
    </row>
    <row r="24685" spans="37:37" ht="12.75">
      <c r="AK24685" s="121"/>
    </row>
    <row r="24686" spans="37:37" ht="12.75">
      <c r="AK24686" s="121"/>
    </row>
    <row r="24687" spans="37:37" ht="12.75">
      <c r="AK24687" s="121"/>
    </row>
    <row r="24688" spans="37:37" ht="12.75">
      <c r="AK24688" s="121"/>
    </row>
    <row r="24689" spans="37:37" ht="12.75">
      <c r="AK24689" s="121"/>
    </row>
    <row r="24690" spans="37:37" ht="12.75">
      <c r="AK24690" s="121"/>
    </row>
    <row r="24691" spans="37:37" ht="12.75">
      <c r="AK24691" s="121"/>
    </row>
    <row r="24692" spans="37:37" ht="12.75">
      <c r="AK24692" s="121"/>
    </row>
    <row r="24693" spans="37:37" ht="12.75">
      <c r="AK24693" s="121"/>
    </row>
    <row r="24694" spans="37:37" ht="12.75">
      <c r="AK24694" s="121"/>
    </row>
    <row r="24695" spans="37:37" ht="12.75">
      <c r="AK24695" s="121"/>
    </row>
    <row r="24696" spans="37:37" ht="12.75">
      <c r="AK24696" s="121"/>
    </row>
    <row r="24697" spans="37:37" ht="12.75">
      <c r="AK24697" s="121"/>
    </row>
    <row r="24698" spans="37:37" ht="12.75">
      <c r="AK24698" s="121"/>
    </row>
    <row r="24699" spans="37:37" ht="12.75">
      <c r="AK24699" s="121"/>
    </row>
    <row r="24700" spans="37:37" ht="12.75">
      <c r="AK24700" s="121"/>
    </row>
    <row r="24701" spans="37:37" ht="12.75">
      <c r="AK24701" s="121"/>
    </row>
    <row r="24702" spans="37:37" ht="12.75">
      <c r="AK24702" s="121"/>
    </row>
    <row r="24703" spans="37:37" ht="12.75">
      <c r="AK24703" s="121"/>
    </row>
    <row r="24704" spans="37:37" ht="12.75">
      <c r="AK24704" s="121"/>
    </row>
    <row r="24705" spans="37:37" ht="12.75">
      <c r="AK24705" s="121"/>
    </row>
    <row r="24706" spans="37:37" ht="12.75">
      <c r="AK24706" s="121"/>
    </row>
    <row r="24707" spans="37:37" ht="12.75">
      <c r="AK24707" s="121"/>
    </row>
    <row r="24708" spans="37:37" ht="12.75">
      <c r="AK24708" s="121"/>
    </row>
    <row r="24709" spans="37:37" ht="12.75">
      <c r="AK24709" s="121"/>
    </row>
    <row r="24710" spans="37:37" ht="12.75">
      <c r="AK24710" s="121"/>
    </row>
    <row r="24711" spans="37:37" ht="12.75">
      <c r="AK24711" s="121"/>
    </row>
    <row r="24712" spans="37:37" ht="12.75">
      <c r="AK24712" s="121"/>
    </row>
    <row r="24713" spans="37:37" ht="12.75">
      <c r="AK24713" s="121"/>
    </row>
    <row r="24714" spans="37:37" ht="12.75">
      <c r="AK24714" s="121"/>
    </row>
    <row r="24715" spans="37:37" ht="12.75">
      <c r="AK24715" s="121"/>
    </row>
    <row r="24716" spans="37:37" ht="12.75">
      <c r="AK24716" s="121"/>
    </row>
    <row r="24717" spans="37:37" ht="12.75">
      <c r="AK24717" s="121"/>
    </row>
    <row r="24718" spans="37:37" ht="12.75">
      <c r="AK24718" s="121"/>
    </row>
    <row r="24719" spans="37:37" ht="12.75">
      <c r="AK24719" s="121"/>
    </row>
    <row r="24720" spans="37:37" ht="12.75">
      <c r="AK24720" s="121"/>
    </row>
    <row r="24721" spans="37:37" ht="12.75">
      <c r="AK24721" s="121"/>
    </row>
    <row r="24722" spans="37:37" ht="12.75">
      <c r="AK24722" s="121"/>
    </row>
    <row r="24723" spans="37:37" ht="12.75">
      <c r="AK24723" s="121"/>
    </row>
    <row r="24724" spans="37:37" ht="12.75">
      <c r="AK24724" s="121"/>
    </row>
    <row r="24725" spans="37:37" ht="12.75">
      <c r="AK24725" s="121"/>
    </row>
    <row r="24726" spans="37:37" ht="12.75">
      <c r="AK24726" s="121"/>
    </row>
    <row r="24727" spans="37:37" ht="12.75">
      <c r="AK24727" s="121"/>
    </row>
    <row r="24728" spans="37:37" ht="12.75">
      <c r="AK24728" s="121"/>
    </row>
    <row r="24729" spans="37:37" ht="12.75">
      <c r="AK24729" s="121"/>
    </row>
    <row r="24730" spans="37:37" ht="12.75">
      <c r="AK24730" s="121"/>
    </row>
    <row r="24731" spans="37:37" ht="12.75">
      <c r="AK24731" s="121"/>
    </row>
    <row r="24732" spans="37:37" ht="12.75">
      <c r="AK24732" s="121"/>
    </row>
    <row r="24733" spans="37:37" ht="12.75">
      <c r="AK24733" s="121"/>
    </row>
    <row r="24734" spans="37:37" ht="12.75">
      <c r="AK24734" s="121"/>
    </row>
    <row r="24735" spans="37:37" ht="12.75">
      <c r="AK24735" s="121"/>
    </row>
    <row r="24736" spans="37:37" ht="12.75">
      <c r="AK24736" s="121"/>
    </row>
    <row r="24737" spans="37:37" ht="12.75">
      <c r="AK24737" s="121"/>
    </row>
    <row r="24738" spans="37:37" ht="12.75">
      <c r="AK24738" s="121"/>
    </row>
    <row r="24739" spans="37:37" ht="12.75">
      <c r="AK24739" s="121"/>
    </row>
    <row r="24740" spans="37:37" ht="12.75">
      <c r="AK24740" s="121"/>
    </row>
    <row r="24741" spans="37:37" ht="12.75">
      <c r="AK24741" s="121"/>
    </row>
    <row r="24742" spans="37:37" ht="12.75">
      <c r="AK24742" s="121"/>
    </row>
    <row r="24743" spans="37:37" ht="12.75">
      <c r="AK24743" s="121"/>
    </row>
    <row r="24744" spans="37:37" ht="12.75">
      <c r="AK24744" s="121"/>
    </row>
    <row r="24745" spans="37:37" ht="12.75">
      <c r="AK24745" s="121"/>
    </row>
    <row r="24746" spans="37:37" ht="12.75">
      <c r="AK24746" s="121"/>
    </row>
    <row r="24747" spans="37:37" ht="12.75">
      <c r="AK24747" s="121"/>
    </row>
    <row r="24748" spans="37:37" ht="12.75">
      <c r="AK24748" s="121"/>
    </row>
    <row r="24749" spans="37:37" ht="12.75">
      <c r="AK24749" s="121"/>
    </row>
    <row r="24750" spans="37:37" ht="12.75">
      <c r="AK24750" s="121"/>
    </row>
    <row r="24751" spans="37:37" ht="12.75">
      <c r="AK24751" s="121"/>
    </row>
    <row r="24752" spans="37:37" ht="12.75">
      <c r="AK24752" s="121"/>
    </row>
    <row r="24753" spans="37:37" ht="12.75">
      <c r="AK24753" s="121"/>
    </row>
    <row r="24754" spans="37:37" ht="12.75">
      <c r="AK24754" s="121"/>
    </row>
    <row r="24755" spans="37:37" ht="12.75">
      <c r="AK24755" s="121"/>
    </row>
    <row r="24756" spans="37:37" ht="12.75">
      <c r="AK24756" s="121"/>
    </row>
    <row r="24757" spans="37:37" ht="12.75">
      <c r="AK24757" s="121"/>
    </row>
    <row r="24758" spans="37:37" ht="12.75">
      <c r="AK24758" s="121"/>
    </row>
    <row r="24759" spans="37:37" ht="12.75">
      <c r="AK24759" s="121"/>
    </row>
    <row r="24760" spans="37:37" ht="12.75">
      <c r="AK24760" s="121"/>
    </row>
    <row r="24761" spans="37:37" ht="12.75">
      <c r="AK24761" s="121"/>
    </row>
    <row r="24762" spans="37:37" ht="12.75">
      <c r="AK24762" s="121"/>
    </row>
    <row r="24763" spans="37:37" ht="12.75">
      <c r="AK24763" s="121"/>
    </row>
    <row r="24764" spans="37:37" ht="12.75">
      <c r="AK24764" s="121"/>
    </row>
    <row r="24765" spans="37:37" ht="12.75">
      <c r="AK24765" s="121"/>
    </row>
    <row r="24766" spans="37:37" ht="12.75">
      <c r="AK24766" s="121"/>
    </row>
    <row r="24767" spans="37:37" ht="12.75">
      <c r="AK24767" s="121"/>
    </row>
    <row r="24768" spans="37:37" ht="12.75">
      <c r="AK24768" s="121"/>
    </row>
    <row r="24769" spans="37:37" ht="12.75">
      <c r="AK24769" s="121"/>
    </row>
    <row r="24770" spans="37:37" ht="12.75">
      <c r="AK24770" s="121"/>
    </row>
    <row r="24771" spans="37:37" ht="12.75">
      <c r="AK24771" s="121"/>
    </row>
    <row r="24772" spans="37:37" ht="12.75">
      <c r="AK24772" s="121"/>
    </row>
    <row r="24773" spans="37:37" ht="12.75">
      <c r="AK24773" s="121"/>
    </row>
    <row r="24774" spans="37:37" ht="12.75">
      <c r="AK24774" s="121"/>
    </row>
    <row r="24775" spans="37:37" ht="12.75">
      <c r="AK24775" s="121"/>
    </row>
    <row r="24776" spans="37:37" ht="12.75">
      <c r="AK24776" s="121"/>
    </row>
    <row r="24777" spans="37:37" ht="12.75">
      <c r="AK24777" s="121"/>
    </row>
    <row r="24778" spans="37:37" ht="12.75">
      <c r="AK24778" s="121"/>
    </row>
    <row r="24779" spans="37:37" ht="12.75">
      <c r="AK24779" s="121"/>
    </row>
    <row r="24780" spans="37:37" ht="12.75">
      <c r="AK24780" s="121"/>
    </row>
    <row r="24781" spans="37:37" ht="12.75">
      <c r="AK24781" s="121"/>
    </row>
    <row r="24782" spans="37:37" ht="12.75">
      <c r="AK24782" s="121"/>
    </row>
    <row r="24783" spans="37:37" ht="12.75">
      <c r="AK24783" s="121"/>
    </row>
    <row r="24784" spans="37:37" ht="12.75">
      <c r="AK24784" s="121"/>
    </row>
    <row r="24785" spans="37:37" ht="12.75">
      <c r="AK24785" s="121"/>
    </row>
    <row r="24786" spans="37:37" ht="12.75">
      <c r="AK24786" s="121"/>
    </row>
    <row r="24787" spans="37:37" ht="12.75">
      <c r="AK24787" s="121"/>
    </row>
    <row r="24788" spans="37:37" ht="12.75">
      <c r="AK24788" s="121"/>
    </row>
    <row r="24789" spans="37:37" ht="12.75">
      <c r="AK24789" s="121"/>
    </row>
    <row r="24790" spans="37:37" ht="12.75">
      <c r="AK24790" s="121"/>
    </row>
    <row r="24791" spans="37:37" ht="12.75">
      <c r="AK24791" s="121"/>
    </row>
    <row r="24792" spans="37:37" ht="12.75">
      <c r="AK24792" s="121"/>
    </row>
    <row r="24793" spans="37:37" ht="12.75">
      <c r="AK24793" s="121"/>
    </row>
    <row r="24794" spans="37:37" ht="12.75">
      <c r="AK24794" s="121"/>
    </row>
    <row r="24795" spans="37:37" ht="12.75">
      <c r="AK24795" s="121"/>
    </row>
    <row r="24796" spans="37:37" ht="12.75">
      <c r="AK24796" s="121"/>
    </row>
    <row r="24797" spans="37:37" ht="12.75">
      <c r="AK24797" s="121"/>
    </row>
    <row r="24798" spans="37:37" ht="12.75">
      <c r="AK24798" s="121"/>
    </row>
    <row r="24799" spans="37:37" ht="12.75">
      <c r="AK24799" s="121"/>
    </row>
    <row r="24800" spans="37:37" ht="12.75">
      <c r="AK24800" s="121"/>
    </row>
    <row r="24801" spans="37:37" ht="12.75">
      <c r="AK24801" s="121"/>
    </row>
    <row r="24802" spans="37:37" ht="12.75">
      <c r="AK24802" s="121"/>
    </row>
    <row r="24803" spans="37:37" ht="12.75">
      <c r="AK24803" s="121"/>
    </row>
    <row r="24804" spans="37:37" ht="12.75">
      <c r="AK24804" s="121"/>
    </row>
    <row r="24805" spans="37:37" ht="12.75">
      <c r="AK24805" s="121"/>
    </row>
    <row r="24806" spans="37:37" ht="12.75">
      <c r="AK24806" s="121"/>
    </row>
    <row r="24807" spans="37:37" ht="12.75">
      <c r="AK24807" s="121"/>
    </row>
    <row r="24808" spans="37:37" ht="12.75">
      <c r="AK24808" s="121"/>
    </row>
    <row r="24809" spans="37:37" ht="12.75">
      <c r="AK24809" s="121"/>
    </row>
    <row r="24810" spans="37:37" ht="12.75">
      <c r="AK24810" s="121"/>
    </row>
    <row r="24811" spans="37:37" ht="12.75">
      <c r="AK24811" s="121"/>
    </row>
    <row r="24812" spans="37:37" ht="12.75">
      <c r="AK24812" s="121"/>
    </row>
    <row r="24813" spans="37:37" ht="12.75">
      <c r="AK24813" s="121"/>
    </row>
    <row r="24814" spans="37:37" ht="12.75">
      <c r="AK24814" s="121"/>
    </row>
    <row r="24815" spans="37:37" ht="12.75">
      <c r="AK24815" s="121"/>
    </row>
    <row r="24816" spans="37:37" ht="12.75">
      <c r="AK24816" s="121"/>
    </row>
    <row r="24817" spans="37:37" ht="12.75">
      <c r="AK24817" s="121"/>
    </row>
    <row r="24818" spans="37:37" ht="12.75">
      <c r="AK24818" s="121"/>
    </row>
    <row r="24819" spans="37:37" ht="12.75">
      <c r="AK24819" s="121"/>
    </row>
    <row r="24820" spans="37:37" ht="12.75">
      <c r="AK24820" s="121"/>
    </row>
    <row r="24821" spans="37:37" ht="12.75">
      <c r="AK24821" s="121"/>
    </row>
    <row r="24822" spans="37:37" ht="12.75">
      <c r="AK24822" s="121"/>
    </row>
    <row r="24823" spans="37:37" ht="12.75">
      <c r="AK24823" s="121"/>
    </row>
    <row r="24824" spans="37:37" ht="12.75">
      <c r="AK24824" s="121"/>
    </row>
    <row r="24825" spans="37:37" ht="12.75">
      <c r="AK24825" s="121"/>
    </row>
    <row r="24826" spans="37:37" ht="12.75">
      <c r="AK24826" s="121"/>
    </row>
    <row r="24827" spans="37:37" ht="12.75">
      <c r="AK24827" s="121"/>
    </row>
    <row r="24828" spans="37:37" ht="12.75">
      <c r="AK24828" s="121"/>
    </row>
    <row r="24829" spans="37:37" ht="12.75">
      <c r="AK24829" s="121"/>
    </row>
    <row r="24830" spans="37:37" ht="12.75">
      <c r="AK24830" s="121"/>
    </row>
    <row r="24831" spans="37:37" ht="12.75">
      <c r="AK24831" s="121"/>
    </row>
    <row r="24832" spans="37:37" ht="12.75">
      <c r="AK24832" s="121"/>
    </row>
    <row r="24833" spans="37:37" ht="12.75">
      <c r="AK24833" s="121"/>
    </row>
    <row r="24834" spans="37:37" ht="12.75">
      <c r="AK24834" s="121"/>
    </row>
    <row r="24835" spans="37:37" ht="12.75">
      <c r="AK24835" s="121"/>
    </row>
    <row r="24836" spans="37:37" ht="12.75">
      <c r="AK24836" s="121"/>
    </row>
    <row r="24837" spans="37:37" ht="12.75">
      <c r="AK24837" s="121"/>
    </row>
    <row r="24838" spans="37:37" ht="12.75">
      <c r="AK24838" s="121"/>
    </row>
    <row r="24839" spans="37:37" ht="12.75">
      <c r="AK24839" s="121"/>
    </row>
    <row r="24840" spans="37:37" ht="12.75">
      <c r="AK24840" s="121"/>
    </row>
    <row r="24841" spans="37:37" ht="12.75">
      <c r="AK24841" s="121"/>
    </row>
    <row r="24842" spans="37:37" ht="12.75">
      <c r="AK24842" s="121"/>
    </row>
    <row r="24843" spans="37:37" ht="12.75">
      <c r="AK24843" s="121"/>
    </row>
    <row r="24844" spans="37:37" ht="12.75">
      <c r="AK24844" s="121"/>
    </row>
    <row r="24845" spans="37:37" ht="12.75">
      <c r="AK24845" s="121"/>
    </row>
    <row r="24846" spans="37:37" ht="12.75">
      <c r="AK24846" s="121"/>
    </row>
    <row r="24847" spans="37:37" ht="12.75">
      <c r="AK24847" s="121"/>
    </row>
    <row r="24848" spans="37:37" ht="12.75">
      <c r="AK24848" s="121"/>
    </row>
    <row r="24849" spans="37:37" ht="12.75">
      <c r="AK24849" s="121"/>
    </row>
    <row r="24850" spans="37:37" ht="12.75">
      <c r="AK24850" s="121"/>
    </row>
    <row r="24851" spans="37:37" ht="12.75">
      <c r="AK24851" s="121"/>
    </row>
    <row r="24852" spans="37:37" ht="12.75">
      <c r="AK24852" s="121"/>
    </row>
    <row r="24853" spans="37:37" ht="12.75">
      <c r="AK24853" s="121"/>
    </row>
    <row r="24854" spans="37:37" ht="12.75">
      <c r="AK24854" s="121"/>
    </row>
    <row r="24855" spans="37:37" ht="12.75">
      <c r="AK24855" s="121"/>
    </row>
    <row r="24856" spans="37:37" ht="12.75">
      <c r="AK24856" s="121"/>
    </row>
    <row r="24857" spans="37:37" ht="12.75">
      <c r="AK24857" s="121"/>
    </row>
    <row r="24858" spans="37:37" ht="12.75">
      <c r="AK24858" s="121"/>
    </row>
    <row r="24859" spans="37:37" ht="12.75">
      <c r="AK24859" s="121"/>
    </row>
    <row r="24860" spans="37:37" ht="12.75">
      <c r="AK24860" s="121"/>
    </row>
    <row r="24861" spans="37:37" ht="12.75">
      <c r="AK24861" s="121"/>
    </row>
    <row r="24862" spans="37:37" ht="12.75">
      <c r="AK24862" s="121"/>
    </row>
    <row r="24863" spans="37:37" ht="12.75">
      <c r="AK24863" s="121"/>
    </row>
    <row r="24864" spans="37:37" ht="12.75">
      <c r="AK24864" s="121"/>
    </row>
    <row r="24865" spans="37:37" ht="12.75">
      <c r="AK24865" s="121"/>
    </row>
    <row r="24866" spans="37:37" ht="12.75">
      <c r="AK24866" s="121"/>
    </row>
    <row r="24867" spans="37:37" ht="12.75">
      <c r="AK24867" s="121"/>
    </row>
    <row r="24868" spans="37:37" ht="12.75">
      <c r="AK24868" s="121"/>
    </row>
    <row r="24869" spans="37:37" ht="12.75">
      <c r="AK24869" s="121"/>
    </row>
    <row r="24870" spans="37:37" ht="12.75">
      <c r="AK24870" s="121"/>
    </row>
    <row r="24871" spans="37:37" ht="12.75">
      <c r="AK24871" s="121"/>
    </row>
    <row r="24872" spans="37:37" ht="12.75">
      <c r="AK24872" s="121"/>
    </row>
    <row r="24873" spans="37:37" ht="12.75">
      <c r="AK24873" s="121"/>
    </row>
    <row r="24874" spans="37:37" ht="12.75">
      <c r="AK24874" s="121"/>
    </row>
    <row r="24875" spans="37:37" ht="12.75">
      <c r="AK24875" s="121"/>
    </row>
    <row r="24876" spans="37:37" ht="12.75">
      <c r="AK24876" s="121"/>
    </row>
    <row r="24877" spans="37:37" ht="12.75">
      <c r="AK24877" s="121"/>
    </row>
    <row r="24878" spans="37:37" ht="12.75">
      <c r="AK24878" s="121"/>
    </row>
    <row r="24879" spans="37:37" ht="12.75">
      <c r="AK24879" s="121"/>
    </row>
    <row r="24880" spans="37:37" ht="12.75">
      <c r="AK24880" s="121"/>
    </row>
    <row r="24881" spans="37:37" ht="12.75">
      <c r="AK24881" s="121"/>
    </row>
    <row r="24882" spans="37:37" ht="12.75">
      <c r="AK24882" s="121"/>
    </row>
    <row r="24883" spans="37:37" ht="12.75">
      <c r="AK24883" s="121"/>
    </row>
    <row r="24884" spans="37:37" ht="12.75">
      <c r="AK24884" s="121"/>
    </row>
    <row r="24885" spans="37:37" ht="12.75">
      <c r="AK24885" s="121"/>
    </row>
    <row r="24886" spans="37:37" ht="12.75">
      <c r="AK24886" s="121"/>
    </row>
    <row r="24887" spans="37:37" ht="12.75">
      <c r="AK24887" s="121"/>
    </row>
    <row r="24888" spans="37:37" ht="12.75">
      <c r="AK24888" s="121"/>
    </row>
    <row r="24889" spans="37:37" ht="12.75">
      <c r="AK24889" s="121"/>
    </row>
    <row r="24890" spans="37:37" ht="12.75">
      <c r="AK24890" s="121"/>
    </row>
    <row r="24891" spans="37:37" ht="12.75">
      <c r="AK24891" s="121"/>
    </row>
    <row r="24892" spans="37:37" ht="12.75">
      <c r="AK24892" s="121"/>
    </row>
    <row r="24893" spans="37:37" ht="12.75">
      <c r="AK24893" s="121"/>
    </row>
    <row r="24894" spans="37:37" ht="12.75">
      <c r="AK24894" s="121"/>
    </row>
    <row r="24895" spans="37:37" ht="12.75">
      <c r="AK24895" s="121"/>
    </row>
    <row r="24896" spans="37:37" ht="12.75">
      <c r="AK24896" s="121"/>
    </row>
    <row r="24897" spans="37:37" ht="12.75">
      <c r="AK24897" s="121"/>
    </row>
    <row r="24898" spans="37:37" ht="12.75">
      <c r="AK24898" s="121"/>
    </row>
    <row r="24899" spans="37:37" ht="12.75">
      <c r="AK24899" s="121"/>
    </row>
    <row r="24900" spans="37:37" ht="12.75">
      <c r="AK24900" s="121"/>
    </row>
    <row r="24901" spans="37:37" ht="12.75">
      <c r="AK24901" s="121"/>
    </row>
    <row r="24902" spans="37:37" ht="12.75">
      <c r="AK24902" s="121"/>
    </row>
    <row r="24903" spans="37:37" ht="12.75">
      <c r="AK24903" s="121"/>
    </row>
    <row r="24904" spans="37:37" ht="12.75">
      <c r="AK24904" s="121"/>
    </row>
    <row r="24905" spans="37:37" ht="12.75">
      <c r="AK24905" s="121"/>
    </row>
    <row r="24906" spans="37:37" ht="12.75">
      <c r="AK24906" s="121"/>
    </row>
    <row r="24907" spans="37:37" ht="12.75">
      <c r="AK24907" s="121"/>
    </row>
    <row r="24908" spans="37:37" ht="12.75">
      <c r="AK24908" s="121"/>
    </row>
    <row r="24909" spans="37:37" ht="12.75">
      <c r="AK24909" s="121"/>
    </row>
    <row r="24910" spans="37:37" ht="12.75">
      <c r="AK24910" s="121"/>
    </row>
    <row r="24911" spans="37:37" ht="12.75">
      <c r="AK24911" s="121"/>
    </row>
    <row r="24912" spans="37:37" ht="12.75">
      <c r="AK24912" s="121"/>
    </row>
    <row r="24913" spans="37:37" ht="12.75">
      <c r="AK24913" s="121"/>
    </row>
    <row r="24914" spans="37:37" ht="12.75">
      <c r="AK24914" s="121"/>
    </row>
    <row r="24915" spans="37:37" ht="12.75">
      <c r="AK24915" s="121"/>
    </row>
    <row r="24916" spans="37:37" ht="12.75">
      <c r="AK24916" s="121"/>
    </row>
    <row r="24917" spans="37:37" ht="12.75">
      <c r="AK24917" s="121"/>
    </row>
    <row r="24918" spans="37:37" ht="12.75">
      <c r="AK24918" s="121"/>
    </row>
    <row r="24919" spans="37:37" ht="12.75">
      <c r="AK24919" s="121"/>
    </row>
    <row r="24920" spans="37:37" ht="12.75">
      <c r="AK24920" s="121"/>
    </row>
    <row r="24921" spans="37:37" ht="12.75">
      <c r="AK24921" s="121"/>
    </row>
    <row r="24922" spans="37:37" ht="12.75">
      <c r="AK24922" s="121"/>
    </row>
    <row r="24923" spans="37:37" ht="12.75">
      <c r="AK24923" s="121"/>
    </row>
    <row r="24924" spans="37:37" ht="12.75">
      <c r="AK24924" s="121"/>
    </row>
    <row r="24925" spans="37:37" ht="12.75">
      <c r="AK24925" s="121"/>
    </row>
    <row r="24926" spans="37:37" ht="12.75">
      <c r="AK24926" s="121"/>
    </row>
    <row r="24927" spans="37:37" ht="12.75">
      <c r="AK24927" s="121"/>
    </row>
    <row r="24928" spans="37:37" ht="12.75">
      <c r="AK24928" s="121"/>
    </row>
    <row r="24929" spans="37:37" ht="12.75">
      <c r="AK24929" s="121"/>
    </row>
    <row r="24930" spans="37:37" ht="12.75">
      <c r="AK24930" s="121"/>
    </row>
    <row r="24931" spans="37:37" ht="12.75">
      <c r="AK24931" s="121"/>
    </row>
    <row r="24932" spans="37:37" ht="12.75">
      <c r="AK24932" s="121"/>
    </row>
    <row r="24933" spans="37:37" ht="12.75">
      <c r="AK24933" s="121"/>
    </row>
    <row r="24934" spans="37:37" ht="12.75">
      <c r="AK24934" s="121"/>
    </row>
    <row r="24935" spans="37:37" ht="12.75">
      <c r="AK24935" s="121"/>
    </row>
    <row r="24936" spans="37:37" ht="12.75">
      <c r="AK24936" s="121"/>
    </row>
    <row r="24937" spans="37:37" ht="12.75">
      <c r="AK24937" s="121"/>
    </row>
    <row r="24938" spans="37:37" ht="12.75">
      <c r="AK24938" s="121"/>
    </row>
    <row r="24939" spans="37:37" ht="12.75">
      <c r="AK24939" s="121"/>
    </row>
    <row r="24940" spans="37:37" ht="12.75">
      <c r="AK24940" s="121"/>
    </row>
    <row r="24941" spans="37:37" ht="12.75">
      <c r="AK24941" s="121"/>
    </row>
    <row r="24942" spans="37:37" ht="12.75">
      <c r="AK24942" s="121"/>
    </row>
    <row r="24943" spans="37:37" ht="12.75">
      <c r="AK24943" s="121"/>
    </row>
    <row r="24944" spans="37:37" ht="12.75">
      <c r="AK24944" s="121"/>
    </row>
    <row r="24945" spans="37:37" ht="12.75">
      <c r="AK24945" s="121"/>
    </row>
    <row r="24946" spans="37:37" ht="12.75">
      <c r="AK24946" s="121"/>
    </row>
    <row r="24947" spans="37:37" ht="12.75">
      <c r="AK24947" s="121"/>
    </row>
    <row r="24948" spans="37:37" ht="12.75">
      <c r="AK24948" s="121"/>
    </row>
    <row r="24949" spans="37:37" ht="12.75">
      <c r="AK24949" s="121"/>
    </row>
    <row r="24950" spans="37:37" ht="12.75">
      <c r="AK24950" s="121"/>
    </row>
    <row r="24951" spans="37:37" ht="12.75">
      <c r="AK24951" s="121"/>
    </row>
    <row r="24952" spans="37:37" ht="12.75">
      <c r="AK24952" s="121"/>
    </row>
    <row r="24953" spans="37:37" ht="12.75">
      <c r="AK24953" s="121"/>
    </row>
    <row r="24954" spans="37:37" ht="12.75">
      <c r="AK24954" s="121"/>
    </row>
    <row r="24955" spans="37:37" ht="12.75">
      <c r="AK24955" s="121"/>
    </row>
    <row r="24956" spans="37:37" ht="12.75">
      <c r="AK24956" s="121"/>
    </row>
    <row r="24957" spans="37:37" ht="12.75">
      <c r="AK24957" s="121"/>
    </row>
    <row r="24958" spans="37:37" ht="12.75">
      <c r="AK24958" s="121"/>
    </row>
    <row r="24959" spans="37:37" ht="12.75">
      <c r="AK24959" s="121"/>
    </row>
    <row r="24960" spans="37:37" ht="12.75">
      <c r="AK24960" s="121"/>
    </row>
    <row r="24961" spans="37:37" ht="12.75">
      <c r="AK24961" s="121"/>
    </row>
    <row r="24962" spans="37:37" ht="12.75">
      <c r="AK24962" s="121"/>
    </row>
    <row r="24963" spans="37:37" ht="12.75">
      <c r="AK24963" s="121"/>
    </row>
    <row r="24964" spans="37:37" ht="12.75">
      <c r="AK24964" s="121"/>
    </row>
    <row r="24965" spans="37:37" ht="12.75">
      <c r="AK24965" s="121"/>
    </row>
    <row r="24966" spans="37:37" ht="12.75">
      <c r="AK24966" s="121"/>
    </row>
    <row r="24967" spans="37:37" ht="12.75">
      <c r="AK24967" s="121"/>
    </row>
    <row r="24968" spans="37:37" ht="12.75">
      <c r="AK24968" s="121"/>
    </row>
    <row r="24969" spans="37:37" ht="12.75">
      <c r="AK24969" s="121"/>
    </row>
    <row r="24970" spans="37:37" ht="12.75">
      <c r="AK24970" s="121"/>
    </row>
    <row r="24971" spans="37:37" ht="12.75">
      <c r="AK24971" s="121"/>
    </row>
    <row r="24972" spans="37:37" ht="12.75">
      <c r="AK24972" s="121"/>
    </row>
    <row r="24973" spans="37:37" ht="12.75">
      <c r="AK24973" s="121"/>
    </row>
    <row r="24974" spans="37:37" ht="12.75">
      <c r="AK24974" s="121"/>
    </row>
    <row r="24975" spans="37:37" ht="12.75">
      <c r="AK24975" s="121"/>
    </row>
    <row r="24976" spans="37:37" ht="12.75">
      <c r="AK24976" s="121"/>
    </row>
    <row r="24977" spans="37:37" ht="12.75">
      <c r="AK24977" s="121"/>
    </row>
    <row r="24978" spans="37:37" ht="12.75">
      <c r="AK24978" s="121"/>
    </row>
    <row r="24979" spans="37:37" ht="12.75">
      <c r="AK24979" s="121"/>
    </row>
    <row r="24980" spans="37:37" ht="12.75">
      <c r="AK24980" s="121"/>
    </row>
    <row r="24981" spans="37:37" ht="12.75">
      <c r="AK24981" s="121"/>
    </row>
    <row r="24982" spans="37:37" ht="12.75">
      <c r="AK24982" s="121"/>
    </row>
    <row r="24983" spans="37:37" ht="12.75">
      <c r="AK24983" s="121"/>
    </row>
    <row r="24984" spans="37:37" ht="12.75">
      <c r="AK24984" s="121"/>
    </row>
    <row r="24985" spans="37:37" ht="12.75">
      <c r="AK24985" s="121"/>
    </row>
    <row r="24986" spans="37:37" ht="12.75">
      <c r="AK24986" s="121"/>
    </row>
    <row r="24987" spans="37:37" ht="12.75">
      <c r="AK24987" s="121"/>
    </row>
    <row r="24988" spans="37:37" ht="12.75">
      <c r="AK24988" s="121"/>
    </row>
    <row r="24989" spans="37:37" ht="12.75">
      <c r="AK24989" s="121"/>
    </row>
    <row r="24990" spans="37:37" ht="12.75">
      <c r="AK24990" s="121"/>
    </row>
    <row r="24991" spans="37:37" ht="12.75">
      <c r="AK24991" s="121"/>
    </row>
    <row r="24992" spans="37:37" ht="12.75">
      <c r="AK24992" s="121"/>
    </row>
    <row r="24993" spans="37:37" ht="12.75">
      <c r="AK24993" s="121"/>
    </row>
    <row r="24994" spans="37:37" ht="12.75">
      <c r="AK24994" s="121"/>
    </row>
    <row r="24995" spans="37:37" ht="12.75">
      <c r="AK24995" s="121"/>
    </row>
    <row r="24996" spans="37:37" ht="12.75">
      <c r="AK24996" s="121"/>
    </row>
    <row r="24997" spans="37:37" ht="12.75">
      <c r="AK24997" s="121"/>
    </row>
    <row r="24998" spans="37:37" ht="12.75">
      <c r="AK24998" s="121"/>
    </row>
    <row r="24999" spans="37:37" ht="12.75">
      <c r="AK24999" s="121"/>
    </row>
    <row r="25000" spans="37:37" ht="12.75">
      <c r="AK25000" s="121"/>
    </row>
    <row r="25001" spans="37:37" ht="12.75">
      <c r="AK25001" s="121"/>
    </row>
    <row r="25002" spans="37:37" ht="12.75">
      <c r="AK25002" s="121"/>
    </row>
    <row r="25003" spans="37:37" ht="12.75">
      <c r="AK25003" s="121"/>
    </row>
    <row r="25004" spans="37:37" ht="12.75">
      <c r="AK25004" s="121"/>
    </row>
    <row r="25005" spans="37:37" ht="12.75">
      <c r="AK25005" s="121"/>
    </row>
    <row r="25006" spans="37:37" ht="12.75">
      <c r="AK25006" s="121"/>
    </row>
    <row r="25007" spans="37:37" ht="12.75">
      <c r="AK25007" s="121"/>
    </row>
    <row r="25008" spans="37:37" ht="12.75">
      <c r="AK25008" s="121"/>
    </row>
    <row r="25009" spans="37:37" ht="12.75">
      <c r="AK25009" s="121"/>
    </row>
    <row r="25010" spans="37:37" ht="12.75">
      <c r="AK25010" s="121"/>
    </row>
    <row r="25011" spans="37:37" ht="12.75">
      <c r="AK25011" s="121"/>
    </row>
    <row r="25012" spans="37:37" ht="12.75">
      <c r="AK25012" s="121"/>
    </row>
    <row r="25013" spans="37:37" ht="12.75">
      <c r="AK25013" s="121"/>
    </row>
    <row r="25014" spans="37:37" ht="12.75">
      <c r="AK25014" s="121"/>
    </row>
    <row r="25015" spans="37:37" ht="12.75">
      <c r="AK25015" s="121"/>
    </row>
    <row r="25016" spans="37:37" ht="12.75">
      <c r="AK25016" s="121"/>
    </row>
    <row r="25017" spans="37:37" ht="12.75">
      <c r="AK25017" s="121"/>
    </row>
    <row r="25018" spans="37:37" ht="12.75">
      <c r="AK25018" s="121"/>
    </row>
    <row r="25019" spans="37:37" ht="12.75">
      <c r="AK25019" s="121"/>
    </row>
    <row r="25020" spans="37:37" ht="12.75">
      <c r="AK25020" s="121"/>
    </row>
    <row r="25021" spans="37:37" ht="12.75">
      <c r="AK25021" s="121"/>
    </row>
    <row r="25022" spans="37:37" ht="12.75">
      <c r="AK25022" s="121"/>
    </row>
    <row r="25023" spans="37:37" ht="12.75">
      <c r="AK25023" s="121"/>
    </row>
    <row r="25024" spans="37:37" ht="12.75">
      <c r="AK25024" s="121"/>
    </row>
    <row r="25025" spans="37:37" ht="12.75">
      <c r="AK25025" s="121"/>
    </row>
    <row r="25026" spans="37:37" ht="12.75">
      <c r="AK25026" s="121"/>
    </row>
    <row r="25027" spans="37:37" ht="12.75">
      <c r="AK25027" s="121"/>
    </row>
    <row r="25028" spans="37:37" ht="12.75">
      <c r="AK25028" s="121"/>
    </row>
    <row r="25029" spans="37:37" ht="12.75">
      <c r="AK25029" s="121"/>
    </row>
    <row r="25030" spans="37:37" ht="12.75">
      <c r="AK25030" s="121"/>
    </row>
    <row r="25031" spans="37:37" ht="12.75">
      <c r="AK25031" s="121"/>
    </row>
    <row r="25032" spans="37:37" ht="12.75">
      <c r="AK25032" s="121"/>
    </row>
    <row r="25033" spans="37:37" ht="12.75">
      <c r="AK25033" s="121"/>
    </row>
    <row r="25034" spans="37:37" ht="12.75">
      <c r="AK25034" s="121"/>
    </row>
    <row r="25035" spans="37:37" ht="12.75">
      <c r="AK25035" s="121"/>
    </row>
    <row r="25036" spans="37:37" ht="12.75">
      <c r="AK25036" s="121"/>
    </row>
    <row r="25037" spans="37:37" ht="12.75">
      <c r="AK25037" s="121"/>
    </row>
    <row r="25038" spans="37:37" ht="12.75">
      <c r="AK25038" s="121"/>
    </row>
    <row r="25039" spans="37:37" ht="12.75">
      <c r="AK25039" s="121"/>
    </row>
    <row r="25040" spans="37:37" ht="12.75">
      <c r="AK25040" s="121"/>
    </row>
    <row r="25041" spans="37:37" ht="12.75">
      <c r="AK25041" s="121"/>
    </row>
    <row r="25042" spans="37:37" ht="12.75">
      <c r="AK25042" s="121"/>
    </row>
    <row r="25043" spans="37:37" ht="12.75">
      <c r="AK25043" s="121"/>
    </row>
    <row r="25044" spans="37:37" ht="12.75">
      <c r="AK25044" s="121"/>
    </row>
    <row r="25045" spans="37:37" ht="12.75">
      <c r="AK25045" s="121"/>
    </row>
    <row r="25046" spans="37:37" ht="12.75">
      <c r="AK25046" s="121"/>
    </row>
    <row r="25047" spans="37:37" ht="12.75">
      <c r="AK25047" s="121"/>
    </row>
    <row r="25048" spans="37:37" ht="12.75">
      <c r="AK25048" s="121"/>
    </row>
    <row r="25049" spans="37:37" ht="12.75">
      <c r="AK25049" s="121"/>
    </row>
    <row r="25050" spans="37:37" ht="12.75">
      <c r="AK25050" s="121"/>
    </row>
    <row r="25051" spans="37:37" ht="12.75">
      <c r="AK25051" s="121"/>
    </row>
    <row r="25052" spans="37:37" ht="12.75">
      <c r="AK25052" s="121"/>
    </row>
    <row r="25053" spans="37:37" ht="12.75">
      <c r="AK25053" s="121"/>
    </row>
    <row r="25054" spans="37:37" ht="12.75">
      <c r="AK25054" s="121"/>
    </row>
    <row r="25055" spans="37:37" ht="12.75">
      <c r="AK25055" s="121"/>
    </row>
    <row r="25056" spans="37:37" ht="12.75">
      <c r="AK25056" s="121"/>
    </row>
    <row r="25057" spans="37:37" ht="12.75">
      <c r="AK25057" s="121"/>
    </row>
    <row r="25058" spans="37:37" ht="12.75">
      <c r="AK25058" s="121"/>
    </row>
    <row r="25059" spans="37:37" ht="12.75">
      <c r="AK25059" s="121"/>
    </row>
    <row r="25060" spans="37:37" ht="12.75">
      <c r="AK25060" s="121"/>
    </row>
    <row r="25061" spans="37:37" ht="12.75">
      <c r="AK25061" s="121"/>
    </row>
    <row r="25062" spans="37:37" ht="12.75">
      <c r="AK25062" s="121"/>
    </row>
    <row r="25063" spans="37:37" ht="12.75">
      <c r="AK25063" s="121"/>
    </row>
    <row r="25064" spans="37:37" ht="12.75">
      <c r="AK25064" s="121"/>
    </row>
    <row r="25065" spans="37:37" ht="12.75">
      <c r="AK25065" s="121"/>
    </row>
    <row r="25066" spans="37:37" ht="12.75">
      <c r="AK25066" s="121"/>
    </row>
    <row r="25067" spans="37:37" ht="12.75">
      <c r="AK25067" s="121"/>
    </row>
    <row r="25068" spans="37:37" ht="12.75">
      <c r="AK25068" s="121"/>
    </row>
    <row r="25069" spans="37:37" ht="12.75">
      <c r="AK25069" s="121"/>
    </row>
    <row r="25070" spans="37:37" ht="12.75">
      <c r="AK25070" s="121"/>
    </row>
    <row r="25071" spans="37:37" ht="12.75">
      <c r="AK25071" s="121"/>
    </row>
    <row r="25072" spans="37:37" ht="12.75">
      <c r="AK25072" s="121"/>
    </row>
    <row r="25073" spans="37:37" ht="12.75">
      <c r="AK25073" s="121"/>
    </row>
    <row r="25074" spans="37:37" ht="12.75">
      <c r="AK25074" s="121"/>
    </row>
    <row r="25075" spans="37:37" ht="12.75">
      <c r="AK25075" s="121"/>
    </row>
    <row r="25076" spans="37:37" ht="12.75">
      <c r="AK25076" s="121"/>
    </row>
    <row r="25077" spans="37:37" ht="12.75">
      <c r="AK25077" s="121"/>
    </row>
    <row r="25078" spans="37:37" ht="12.75">
      <c r="AK25078" s="121"/>
    </row>
    <row r="25079" spans="37:37" ht="12.75">
      <c r="AK25079" s="121"/>
    </row>
    <row r="25080" spans="37:37" ht="12.75">
      <c r="AK25080" s="121"/>
    </row>
    <row r="25081" spans="37:37" ht="12.75">
      <c r="AK25081" s="121"/>
    </row>
    <row r="25082" spans="37:37" ht="12.75">
      <c r="AK25082" s="121"/>
    </row>
    <row r="25083" spans="37:37" ht="12.75">
      <c r="AK25083" s="121"/>
    </row>
    <row r="25084" spans="37:37" ht="12.75">
      <c r="AK25084" s="121"/>
    </row>
    <row r="25085" spans="37:37" ht="12.75">
      <c r="AK25085" s="121"/>
    </row>
    <row r="25086" spans="37:37" ht="12.75">
      <c r="AK25086" s="121"/>
    </row>
    <row r="25087" spans="37:37" ht="12.75">
      <c r="AK25087" s="121"/>
    </row>
    <row r="25088" spans="37:37" ht="12.75">
      <c r="AK25088" s="121"/>
    </row>
    <row r="25089" spans="37:37" ht="12.75">
      <c r="AK25089" s="121"/>
    </row>
    <row r="25090" spans="37:37" ht="12.75">
      <c r="AK25090" s="121"/>
    </row>
    <row r="25091" spans="37:37" ht="12.75">
      <c r="AK25091" s="121"/>
    </row>
    <row r="25092" spans="37:37" ht="12.75">
      <c r="AK25092" s="121"/>
    </row>
    <row r="25093" spans="37:37" ht="12.75">
      <c r="AK25093" s="121"/>
    </row>
    <row r="25094" spans="37:37" ht="12.75">
      <c r="AK25094" s="121"/>
    </row>
    <row r="25095" spans="37:37" ht="12.75">
      <c r="AK25095" s="121"/>
    </row>
    <row r="25096" spans="37:37" ht="12.75">
      <c r="AK25096" s="121"/>
    </row>
    <row r="25097" spans="37:37" ht="12.75">
      <c r="AK25097" s="121"/>
    </row>
    <row r="25098" spans="37:37" ht="12.75">
      <c r="AK25098" s="121"/>
    </row>
    <row r="25099" spans="37:37" ht="12.75">
      <c r="AK25099" s="121"/>
    </row>
    <row r="25100" spans="37:37" ht="12.75">
      <c r="AK25100" s="121"/>
    </row>
    <row r="25101" spans="37:37" ht="12.75">
      <c r="AK25101" s="121"/>
    </row>
    <row r="25102" spans="37:37" ht="12.75">
      <c r="AK25102" s="121"/>
    </row>
    <row r="25103" spans="37:37" ht="12.75">
      <c r="AK25103" s="121"/>
    </row>
    <row r="25104" spans="37:37" ht="12.75">
      <c r="AK25104" s="121"/>
    </row>
    <row r="25105" spans="37:37" ht="12.75">
      <c r="AK25105" s="121"/>
    </row>
    <row r="25106" spans="37:37" ht="12.75">
      <c r="AK25106" s="121"/>
    </row>
    <row r="25107" spans="37:37" ht="12.75">
      <c r="AK25107" s="121"/>
    </row>
    <row r="25108" spans="37:37" ht="12.75">
      <c r="AK25108" s="121"/>
    </row>
    <row r="25109" spans="37:37" ht="12.75">
      <c r="AK25109" s="121"/>
    </row>
    <row r="25110" spans="37:37" ht="12.75">
      <c r="AK25110" s="121"/>
    </row>
    <row r="25111" spans="37:37" ht="12.75">
      <c r="AK25111" s="121"/>
    </row>
    <row r="25112" spans="37:37" ht="12.75">
      <c r="AK25112" s="121"/>
    </row>
    <row r="25113" spans="37:37" ht="12.75">
      <c r="AK25113" s="121"/>
    </row>
    <row r="25114" spans="37:37" ht="12.75">
      <c r="AK25114" s="121"/>
    </row>
    <row r="25115" spans="37:37" ht="12.75">
      <c r="AK25115" s="121"/>
    </row>
    <row r="25116" spans="37:37" ht="12.75">
      <c r="AK25116" s="121"/>
    </row>
    <row r="25117" spans="37:37" ht="12.75">
      <c r="AK25117" s="121"/>
    </row>
    <row r="25118" spans="37:37" ht="12.75">
      <c r="AK25118" s="121"/>
    </row>
    <row r="25119" spans="37:37" ht="12.75">
      <c r="AK25119" s="121"/>
    </row>
    <row r="25120" spans="37:37" ht="12.75">
      <c r="AK25120" s="121"/>
    </row>
    <row r="25121" spans="37:37" ht="12.75">
      <c r="AK25121" s="121"/>
    </row>
    <row r="25122" spans="37:37" ht="12.75">
      <c r="AK25122" s="121"/>
    </row>
    <row r="25123" spans="37:37" ht="12.75">
      <c r="AK25123" s="121"/>
    </row>
    <row r="25124" spans="37:37" ht="12.75">
      <c r="AK25124" s="121"/>
    </row>
    <row r="25125" spans="37:37" ht="12.75">
      <c r="AK25125" s="121"/>
    </row>
    <row r="25126" spans="37:37" ht="12.75">
      <c r="AK25126" s="121"/>
    </row>
    <row r="25127" spans="37:37" ht="12.75">
      <c r="AK25127" s="121"/>
    </row>
    <row r="25128" spans="37:37" ht="12.75">
      <c r="AK25128" s="121"/>
    </row>
    <row r="25129" spans="37:37" ht="12.75">
      <c r="AK25129" s="121"/>
    </row>
    <row r="25130" spans="37:37" ht="12.75">
      <c r="AK25130" s="121"/>
    </row>
    <row r="25131" spans="37:37" ht="12.75">
      <c r="AK25131" s="121"/>
    </row>
    <row r="25132" spans="37:37" ht="12.75">
      <c r="AK25132" s="121"/>
    </row>
    <row r="25133" spans="37:37" ht="12.75">
      <c r="AK25133" s="121"/>
    </row>
    <row r="25134" spans="37:37" ht="12.75">
      <c r="AK25134" s="121"/>
    </row>
    <row r="25135" spans="37:37" ht="12.75">
      <c r="AK25135" s="121"/>
    </row>
    <row r="25136" spans="37:37" ht="12.75">
      <c r="AK25136" s="121"/>
    </row>
    <row r="25137" spans="37:37" ht="12.75">
      <c r="AK25137" s="121"/>
    </row>
    <row r="25138" spans="37:37" ht="12.75">
      <c r="AK25138" s="121"/>
    </row>
    <row r="25139" spans="37:37" ht="12.75">
      <c r="AK25139" s="121"/>
    </row>
    <row r="25140" spans="37:37" ht="12.75">
      <c r="AK25140" s="121"/>
    </row>
    <row r="25141" spans="37:37" ht="12.75">
      <c r="AK25141" s="121"/>
    </row>
    <row r="25142" spans="37:37" ht="12.75">
      <c r="AK25142" s="121"/>
    </row>
    <row r="25143" spans="37:37" ht="12.75">
      <c r="AK25143" s="121"/>
    </row>
    <row r="25144" spans="37:37" ht="12.75">
      <c r="AK25144" s="121"/>
    </row>
    <row r="25145" spans="37:37" ht="12.75">
      <c r="AK25145" s="121"/>
    </row>
    <row r="25146" spans="37:37" ht="12.75">
      <c r="AK25146" s="121"/>
    </row>
    <row r="25147" spans="37:37" ht="12.75">
      <c r="AK25147" s="121"/>
    </row>
    <row r="25148" spans="37:37" ht="12.75">
      <c r="AK25148" s="121"/>
    </row>
    <row r="25149" spans="37:37" ht="12.75">
      <c r="AK25149" s="121"/>
    </row>
    <row r="25150" spans="37:37" ht="12.75">
      <c r="AK25150" s="121"/>
    </row>
    <row r="25151" spans="37:37" ht="12.75">
      <c r="AK25151" s="121"/>
    </row>
    <row r="25152" spans="37:37" ht="12.75">
      <c r="AK25152" s="121"/>
    </row>
    <row r="25153" spans="37:37" ht="12.75">
      <c r="AK25153" s="121"/>
    </row>
    <row r="25154" spans="37:37" ht="12.75">
      <c r="AK25154" s="121"/>
    </row>
    <row r="25155" spans="37:37" ht="12.75">
      <c r="AK25155" s="121"/>
    </row>
    <row r="25156" spans="37:37" ht="12.75">
      <c r="AK25156" s="121"/>
    </row>
    <row r="25157" spans="37:37" ht="12.75">
      <c r="AK25157" s="121"/>
    </row>
    <row r="25158" spans="37:37" ht="12.75">
      <c r="AK25158" s="121"/>
    </row>
    <row r="25159" spans="37:37" ht="12.75">
      <c r="AK25159" s="121"/>
    </row>
    <row r="25160" spans="37:37" ht="12.75">
      <c r="AK25160" s="121"/>
    </row>
    <row r="25161" spans="37:37" ht="12.75">
      <c r="AK25161" s="121"/>
    </row>
    <row r="25162" spans="37:37" ht="12.75">
      <c r="AK25162" s="121"/>
    </row>
    <row r="25163" spans="37:37" ht="12.75">
      <c r="AK25163" s="121"/>
    </row>
    <row r="25164" spans="37:37" ht="12.75">
      <c r="AK25164" s="121"/>
    </row>
    <row r="25165" spans="37:37" ht="12.75">
      <c r="AK25165" s="121"/>
    </row>
    <row r="25166" spans="37:37" ht="12.75">
      <c r="AK25166" s="121"/>
    </row>
    <row r="25167" spans="37:37" ht="12.75">
      <c r="AK25167" s="121"/>
    </row>
    <row r="25168" spans="37:37" ht="12.75">
      <c r="AK25168" s="121"/>
    </row>
    <row r="25169" spans="37:37" ht="12.75">
      <c r="AK25169" s="121"/>
    </row>
    <row r="25170" spans="37:37" ht="12.75">
      <c r="AK25170" s="121"/>
    </row>
    <row r="25171" spans="37:37" ht="12.75">
      <c r="AK25171" s="121"/>
    </row>
    <row r="25172" spans="37:37" ht="12.75">
      <c r="AK25172" s="121"/>
    </row>
    <row r="25173" spans="37:37" ht="12.75">
      <c r="AK25173" s="121"/>
    </row>
    <row r="25174" spans="37:37" ht="12.75">
      <c r="AK25174" s="121"/>
    </row>
    <row r="25175" spans="37:37" ht="12.75">
      <c r="AK25175" s="121"/>
    </row>
    <row r="25176" spans="37:37" ht="12.75">
      <c r="AK25176" s="121"/>
    </row>
    <row r="25177" spans="37:37" ht="12.75">
      <c r="AK25177" s="121"/>
    </row>
    <row r="25178" spans="37:37" ht="12.75">
      <c r="AK25178" s="121"/>
    </row>
    <row r="25179" spans="37:37" ht="12.75">
      <c r="AK25179" s="121"/>
    </row>
    <row r="25180" spans="37:37" ht="12.75">
      <c r="AK25180" s="121"/>
    </row>
    <row r="25181" spans="37:37" ht="12.75">
      <c r="AK25181" s="121"/>
    </row>
    <row r="25182" spans="37:37" ht="12.75">
      <c r="AK25182" s="121"/>
    </row>
    <row r="25183" spans="37:37" ht="12.75">
      <c r="AK25183" s="121"/>
    </row>
    <row r="25184" spans="37:37" ht="12.75">
      <c r="AK25184" s="121"/>
    </row>
    <row r="25185" spans="37:37" ht="12.75">
      <c r="AK25185" s="121"/>
    </row>
    <row r="25186" spans="37:37" ht="12.75">
      <c r="AK25186" s="121"/>
    </row>
    <row r="25187" spans="37:37" ht="12.75">
      <c r="AK25187" s="121"/>
    </row>
    <row r="25188" spans="37:37" ht="12.75">
      <c r="AK25188" s="121"/>
    </row>
    <row r="25189" spans="37:37" ht="12.75">
      <c r="AK25189" s="121"/>
    </row>
    <row r="25190" spans="37:37" ht="12.75">
      <c r="AK25190" s="121"/>
    </row>
    <row r="25191" spans="37:37" ht="12.75">
      <c r="AK25191" s="121"/>
    </row>
    <row r="25192" spans="37:37" ht="12.75">
      <c r="AK25192" s="121"/>
    </row>
    <row r="25193" spans="37:37" ht="12.75">
      <c r="AK25193" s="121"/>
    </row>
    <row r="25194" spans="37:37" ht="12.75">
      <c r="AK25194" s="121"/>
    </row>
    <row r="25195" spans="37:37" ht="12.75">
      <c r="AK25195" s="121"/>
    </row>
    <row r="25196" spans="37:37" ht="12.75">
      <c r="AK25196" s="121"/>
    </row>
    <row r="25197" spans="37:37" ht="12.75">
      <c r="AK25197" s="121"/>
    </row>
    <row r="25198" spans="37:37" ht="12.75">
      <c r="AK25198" s="121"/>
    </row>
    <row r="25199" spans="37:37" ht="12.75">
      <c r="AK25199" s="121"/>
    </row>
    <row r="25200" spans="37:37" ht="12.75">
      <c r="AK25200" s="121"/>
    </row>
    <row r="25201" spans="37:37" ht="12.75">
      <c r="AK25201" s="121"/>
    </row>
    <row r="25202" spans="37:37" ht="12.75">
      <c r="AK25202" s="121"/>
    </row>
    <row r="25203" spans="37:37" ht="12.75">
      <c r="AK25203" s="121"/>
    </row>
    <row r="25204" spans="37:37" ht="12.75">
      <c r="AK25204" s="121"/>
    </row>
    <row r="25205" spans="37:37" ht="12.75">
      <c r="AK25205" s="121"/>
    </row>
    <row r="25206" spans="37:37" ht="12.75">
      <c r="AK25206" s="121"/>
    </row>
    <row r="25207" spans="37:37" ht="12.75">
      <c r="AK25207" s="121"/>
    </row>
    <row r="25208" spans="37:37" ht="12.75">
      <c r="AK25208" s="121"/>
    </row>
    <row r="25209" spans="37:37" ht="12.75">
      <c r="AK25209" s="121"/>
    </row>
    <row r="25210" spans="37:37" ht="12.75">
      <c r="AK25210" s="121"/>
    </row>
    <row r="25211" spans="37:37" ht="12.75">
      <c r="AK25211" s="121"/>
    </row>
    <row r="25212" spans="37:37" ht="12.75">
      <c r="AK25212" s="121"/>
    </row>
    <row r="25213" spans="37:37" ht="12.75">
      <c r="AK25213" s="121"/>
    </row>
    <row r="25214" spans="37:37" ht="12.75">
      <c r="AK25214" s="121"/>
    </row>
    <row r="25215" spans="37:37" ht="12.75">
      <c r="AK25215" s="121"/>
    </row>
    <row r="25216" spans="37:37" ht="12.75">
      <c r="AK25216" s="121"/>
    </row>
    <row r="25217" spans="37:37" ht="12.75">
      <c r="AK25217" s="121"/>
    </row>
    <row r="25218" spans="37:37" ht="12.75">
      <c r="AK25218" s="121"/>
    </row>
    <row r="25219" spans="37:37" ht="12.75">
      <c r="AK25219" s="121"/>
    </row>
    <row r="25220" spans="37:37" ht="12.75">
      <c r="AK25220" s="121"/>
    </row>
    <row r="25221" spans="37:37" ht="12.75">
      <c r="AK25221" s="121"/>
    </row>
    <row r="25222" spans="37:37" ht="12.75">
      <c r="AK25222" s="121"/>
    </row>
    <row r="25223" spans="37:37" ht="12.75">
      <c r="AK25223" s="121"/>
    </row>
    <row r="25224" spans="37:37" ht="12.75">
      <c r="AK25224" s="121"/>
    </row>
    <row r="25225" spans="37:37" ht="12.75">
      <c r="AK25225" s="121"/>
    </row>
    <row r="25226" spans="37:37" ht="12.75">
      <c r="AK25226" s="121"/>
    </row>
    <row r="25227" spans="37:37" ht="12.75">
      <c r="AK25227" s="121"/>
    </row>
    <row r="25228" spans="37:37" ht="12.75">
      <c r="AK25228" s="121"/>
    </row>
    <row r="25229" spans="37:37" ht="12.75">
      <c r="AK25229" s="121"/>
    </row>
    <row r="25230" spans="37:37" ht="12.75">
      <c r="AK25230" s="121"/>
    </row>
    <row r="25231" spans="37:37" ht="12.75">
      <c r="AK25231" s="121"/>
    </row>
    <row r="25232" spans="37:37" ht="12.75">
      <c r="AK25232" s="121"/>
    </row>
    <row r="25233" spans="37:37" ht="12.75">
      <c r="AK25233" s="121"/>
    </row>
    <row r="25234" spans="37:37" ht="12.75">
      <c r="AK25234" s="121"/>
    </row>
    <row r="25235" spans="37:37" ht="12.75">
      <c r="AK25235" s="121"/>
    </row>
    <row r="25236" spans="37:37" ht="12.75">
      <c r="AK25236" s="121"/>
    </row>
    <row r="25237" spans="37:37" ht="12.75">
      <c r="AK25237" s="121"/>
    </row>
    <row r="25238" spans="37:37" ht="12.75">
      <c r="AK25238" s="121"/>
    </row>
    <row r="25239" spans="37:37" ht="12.75">
      <c r="AK25239" s="121"/>
    </row>
    <row r="25240" spans="37:37" ht="12.75">
      <c r="AK25240" s="121"/>
    </row>
    <row r="25241" spans="37:37" ht="12.75">
      <c r="AK25241" s="121"/>
    </row>
    <row r="25242" spans="37:37" ht="12.75">
      <c r="AK25242" s="121"/>
    </row>
    <row r="25243" spans="37:37" ht="12.75">
      <c r="AK25243" s="121"/>
    </row>
    <row r="25244" spans="37:37" ht="12.75">
      <c r="AK25244" s="121"/>
    </row>
    <row r="25245" spans="37:37" ht="12.75">
      <c r="AK25245" s="121"/>
    </row>
    <row r="25246" spans="37:37" ht="12.75">
      <c r="AK25246" s="121"/>
    </row>
    <row r="25247" spans="37:37" ht="12.75">
      <c r="AK25247" s="121"/>
    </row>
    <row r="25248" spans="37:37" ht="12.75">
      <c r="AK25248" s="121"/>
    </row>
    <row r="25249" spans="37:37" ht="12.75">
      <c r="AK25249" s="121"/>
    </row>
    <row r="25250" spans="37:37" ht="12.75">
      <c r="AK25250" s="121"/>
    </row>
    <row r="25251" spans="37:37" ht="12.75">
      <c r="AK25251" s="121"/>
    </row>
    <row r="25252" spans="37:37" ht="12.75">
      <c r="AK25252" s="121"/>
    </row>
    <row r="25253" spans="37:37" ht="12.75">
      <c r="AK25253" s="121"/>
    </row>
    <row r="25254" spans="37:37" ht="12.75">
      <c r="AK25254" s="121"/>
    </row>
    <row r="25255" spans="37:37" ht="12.75">
      <c r="AK25255" s="121"/>
    </row>
    <row r="25256" spans="37:37" ht="12.75">
      <c r="AK25256" s="121"/>
    </row>
    <row r="25257" spans="37:37" ht="12.75">
      <c r="AK25257" s="121"/>
    </row>
    <row r="25258" spans="37:37" ht="12.75">
      <c r="AK25258" s="121"/>
    </row>
    <row r="25259" spans="37:37" ht="12.75">
      <c r="AK25259" s="121"/>
    </row>
    <row r="25260" spans="37:37" ht="12.75">
      <c r="AK25260" s="121"/>
    </row>
    <row r="25261" spans="37:37" ht="12.75">
      <c r="AK25261" s="121"/>
    </row>
    <row r="25262" spans="37:37" ht="12.75">
      <c r="AK25262" s="121"/>
    </row>
    <row r="25263" spans="37:37" ht="12.75">
      <c r="AK25263" s="121"/>
    </row>
    <row r="25264" spans="37:37" ht="12.75">
      <c r="AK25264" s="121"/>
    </row>
    <row r="25265" spans="37:37" ht="12.75">
      <c r="AK25265" s="121"/>
    </row>
    <row r="25266" spans="37:37" ht="12.75">
      <c r="AK25266" s="121"/>
    </row>
    <row r="25267" spans="37:37" ht="12.75">
      <c r="AK25267" s="121"/>
    </row>
    <row r="25268" spans="37:37" ht="12.75">
      <c r="AK25268" s="121"/>
    </row>
    <row r="25269" spans="37:37" ht="12.75">
      <c r="AK25269" s="121"/>
    </row>
    <row r="25270" spans="37:37" ht="12.75">
      <c r="AK25270" s="121"/>
    </row>
    <row r="25271" spans="37:37" ht="12.75">
      <c r="AK25271" s="121"/>
    </row>
    <row r="25272" spans="37:37" ht="12.75">
      <c r="AK25272" s="121"/>
    </row>
    <row r="25273" spans="37:37" ht="12.75">
      <c r="AK25273" s="121"/>
    </row>
    <row r="25274" spans="37:37" ht="12.75">
      <c r="AK25274" s="121"/>
    </row>
    <row r="25275" spans="37:37" ht="12.75">
      <c r="AK25275" s="121"/>
    </row>
    <row r="25276" spans="37:37" ht="12.75">
      <c r="AK25276" s="121"/>
    </row>
    <row r="25277" spans="37:37" ht="12.75">
      <c r="AK25277" s="121"/>
    </row>
    <row r="25278" spans="37:37" ht="12.75">
      <c r="AK25278" s="121"/>
    </row>
    <row r="25279" spans="37:37" ht="12.75">
      <c r="AK25279" s="121"/>
    </row>
    <row r="25280" spans="37:37" ht="12.75">
      <c r="AK25280" s="121"/>
    </row>
    <row r="25281" spans="37:37" ht="12.75">
      <c r="AK25281" s="121"/>
    </row>
    <row r="25282" spans="37:37" ht="12.75">
      <c r="AK25282" s="121"/>
    </row>
    <row r="25283" spans="37:37" ht="12.75">
      <c r="AK25283" s="121"/>
    </row>
    <row r="25284" spans="37:37" ht="12.75">
      <c r="AK25284" s="121"/>
    </row>
    <row r="25285" spans="37:37" ht="12.75">
      <c r="AK25285" s="121"/>
    </row>
    <row r="25286" spans="37:37" ht="12.75">
      <c r="AK25286" s="121"/>
    </row>
    <row r="25287" spans="37:37" ht="12.75">
      <c r="AK25287" s="121"/>
    </row>
    <row r="25288" spans="37:37" ht="12.75">
      <c r="AK25288" s="121"/>
    </row>
    <row r="25289" spans="37:37" ht="12.75">
      <c r="AK25289" s="121"/>
    </row>
    <row r="25290" spans="37:37" ht="12.75">
      <c r="AK25290" s="121"/>
    </row>
    <row r="25291" spans="37:37" ht="12.75">
      <c r="AK25291" s="121"/>
    </row>
    <row r="25292" spans="37:37" ht="12.75">
      <c r="AK25292" s="121"/>
    </row>
    <row r="25293" spans="37:37" ht="12.75">
      <c r="AK25293" s="121"/>
    </row>
    <row r="25294" spans="37:37" ht="12.75">
      <c r="AK25294" s="121"/>
    </row>
    <row r="25295" spans="37:37" ht="12.75">
      <c r="AK25295" s="121"/>
    </row>
    <row r="25296" spans="37:37" ht="12.75">
      <c r="AK25296" s="121"/>
    </row>
    <row r="25297" spans="37:37" ht="12.75">
      <c r="AK25297" s="121"/>
    </row>
    <row r="25298" spans="37:37" ht="12.75">
      <c r="AK25298" s="121"/>
    </row>
    <row r="25299" spans="37:37" ht="12.75">
      <c r="AK25299" s="121"/>
    </row>
    <row r="25300" spans="37:37" ht="12.75">
      <c r="AK25300" s="121"/>
    </row>
    <row r="25301" spans="37:37" ht="12.75">
      <c r="AK25301" s="121"/>
    </row>
    <row r="25302" spans="37:37" ht="12.75">
      <c r="AK25302" s="121"/>
    </row>
    <row r="25303" spans="37:37" ht="12.75">
      <c r="AK25303" s="121"/>
    </row>
    <row r="25304" spans="37:37" ht="12.75">
      <c r="AK25304" s="121"/>
    </row>
    <row r="25305" spans="37:37" ht="12.75">
      <c r="AK25305" s="121"/>
    </row>
    <row r="25306" spans="37:37" ht="12.75">
      <c r="AK25306" s="121"/>
    </row>
    <row r="25307" spans="37:37" ht="12.75">
      <c r="AK25307" s="121"/>
    </row>
    <row r="25308" spans="37:37" ht="12.75">
      <c r="AK25308" s="121"/>
    </row>
    <row r="25309" spans="37:37" ht="12.75">
      <c r="AK25309" s="121"/>
    </row>
    <row r="25310" spans="37:37" ht="12.75">
      <c r="AK25310" s="121"/>
    </row>
    <row r="25311" spans="37:37" ht="12.75">
      <c r="AK25311" s="121"/>
    </row>
    <row r="25312" spans="37:37" ht="12.75">
      <c r="AK25312" s="121"/>
    </row>
    <row r="25313" spans="37:37" ht="12.75">
      <c r="AK25313" s="121"/>
    </row>
    <row r="25314" spans="37:37" ht="12.75">
      <c r="AK25314" s="121"/>
    </row>
    <row r="25315" spans="37:37" ht="12.75">
      <c r="AK25315" s="121"/>
    </row>
    <row r="25316" spans="37:37" ht="12.75">
      <c r="AK25316" s="121"/>
    </row>
    <row r="25317" spans="37:37" ht="12.75">
      <c r="AK25317" s="121"/>
    </row>
    <row r="25318" spans="37:37" ht="12.75">
      <c r="AK25318" s="121"/>
    </row>
    <row r="25319" spans="37:37" ht="12.75">
      <c r="AK25319" s="121"/>
    </row>
    <row r="25320" spans="37:37" ht="12.75">
      <c r="AK25320" s="121"/>
    </row>
    <row r="25321" spans="37:37" ht="12.75">
      <c r="AK25321" s="121"/>
    </row>
    <row r="25322" spans="37:37" ht="12.75">
      <c r="AK25322" s="121"/>
    </row>
    <row r="25323" spans="37:37" ht="12.75">
      <c r="AK25323" s="121"/>
    </row>
    <row r="25324" spans="37:37" ht="12.75">
      <c r="AK25324" s="121"/>
    </row>
    <row r="25325" spans="37:37" ht="12.75">
      <c r="AK25325" s="121"/>
    </row>
    <row r="25326" spans="37:37" ht="12.75">
      <c r="AK25326" s="121"/>
    </row>
    <row r="25327" spans="37:37" ht="12.75">
      <c r="AK25327" s="121"/>
    </row>
    <row r="25328" spans="37:37" ht="12.75">
      <c r="AK25328" s="121"/>
    </row>
    <row r="25329" spans="37:37" ht="12.75">
      <c r="AK25329" s="121"/>
    </row>
    <row r="25330" spans="37:37" ht="12.75">
      <c r="AK25330" s="121"/>
    </row>
    <row r="25331" spans="37:37" ht="12.75">
      <c r="AK25331" s="121"/>
    </row>
    <row r="25332" spans="37:37" ht="12.75">
      <c r="AK25332" s="121"/>
    </row>
    <row r="25333" spans="37:37" ht="12.75">
      <c r="AK25333" s="121"/>
    </row>
    <row r="25334" spans="37:37" ht="12.75">
      <c r="AK25334" s="121"/>
    </row>
    <row r="25335" spans="37:37" ht="12.75">
      <c r="AK25335" s="121"/>
    </row>
    <row r="25336" spans="37:37" ht="12.75">
      <c r="AK25336" s="121"/>
    </row>
    <row r="25337" spans="37:37" ht="12.75">
      <c r="AK25337" s="121"/>
    </row>
    <row r="25338" spans="37:37" ht="12.75">
      <c r="AK25338" s="121"/>
    </row>
    <row r="25339" spans="37:37" ht="12.75">
      <c r="AK25339" s="121"/>
    </row>
    <row r="25340" spans="37:37" ht="12.75">
      <c r="AK25340" s="121"/>
    </row>
    <row r="25341" spans="37:37" ht="12.75">
      <c r="AK25341" s="121"/>
    </row>
    <row r="25342" spans="37:37" ht="12.75">
      <c r="AK25342" s="121"/>
    </row>
    <row r="25343" spans="37:37" ht="12.75">
      <c r="AK25343" s="121"/>
    </row>
    <row r="25344" spans="37:37" ht="12.75">
      <c r="AK25344" s="121"/>
    </row>
    <row r="25345" spans="37:37" ht="12.75">
      <c r="AK25345" s="121"/>
    </row>
    <row r="25346" spans="37:37" ht="12.75">
      <c r="AK25346" s="121"/>
    </row>
    <row r="25347" spans="37:37" ht="12.75">
      <c r="AK25347" s="121"/>
    </row>
    <row r="25348" spans="37:37" ht="12.75">
      <c r="AK25348" s="121"/>
    </row>
    <row r="25349" spans="37:37" ht="12.75">
      <c r="AK25349" s="121"/>
    </row>
    <row r="25350" spans="37:37" ht="12.75">
      <c r="AK25350" s="121"/>
    </row>
    <row r="25351" spans="37:37" ht="12.75">
      <c r="AK25351" s="121"/>
    </row>
    <row r="25352" spans="37:37" ht="12.75">
      <c r="AK25352" s="121"/>
    </row>
    <row r="25353" spans="37:37" ht="12.75">
      <c r="AK25353" s="121"/>
    </row>
    <row r="25354" spans="37:37" ht="12.75">
      <c r="AK25354" s="121"/>
    </row>
    <row r="25355" spans="37:37" ht="12.75">
      <c r="AK25355" s="121"/>
    </row>
    <row r="25356" spans="37:37" ht="12.75">
      <c r="AK25356" s="121"/>
    </row>
    <row r="25357" spans="37:37" ht="12.75">
      <c r="AK25357" s="121"/>
    </row>
    <row r="25358" spans="37:37" ht="12.75">
      <c r="AK25358" s="121"/>
    </row>
    <row r="25359" spans="37:37" ht="12.75">
      <c r="AK25359" s="121"/>
    </row>
    <row r="25360" spans="37:37" ht="12.75">
      <c r="AK25360" s="121"/>
    </row>
    <row r="25361" spans="37:37" ht="12.75">
      <c r="AK25361" s="121"/>
    </row>
    <row r="25362" spans="37:37" ht="12.75">
      <c r="AK25362" s="121"/>
    </row>
    <row r="25363" spans="37:37" ht="12.75">
      <c r="AK25363" s="121"/>
    </row>
    <row r="25364" spans="37:37" ht="12.75">
      <c r="AK25364" s="121"/>
    </row>
    <row r="25365" spans="37:37" ht="12.75">
      <c r="AK25365" s="121"/>
    </row>
    <row r="25366" spans="37:37" ht="12.75">
      <c r="AK25366" s="121"/>
    </row>
    <row r="25367" spans="37:37" ht="12.75">
      <c r="AK25367" s="121"/>
    </row>
    <row r="25368" spans="37:37" ht="12.75">
      <c r="AK25368" s="121"/>
    </row>
    <row r="25369" spans="37:37" ht="12.75">
      <c r="AK25369" s="121"/>
    </row>
    <row r="25370" spans="37:37" ht="12.75">
      <c r="AK25370" s="121"/>
    </row>
    <row r="25371" spans="37:37" ht="12.75">
      <c r="AK25371" s="121"/>
    </row>
    <row r="25372" spans="37:37" ht="12.75">
      <c r="AK25372" s="121"/>
    </row>
    <row r="25373" spans="37:37" ht="12.75">
      <c r="AK25373" s="121"/>
    </row>
    <row r="25374" spans="37:37" ht="12.75">
      <c r="AK25374" s="121"/>
    </row>
    <row r="25375" spans="37:37" ht="12.75">
      <c r="AK25375" s="121"/>
    </row>
    <row r="25376" spans="37:37" ht="12.75">
      <c r="AK25376" s="121"/>
    </row>
    <row r="25377" spans="37:37" ht="12.75">
      <c r="AK25377" s="121"/>
    </row>
    <row r="25378" spans="37:37" ht="12.75">
      <c r="AK25378" s="121"/>
    </row>
    <row r="25379" spans="37:37" ht="12.75">
      <c r="AK25379" s="121"/>
    </row>
    <row r="25380" spans="37:37" ht="12.75">
      <c r="AK25380" s="121"/>
    </row>
    <row r="25381" spans="37:37" ht="12.75">
      <c r="AK25381" s="121"/>
    </row>
    <row r="25382" spans="37:37" ht="12.75">
      <c r="AK25382" s="121"/>
    </row>
    <row r="25383" spans="37:37" ht="12.75">
      <c r="AK25383" s="121"/>
    </row>
    <row r="25384" spans="37:37" ht="12.75">
      <c r="AK25384" s="121"/>
    </row>
    <row r="25385" spans="37:37" ht="12.75">
      <c r="AK25385" s="121"/>
    </row>
    <row r="25386" spans="37:37" ht="12.75">
      <c r="AK25386" s="121"/>
    </row>
    <row r="25387" spans="37:37" ht="12.75">
      <c r="AK25387" s="121"/>
    </row>
    <row r="25388" spans="37:37" ht="12.75">
      <c r="AK25388" s="121"/>
    </row>
    <row r="25389" spans="37:37" ht="12.75">
      <c r="AK25389" s="121"/>
    </row>
    <row r="25390" spans="37:37" ht="12.75">
      <c r="AK25390" s="121"/>
    </row>
    <row r="25391" spans="37:37" ht="12.75">
      <c r="AK25391" s="121"/>
    </row>
    <row r="25392" spans="37:37" ht="12.75">
      <c r="AK25392" s="121"/>
    </row>
    <row r="25393" spans="37:37" ht="12.75">
      <c r="AK25393" s="121"/>
    </row>
    <row r="25394" spans="37:37" ht="12.75">
      <c r="AK25394" s="121"/>
    </row>
    <row r="25395" spans="37:37" ht="12.75">
      <c r="AK25395" s="121"/>
    </row>
    <row r="25396" spans="37:37" ht="12.75">
      <c r="AK25396" s="121"/>
    </row>
    <row r="25397" spans="37:37" ht="12.75">
      <c r="AK25397" s="121"/>
    </row>
    <row r="25398" spans="37:37" ht="12.75">
      <c r="AK25398" s="121"/>
    </row>
    <row r="25399" spans="37:37" ht="12.75">
      <c r="AK25399" s="121"/>
    </row>
    <row r="25400" spans="37:37" ht="12.75">
      <c r="AK25400" s="121"/>
    </row>
    <row r="25401" spans="37:37" ht="12.75">
      <c r="AK25401" s="121"/>
    </row>
    <row r="25402" spans="37:37" ht="12.75">
      <c r="AK25402" s="121"/>
    </row>
    <row r="25403" spans="37:37" ht="12.75">
      <c r="AK25403" s="121"/>
    </row>
    <row r="25404" spans="37:37" ht="12.75">
      <c r="AK25404" s="121"/>
    </row>
    <row r="25405" spans="37:37" ht="12.75">
      <c r="AK25405" s="121"/>
    </row>
    <row r="25406" spans="37:37" ht="12.75">
      <c r="AK25406" s="121"/>
    </row>
    <row r="25407" spans="37:37" ht="12.75">
      <c r="AK25407" s="121"/>
    </row>
    <row r="25408" spans="37:37" ht="12.75">
      <c r="AK25408" s="121"/>
    </row>
    <row r="25409" spans="37:37" ht="12.75">
      <c r="AK25409" s="121"/>
    </row>
    <row r="25410" spans="37:37" ht="12.75">
      <c r="AK25410" s="121"/>
    </row>
    <row r="25411" spans="37:37" ht="12.75">
      <c r="AK25411" s="121"/>
    </row>
    <row r="25412" spans="37:37" ht="12.75">
      <c r="AK25412" s="121"/>
    </row>
    <row r="25413" spans="37:37" ht="12.75">
      <c r="AK25413" s="121"/>
    </row>
    <row r="25414" spans="37:37" ht="12.75">
      <c r="AK25414" s="121"/>
    </row>
    <row r="25415" spans="37:37" ht="12.75">
      <c r="AK25415" s="121"/>
    </row>
    <row r="25416" spans="37:37" ht="12.75">
      <c r="AK25416" s="121"/>
    </row>
    <row r="25417" spans="37:37" ht="12.75">
      <c r="AK25417" s="121"/>
    </row>
    <row r="25418" spans="37:37" ht="12.75">
      <c r="AK25418" s="121"/>
    </row>
    <row r="25419" spans="37:37" ht="12.75">
      <c r="AK25419" s="121"/>
    </row>
    <row r="25420" spans="37:37" ht="12.75">
      <c r="AK25420" s="121"/>
    </row>
    <row r="25421" spans="37:37" ht="12.75">
      <c r="AK25421" s="121"/>
    </row>
    <row r="25422" spans="37:37" ht="12.75">
      <c r="AK25422" s="121"/>
    </row>
    <row r="25423" spans="37:37" ht="12.75">
      <c r="AK25423" s="121"/>
    </row>
    <row r="25424" spans="37:37" ht="12.75">
      <c r="AK25424" s="121"/>
    </row>
    <row r="25425" spans="37:37" ht="12.75">
      <c r="AK25425" s="121"/>
    </row>
    <row r="25426" spans="37:37" ht="12.75">
      <c r="AK25426" s="121"/>
    </row>
    <row r="25427" spans="37:37" ht="12.75">
      <c r="AK25427" s="121"/>
    </row>
    <row r="25428" spans="37:37" ht="12.75">
      <c r="AK25428" s="121"/>
    </row>
    <row r="25429" spans="37:37" ht="12.75">
      <c r="AK25429" s="121"/>
    </row>
    <row r="25430" spans="37:37" ht="12.75">
      <c r="AK25430" s="121"/>
    </row>
    <row r="25431" spans="37:37" ht="12.75">
      <c r="AK25431" s="121"/>
    </row>
    <row r="25432" spans="37:37" ht="12.75">
      <c r="AK25432" s="121"/>
    </row>
    <row r="25433" spans="37:37" ht="12.75">
      <c r="AK25433" s="121"/>
    </row>
    <row r="25434" spans="37:37" ht="12.75">
      <c r="AK25434" s="121"/>
    </row>
    <row r="25435" spans="37:37" ht="12.75">
      <c r="AK25435" s="121"/>
    </row>
    <row r="25436" spans="37:37" ht="12.75">
      <c r="AK25436" s="121"/>
    </row>
    <row r="25437" spans="37:37" ht="12.75">
      <c r="AK25437" s="121"/>
    </row>
    <row r="25438" spans="37:37" ht="12.75">
      <c r="AK25438" s="121"/>
    </row>
    <row r="25439" spans="37:37" ht="12.75">
      <c r="AK25439" s="121"/>
    </row>
    <row r="25440" spans="37:37" ht="12.75">
      <c r="AK25440" s="121"/>
    </row>
    <row r="25441" spans="37:37" ht="12.75">
      <c r="AK25441" s="121"/>
    </row>
    <row r="25442" spans="37:37" ht="12.75">
      <c r="AK25442" s="121"/>
    </row>
    <row r="25443" spans="37:37" ht="12.75">
      <c r="AK25443" s="121"/>
    </row>
    <row r="25444" spans="37:37" ht="12.75">
      <c r="AK25444" s="121"/>
    </row>
    <row r="25445" spans="37:37" ht="12.75">
      <c r="AK25445" s="121"/>
    </row>
    <row r="25446" spans="37:37" ht="12.75">
      <c r="AK25446" s="121"/>
    </row>
    <row r="25447" spans="37:37" ht="12.75">
      <c r="AK25447" s="121"/>
    </row>
    <row r="25448" spans="37:37" ht="12.75">
      <c r="AK25448" s="121"/>
    </row>
    <row r="25449" spans="37:37" ht="12.75">
      <c r="AK25449" s="121"/>
    </row>
    <row r="25450" spans="37:37" ht="12.75">
      <c r="AK25450" s="121"/>
    </row>
    <row r="25451" spans="37:37" ht="12.75">
      <c r="AK25451" s="121"/>
    </row>
    <row r="25452" spans="37:37" ht="12.75">
      <c r="AK25452" s="121"/>
    </row>
    <row r="25453" spans="37:37" ht="12.75">
      <c r="AK25453" s="121"/>
    </row>
    <row r="25454" spans="37:37" ht="12.75">
      <c r="AK25454" s="121"/>
    </row>
    <row r="25455" spans="37:37" ht="12.75">
      <c r="AK25455" s="121"/>
    </row>
    <row r="25456" spans="37:37" ht="12.75">
      <c r="AK25456" s="121"/>
    </row>
    <row r="25457" spans="37:37" ht="12.75">
      <c r="AK25457" s="121"/>
    </row>
    <row r="25458" spans="37:37" ht="12.75">
      <c r="AK25458" s="121"/>
    </row>
    <row r="25459" spans="37:37" ht="12.75">
      <c r="AK25459" s="121"/>
    </row>
    <row r="25460" spans="37:37" ht="12.75">
      <c r="AK25460" s="121"/>
    </row>
    <row r="25461" spans="37:37" ht="12.75">
      <c r="AK25461" s="121"/>
    </row>
    <row r="25462" spans="37:37" ht="12.75">
      <c r="AK25462" s="121"/>
    </row>
    <row r="25463" spans="37:37" ht="12.75">
      <c r="AK25463" s="121"/>
    </row>
    <row r="25464" spans="37:37" ht="12.75">
      <c r="AK25464" s="121"/>
    </row>
    <row r="25465" spans="37:37" ht="12.75">
      <c r="AK25465" s="121"/>
    </row>
    <row r="25466" spans="37:37" ht="12.75">
      <c r="AK25466" s="121"/>
    </row>
    <row r="25467" spans="37:37" ht="12.75">
      <c r="AK25467" s="121"/>
    </row>
    <row r="25468" spans="37:37" ht="12.75">
      <c r="AK25468" s="121"/>
    </row>
    <row r="25469" spans="37:37" ht="12.75">
      <c r="AK25469" s="121"/>
    </row>
    <row r="25470" spans="37:37" ht="12.75">
      <c r="AK25470" s="121"/>
    </row>
    <row r="25471" spans="37:37" ht="12.75">
      <c r="AK25471" s="121"/>
    </row>
    <row r="25472" spans="37:37" ht="12.75">
      <c r="AK25472" s="121"/>
    </row>
    <row r="25473" spans="37:37" ht="12.75">
      <c r="AK25473" s="121"/>
    </row>
    <row r="25474" spans="37:37" ht="12.75">
      <c r="AK25474" s="121"/>
    </row>
    <row r="25475" spans="37:37" ht="12.75">
      <c r="AK25475" s="121"/>
    </row>
    <row r="25476" spans="37:37" ht="12.75">
      <c r="AK25476" s="121"/>
    </row>
    <row r="25477" spans="37:37" ht="12.75">
      <c r="AK25477" s="121"/>
    </row>
    <row r="25478" spans="37:37" ht="12.75">
      <c r="AK25478" s="121"/>
    </row>
    <row r="25479" spans="37:37" ht="12.75">
      <c r="AK25479" s="121"/>
    </row>
    <row r="25480" spans="37:37" ht="12.75">
      <c r="AK25480" s="121"/>
    </row>
    <row r="25481" spans="37:37" ht="12.75">
      <c r="AK25481" s="121"/>
    </row>
    <row r="25482" spans="37:37" ht="12.75">
      <c r="AK25482" s="121"/>
    </row>
    <row r="25483" spans="37:37" ht="12.75">
      <c r="AK25483" s="121"/>
    </row>
    <row r="25484" spans="37:37" ht="12.75">
      <c r="AK25484" s="121"/>
    </row>
    <row r="25485" spans="37:37" ht="12.75">
      <c r="AK25485" s="121"/>
    </row>
    <row r="25486" spans="37:37" ht="12.75">
      <c r="AK25486" s="121"/>
    </row>
    <row r="25487" spans="37:37" ht="12.75">
      <c r="AK25487" s="121"/>
    </row>
    <row r="25488" spans="37:37" ht="12.75">
      <c r="AK25488" s="121"/>
    </row>
    <row r="25489" spans="37:37" ht="12.75">
      <c r="AK25489" s="121"/>
    </row>
    <row r="25490" spans="37:37" ht="12.75">
      <c r="AK25490" s="121"/>
    </row>
    <row r="25491" spans="37:37" ht="12.75">
      <c r="AK25491" s="121"/>
    </row>
    <row r="25492" spans="37:37" ht="12.75">
      <c r="AK25492" s="121"/>
    </row>
    <row r="25493" spans="37:37" ht="12.75">
      <c r="AK25493" s="121"/>
    </row>
    <row r="25494" spans="37:37" ht="12.75">
      <c r="AK25494" s="121"/>
    </row>
    <row r="25495" spans="37:37" ht="12.75">
      <c r="AK25495" s="121"/>
    </row>
    <row r="25496" spans="37:37" ht="12.75">
      <c r="AK25496" s="121"/>
    </row>
    <row r="25497" spans="37:37" ht="12.75">
      <c r="AK25497" s="121"/>
    </row>
    <row r="25498" spans="37:37" ht="12.75">
      <c r="AK25498" s="121"/>
    </row>
    <row r="25499" spans="37:37" ht="12.75">
      <c r="AK25499" s="121"/>
    </row>
    <row r="25500" spans="37:37" ht="12.75">
      <c r="AK25500" s="121"/>
    </row>
    <row r="25501" spans="37:37" ht="12.75">
      <c r="AK25501" s="121"/>
    </row>
    <row r="25502" spans="37:37" ht="12.75">
      <c r="AK25502" s="121"/>
    </row>
    <row r="25503" spans="37:37" ht="12.75">
      <c r="AK25503" s="121"/>
    </row>
    <row r="25504" spans="37:37" ht="12.75">
      <c r="AK25504" s="121"/>
    </row>
    <row r="25505" spans="37:37" ht="12.75">
      <c r="AK25505" s="121"/>
    </row>
    <row r="25506" spans="37:37" ht="12.75">
      <c r="AK25506" s="121"/>
    </row>
    <row r="25507" spans="37:37" ht="12.75">
      <c r="AK25507" s="121"/>
    </row>
    <row r="25508" spans="37:37" ht="12.75">
      <c r="AK25508" s="121"/>
    </row>
    <row r="25509" spans="37:37" ht="12.75">
      <c r="AK25509" s="121"/>
    </row>
    <row r="25510" spans="37:37" ht="12.75">
      <c r="AK25510" s="121"/>
    </row>
    <row r="25511" spans="37:37" ht="12.75">
      <c r="AK25511" s="121"/>
    </row>
    <row r="25512" spans="37:37" ht="12.75">
      <c r="AK25512" s="121"/>
    </row>
    <row r="25513" spans="37:37" ht="12.75">
      <c r="AK25513" s="121"/>
    </row>
    <row r="25514" spans="37:37" ht="12.75">
      <c r="AK25514" s="121"/>
    </row>
    <row r="25515" spans="37:37" ht="12.75">
      <c r="AK25515" s="121"/>
    </row>
    <row r="25516" spans="37:37" ht="12.75">
      <c r="AK25516" s="121"/>
    </row>
    <row r="25517" spans="37:37" ht="12.75">
      <c r="AK25517" s="121"/>
    </row>
    <row r="25518" spans="37:37" ht="12.75">
      <c r="AK25518" s="121"/>
    </row>
    <row r="25519" spans="37:37" ht="12.75">
      <c r="AK25519" s="121"/>
    </row>
    <row r="25520" spans="37:37" ht="12.75">
      <c r="AK25520" s="121"/>
    </row>
    <row r="25521" spans="37:37" ht="12.75">
      <c r="AK25521" s="121"/>
    </row>
    <row r="25522" spans="37:37" ht="12.75">
      <c r="AK25522" s="121"/>
    </row>
    <row r="25523" spans="37:37" ht="12.75">
      <c r="AK25523" s="121"/>
    </row>
    <row r="25524" spans="37:37" ht="12.75">
      <c r="AK25524" s="121"/>
    </row>
    <row r="25525" spans="37:37" ht="12.75">
      <c r="AK25525" s="121"/>
    </row>
    <row r="25526" spans="37:37" ht="12.75">
      <c r="AK25526" s="121"/>
    </row>
    <row r="25527" spans="37:37" ht="12.75">
      <c r="AK25527" s="121"/>
    </row>
    <row r="25528" spans="37:37" ht="12.75">
      <c r="AK25528" s="121"/>
    </row>
    <row r="25529" spans="37:37" ht="12.75">
      <c r="AK25529" s="121"/>
    </row>
    <row r="25530" spans="37:37" ht="12.75">
      <c r="AK25530" s="121"/>
    </row>
    <row r="25531" spans="37:37" ht="12.75">
      <c r="AK25531" s="121"/>
    </row>
    <row r="25532" spans="37:37" ht="12.75">
      <c r="AK25532" s="121"/>
    </row>
    <row r="25533" spans="37:37" ht="12.75">
      <c r="AK25533" s="121"/>
    </row>
    <row r="25534" spans="37:37" ht="12.75">
      <c r="AK25534" s="121"/>
    </row>
    <row r="25535" spans="37:37" ht="12.75">
      <c r="AK25535" s="121"/>
    </row>
    <row r="25536" spans="37:37" ht="12.75">
      <c r="AK25536" s="121"/>
    </row>
    <row r="25537" spans="37:37" ht="12.75">
      <c r="AK25537" s="121"/>
    </row>
    <row r="25538" spans="37:37" ht="12.75">
      <c r="AK25538" s="121"/>
    </row>
    <row r="25539" spans="37:37" ht="12.75">
      <c r="AK25539" s="121"/>
    </row>
    <row r="25540" spans="37:37" ht="12.75">
      <c r="AK25540" s="121"/>
    </row>
    <row r="25541" spans="37:37" ht="12.75">
      <c r="AK25541" s="121"/>
    </row>
    <row r="25542" spans="37:37" ht="12.75">
      <c r="AK25542" s="121"/>
    </row>
    <row r="25543" spans="37:37" ht="12.75">
      <c r="AK25543" s="121"/>
    </row>
    <row r="25544" spans="37:37" ht="12.75">
      <c r="AK25544" s="121"/>
    </row>
    <row r="25545" spans="37:37" ht="12.75">
      <c r="AK25545" s="121"/>
    </row>
    <row r="25546" spans="37:37" ht="12.75">
      <c r="AK25546" s="121"/>
    </row>
    <row r="25547" spans="37:37" ht="12.75">
      <c r="AK25547" s="121"/>
    </row>
    <row r="25548" spans="37:37" ht="12.75">
      <c r="AK25548" s="121"/>
    </row>
    <row r="25549" spans="37:37" ht="12.75">
      <c r="AK25549" s="121"/>
    </row>
    <row r="25550" spans="37:37" ht="12.75">
      <c r="AK25550" s="121"/>
    </row>
    <row r="25551" spans="37:37" ht="12.75">
      <c r="AK25551" s="121"/>
    </row>
    <row r="25552" spans="37:37" ht="12.75">
      <c r="AK25552" s="121"/>
    </row>
    <row r="25553" spans="37:37" ht="12.75">
      <c r="AK25553" s="121"/>
    </row>
    <row r="25554" spans="37:37" ht="12.75">
      <c r="AK25554" s="121"/>
    </row>
    <row r="25555" spans="37:37" ht="12.75">
      <c r="AK25555" s="121"/>
    </row>
    <row r="25556" spans="37:37" ht="12.75">
      <c r="AK25556" s="121"/>
    </row>
    <row r="25557" spans="37:37" ht="12.75">
      <c r="AK25557" s="121"/>
    </row>
    <row r="25558" spans="37:37" ht="12.75">
      <c r="AK25558" s="121"/>
    </row>
    <row r="25559" spans="37:37" ht="12.75">
      <c r="AK25559" s="121"/>
    </row>
    <row r="25560" spans="37:37" ht="12.75">
      <c r="AK25560" s="121"/>
    </row>
    <row r="25561" spans="37:37" ht="12.75">
      <c r="AK25561" s="121"/>
    </row>
    <row r="25562" spans="37:37" ht="12.75">
      <c r="AK25562" s="121"/>
    </row>
    <row r="25563" spans="37:37" ht="12.75">
      <c r="AK25563" s="121"/>
    </row>
    <row r="25564" spans="37:37" ht="12.75">
      <c r="AK25564" s="121"/>
    </row>
    <row r="25565" spans="37:37" ht="12.75">
      <c r="AK25565" s="121"/>
    </row>
    <row r="25566" spans="37:37" ht="12.75">
      <c r="AK25566" s="121"/>
    </row>
    <row r="25567" spans="37:37" ht="12.75">
      <c r="AK25567" s="121"/>
    </row>
    <row r="25568" spans="37:37" ht="12.75">
      <c r="AK25568" s="121"/>
    </row>
    <row r="25569" spans="37:37" ht="12.75">
      <c r="AK25569" s="121"/>
    </row>
    <row r="25570" spans="37:37" ht="12.75">
      <c r="AK25570" s="121"/>
    </row>
    <row r="25571" spans="37:37" ht="12.75">
      <c r="AK25571" s="121"/>
    </row>
    <row r="25572" spans="37:37" ht="12.75">
      <c r="AK25572" s="121"/>
    </row>
    <row r="25573" spans="37:37" ht="12.75">
      <c r="AK25573" s="121"/>
    </row>
    <row r="25574" spans="37:37" ht="12.75">
      <c r="AK25574" s="121"/>
    </row>
    <row r="25575" spans="37:37" ht="12.75">
      <c r="AK25575" s="121"/>
    </row>
    <row r="25576" spans="37:37" ht="12.75">
      <c r="AK25576" s="121"/>
    </row>
    <row r="25577" spans="37:37" ht="12.75">
      <c r="AK25577" s="121"/>
    </row>
    <row r="25578" spans="37:37" ht="12.75">
      <c r="AK25578" s="121"/>
    </row>
    <row r="25579" spans="37:37" ht="12.75">
      <c r="AK25579" s="121"/>
    </row>
    <row r="25580" spans="37:37" ht="12.75">
      <c r="AK25580" s="121"/>
    </row>
    <row r="25581" spans="37:37" ht="12.75">
      <c r="AK25581" s="121"/>
    </row>
    <row r="25582" spans="37:37" ht="12.75">
      <c r="AK25582" s="121"/>
    </row>
    <row r="25583" spans="37:37" ht="12.75">
      <c r="AK25583" s="121"/>
    </row>
    <row r="25584" spans="37:37" ht="12.75">
      <c r="AK25584" s="121"/>
    </row>
    <row r="25585" spans="37:37" ht="12.75">
      <c r="AK25585" s="121"/>
    </row>
    <row r="25586" spans="37:37" ht="12.75">
      <c r="AK25586" s="121"/>
    </row>
    <row r="25587" spans="37:37" ht="12.75">
      <c r="AK25587" s="121"/>
    </row>
    <row r="25588" spans="37:37" ht="12.75">
      <c r="AK25588" s="121"/>
    </row>
    <row r="25589" spans="37:37" ht="12.75">
      <c r="AK25589" s="121"/>
    </row>
    <row r="25590" spans="37:37" ht="12.75">
      <c r="AK25590" s="121"/>
    </row>
    <row r="25591" spans="37:37" ht="12.75">
      <c r="AK25591" s="121"/>
    </row>
    <row r="25592" spans="37:37" ht="12.75">
      <c r="AK25592" s="121"/>
    </row>
    <row r="25593" spans="37:37" ht="12.75">
      <c r="AK25593" s="121"/>
    </row>
    <row r="25594" spans="37:37" ht="12.75">
      <c r="AK25594" s="121"/>
    </row>
    <row r="25595" spans="37:37" ht="12.75">
      <c r="AK25595" s="121"/>
    </row>
    <row r="25596" spans="37:37" ht="12.75">
      <c r="AK25596" s="121"/>
    </row>
    <row r="25597" spans="37:37" ht="12.75">
      <c r="AK25597" s="121"/>
    </row>
    <row r="25598" spans="37:37" ht="12.75">
      <c r="AK25598" s="121"/>
    </row>
    <row r="25599" spans="37:37" ht="12.75">
      <c r="AK25599" s="121"/>
    </row>
    <row r="25600" spans="37:37" ht="12.75">
      <c r="AK25600" s="121"/>
    </row>
    <row r="25601" spans="37:37" ht="12.75">
      <c r="AK25601" s="121"/>
    </row>
    <row r="25602" spans="37:37" ht="12.75">
      <c r="AK25602" s="121"/>
    </row>
    <row r="25603" spans="37:37" ht="12.75">
      <c r="AK25603" s="121"/>
    </row>
    <row r="25604" spans="37:37" ht="12.75">
      <c r="AK25604" s="121"/>
    </row>
    <row r="25605" spans="37:37" ht="12.75">
      <c r="AK25605" s="121"/>
    </row>
    <row r="25606" spans="37:37" ht="12.75">
      <c r="AK25606" s="121"/>
    </row>
    <row r="25607" spans="37:37" ht="12.75">
      <c r="AK25607" s="121"/>
    </row>
    <row r="25608" spans="37:37" ht="12.75">
      <c r="AK25608" s="121"/>
    </row>
    <row r="25609" spans="37:37" ht="12.75">
      <c r="AK25609" s="121"/>
    </row>
    <row r="25610" spans="37:37" ht="12.75">
      <c r="AK25610" s="121"/>
    </row>
    <row r="25611" spans="37:37" ht="12.75">
      <c r="AK25611" s="121"/>
    </row>
    <row r="25612" spans="37:37" ht="12.75">
      <c r="AK25612" s="121"/>
    </row>
    <row r="25613" spans="37:37" ht="12.75">
      <c r="AK25613" s="121"/>
    </row>
    <row r="25614" spans="37:37" ht="12.75">
      <c r="AK25614" s="121"/>
    </row>
    <row r="25615" spans="37:37" ht="12.75">
      <c r="AK25615" s="121"/>
    </row>
    <row r="25616" spans="37:37" ht="12.75">
      <c r="AK25616" s="121"/>
    </row>
    <row r="25617" spans="37:37" ht="12.75">
      <c r="AK25617" s="121"/>
    </row>
    <row r="25618" spans="37:37" ht="12.75">
      <c r="AK25618" s="121"/>
    </row>
    <row r="25619" spans="37:37" ht="12.75">
      <c r="AK25619" s="121"/>
    </row>
    <row r="25620" spans="37:37" ht="12.75">
      <c r="AK25620" s="121"/>
    </row>
    <row r="25621" spans="37:37" ht="12.75">
      <c r="AK25621" s="121"/>
    </row>
    <row r="25622" spans="37:37" ht="12.75">
      <c r="AK25622" s="121"/>
    </row>
    <row r="25623" spans="37:37" ht="12.75">
      <c r="AK25623" s="121"/>
    </row>
    <row r="25624" spans="37:37" ht="12.75">
      <c r="AK25624" s="121"/>
    </row>
    <row r="25625" spans="37:37" ht="12.75">
      <c r="AK25625" s="121"/>
    </row>
    <row r="25626" spans="37:37" ht="12.75">
      <c r="AK25626" s="121"/>
    </row>
    <row r="25627" spans="37:37" ht="12.75">
      <c r="AK25627" s="121"/>
    </row>
    <row r="25628" spans="37:37" ht="12.75">
      <c r="AK25628" s="121"/>
    </row>
    <row r="25629" spans="37:37" ht="12.75">
      <c r="AK25629" s="121"/>
    </row>
    <row r="25630" spans="37:37" ht="12.75">
      <c r="AK25630" s="121"/>
    </row>
    <row r="25631" spans="37:37" ht="12.75">
      <c r="AK25631" s="121"/>
    </row>
    <row r="25632" spans="37:37" ht="12.75">
      <c r="AK25632" s="121"/>
    </row>
    <row r="25633" spans="37:37" ht="12.75">
      <c r="AK25633" s="121"/>
    </row>
    <row r="25634" spans="37:37" ht="12.75">
      <c r="AK25634" s="121"/>
    </row>
    <row r="25635" spans="37:37" ht="12.75">
      <c r="AK25635" s="121"/>
    </row>
    <row r="25636" spans="37:37" ht="12.75">
      <c r="AK25636" s="121"/>
    </row>
    <row r="25637" spans="37:37" ht="12.75">
      <c r="AK25637" s="121"/>
    </row>
    <row r="25638" spans="37:37" ht="12.75">
      <c r="AK25638" s="121"/>
    </row>
    <row r="25639" spans="37:37" ht="12.75">
      <c r="AK25639" s="121"/>
    </row>
    <row r="25640" spans="37:37" ht="12.75">
      <c r="AK25640" s="121"/>
    </row>
    <row r="25641" spans="37:37" ht="12.75">
      <c r="AK25641" s="121"/>
    </row>
    <row r="25642" spans="37:37" ht="12.75">
      <c r="AK25642" s="121"/>
    </row>
    <row r="25643" spans="37:37" ht="12.75">
      <c r="AK25643" s="121"/>
    </row>
    <row r="25644" spans="37:37" ht="12.75">
      <c r="AK25644" s="121"/>
    </row>
    <row r="25645" spans="37:37" ht="12.75">
      <c r="AK25645" s="121"/>
    </row>
    <row r="25646" spans="37:37" ht="12.75">
      <c r="AK25646" s="121"/>
    </row>
    <row r="25647" spans="37:37" ht="12.75">
      <c r="AK25647" s="121"/>
    </row>
    <row r="25648" spans="37:37" ht="12.75">
      <c r="AK25648" s="121"/>
    </row>
    <row r="25649" spans="37:37" ht="12.75">
      <c r="AK25649" s="121"/>
    </row>
    <row r="25650" spans="37:37" ht="12.75">
      <c r="AK25650" s="121"/>
    </row>
    <row r="25651" spans="37:37" ht="12.75">
      <c r="AK25651" s="121"/>
    </row>
    <row r="25652" spans="37:37" ht="12.75">
      <c r="AK25652" s="121"/>
    </row>
    <row r="25653" spans="37:37" ht="12.75">
      <c r="AK25653" s="121"/>
    </row>
    <row r="25654" spans="37:37" ht="12.75">
      <c r="AK25654" s="121"/>
    </row>
    <row r="25655" spans="37:37" ht="12.75">
      <c r="AK25655" s="121"/>
    </row>
    <row r="25656" spans="37:37" ht="12.75">
      <c r="AK25656" s="121"/>
    </row>
    <row r="25657" spans="37:37" ht="12.75">
      <c r="AK25657" s="121"/>
    </row>
    <row r="25658" spans="37:37" ht="12.75">
      <c r="AK25658" s="121"/>
    </row>
    <row r="25659" spans="37:37" ht="12.75">
      <c r="AK25659" s="121"/>
    </row>
    <row r="25660" spans="37:37" ht="12.75">
      <c r="AK25660" s="121"/>
    </row>
    <row r="25661" spans="37:37" ht="12.75">
      <c r="AK25661" s="121"/>
    </row>
    <row r="25662" spans="37:37" ht="12.75">
      <c r="AK25662" s="121"/>
    </row>
    <row r="25663" spans="37:37" ht="12.75">
      <c r="AK25663" s="121"/>
    </row>
    <row r="25664" spans="37:37" ht="12.75">
      <c r="AK25664" s="121"/>
    </row>
    <row r="25665" spans="37:37" ht="12.75">
      <c r="AK25665" s="121"/>
    </row>
    <row r="25666" spans="37:37" ht="12.75">
      <c r="AK25666" s="121"/>
    </row>
    <row r="25667" spans="37:37" ht="12.75">
      <c r="AK25667" s="121"/>
    </row>
    <row r="25668" spans="37:37" ht="12.75">
      <c r="AK25668" s="121"/>
    </row>
    <row r="25669" spans="37:37" ht="12.75">
      <c r="AK25669" s="121"/>
    </row>
    <row r="25670" spans="37:37" ht="12.75">
      <c r="AK25670" s="121"/>
    </row>
    <row r="25671" spans="37:37" ht="12.75">
      <c r="AK25671" s="121"/>
    </row>
    <row r="25672" spans="37:37" ht="12.75">
      <c r="AK25672" s="121"/>
    </row>
    <row r="25673" spans="37:37" ht="12.75">
      <c r="AK25673" s="121"/>
    </row>
    <row r="25674" spans="37:37" ht="12.75">
      <c r="AK25674" s="121"/>
    </row>
    <row r="25675" spans="37:37" ht="12.75">
      <c r="AK25675" s="121"/>
    </row>
    <row r="25676" spans="37:37" ht="12.75">
      <c r="AK25676" s="121"/>
    </row>
    <row r="25677" spans="37:37" ht="12.75">
      <c r="AK25677" s="121"/>
    </row>
    <row r="25678" spans="37:37" ht="12.75">
      <c r="AK25678" s="121"/>
    </row>
    <row r="25679" spans="37:37" ht="12.75">
      <c r="AK25679" s="121"/>
    </row>
    <row r="25680" spans="37:37" ht="12.75">
      <c r="AK25680" s="121"/>
    </row>
    <row r="25681" spans="37:37" ht="12.75">
      <c r="AK25681" s="121"/>
    </row>
    <row r="25682" spans="37:37" ht="12.75">
      <c r="AK25682" s="121"/>
    </row>
    <row r="25683" spans="37:37" ht="12.75">
      <c r="AK25683" s="121"/>
    </row>
    <row r="25684" spans="37:37" ht="12.75">
      <c r="AK25684" s="121"/>
    </row>
    <row r="25685" spans="37:37" ht="12.75">
      <c r="AK25685" s="121"/>
    </row>
    <row r="25686" spans="37:37" ht="12.75">
      <c r="AK25686" s="121"/>
    </row>
    <row r="25687" spans="37:37" ht="12.75">
      <c r="AK25687" s="121"/>
    </row>
    <row r="25688" spans="37:37" ht="12.75">
      <c r="AK25688" s="121"/>
    </row>
    <row r="25689" spans="37:37" ht="12.75">
      <c r="AK25689" s="121"/>
    </row>
    <row r="25690" spans="37:37" ht="12.75">
      <c r="AK25690" s="121"/>
    </row>
    <row r="25691" spans="37:37" ht="12.75">
      <c r="AK25691" s="121"/>
    </row>
    <row r="25692" spans="37:37" ht="12.75">
      <c r="AK25692" s="121"/>
    </row>
    <row r="25693" spans="37:37" ht="12.75">
      <c r="AK25693" s="121"/>
    </row>
    <row r="25694" spans="37:37" ht="12.75">
      <c r="AK25694" s="121"/>
    </row>
    <row r="25695" spans="37:37" ht="12.75">
      <c r="AK25695" s="121"/>
    </row>
    <row r="25696" spans="37:37" ht="12.75">
      <c r="AK25696" s="121"/>
    </row>
    <row r="25697" spans="37:37" ht="12.75">
      <c r="AK25697" s="121"/>
    </row>
    <row r="25698" spans="37:37" ht="12.75">
      <c r="AK25698" s="121"/>
    </row>
    <row r="25699" spans="37:37" ht="12.75">
      <c r="AK25699" s="121"/>
    </row>
    <row r="25700" spans="37:37" ht="12.75">
      <c r="AK25700" s="121"/>
    </row>
    <row r="25701" spans="37:37" ht="12.75">
      <c r="AK25701" s="121"/>
    </row>
    <row r="25702" spans="37:37" ht="12.75">
      <c r="AK25702" s="121"/>
    </row>
    <row r="25703" spans="37:37" ht="12.75">
      <c r="AK25703" s="121"/>
    </row>
    <row r="25704" spans="37:37" ht="12.75">
      <c r="AK25704" s="121"/>
    </row>
    <row r="25705" spans="37:37" ht="12.75">
      <c r="AK25705" s="121"/>
    </row>
    <row r="25706" spans="37:37" ht="12.75">
      <c r="AK25706" s="121"/>
    </row>
    <row r="25707" spans="37:37" ht="12.75">
      <c r="AK25707" s="121"/>
    </row>
    <row r="25708" spans="37:37" ht="12.75">
      <c r="AK25708" s="121"/>
    </row>
    <row r="25709" spans="37:37" ht="12.75">
      <c r="AK25709" s="121"/>
    </row>
    <row r="25710" spans="37:37" ht="12.75">
      <c r="AK25710" s="121"/>
    </row>
    <row r="25711" spans="37:37" ht="12.75">
      <c r="AK25711" s="121"/>
    </row>
    <row r="25712" spans="37:37" ht="12.75">
      <c r="AK25712" s="121"/>
    </row>
    <row r="25713" spans="37:37" ht="12.75">
      <c r="AK25713" s="121"/>
    </row>
    <row r="25714" spans="37:37" ht="12.75">
      <c r="AK25714" s="121"/>
    </row>
    <row r="25715" spans="37:37" ht="12.75">
      <c r="AK25715" s="121"/>
    </row>
    <row r="25716" spans="37:37" ht="12.75">
      <c r="AK25716" s="121"/>
    </row>
    <row r="25717" spans="37:37" ht="12.75">
      <c r="AK25717" s="121"/>
    </row>
    <row r="25718" spans="37:37" ht="12.75">
      <c r="AK25718" s="121"/>
    </row>
    <row r="25719" spans="37:37" ht="12.75">
      <c r="AK25719" s="121"/>
    </row>
    <row r="25720" spans="37:37" ht="12.75">
      <c r="AK25720" s="121"/>
    </row>
    <row r="25721" spans="37:37" ht="12.75">
      <c r="AK25721" s="121"/>
    </row>
    <row r="25722" spans="37:37" ht="12.75">
      <c r="AK25722" s="121"/>
    </row>
    <row r="25723" spans="37:37" ht="12.75">
      <c r="AK25723" s="121"/>
    </row>
    <row r="25724" spans="37:37" ht="12.75">
      <c r="AK25724" s="121"/>
    </row>
    <row r="25725" spans="37:37" ht="12.75">
      <c r="AK25725" s="121"/>
    </row>
    <row r="25726" spans="37:37" ht="12.75">
      <c r="AK25726" s="121"/>
    </row>
    <row r="25727" spans="37:37" ht="12.75">
      <c r="AK25727" s="121"/>
    </row>
    <row r="25728" spans="37:37" ht="12.75">
      <c r="AK25728" s="121"/>
    </row>
    <row r="25729" spans="37:37" ht="12.75">
      <c r="AK25729" s="121"/>
    </row>
    <row r="25730" spans="37:37" ht="12.75">
      <c r="AK25730" s="121"/>
    </row>
    <row r="25731" spans="37:37" ht="12.75">
      <c r="AK25731" s="121"/>
    </row>
    <row r="25732" spans="37:37" ht="12.75">
      <c r="AK25732" s="121"/>
    </row>
    <row r="25733" spans="37:37" ht="12.75">
      <c r="AK25733" s="121"/>
    </row>
    <row r="25734" spans="37:37" ht="12.75">
      <c r="AK25734" s="121"/>
    </row>
    <row r="25735" spans="37:37" ht="12.75">
      <c r="AK25735" s="121"/>
    </row>
    <row r="25736" spans="37:37" ht="12.75">
      <c r="AK25736" s="121"/>
    </row>
    <row r="25737" spans="37:37" ht="12.75">
      <c r="AK25737" s="121"/>
    </row>
    <row r="25738" spans="37:37" ht="12.75">
      <c r="AK25738" s="121"/>
    </row>
    <row r="25739" spans="37:37" ht="12.75">
      <c r="AK25739" s="121"/>
    </row>
    <row r="25740" spans="37:37" ht="12.75">
      <c r="AK25740" s="121"/>
    </row>
    <row r="25741" spans="37:37" ht="12.75">
      <c r="AK25741" s="121"/>
    </row>
    <row r="25742" spans="37:37" ht="12.75">
      <c r="AK25742" s="121"/>
    </row>
    <row r="25743" spans="37:37" ht="12.75">
      <c r="AK25743" s="121"/>
    </row>
    <row r="25744" spans="37:37" ht="12.75">
      <c r="AK25744" s="121"/>
    </row>
    <row r="25745" spans="37:37" ht="12.75">
      <c r="AK25745" s="121"/>
    </row>
    <row r="25746" spans="37:37" ht="12.75">
      <c r="AK25746" s="121"/>
    </row>
    <row r="25747" spans="37:37" ht="12.75">
      <c r="AK25747" s="121"/>
    </row>
    <row r="25748" spans="37:37" ht="12.75">
      <c r="AK25748" s="121"/>
    </row>
    <row r="25749" spans="37:37" ht="12.75">
      <c r="AK25749" s="121"/>
    </row>
    <row r="25750" spans="37:37" ht="12.75">
      <c r="AK25750" s="121"/>
    </row>
    <row r="25751" spans="37:37" ht="12.75">
      <c r="AK25751" s="121"/>
    </row>
    <row r="25752" spans="37:37" ht="12.75">
      <c r="AK25752" s="121"/>
    </row>
    <row r="25753" spans="37:37" ht="12.75">
      <c r="AK25753" s="121"/>
    </row>
    <row r="25754" spans="37:37" ht="12.75">
      <c r="AK25754" s="121"/>
    </row>
    <row r="25755" spans="37:37" ht="12.75">
      <c r="AK25755" s="121"/>
    </row>
    <row r="25756" spans="37:37" ht="12.75">
      <c r="AK25756" s="121"/>
    </row>
    <row r="25757" spans="37:37" ht="12.75">
      <c r="AK25757" s="121"/>
    </row>
    <row r="25758" spans="37:37" ht="12.75">
      <c r="AK25758" s="121"/>
    </row>
    <row r="25759" spans="37:37" ht="12.75">
      <c r="AK25759" s="121"/>
    </row>
    <row r="25760" spans="37:37" ht="12.75">
      <c r="AK25760" s="121"/>
    </row>
    <row r="25761" spans="37:37" ht="12.75">
      <c r="AK25761" s="121"/>
    </row>
    <row r="25762" spans="37:37" ht="12.75">
      <c r="AK25762" s="121"/>
    </row>
    <row r="25763" spans="37:37" ht="12.75">
      <c r="AK25763" s="121"/>
    </row>
    <row r="25764" spans="37:37" ht="12.75">
      <c r="AK25764" s="121"/>
    </row>
    <row r="25765" spans="37:37" ht="12.75">
      <c r="AK25765" s="121"/>
    </row>
    <row r="25766" spans="37:37" ht="12.75">
      <c r="AK25766" s="121"/>
    </row>
    <row r="25767" spans="37:37" ht="12.75">
      <c r="AK25767" s="121"/>
    </row>
    <row r="25768" spans="37:37" ht="12.75">
      <c r="AK25768" s="121"/>
    </row>
    <row r="25769" spans="37:37" ht="12.75">
      <c r="AK25769" s="121"/>
    </row>
    <row r="25770" spans="37:37" ht="12.75">
      <c r="AK25770" s="121"/>
    </row>
    <row r="25771" spans="37:37" ht="12.75">
      <c r="AK25771" s="121"/>
    </row>
    <row r="25772" spans="37:37" ht="12.75">
      <c r="AK25772" s="121"/>
    </row>
    <row r="25773" spans="37:37" ht="12.75">
      <c r="AK25773" s="121"/>
    </row>
    <row r="25774" spans="37:37" ht="12.75">
      <c r="AK25774" s="121"/>
    </row>
    <row r="25775" spans="37:37" ht="12.75">
      <c r="AK25775" s="121"/>
    </row>
    <row r="25776" spans="37:37" ht="12.75">
      <c r="AK25776" s="121"/>
    </row>
    <row r="25777" spans="37:37" ht="12.75">
      <c r="AK25777" s="121"/>
    </row>
    <row r="25778" spans="37:37" ht="12.75">
      <c r="AK25778" s="121"/>
    </row>
    <row r="25779" spans="37:37" ht="12.75">
      <c r="AK25779" s="121"/>
    </row>
    <row r="25780" spans="37:37" ht="12.75">
      <c r="AK25780" s="121"/>
    </row>
    <row r="25781" spans="37:37" ht="12.75">
      <c r="AK25781" s="121"/>
    </row>
    <row r="25782" spans="37:37" ht="12.75">
      <c r="AK25782" s="121"/>
    </row>
    <row r="25783" spans="37:37" ht="12.75">
      <c r="AK25783" s="121"/>
    </row>
    <row r="25784" spans="37:37" ht="12.75">
      <c r="AK25784" s="121"/>
    </row>
    <row r="25785" spans="37:37" ht="12.75">
      <c r="AK25785" s="121"/>
    </row>
    <row r="25786" spans="37:37" ht="12.75">
      <c r="AK25786" s="121"/>
    </row>
    <row r="25787" spans="37:37" ht="12.75">
      <c r="AK25787" s="121"/>
    </row>
    <row r="25788" spans="37:37" ht="12.75">
      <c r="AK25788" s="121"/>
    </row>
    <row r="25789" spans="37:37" ht="12.75">
      <c r="AK25789" s="121"/>
    </row>
    <row r="25790" spans="37:37" ht="12.75">
      <c r="AK25790" s="121"/>
    </row>
    <row r="25791" spans="37:37" ht="12.75">
      <c r="AK25791" s="121"/>
    </row>
    <row r="25792" spans="37:37" ht="12.75">
      <c r="AK25792" s="121"/>
    </row>
    <row r="25793" spans="37:37" ht="12.75">
      <c r="AK25793" s="121"/>
    </row>
    <row r="25794" spans="37:37" ht="12.75">
      <c r="AK25794" s="121"/>
    </row>
    <row r="25795" spans="37:37" ht="12.75">
      <c r="AK25795" s="121"/>
    </row>
    <row r="25796" spans="37:37" ht="12.75">
      <c r="AK25796" s="121"/>
    </row>
    <row r="25797" spans="37:37" ht="12.75">
      <c r="AK25797" s="121"/>
    </row>
    <row r="25798" spans="37:37" ht="12.75">
      <c r="AK25798" s="121"/>
    </row>
    <row r="25799" spans="37:37" ht="12.75">
      <c r="AK25799" s="121"/>
    </row>
    <row r="25800" spans="37:37" ht="12.75">
      <c r="AK25800" s="121"/>
    </row>
    <row r="25801" spans="37:37" ht="12.75">
      <c r="AK25801" s="121"/>
    </row>
    <row r="25802" spans="37:37" ht="12.75">
      <c r="AK25802" s="121"/>
    </row>
    <row r="25803" spans="37:37" ht="12.75">
      <c r="AK25803" s="121"/>
    </row>
    <row r="25804" spans="37:37" ht="12.75">
      <c r="AK25804" s="121"/>
    </row>
    <row r="25805" spans="37:37" ht="12.75">
      <c r="AK25805" s="121"/>
    </row>
    <row r="25806" spans="37:37" ht="12.75">
      <c r="AK25806" s="121"/>
    </row>
    <row r="25807" spans="37:37" ht="12.75">
      <c r="AK25807" s="121"/>
    </row>
    <row r="25808" spans="37:37" ht="12.75">
      <c r="AK25808" s="121"/>
    </row>
    <row r="25809" spans="37:37" ht="12.75">
      <c r="AK25809" s="121"/>
    </row>
    <row r="25810" spans="37:37" ht="12.75">
      <c r="AK25810" s="121"/>
    </row>
    <row r="25811" spans="37:37" ht="12.75">
      <c r="AK25811" s="121"/>
    </row>
    <row r="25812" spans="37:37" ht="12.75">
      <c r="AK25812" s="121"/>
    </row>
    <row r="25813" spans="37:37" ht="12.75">
      <c r="AK25813" s="121"/>
    </row>
    <row r="25814" spans="37:37" ht="12.75">
      <c r="AK25814" s="121"/>
    </row>
    <row r="25815" spans="37:37" ht="12.75">
      <c r="AK25815" s="121"/>
    </row>
    <row r="25816" spans="37:37" ht="12.75">
      <c r="AK25816" s="121"/>
    </row>
    <row r="25817" spans="37:37" ht="12.75">
      <c r="AK25817" s="121"/>
    </row>
    <row r="25818" spans="37:37" ht="12.75">
      <c r="AK25818" s="121"/>
    </row>
    <row r="25819" spans="37:37" ht="12.75">
      <c r="AK25819" s="121"/>
    </row>
    <row r="25820" spans="37:37" ht="12.75">
      <c r="AK25820" s="121"/>
    </row>
    <row r="25821" spans="37:37" ht="12.75">
      <c r="AK25821" s="121"/>
    </row>
    <row r="25822" spans="37:37" ht="12.75">
      <c r="AK25822" s="121"/>
    </row>
    <row r="25823" spans="37:37" ht="12.75">
      <c r="AK25823" s="121"/>
    </row>
    <row r="25824" spans="37:37" ht="12.75">
      <c r="AK25824" s="121"/>
    </row>
    <row r="25825" spans="37:37" ht="12.75">
      <c r="AK25825" s="121"/>
    </row>
    <row r="25826" spans="37:37" ht="12.75">
      <c r="AK25826" s="121"/>
    </row>
    <row r="25827" spans="37:37" ht="12.75">
      <c r="AK25827" s="121"/>
    </row>
    <row r="25828" spans="37:37" ht="12.75">
      <c r="AK25828" s="121"/>
    </row>
    <row r="25829" spans="37:37" ht="12.75">
      <c r="AK25829" s="121"/>
    </row>
    <row r="25830" spans="37:37" ht="12.75">
      <c r="AK25830" s="121"/>
    </row>
    <row r="25831" spans="37:37" ht="12.75">
      <c r="AK25831" s="121"/>
    </row>
    <row r="25832" spans="37:37" ht="12.75">
      <c r="AK25832" s="121"/>
    </row>
    <row r="25833" spans="37:37" ht="12.75">
      <c r="AK25833" s="121"/>
    </row>
    <row r="25834" spans="37:37" ht="12.75">
      <c r="AK25834" s="121"/>
    </row>
    <row r="25835" spans="37:37" ht="12.75">
      <c r="AK25835" s="121"/>
    </row>
    <row r="25836" spans="37:37" ht="12.75">
      <c r="AK25836" s="121"/>
    </row>
    <row r="25837" spans="37:37" ht="12.75">
      <c r="AK25837" s="121"/>
    </row>
    <row r="25838" spans="37:37" ht="12.75">
      <c r="AK25838" s="121"/>
    </row>
    <row r="25839" spans="37:37" ht="12.75">
      <c r="AK25839" s="121"/>
    </row>
    <row r="25840" spans="37:37" ht="12.75">
      <c r="AK25840" s="121"/>
    </row>
    <row r="25841" spans="37:37" ht="12.75">
      <c r="AK25841" s="121"/>
    </row>
    <row r="25842" spans="37:37" ht="12.75">
      <c r="AK25842" s="121"/>
    </row>
    <row r="25843" spans="37:37" ht="12.75">
      <c r="AK25843" s="121"/>
    </row>
    <row r="25844" spans="37:37" ht="12.75">
      <c r="AK25844" s="121"/>
    </row>
    <row r="25845" spans="37:37" ht="12.75">
      <c r="AK25845" s="121"/>
    </row>
    <row r="25846" spans="37:37" ht="12.75">
      <c r="AK25846" s="121"/>
    </row>
    <row r="25847" spans="37:37" ht="12.75">
      <c r="AK25847" s="121"/>
    </row>
    <row r="25848" spans="37:37" ht="12.75">
      <c r="AK25848" s="121"/>
    </row>
    <row r="25849" spans="37:37" ht="12.75">
      <c r="AK25849" s="121"/>
    </row>
    <row r="25850" spans="37:37" ht="12.75">
      <c r="AK25850" s="121"/>
    </row>
    <row r="25851" spans="37:37" ht="12.75">
      <c r="AK25851" s="121"/>
    </row>
    <row r="25852" spans="37:37" ht="12.75">
      <c r="AK25852" s="121"/>
    </row>
    <row r="25853" spans="37:37" ht="12.75">
      <c r="AK25853" s="121"/>
    </row>
    <row r="25854" spans="37:37" ht="12.75">
      <c r="AK25854" s="121"/>
    </row>
    <row r="25855" spans="37:37" ht="12.75">
      <c r="AK25855" s="121"/>
    </row>
    <row r="25856" spans="37:37" ht="12.75">
      <c r="AK25856" s="121"/>
    </row>
    <row r="25857" spans="37:37" ht="12.75">
      <c r="AK25857" s="121"/>
    </row>
    <row r="25858" spans="37:37" ht="12.75">
      <c r="AK25858" s="121"/>
    </row>
    <row r="25859" spans="37:37" ht="12.75">
      <c r="AK25859" s="121"/>
    </row>
    <row r="25860" spans="37:37" ht="12.75">
      <c r="AK25860" s="121"/>
    </row>
    <row r="25861" spans="37:37" ht="12.75">
      <c r="AK25861" s="121"/>
    </row>
    <row r="25862" spans="37:37" ht="12.75">
      <c r="AK25862" s="121"/>
    </row>
    <row r="25863" spans="37:37" ht="12.75">
      <c r="AK25863" s="121"/>
    </row>
    <row r="25864" spans="37:37" ht="12.75">
      <c r="AK25864" s="121"/>
    </row>
    <row r="25865" spans="37:37" ht="12.75">
      <c r="AK25865" s="121"/>
    </row>
    <row r="25866" spans="37:37" ht="12.75">
      <c r="AK25866" s="121"/>
    </row>
    <row r="25867" spans="37:37" ht="12.75">
      <c r="AK25867" s="121"/>
    </row>
    <row r="25868" spans="37:37" ht="12.75">
      <c r="AK25868" s="121"/>
    </row>
    <row r="25869" spans="37:37" ht="12.75">
      <c r="AK25869" s="121"/>
    </row>
    <row r="25870" spans="37:37" ht="12.75">
      <c r="AK25870" s="121"/>
    </row>
    <row r="25871" spans="37:37" ht="12.75">
      <c r="AK25871" s="121"/>
    </row>
    <row r="25872" spans="37:37" ht="12.75">
      <c r="AK25872" s="121"/>
    </row>
    <row r="25873" spans="37:37" ht="12.75">
      <c r="AK25873" s="121"/>
    </row>
    <row r="25874" spans="37:37" ht="12.75">
      <c r="AK25874" s="121"/>
    </row>
    <row r="25875" spans="37:37" ht="12.75">
      <c r="AK25875" s="121"/>
    </row>
    <row r="25876" spans="37:37" ht="12.75">
      <c r="AK25876" s="121"/>
    </row>
    <row r="25877" spans="37:37" ht="12.75">
      <c r="AK25877" s="121"/>
    </row>
    <row r="25878" spans="37:37" ht="12.75">
      <c r="AK25878" s="121"/>
    </row>
    <row r="25879" spans="37:37" ht="12.75">
      <c r="AK25879" s="121"/>
    </row>
    <row r="25880" spans="37:37" ht="12.75">
      <c r="AK25880" s="121"/>
    </row>
    <row r="25881" spans="37:37" ht="12.75">
      <c r="AK25881" s="121"/>
    </row>
    <row r="25882" spans="37:37" ht="12.75">
      <c r="AK25882" s="121"/>
    </row>
    <row r="25883" spans="37:37" ht="12.75">
      <c r="AK25883" s="121"/>
    </row>
    <row r="25884" spans="37:37" ht="12.75">
      <c r="AK25884" s="121"/>
    </row>
    <row r="25885" spans="37:37" ht="12.75">
      <c r="AK25885" s="121"/>
    </row>
    <row r="25886" spans="37:37" ht="12.75">
      <c r="AK25886" s="121"/>
    </row>
    <row r="25887" spans="37:37" ht="12.75">
      <c r="AK25887" s="121"/>
    </row>
    <row r="25888" spans="37:37" ht="12.75">
      <c r="AK25888" s="121"/>
    </row>
    <row r="25889" spans="37:37" ht="12.75">
      <c r="AK25889" s="121"/>
    </row>
    <row r="25890" spans="37:37" ht="12.75">
      <c r="AK25890" s="121"/>
    </row>
    <row r="25891" spans="37:37" ht="12.75">
      <c r="AK25891" s="121"/>
    </row>
    <row r="25892" spans="37:37" ht="12.75">
      <c r="AK25892" s="121"/>
    </row>
    <row r="25893" spans="37:37" ht="12.75">
      <c r="AK25893" s="121"/>
    </row>
    <row r="25894" spans="37:37" ht="12.75">
      <c r="AK25894" s="121"/>
    </row>
    <row r="25895" spans="37:37" ht="12.75">
      <c r="AK25895" s="121"/>
    </row>
    <row r="25896" spans="37:37" ht="12.75">
      <c r="AK25896" s="121"/>
    </row>
    <row r="25897" spans="37:37" ht="12.75">
      <c r="AK25897" s="121"/>
    </row>
    <row r="25898" spans="37:37" ht="12.75">
      <c r="AK25898" s="121"/>
    </row>
    <row r="25899" spans="37:37" ht="12.75">
      <c r="AK25899" s="121"/>
    </row>
    <row r="25900" spans="37:37" ht="12.75">
      <c r="AK25900" s="121"/>
    </row>
    <row r="25901" spans="37:37" ht="12.75">
      <c r="AK25901" s="121"/>
    </row>
    <row r="25902" spans="37:37" ht="12.75">
      <c r="AK25902" s="121"/>
    </row>
    <row r="25903" spans="37:37" ht="12.75">
      <c r="AK25903" s="121"/>
    </row>
    <row r="25904" spans="37:37" ht="12.75">
      <c r="AK25904" s="121"/>
    </row>
    <row r="25905" spans="37:37" ht="12.75">
      <c r="AK25905" s="121"/>
    </row>
    <row r="25906" spans="37:37" ht="12.75">
      <c r="AK25906" s="121"/>
    </row>
    <row r="25907" spans="37:37" ht="12.75">
      <c r="AK25907" s="121"/>
    </row>
    <row r="25908" spans="37:37" ht="12.75">
      <c r="AK25908" s="121"/>
    </row>
    <row r="25909" spans="37:37" ht="12.75">
      <c r="AK25909" s="121"/>
    </row>
    <row r="25910" spans="37:37" ht="12.75">
      <c r="AK25910" s="121"/>
    </row>
    <row r="25911" spans="37:37" ht="12.75">
      <c r="AK25911" s="121"/>
    </row>
    <row r="25912" spans="37:37" ht="12.75">
      <c r="AK25912" s="121"/>
    </row>
    <row r="25913" spans="37:37" ht="12.75">
      <c r="AK25913" s="121"/>
    </row>
    <row r="25914" spans="37:37" ht="12.75">
      <c r="AK25914" s="121"/>
    </row>
    <row r="25915" spans="37:37" ht="12.75">
      <c r="AK25915" s="121"/>
    </row>
    <row r="25916" spans="37:37" ht="12.75">
      <c r="AK25916" s="121"/>
    </row>
    <row r="25917" spans="37:37" ht="12.75">
      <c r="AK25917" s="121"/>
    </row>
    <row r="25918" spans="37:37" ht="12.75">
      <c r="AK25918" s="121"/>
    </row>
    <row r="25919" spans="37:37" ht="12.75">
      <c r="AK25919" s="121"/>
    </row>
    <row r="25920" spans="37:37" ht="12.75">
      <c r="AK25920" s="121"/>
    </row>
    <row r="25921" spans="37:37" ht="12.75">
      <c r="AK25921" s="121"/>
    </row>
    <row r="25922" spans="37:37" ht="12.75">
      <c r="AK25922" s="121"/>
    </row>
    <row r="25923" spans="37:37" ht="12.75">
      <c r="AK25923" s="121"/>
    </row>
    <row r="25924" spans="37:37" ht="12.75">
      <c r="AK25924" s="121"/>
    </row>
    <row r="25925" spans="37:37" ht="12.75">
      <c r="AK25925" s="121"/>
    </row>
    <row r="25926" spans="37:37" ht="12.75">
      <c r="AK25926" s="121"/>
    </row>
    <row r="25927" spans="37:37" ht="12.75">
      <c r="AK25927" s="121"/>
    </row>
    <row r="25928" spans="37:37" ht="12.75">
      <c r="AK25928" s="121"/>
    </row>
    <row r="25929" spans="37:37" ht="12.75">
      <c r="AK25929" s="121"/>
    </row>
    <row r="25930" spans="37:37" ht="12.75">
      <c r="AK25930" s="121"/>
    </row>
    <row r="25931" spans="37:37" ht="12.75">
      <c r="AK25931" s="121"/>
    </row>
    <row r="25932" spans="37:37" ht="12.75">
      <c r="AK25932" s="121"/>
    </row>
    <row r="25933" spans="37:37" ht="12.75">
      <c r="AK25933" s="121"/>
    </row>
    <row r="25934" spans="37:37" ht="12.75">
      <c r="AK25934" s="121"/>
    </row>
    <row r="25935" spans="37:37" ht="12.75">
      <c r="AK25935" s="121"/>
    </row>
    <row r="25936" spans="37:37" ht="12.75">
      <c r="AK25936" s="121"/>
    </row>
    <row r="25937" spans="37:37" ht="12.75">
      <c r="AK25937" s="121"/>
    </row>
    <row r="25938" spans="37:37" ht="12.75">
      <c r="AK25938" s="121"/>
    </row>
    <row r="25939" spans="37:37" ht="12.75">
      <c r="AK25939" s="121"/>
    </row>
    <row r="25940" spans="37:37" ht="12.75">
      <c r="AK25940" s="121"/>
    </row>
    <row r="25941" spans="37:37" ht="12.75">
      <c r="AK25941" s="121"/>
    </row>
    <row r="25942" spans="37:37" ht="12.75">
      <c r="AK25942" s="121"/>
    </row>
    <row r="25943" spans="37:37" ht="12.75">
      <c r="AK25943" s="121"/>
    </row>
    <row r="25944" spans="37:37" ht="12.75">
      <c r="AK25944" s="121"/>
    </row>
    <row r="25945" spans="37:37" ht="12.75">
      <c r="AK25945" s="121"/>
    </row>
    <row r="25946" spans="37:37" ht="12.75">
      <c r="AK25946" s="121"/>
    </row>
    <row r="25947" spans="37:37" ht="12.75">
      <c r="AK25947" s="121"/>
    </row>
    <row r="25948" spans="37:37" ht="12.75">
      <c r="AK25948" s="121"/>
    </row>
    <row r="25949" spans="37:37" ht="12.75">
      <c r="AK25949" s="121"/>
    </row>
    <row r="25950" spans="37:37" ht="12.75">
      <c r="AK25950" s="121"/>
    </row>
    <row r="25951" spans="37:37" ht="12.75">
      <c r="AK25951" s="121"/>
    </row>
    <row r="25952" spans="37:37" ht="12.75">
      <c r="AK25952" s="121"/>
    </row>
    <row r="25953" spans="37:37" ht="12.75">
      <c r="AK25953" s="121"/>
    </row>
    <row r="25954" spans="37:37" ht="12.75">
      <c r="AK25954" s="121"/>
    </row>
    <row r="25955" spans="37:37" ht="12.75">
      <c r="AK25955" s="121"/>
    </row>
    <row r="25956" spans="37:37" ht="12.75">
      <c r="AK25956" s="121"/>
    </row>
    <row r="25957" spans="37:37" ht="12.75">
      <c r="AK25957" s="121"/>
    </row>
    <row r="25958" spans="37:37" ht="12.75">
      <c r="AK25958" s="121"/>
    </row>
    <row r="25959" spans="37:37" ht="12.75">
      <c r="AK25959" s="121"/>
    </row>
    <row r="25960" spans="37:37" ht="12.75">
      <c r="AK25960" s="121"/>
    </row>
    <row r="25961" spans="37:37" ht="12.75">
      <c r="AK25961" s="121"/>
    </row>
    <row r="25962" spans="37:37" ht="12.75">
      <c r="AK25962" s="121"/>
    </row>
    <row r="25963" spans="37:37" ht="12.75">
      <c r="AK25963" s="121"/>
    </row>
    <row r="25964" spans="37:37" ht="12.75">
      <c r="AK25964" s="121"/>
    </row>
    <row r="25965" spans="37:37" ht="12.75">
      <c r="AK25965" s="121"/>
    </row>
    <row r="25966" spans="37:37" ht="12.75">
      <c r="AK25966" s="121"/>
    </row>
    <row r="25967" spans="37:37" ht="12.75">
      <c r="AK25967" s="121"/>
    </row>
    <row r="25968" spans="37:37" ht="12.75">
      <c r="AK25968" s="121"/>
    </row>
    <row r="25969" spans="37:37" ht="12.75">
      <c r="AK25969" s="121"/>
    </row>
    <row r="25970" spans="37:37" ht="12.75">
      <c r="AK25970" s="121"/>
    </row>
    <row r="25971" spans="37:37" ht="12.75">
      <c r="AK25971" s="121"/>
    </row>
    <row r="25972" spans="37:37" ht="12.75">
      <c r="AK25972" s="121"/>
    </row>
    <row r="25973" spans="37:37" ht="12.75">
      <c r="AK25973" s="121"/>
    </row>
    <row r="25974" spans="37:37" ht="12.75">
      <c r="AK25974" s="121"/>
    </row>
    <row r="25975" spans="37:37" ht="12.75">
      <c r="AK25975" s="121"/>
    </row>
    <row r="25976" spans="37:37" ht="12.75">
      <c r="AK25976" s="121"/>
    </row>
    <row r="25977" spans="37:37" ht="12.75">
      <c r="AK25977" s="121"/>
    </row>
    <row r="25978" spans="37:37" ht="12.75">
      <c r="AK25978" s="121"/>
    </row>
    <row r="25979" spans="37:37" ht="12.75">
      <c r="AK25979" s="121"/>
    </row>
    <row r="25980" spans="37:37" ht="12.75">
      <c r="AK25980" s="121"/>
    </row>
    <row r="25981" spans="37:37" ht="12.75">
      <c r="AK25981" s="121"/>
    </row>
    <row r="25982" spans="37:37" ht="12.75">
      <c r="AK25982" s="121"/>
    </row>
    <row r="25983" spans="37:37" ht="12.75">
      <c r="AK25983" s="121"/>
    </row>
    <row r="25984" spans="37:37" ht="12.75">
      <c r="AK25984" s="121"/>
    </row>
    <row r="25985" spans="37:37" ht="12.75">
      <c r="AK25985" s="121"/>
    </row>
    <row r="25986" spans="37:37" ht="12.75">
      <c r="AK25986" s="121"/>
    </row>
    <row r="25987" spans="37:37" ht="12.75">
      <c r="AK25987" s="121"/>
    </row>
    <row r="25988" spans="37:37" ht="12.75">
      <c r="AK25988" s="121"/>
    </row>
    <row r="25989" spans="37:37" ht="12.75">
      <c r="AK25989" s="121"/>
    </row>
    <row r="25990" spans="37:37" ht="12.75">
      <c r="AK25990" s="121"/>
    </row>
    <row r="25991" spans="37:37" ht="12.75">
      <c r="AK25991" s="121"/>
    </row>
    <row r="25992" spans="37:37" ht="12.75">
      <c r="AK25992" s="121"/>
    </row>
    <row r="25993" spans="37:37" ht="12.75">
      <c r="AK25993" s="121"/>
    </row>
    <row r="25994" spans="37:37" ht="12.75">
      <c r="AK25994" s="121"/>
    </row>
    <row r="25995" spans="37:37" ht="12.75">
      <c r="AK25995" s="121"/>
    </row>
    <row r="25996" spans="37:37" ht="12.75">
      <c r="AK25996" s="121"/>
    </row>
    <row r="25997" spans="37:37" ht="12.75">
      <c r="AK25997" s="121"/>
    </row>
    <row r="25998" spans="37:37" ht="12.75">
      <c r="AK25998" s="121"/>
    </row>
    <row r="25999" spans="37:37" ht="12.75">
      <c r="AK25999" s="121"/>
    </row>
    <row r="26000" spans="37:37" ht="12.75">
      <c r="AK26000" s="121"/>
    </row>
    <row r="26001" spans="37:37" ht="12.75">
      <c r="AK26001" s="121"/>
    </row>
    <row r="26002" spans="37:37" ht="12.75">
      <c r="AK26002" s="121"/>
    </row>
    <row r="26003" spans="37:37" ht="12.75">
      <c r="AK26003" s="121"/>
    </row>
    <row r="26004" spans="37:37" ht="12.75">
      <c r="AK26004" s="121"/>
    </row>
    <row r="26005" spans="37:37" ht="12.75">
      <c r="AK26005" s="121"/>
    </row>
    <row r="26006" spans="37:37" ht="12.75">
      <c r="AK26006" s="121"/>
    </row>
    <row r="26007" spans="37:37" ht="12.75">
      <c r="AK26007" s="121"/>
    </row>
    <row r="26008" spans="37:37" ht="12.75">
      <c r="AK26008" s="121"/>
    </row>
    <row r="26009" spans="37:37" ht="12.75">
      <c r="AK26009" s="121"/>
    </row>
    <row r="26010" spans="37:37" ht="12.75">
      <c r="AK26010" s="121"/>
    </row>
    <row r="26011" spans="37:37" ht="12.75">
      <c r="AK26011" s="121"/>
    </row>
    <row r="26012" spans="37:37" ht="12.75">
      <c r="AK26012" s="121"/>
    </row>
    <row r="26013" spans="37:37" ht="12.75">
      <c r="AK26013" s="121"/>
    </row>
    <row r="26014" spans="37:37" ht="12.75">
      <c r="AK26014" s="121"/>
    </row>
    <row r="26015" spans="37:37" ht="12.75">
      <c r="AK26015" s="121"/>
    </row>
    <row r="26016" spans="37:37" ht="12.75">
      <c r="AK26016" s="121"/>
    </row>
    <row r="26017" spans="37:37" ht="12.75">
      <c r="AK26017" s="121"/>
    </row>
    <row r="26018" spans="37:37" ht="12.75">
      <c r="AK26018" s="121"/>
    </row>
    <row r="26019" spans="37:37" ht="12.75">
      <c r="AK26019" s="121"/>
    </row>
    <row r="26020" spans="37:37" ht="12.75">
      <c r="AK26020" s="121"/>
    </row>
    <row r="26021" spans="37:37" ht="12.75">
      <c r="AK26021" s="121"/>
    </row>
    <row r="26022" spans="37:37" ht="12.75">
      <c r="AK26022" s="121"/>
    </row>
    <row r="26023" spans="37:37" ht="12.75">
      <c r="AK26023" s="121"/>
    </row>
    <row r="26024" spans="37:37" ht="12.75">
      <c r="AK26024" s="121"/>
    </row>
    <row r="26025" spans="37:37" ht="12.75">
      <c r="AK26025" s="121"/>
    </row>
    <row r="26026" spans="37:37" ht="12.75">
      <c r="AK26026" s="121"/>
    </row>
    <row r="26027" spans="37:37" ht="12.75">
      <c r="AK26027" s="121"/>
    </row>
    <row r="26028" spans="37:37" ht="12.75">
      <c r="AK26028" s="121"/>
    </row>
    <row r="26029" spans="37:37" ht="12.75">
      <c r="AK26029" s="121"/>
    </row>
    <row r="26030" spans="37:37" ht="12.75">
      <c r="AK26030" s="121"/>
    </row>
    <row r="26031" spans="37:37" ht="12.75">
      <c r="AK26031" s="121"/>
    </row>
    <row r="26032" spans="37:37" ht="12.75">
      <c r="AK26032" s="121"/>
    </row>
    <row r="26033" spans="37:37" ht="12.75">
      <c r="AK26033" s="121"/>
    </row>
    <row r="26034" spans="37:37" ht="12.75">
      <c r="AK26034" s="121"/>
    </row>
    <row r="26035" spans="37:37" ht="12.75">
      <c r="AK26035" s="121"/>
    </row>
    <row r="26036" spans="37:37" ht="12.75">
      <c r="AK26036" s="121"/>
    </row>
    <row r="26037" spans="37:37" ht="12.75">
      <c r="AK26037" s="121"/>
    </row>
    <row r="26038" spans="37:37" ht="12.75">
      <c r="AK26038" s="121"/>
    </row>
    <row r="26039" spans="37:37" ht="12.75">
      <c r="AK26039" s="121"/>
    </row>
    <row r="26040" spans="37:37" ht="12.75">
      <c r="AK26040" s="121"/>
    </row>
    <row r="26041" spans="37:37" ht="12.75">
      <c r="AK26041" s="121"/>
    </row>
    <row r="26042" spans="37:37" ht="12.75">
      <c r="AK26042" s="121"/>
    </row>
    <row r="26043" spans="37:37" ht="12.75">
      <c r="AK26043" s="121"/>
    </row>
    <row r="26044" spans="37:37" ht="12.75">
      <c r="AK26044" s="121"/>
    </row>
    <row r="26045" spans="37:37" ht="12.75">
      <c r="AK26045" s="121"/>
    </row>
    <row r="26046" spans="37:37" ht="12.75">
      <c r="AK26046" s="121"/>
    </row>
    <row r="26047" spans="37:37" ht="12.75">
      <c r="AK26047" s="121"/>
    </row>
    <row r="26048" spans="37:37" ht="12.75">
      <c r="AK26048" s="121"/>
    </row>
    <row r="26049" spans="37:37" ht="12.75">
      <c r="AK26049" s="121"/>
    </row>
    <row r="26050" spans="37:37" ht="12.75">
      <c r="AK26050" s="121"/>
    </row>
    <row r="26051" spans="37:37" ht="12.75">
      <c r="AK26051" s="121"/>
    </row>
    <row r="26052" spans="37:37" ht="12.75">
      <c r="AK26052" s="121"/>
    </row>
    <row r="26053" spans="37:37" ht="12.75">
      <c r="AK26053" s="121"/>
    </row>
    <row r="26054" spans="37:37" ht="12.75">
      <c r="AK26054" s="121"/>
    </row>
    <row r="26055" spans="37:37" ht="12.75">
      <c r="AK26055" s="121"/>
    </row>
    <row r="26056" spans="37:37" ht="12.75">
      <c r="AK26056" s="121"/>
    </row>
    <row r="26057" spans="37:37" ht="12.75">
      <c r="AK26057" s="121"/>
    </row>
    <row r="26058" spans="37:37" ht="12.75">
      <c r="AK26058" s="121"/>
    </row>
    <row r="26059" spans="37:37" ht="12.75">
      <c r="AK26059" s="121"/>
    </row>
    <row r="26060" spans="37:37" ht="12.75">
      <c r="AK26060" s="121"/>
    </row>
    <row r="26061" spans="37:37" ht="12.75">
      <c r="AK26061" s="121"/>
    </row>
    <row r="26062" spans="37:37" ht="12.75">
      <c r="AK26062" s="121"/>
    </row>
    <row r="26063" spans="37:37" ht="12.75">
      <c r="AK26063" s="121"/>
    </row>
    <row r="26064" spans="37:37" ht="12.75">
      <c r="AK26064" s="121"/>
    </row>
    <row r="26065" spans="37:37" ht="12.75">
      <c r="AK26065" s="121"/>
    </row>
    <row r="26066" spans="37:37" ht="12.75">
      <c r="AK26066" s="121"/>
    </row>
    <row r="26067" spans="37:37" ht="12.75">
      <c r="AK26067" s="121"/>
    </row>
    <row r="26068" spans="37:37" ht="12.75">
      <c r="AK26068" s="121"/>
    </row>
    <row r="26069" spans="37:37" ht="12.75">
      <c r="AK26069" s="121"/>
    </row>
    <row r="26070" spans="37:37" ht="12.75">
      <c r="AK26070" s="121"/>
    </row>
    <row r="26071" spans="37:37" ht="12.75">
      <c r="AK26071" s="121"/>
    </row>
    <row r="26072" spans="37:37" ht="12.75">
      <c r="AK26072" s="121"/>
    </row>
    <row r="26073" spans="37:37" ht="12.75">
      <c r="AK26073" s="121"/>
    </row>
    <row r="26074" spans="37:37" ht="12.75">
      <c r="AK26074" s="121"/>
    </row>
    <row r="26075" spans="37:37" ht="12.75">
      <c r="AK26075" s="121"/>
    </row>
    <row r="26076" spans="37:37" ht="12.75">
      <c r="AK26076" s="121"/>
    </row>
    <row r="26077" spans="37:37" ht="12.75">
      <c r="AK26077" s="121"/>
    </row>
    <row r="26078" spans="37:37" ht="12.75">
      <c r="AK26078" s="121"/>
    </row>
    <row r="26079" spans="37:37" ht="12.75">
      <c r="AK26079" s="121"/>
    </row>
    <row r="26080" spans="37:37" ht="12.75">
      <c r="AK26080" s="121"/>
    </row>
    <row r="26081" spans="37:37" ht="12.75">
      <c r="AK26081" s="121"/>
    </row>
    <row r="26082" spans="37:37" ht="12.75">
      <c r="AK26082" s="121"/>
    </row>
    <row r="26083" spans="37:37" ht="12.75">
      <c r="AK26083" s="121"/>
    </row>
    <row r="26084" spans="37:37" ht="12.75">
      <c r="AK26084" s="121"/>
    </row>
    <row r="26085" spans="37:37" ht="12.75">
      <c r="AK26085" s="121"/>
    </row>
    <row r="26086" spans="37:37" ht="12.75">
      <c r="AK26086" s="121"/>
    </row>
    <row r="26087" spans="37:37" ht="12.75">
      <c r="AK26087" s="121"/>
    </row>
    <row r="26088" spans="37:37" ht="12.75">
      <c r="AK26088" s="121"/>
    </row>
    <row r="26089" spans="37:37" ht="12.75">
      <c r="AK26089" s="121"/>
    </row>
    <row r="26090" spans="37:37" ht="12.75">
      <c r="AK26090" s="121"/>
    </row>
    <row r="26091" spans="37:37" ht="12.75">
      <c r="AK26091" s="121"/>
    </row>
    <row r="26092" spans="37:37" ht="12.75">
      <c r="AK26092" s="121"/>
    </row>
    <row r="26093" spans="37:37" ht="12.75">
      <c r="AK26093" s="121"/>
    </row>
    <row r="26094" spans="37:37" ht="12.75">
      <c r="AK26094" s="121"/>
    </row>
    <row r="26095" spans="37:37" ht="12.75">
      <c r="AK26095" s="121"/>
    </row>
    <row r="26096" spans="37:37" ht="12.75">
      <c r="AK26096" s="121"/>
    </row>
    <row r="26097" spans="37:37" ht="12.75">
      <c r="AK26097" s="121"/>
    </row>
    <row r="26098" spans="37:37" ht="12.75">
      <c r="AK26098" s="121"/>
    </row>
    <row r="26099" spans="37:37" ht="12.75">
      <c r="AK26099" s="121"/>
    </row>
    <row r="26100" spans="37:37" ht="12.75">
      <c r="AK26100" s="121"/>
    </row>
    <row r="26101" spans="37:37" ht="12.75">
      <c r="AK26101" s="121"/>
    </row>
    <row r="26102" spans="37:37" ht="12.75">
      <c r="AK26102" s="121"/>
    </row>
    <row r="26103" spans="37:37" ht="12.75">
      <c r="AK26103" s="121"/>
    </row>
    <row r="26104" spans="37:37" ht="12.75">
      <c r="AK26104" s="121"/>
    </row>
    <row r="26105" spans="37:37" ht="12.75">
      <c r="AK26105" s="121"/>
    </row>
    <row r="26106" spans="37:37" ht="12.75">
      <c r="AK26106" s="121"/>
    </row>
    <row r="26107" spans="37:37" ht="12.75">
      <c r="AK26107" s="121"/>
    </row>
    <row r="26108" spans="37:37" ht="12.75">
      <c r="AK26108" s="121"/>
    </row>
    <row r="26109" spans="37:37" ht="12.75">
      <c r="AK26109" s="121"/>
    </row>
    <row r="26110" spans="37:37" ht="12.75">
      <c r="AK26110" s="121"/>
    </row>
    <row r="26111" spans="37:37" ht="12.75">
      <c r="AK26111" s="121"/>
    </row>
    <row r="26112" spans="37:37" ht="12.75">
      <c r="AK26112" s="121"/>
    </row>
    <row r="26113" spans="37:37" ht="12.75">
      <c r="AK26113" s="121"/>
    </row>
    <row r="26114" spans="37:37" ht="12.75">
      <c r="AK26114" s="121"/>
    </row>
    <row r="26115" spans="37:37" ht="12.75">
      <c r="AK26115" s="121"/>
    </row>
    <row r="26116" spans="37:37" ht="12.75">
      <c r="AK26116" s="121"/>
    </row>
    <row r="26117" spans="37:37" ht="12.75">
      <c r="AK26117" s="121"/>
    </row>
    <row r="26118" spans="37:37" ht="12.75">
      <c r="AK26118" s="121"/>
    </row>
    <row r="26119" spans="37:37" ht="12.75">
      <c r="AK26119" s="121"/>
    </row>
    <row r="26120" spans="37:37" ht="12.75">
      <c r="AK26120" s="121"/>
    </row>
    <row r="26121" spans="37:37" ht="12.75">
      <c r="AK26121" s="121"/>
    </row>
    <row r="26122" spans="37:37" ht="12.75">
      <c r="AK26122" s="121"/>
    </row>
    <row r="26123" spans="37:37" ht="12.75">
      <c r="AK26123" s="121"/>
    </row>
    <row r="26124" spans="37:37" ht="12.75">
      <c r="AK26124" s="121"/>
    </row>
    <row r="26125" spans="37:37" ht="12.75">
      <c r="AK26125" s="121"/>
    </row>
    <row r="26126" spans="37:37" ht="12.75">
      <c r="AK26126" s="121"/>
    </row>
    <row r="26127" spans="37:37" ht="12.75">
      <c r="AK26127" s="121"/>
    </row>
    <row r="26128" spans="37:37" ht="12.75">
      <c r="AK26128" s="121"/>
    </row>
    <row r="26129" spans="37:37" ht="12.75">
      <c r="AK26129" s="121"/>
    </row>
    <row r="26130" spans="37:37" ht="12.75">
      <c r="AK26130" s="121"/>
    </row>
    <row r="26131" spans="37:37" ht="12.75">
      <c r="AK26131" s="121"/>
    </row>
    <row r="26132" spans="37:37" ht="12.75">
      <c r="AK26132" s="121"/>
    </row>
    <row r="26133" spans="37:37" ht="12.75">
      <c r="AK26133" s="121"/>
    </row>
    <row r="26134" spans="37:37" ht="12.75">
      <c r="AK26134" s="121"/>
    </row>
    <row r="26135" spans="37:37" ht="12.75">
      <c r="AK26135" s="121"/>
    </row>
    <row r="26136" spans="37:37" ht="12.75">
      <c r="AK26136" s="121"/>
    </row>
    <row r="26137" spans="37:37" ht="12.75">
      <c r="AK26137" s="121"/>
    </row>
    <row r="26138" spans="37:37" ht="12.75">
      <c r="AK26138" s="121"/>
    </row>
    <row r="26139" spans="37:37" ht="12.75">
      <c r="AK26139" s="121"/>
    </row>
    <row r="26140" spans="37:37" ht="12.75">
      <c r="AK26140" s="121"/>
    </row>
    <row r="26141" spans="37:37" ht="12.75">
      <c r="AK26141" s="121"/>
    </row>
    <row r="26142" spans="37:37" ht="12.75">
      <c r="AK26142" s="121"/>
    </row>
    <row r="26143" spans="37:37" ht="12.75">
      <c r="AK26143" s="121"/>
    </row>
    <row r="26144" spans="37:37" ht="12.75">
      <c r="AK26144" s="121"/>
    </row>
    <row r="26145" spans="37:37" ht="12.75">
      <c r="AK26145" s="121"/>
    </row>
    <row r="26146" spans="37:37" ht="12.75">
      <c r="AK26146" s="121"/>
    </row>
    <row r="26147" spans="37:37" ht="12.75">
      <c r="AK26147" s="121"/>
    </row>
    <row r="26148" spans="37:37" ht="12.75">
      <c r="AK26148" s="121"/>
    </row>
    <row r="26149" spans="37:37" ht="12.75">
      <c r="AK26149" s="121"/>
    </row>
    <row r="26150" spans="37:37" ht="12.75">
      <c r="AK26150" s="121"/>
    </row>
    <row r="26151" spans="37:37" ht="12.75">
      <c r="AK26151" s="121"/>
    </row>
    <row r="26152" spans="37:37" ht="12.75">
      <c r="AK26152" s="121"/>
    </row>
    <row r="26153" spans="37:37" ht="12.75">
      <c r="AK26153" s="121"/>
    </row>
    <row r="26154" spans="37:37" ht="12.75">
      <c r="AK26154" s="121"/>
    </row>
    <row r="26155" spans="37:37" ht="12.75">
      <c r="AK26155" s="121"/>
    </row>
    <row r="26156" spans="37:37" ht="12.75">
      <c r="AK26156" s="121"/>
    </row>
    <row r="26157" spans="37:37" ht="12.75">
      <c r="AK26157" s="121"/>
    </row>
    <row r="26158" spans="37:37" ht="12.75">
      <c r="AK26158" s="121"/>
    </row>
    <row r="26159" spans="37:37" ht="12.75">
      <c r="AK26159" s="121"/>
    </row>
    <row r="26160" spans="37:37" ht="12.75">
      <c r="AK26160" s="121"/>
    </row>
    <row r="26161" spans="37:37" ht="12.75">
      <c r="AK26161" s="121"/>
    </row>
    <row r="26162" spans="37:37" ht="12.75">
      <c r="AK26162" s="121"/>
    </row>
    <row r="26163" spans="37:37" ht="12.75">
      <c r="AK26163" s="121"/>
    </row>
    <row r="26164" spans="37:37" ht="12.75">
      <c r="AK26164" s="121"/>
    </row>
    <row r="26165" spans="37:37" ht="12.75">
      <c r="AK26165" s="121"/>
    </row>
    <row r="26166" spans="37:37" ht="12.75">
      <c r="AK26166" s="121"/>
    </row>
    <row r="26167" spans="37:37" ht="12.75">
      <c r="AK26167" s="121"/>
    </row>
    <row r="26168" spans="37:37" ht="12.75">
      <c r="AK26168" s="121"/>
    </row>
    <row r="26169" spans="37:37" ht="12.75">
      <c r="AK26169" s="121"/>
    </row>
    <row r="26170" spans="37:37" ht="12.75">
      <c r="AK26170" s="121"/>
    </row>
    <row r="26171" spans="37:37" ht="12.75">
      <c r="AK26171" s="121"/>
    </row>
    <row r="26172" spans="37:37" ht="12.75">
      <c r="AK26172" s="121"/>
    </row>
    <row r="26173" spans="37:37" ht="12.75">
      <c r="AK26173" s="121"/>
    </row>
    <row r="26174" spans="37:37" ht="12.75">
      <c r="AK26174" s="121"/>
    </row>
    <row r="26175" spans="37:37" ht="12.75">
      <c r="AK26175" s="121"/>
    </row>
    <row r="26176" spans="37:37" ht="12.75">
      <c r="AK26176" s="121"/>
    </row>
    <row r="26177" spans="37:37" ht="12.75">
      <c r="AK26177" s="121"/>
    </row>
    <row r="26178" spans="37:37" ht="12.75">
      <c r="AK26178" s="121"/>
    </row>
    <row r="26179" spans="37:37" ht="12.75">
      <c r="AK26179" s="121"/>
    </row>
    <row r="26180" spans="37:37" ht="12.75">
      <c r="AK26180" s="121"/>
    </row>
    <row r="26181" spans="37:37" ht="12.75">
      <c r="AK26181" s="121"/>
    </row>
    <row r="26182" spans="37:37" ht="12.75">
      <c r="AK26182" s="121"/>
    </row>
    <row r="26183" spans="37:37" ht="12.75">
      <c r="AK26183" s="121"/>
    </row>
    <row r="26184" spans="37:37" ht="12.75">
      <c r="AK26184" s="121"/>
    </row>
    <row r="26185" spans="37:37" ht="12.75">
      <c r="AK26185" s="121"/>
    </row>
    <row r="26186" spans="37:37" ht="12.75">
      <c r="AK26186" s="121"/>
    </row>
    <row r="26187" spans="37:37" ht="12.75">
      <c r="AK26187" s="121"/>
    </row>
    <row r="26188" spans="37:37" ht="12.75">
      <c r="AK26188" s="121"/>
    </row>
    <row r="26189" spans="37:37" ht="12.75">
      <c r="AK26189" s="121"/>
    </row>
    <row r="26190" spans="37:37" ht="12.75">
      <c r="AK26190" s="121"/>
    </row>
    <row r="26191" spans="37:37" ht="12.75">
      <c r="AK26191" s="121"/>
    </row>
    <row r="26192" spans="37:37" ht="12.75">
      <c r="AK26192" s="121"/>
    </row>
    <row r="26193" spans="37:37" ht="12.75">
      <c r="AK26193" s="121"/>
    </row>
    <row r="26194" spans="37:37" ht="12.75">
      <c r="AK26194" s="121"/>
    </row>
    <row r="26195" spans="37:37" ht="12.75">
      <c r="AK26195" s="121"/>
    </row>
    <row r="26196" spans="37:37" ht="12.75">
      <c r="AK26196" s="121"/>
    </row>
    <row r="26197" spans="37:37" ht="12.75">
      <c r="AK26197" s="121"/>
    </row>
    <row r="26198" spans="37:37" ht="12.75">
      <c r="AK26198" s="121"/>
    </row>
    <row r="26199" spans="37:37" ht="12.75">
      <c r="AK26199" s="121"/>
    </row>
    <row r="26200" spans="37:37" ht="12.75">
      <c r="AK26200" s="121"/>
    </row>
    <row r="26201" spans="37:37" ht="12.75">
      <c r="AK26201" s="121"/>
    </row>
    <row r="26202" spans="37:37" ht="12.75">
      <c r="AK26202" s="121"/>
    </row>
    <row r="26203" spans="37:37" ht="12.75">
      <c r="AK26203" s="121"/>
    </row>
    <row r="26204" spans="37:37" ht="12.75">
      <c r="AK26204" s="121"/>
    </row>
    <row r="26205" spans="37:37" ht="12.75">
      <c r="AK26205" s="121"/>
    </row>
    <row r="26206" spans="37:37" ht="12.75">
      <c r="AK26206" s="121"/>
    </row>
    <row r="26207" spans="37:37" ht="12.75">
      <c r="AK26207" s="121"/>
    </row>
    <row r="26208" spans="37:37" ht="12.75">
      <c r="AK26208" s="121"/>
    </row>
    <row r="26209" spans="37:37" ht="12.75">
      <c r="AK26209" s="121"/>
    </row>
    <row r="26210" spans="37:37" ht="12.75">
      <c r="AK26210" s="121"/>
    </row>
    <row r="26211" spans="37:37" ht="12.75">
      <c r="AK26211" s="121"/>
    </row>
    <row r="26212" spans="37:37" ht="12.75">
      <c r="AK26212" s="121"/>
    </row>
    <row r="26213" spans="37:37" ht="12.75">
      <c r="AK26213" s="121"/>
    </row>
    <row r="26214" spans="37:37" ht="12.75">
      <c r="AK26214" s="121"/>
    </row>
    <row r="26215" spans="37:37" ht="12.75">
      <c r="AK26215" s="121"/>
    </row>
    <row r="26216" spans="37:37" ht="12.75">
      <c r="AK26216" s="121"/>
    </row>
    <row r="26217" spans="37:37" ht="12.75">
      <c r="AK26217" s="121"/>
    </row>
    <row r="26218" spans="37:37" ht="12.75">
      <c r="AK26218" s="121"/>
    </row>
    <row r="26219" spans="37:37" ht="12.75">
      <c r="AK26219" s="121"/>
    </row>
    <row r="26220" spans="37:37" ht="12.75">
      <c r="AK26220" s="121"/>
    </row>
    <row r="26221" spans="37:37" ht="12.75">
      <c r="AK26221" s="121"/>
    </row>
    <row r="26222" spans="37:37" ht="12.75">
      <c r="AK26222" s="121"/>
    </row>
    <row r="26223" spans="37:37" ht="12.75">
      <c r="AK26223" s="121"/>
    </row>
    <row r="26224" spans="37:37" ht="12.75">
      <c r="AK26224" s="121"/>
    </row>
    <row r="26225" spans="37:37" ht="12.75">
      <c r="AK26225" s="121"/>
    </row>
    <row r="26226" spans="37:37" ht="12.75">
      <c r="AK26226" s="121"/>
    </row>
    <row r="26227" spans="37:37" ht="12.75">
      <c r="AK26227" s="121"/>
    </row>
    <row r="26228" spans="37:37" ht="12.75">
      <c r="AK26228" s="121"/>
    </row>
    <row r="26229" spans="37:37" ht="12.75">
      <c r="AK26229" s="121"/>
    </row>
    <row r="26230" spans="37:37" ht="12.75">
      <c r="AK26230" s="121"/>
    </row>
    <row r="26231" spans="37:37" ht="12.75">
      <c r="AK26231" s="121"/>
    </row>
    <row r="26232" spans="37:37" ht="12.75">
      <c r="AK26232" s="121"/>
    </row>
    <row r="26233" spans="37:37" ht="12.75">
      <c r="AK26233" s="121"/>
    </row>
    <row r="26234" spans="37:37" ht="12.75">
      <c r="AK26234" s="121"/>
    </row>
    <row r="26235" spans="37:37" ht="12.75">
      <c r="AK26235" s="121"/>
    </row>
    <row r="26236" spans="37:37" ht="12.75">
      <c r="AK26236" s="121"/>
    </row>
    <row r="26237" spans="37:37" ht="12.75">
      <c r="AK26237" s="121"/>
    </row>
    <row r="26238" spans="37:37" ht="12.75">
      <c r="AK26238" s="121"/>
    </row>
    <row r="26239" spans="37:37" ht="12.75">
      <c r="AK26239" s="121"/>
    </row>
    <row r="26240" spans="37:37" ht="12.75">
      <c r="AK26240" s="121"/>
    </row>
    <row r="26241" spans="37:37" ht="12.75">
      <c r="AK26241" s="121"/>
    </row>
    <row r="26242" spans="37:37" ht="12.75">
      <c r="AK26242" s="121"/>
    </row>
    <row r="26243" spans="37:37" ht="12.75">
      <c r="AK26243" s="121"/>
    </row>
    <row r="26244" spans="37:37" ht="12.75">
      <c r="AK26244" s="121"/>
    </row>
    <row r="26245" spans="37:37" ht="12.75">
      <c r="AK26245" s="121"/>
    </row>
    <row r="26246" spans="37:37" ht="12.75">
      <c r="AK26246" s="121"/>
    </row>
    <row r="26247" spans="37:37" ht="12.75">
      <c r="AK26247" s="121"/>
    </row>
    <row r="26248" spans="37:37" ht="12.75">
      <c r="AK26248" s="121"/>
    </row>
    <row r="26249" spans="37:37" ht="12.75">
      <c r="AK26249" s="121"/>
    </row>
    <row r="26250" spans="37:37" ht="12.75">
      <c r="AK26250" s="121"/>
    </row>
    <row r="26251" spans="37:37" ht="12.75">
      <c r="AK26251" s="121"/>
    </row>
    <row r="26252" spans="37:37" ht="12.75">
      <c r="AK26252" s="121"/>
    </row>
    <row r="26253" spans="37:37" ht="12.75">
      <c r="AK26253" s="121"/>
    </row>
    <row r="26254" spans="37:37" ht="12.75">
      <c r="AK26254" s="121"/>
    </row>
    <row r="26255" spans="37:37" ht="12.75">
      <c r="AK26255" s="121"/>
    </row>
    <row r="26256" spans="37:37" ht="12.75">
      <c r="AK26256" s="121"/>
    </row>
    <row r="26257" spans="37:37" ht="12.75">
      <c r="AK26257" s="121"/>
    </row>
    <row r="26258" spans="37:37" ht="12.75">
      <c r="AK26258" s="121"/>
    </row>
    <row r="26259" spans="37:37" ht="12.75">
      <c r="AK26259" s="121"/>
    </row>
    <row r="26260" spans="37:37" ht="12.75">
      <c r="AK26260" s="121"/>
    </row>
    <row r="26261" spans="37:37" ht="12.75">
      <c r="AK26261" s="121"/>
    </row>
    <row r="26262" spans="37:37" ht="12.75">
      <c r="AK26262" s="121"/>
    </row>
    <row r="26263" spans="37:37" ht="12.75">
      <c r="AK26263" s="121"/>
    </row>
    <row r="26264" spans="37:37" ht="12.75">
      <c r="AK26264" s="121"/>
    </row>
    <row r="26265" spans="37:37" ht="12.75">
      <c r="AK26265" s="121"/>
    </row>
    <row r="26266" spans="37:37" ht="12.75">
      <c r="AK26266" s="121"/>
    </row>
    <row r="26267" spans="37:37" ht="12.75">
      <c r="AK26267" s="121"/>
    </row>
    <row r="26268" spans="37:37" ht="12.75">
      <c r="AK26268" s="121"/>
    </row>
    <row r="26269" spans="37:37" ht="12.75">
      <c r="AK26269" s="121"/>
    </row>
    <row r="26270" spans="37:37" ht="12.75">
      <c r="AK26270" s="121"/>
    </row>
    <row r="26271" spans="37:37" ht="12.75">
      <c r="AK26271" s="121"/>
    </row>
    <row r="26272" spans="37:37" ht="12.75">
      <c r="AK26272" s="121"/>
    </row>
    <row r="26273" spans="37:37" ht="12.75">
      <c r="AK26273" s="121"/>
    </row>
    <row r="26274" spans="37:37" ht="12.75">
      <c r="AK26274" s="121"/>
    </row>
    <row r="26275" spans="37:37" ht="12.75">
      <c r="AK26275" s="121"/>
    </row>
    <row r="26276" spans="37:37" ht="12.75">
      <c r="AK26276" s="121"/>
    </row>
    <row r="26277" spans="37:37" ht="12.75">
      <c r="AK26277" s="121"/>
    </row>
    <row r="26278" spans="37:37" ht="12.75">
      <c r="AK26278" s="121"/>
    </row>
    <row r="26279" spans="37:37" ht="12.75">
      <c r="AK26279" s="121"/>
    </row>
    <row r="26280" spans="37:37" ht="12.75">
      <c r="AK26280" s="121"/>
    </row>
    <row r="26281" spans="37:37" ht="12.75">
      <c r="AK26281" s="121"/>
    </row>
    <row r="26282" spans="37:37" ht="12.75">
      <c r="AK26282" s="121"/>
    </row>
    <row r="26283" spans="37:37" ht="12.75">
      <c r="AK26283" s="121"/>
    </row>
    <row r="26284" spans="37:37" ht="12.75">
      <c r="AK26284" s="121"/>
    </row>
    <row r="26285" spans="37:37" ht="12.75">
      <c r="AK26285" s="121"/>
    </row>
    <row r="26286" spans="37:37" ht="12.75">
      <c r="AK26286" s="121"/>
    </row>
    <row r="26287" spans="37:37" ht="12.75">
      <c r="AK26287" s="121"/>
    </row>
    <row r="26288" spans="37:37" ht="12.75">
      <c r="AK26288" s="121"/>
    </row>
    <row r="26289" spans="37:37" ht="12.75">
      <c r="AK26289" s="121"/>
    </row>
    <row r="26290" spans="37:37" ht="12.75">
      <c r="AK26290" s="121"/>
    </row>
    <row r="26291" spans="37:37" ht="12.75">
      <c r="AK26291" s="121"/>
    </row>
    <row r="26292" spans="37:37" ht="12.75">
      <c r="AK26292" s="121"/>
    </row>
    <row r="26293" spans="37:37" ht="12.75">
      <c r="AK26293" s="121"/>
    </row>
    <row r="26294" spans="37:37" ht="12.75">
      <c r="AK26294" s="121"/>
    </row>
    <row r="26295" spans="37:37" ht="12.75">
      <c r="AK26295" s="121"/>
    </row>
    <row r="26296" spans="37:37" ht="12.75">
      <c r="AK26296" s="121"/>
    </row>
    <row r="26297" spans="37:37" ht="12.75">
      <c r="AK26297" s="121"/>
    </row>
    <row r="26298" spans="37:37" ht="12.75">
      <c r="AK26298" s="121"/>
    </row>
    <row r="26299" spans="37:37" ht="12.75">
      <c r="AK26299" s="121"/>
    </row>
    <row r="26300" spans="37:37" ht="12.75">
      <c r="AK26300" s="121"/>
    </row>
    <row r="26301" spans="37:37" ht="12.75">
      <c r="AK26301" s="121"/>
    </row>
    <row r="26302" spans="37:37" ht="12.75">
      <c r="AK26302" s="121"/>
    </row>
    <row r="26303" spans="37:37" ht="12.75">
      <c r="AK26303" s="121"/>
    </row>
    <row r="26304" spans="37:37" ht="12.75">
      <c r="AK26304" s="121"/>
    </row>
    <row r="26305" spans="37:37" ht="12.75">
      <c r="AK26305" s="121"/>
    </row>
    <row r="26306" spans="37:37" ht="12.75">
      <c r="AK26306" s="121"/>
    </row>
    <row r="26307" spans="37:37" ht="12.75">
      <c r="AK26307" s="121"/>
    </row>
    <row r="26308" spans="37:37" ht="12.75">
      <c r="AK26308" s="121"/>
    </row>
    <row r="26309" spans="37:37" ht="12.75">
      <c r="AK26309" s="121"/>
    </row>
    <row r="26310" spans="37:37" ht="12.75">
      <c r="AK26310" s="121"/>
    </row>
    <row r="26311" spans="37:37" ht="12.75">
      <c r="AK26311" s="121"/>
    </row>
    <row r="26312" spans="37:37" ht="12.75">
      <c r="AK26312" s="121"/>
    </row>
    <row r="26313" spans="37:37" ht="12.75">
      <c r="AK26313" s="121"/>
    </row>
    <row r="26314" spans="37:37" ht="12.75">
      <c r="AK26314" s="121"/>
    </row>
    <row r="26315" spans="37:37" ht="12.75">
      <c r="AK26315" s="121"/>
    </row>
    <row r="26316" spans="37:37" ht="12.75">
      <c r="AK26316" s="121"/>
    </row>
    <row r="26317" spans="37:37" ht="12.75">
      <c r="AK26317" s="121"/>
    </row>
    <row r="26318" spans="37:37" ht="12.75">
      <c r="AK26318" s="121"/>
    </row>
    <row r="26319" spans="37:37" ht="12.75">
      <c r="AK26319" s="121"/>
    </row>
    <row r="26320" spans="37:37" ht="12.75">
      <c r="AK26320" s="121"/>
    </row>
    <row r="26321" spans="37:37" ht="12.75">
      <c r="AK26321" s="121"/>
    </row>
    <row r="26322" spans="37:37" ht="12.75">
      <c r="AK26322" s="121"/>
    </row>
    <row r="26323" spans="37:37" ht="12.75">
      <c r="AK26323" s="121"/>
    </row>
    <row r="26324" spans="37:37" ht="12.75">
      <c r="AK26324" s="121"/>
    </row>
    <row r="26325" spans="37:37" ht="12.75">
      <c r="AK26325" s="121"/>
    </row>
    <row r="26326" spans="37:37" ht="12.75">
      <c r="AK26326" s="121"/>
    </row>
    <row r="26327" spans="37:37" ht="12.75">
      <c r="AK26327" s="121"/>
    </row>
    <row r="26328" spans="37:37" ht="12.75">
      <c r="AK26328" s="121"/>
    </row>
    <row r="26329" spans="37:37" ht="12.75">
      <c r="AK26329" s="121"/>
    </row>
    <row r="26330" spans="37:37" ht="12.75">
      <c r="AK26330" s="121"/>
    </row>
    <row r="26331" spans="37:37" ht="12.75">
      <c r="AK26331" s="121"/>
    </row>
    <row r="26332" spans="37:37" ht="12.75">
      <c r="AK26332" s="121"/>
    </row>
    <row r="26333" spans="37:37" ht="12.75">
      <c r="AK26333" s="121"/>
    </row>
    <row r="26334" spans="37:37" ht="12.75">
      <c r="AK26334" s="121"/>
    </row>
    <row r="26335" spans="37:37" ht="12.75">
      <c r="AK26335" s="121"/>
    </row>
    <row r="26336" spans="37:37" ht="12.75">
      <c r="AK26336" s="121"/>
    </row>
    <row r="26337" spans="37:37" ht="12.75">
      <c r="AK26337" s="121"/>
    </row>
    <row r="26338" spans="37:37" ht="12.75">
      <c r="AK26338" s="121"/>
    </row>
    <row r="26339" spans="37:37" ht="12.75">
      <c r="AK26339" s="121"/>
    </row>
    <row r="26340" spans="37:37" ht="12.75">
      <c r="AK26340" s="121"/>
    </row>
    <row r="26341" spans="37:37" ht="12.75">
      <c r="AK26341" s="121"/>
    </row>
    <row r="26342" spans="37:37" ht="12.75">
      <c r="AK26342" s="121"/>
    </row>
    <row r="26343" spans="37:37" ht="12.75">
      <c r="AK26343" s="121"/>
    </row>
    <row r="26344" spans="37:37" ht="12.75">
      <c r="AK26344" s="121"/>
    </row>
    <row r="26345" spans="37:37" ht="12.75">
      <c r="AK26345" s="121"/>
    </row>
    <row r="26346" spans="37:37" ht="12.75">
      <c r="AK26346" s="121"/>
    </row>
    <row r="26347" spans="37:37" ht="12.75">
      <c r="AK26347" s="121"/>
    </row>
    <row r="26348" spans="37:37" ht="12.75">
      <c r="AK26348" s="121"/>
    </row>
    <row r="26349" spans="37:37" ht="12.75">
      <c r="AK26349" s="121"/>
    </row>
    <row r="26350" spans="37:37" ht="12.75">
      <c r="AK26350" s="121"/>
    </row>
    <row r="26351" spans="37:37" ht="12.75">
      <c r="AK26351" s="121"/>
    </row>
    <row r="26352" spans="37:37" ht="12.75">
      <c r="AK26352" s="121"/>
    </row>
    <row r="26353" spans="37:37" ht="12.75">
      <c r="AK26353" s="121"/>
    </row>
    <row r="26354" spans="37:37" ht="12.75">
      <c r="AK26354" s="121"/>
    </row>
    <row r="26355" spans="37:37" ht="12.75">
      <c r="AK26355" s="121"/>
    </row>
    <row r="26356" spans="37:37" ht="12.75">
      <c r="AK26356" s="121"/>
    </row>
    <row r="26357" spans="37:37" ht="12.75">
      <c r="AK26357" s="121"/>
    </row>
    <row r="26358" spans="37:37" ht="12.75">
      <c r="AK26358" s="121"/>
    </row>
    <row r="26359" spans="37:37" ht="12.75">
      <c r="AK26359" s="121"/>
    </row>
    <row r="26360" spans="37:37" ht="12.75">
      <c r="AK26360" s="121"/>
    </row>
    <row r="26361" spans="37:37" ht="12.75">
      <c r="AK26361" s="121"/>
    </row>
    <row r="26362" spans="37:37" ht="12.75">
      <c r="AK26362" s="121"/>
    </row>
    <row r="26363" spans="37:37" ht="12.75">
      <c r="AK26363" s="121"/>
    </row>
    <row r="26364" spans="37:37" ht="12.75">
      <c r="AK26364" s="121"/>
    </row>
    <row r="26365" spans="37:37" ht="12.75">
      <c r="AK26365" s="121"/>
    </row>
    <row r="26366" spans="37:37" ht="12.75">
      <c r="AK26366" s="121"/>
    </row>
    <row r="26367" spans="37:37" ht="12.75">
      <c r="AK26367" s="121"/>
    </row>
    <row r="26368" spans="37:37" ht="12.75">
      <c r="AK26368" s="121"/>
    </row>
    <row r="26369" spans="37:37" ht="12.75">
      <c r="AK26369" s="121"/>
    </row>
    <row r="26370" spans="37:37" ht="12.75">
      <c r="AK26370" s="121"/>
    </row>
    <row r="26371" spans="37:37" ht="12.75">
      <c r="AK26371" s="121"/>
    </row>
    <row r="26372" spans="37:37" ht="12.75">
      <c r="AK26372" s="121"/>
    </row>
    <row r="26373" spans="37:37" ht="12.75">
      <c r="AK26373" s="121"/>
    </row>
    <row r="26374" spans="37:37" ht="12.75">
      <c r="AK26374" s="121"/>
    </row>
    <row r="26375" spans="37:37" ht="12.75">
      <c r="AK26375" s="121"/>
    </row>
    <row r="26376" spans="37:37" ht="12.75">
      <c r="AK26376" s="121"/>
    </row>
    <row r="26377" spans="37:37" ht="12.75">
      <c r="AK26377" s="121"/>
    </row>
    <row r="26378" spans="37:37" ht="12.75">
      <c r="AK26378" s="121"/>
    </row>
    <row r="26379" spans="37:37" ht="12.75">
      <c r="AK26379" s="121"/>
    </row>
    <row r="26380" spans="37:37" ht="12.75">
      <c r="AK26380" s="121"/>
    </row>
    <row r="26381" spans="37:37" ht="12.75">
      <c r="AK26381" s="121"/>
    </row>
    <row r="26382" spans="37:37" ht="12.75">
      <c r="AK26382" s="121"/>
    </row>
    <row r="26383" spans="37:37" ht="12.75">
      <c r="AK26383" s="121"/>
    </row>
    <row r="26384" spans="37:37" ht="12.75">
      <c r="AK26384" s="121"/>
    </row>
    <row r="26385" spans="37:37" ht="12.75">
      <c r="AK26385" s="121"/>
    </row>
    <row r="26386" spans="37:37" ht="12.75">
      <c r="AK26386" s="121"/>
    </row>
    <row r="26387" spans="37:37" ht="12.75">
      <c r="AK26387" s="121"/>
    </row>
    <row r="26388" spans="37:37" ht="12.75">
      <c r="AK26388" s="121"/>
    </row>
    <row r="26389" spans="37:37" ht="12.75">
      <c r="AK26389" s="121"/>
    </row>
    <row r="26390" spans="37:37" ht="12.75">
      <c r="AK26390" s="121"/>
    </row>
    <row r="26391" spans="37:37" ht="12.75">
      <c r="AK26391" s="121"/>
    </row>
    <row r="26392" spans="37:37" ht="12.75">
      <c r="AK26392" s="121"/>
    </row>
    <row r="26393" spans="37:37" ht="12.75">
      <c r="AK26393" s="121"/>
    </row>
    <row r="26394" spans="37:37" ht="12.75">
      <c r="AK26394" s="121"/>
    </row>
    <row r="26395" spans="37:37" ht="12.75">
      <c r="AK26395" s="121"/>
    </row>
    <row r="26396" spans="37:37" ht="12.75">
      <c r="AK26396" s="121"/>
    </row>
    <row r="26397" spans="37:37" ht="12.75">
      <c r="AK26397" s="121"/>
    </row>
    <row r="26398" spans="37:37" ht="12.75">
      <c r="AK26398" s="121"/>
    </row>
    <row r="26399" spans="37:37" ht="12.75">
      <c r="AK26399" s="121"/>
    </row>
    <row r="26400" spans="37:37" ht="12.75">
      <c r="AK26400" s="121"/>
    </row>
    <row r="26401" spans="37:37" ht="12.75">
      <c r="AK26401" s="121"/>
    </row>
    <row r="26402" spans="37:37" ht="12.75">
      <c r="AK26402" s="121"/>
    </row>
    <row r="26403" spans="37:37" ht="12.75">
      <c r="AK26403" s="121"/>
    </row>
    <row r="26404" spans="37:37" ht="12.75">
      <c r="AK26404" s="121"/>
    </row>
    <row r="26405" spans="37:37" ht="12.75">
      <c r="AK26405" s="121"/>
    </row>
    <row r="26406" spans="37:37" ht="12.75">
      <c r="AK26406" s="121"/>
    </row>
    <row r="26407" spans="37:37" ht="12.75">
      <c r="AK26407" s="121"/>
    </row>
    <row r="26408" spans="37:37" ht="12.75">
      <c r="AK26408" s="121"/>
    </row>
    <row r="26409" spans="37:37" ht="12.75">
      <c r="AK26409" s="121"/>
    </row>
    <row r="26410" spans="37:37" ht="12.75">
      <c r="AK26410" s="121"/>
    </row>
    <row r="26411" spans="37:37" ht="12.75">
      <c r="AK26411" s="121"/>
    </row>
    <row r="26412" spans="37:37" ht="12.75">
      <c r="AK26412" s="121"/>
    </row>
    <row r="26413" spans="37:37" ht="12.75">
      <c r="AK26413" s="121"/>
    </row>
    <row r="26414" spans="37:37" ht="12.75">
      <c r="AK26414" s="121"/>
    </row>
    <row r="26415" spans="37:37" ht="12.75">
      <c r="AK26415" s="121"/>
    </row>
    <row r="26416" spans="37:37" ht="12.75">
      <c r="AK26416" s="121"/>
    </row>
    <row r="26417" spans="37:37" ht="12.75">
      <c r="AK26417" s="121"/>
    </row>
    <row r="26418" spans="37:37" ht="12.75">
      <c r="AK26418" s="121"/>
    </row>
    <row r="26419" spans="37:37" ht="12.75">
      <c r="AK26419" s="121"/>
    </row>
    <row r="26420" spans="37:37" ht="12.75">
      <c r="AK26420" s="121"/>
    </row>
    <row r="26421" spans="37:37" ht="12.75">
      <c r="AK26421" s="121"/>
    </row>
    <row r="26422" spans="37:37" ht="12.75">
      <c r="AK26422" s="121"/>
    </row>
    <row r="26423" spans="37:37" ht="12.75">
      <c r="AK26423" s="121"/>
    </row>
    <row r="26424" spans="37:37" ht="12.75">
      <c r="AK26424" s="121"/>
    </row>
    <row r="26425" spans="37:37" ht="12.75">
      <c r="AK26425" s="121"/>
    </row>
    <row r="26426" spans="37:37" ht="12.75">
      <c r="AK26426" s="121"/>
    </row>
    <row r="26427" spans="37:37" ht="12.75">
      <c r="AK26427" s="121"/>
    </row>
    <row r="26428" spans="37:37" ht="12.75">
      <c r="AK26428" s="121"/>
    </row>
    <row r="26429" spans="37:37" ht="12.75">
      <c r="AK26429" s="121"/>
    </row>
    <row r="26430" spans="37:37" ht="12.75">
      <c r="AK26430" s="121"/>
    </row>
    <row r="26431" spans="37:37" ht="12.75">
      <c r="AK26431" s="121"/>
    </row>
    <row r="26432" spans="37:37" ht="12.75">
      <c r="AK26432" s="121"/>
    </row>
    <row r="26433" spans="37:37" ht="12.75">
      <c r="AK26433" s="121"/>
    </row>
    <row r="26434" spans="37:37" ht="12.75">
      <c r="AK26434" s="121"/>
    </row>
    <row r="26435" spans="37:37" ht="12.75">
      <c r="AK26435" s="121"/>
    </row>
    <row r="26436" spans="37:37" ht="12.75">
      <c r="AK26436" s="121"/>
    </row>
    <row r="26437" spans="37:37" ht="12.75">
      <c r="AK26437" s="121"/>
    </row>
    <row r="26438" spans="37:37" ht="12.75">
      <c r="AK26438" s="121"/>
    </row>
    <row r="26439" spans="37:37" ht="12.75">
      <c r="AK26439" s="121"/>
    </row>
    <row r="26440" spans="37:37" ht="12.75">
      <c r="AK26440" s="121"/>
    </row>
    <row r="26441" spans="37:37" ht="12.75">
      <c r="AK26441" s="121"/>
    </row>
    <row r="26442" spans="37:37" ht="12.75">
      <c r="AK26442" s="121"/>
    </row>
    <row r="26443" spans="37:37" ht="12.75">
      <c r="AK26443" s="121"/>
    </row>
    <row r="26444" spans="37:37" ht="12.75">
      <c r="AK26444" s="121"/>
    </row>
    <row r="26445" spans="37:37" ht="12.75">
      <c r="AK26445" s="121"/>
    </row>
    <row r="26446" spans="37:37" ht="12.75">
      <c r="AK26446" s="121"/>
    </row>
    <row r="26447" spans="37:37" ht="12.75">
      <c r="AK26447" s="121"/>
    </row>
    <row r="26448" spans="37:37" ht="12.75">
      <c r="AK26448" s="121"/>
    </row>
    <row r="26449" spans="37:37" ht="12.75">
      <c r="AK26449" s="121"/>
    </row>
    <row r="26450" spans="37:37" ht="12.75">
      <c r="AK26450" s="121"/>
    </row>
    <row r="26451" spans="37:37" ht="12.75">
      <c r="AK26451" s="121"/>
    </row>
    <row r="26452" spans="37:37" ht="12.75">
      <c r="AK26452" s="121"/>
    </row>
    <row r="26453" spans="37:37" ht="12.75">
      <c r="AK26453" s="121"/>
    </row>
    <row r="26454" spans="37:37" ht="12.75">
      <c r="AK26454" s="121"/>
    </row>
    <row r="26455" spans="37:37" ht="12.75">
      <c r="AK26455" s="121"/>
    </row>
    <row r="26456" spans="37:37" ht="12.75">
      <c r="AK26456" s="121"/>
    </row>
    <row r="26457" spans="37:37" ht="12.75">
      <c r="AK26457" s="121"/>
    </row>
    <row r="26458" spans="37:37" ht="12.75">
      <c r="AK26458" s="121"/>
    </row>
    <row r="26459" spans="37:37" ht="12.75">
      <c r="AK26459" s="121"/>
    </row>
    <row r="26460" spans="37:37" ht="12.75">
      <c r="AK26460" s="121"/>
    </row>
    <row r="26461" spans="37:37" ht="12.75">
      <c r="AK26461" s="121"/>
    </row>
    <row r="26462" spans="37:37" ht="12.75">
      <c r="AK26462" s="121"/>
    </row>
    <row r="26463" spans="37:37" ht="12.75">
      <c r="AK26463" s="121"/>
    </row>
    <row r="26464" spans="37:37" ht="12.75">
      <c r="AK26464" s="121"/>
    </row>
    <row r="26465" spans="37:37" ht="12.75">
      <c r="AK26465" s="121"/>
    </row>
    <row r="26466" spans="37:37" ht="12.75">
      <c r="AK26466" s="121"/>
    </row>
    <row r="26467" spans="37:37" ht="12.75">
      <c r="AK26467" s="121"/>
    </row>
    <row r="26468" spans="37:37" ht="12.75">
      <c r="AK26468" s="121"/>
    </row>
    <row r="26469" spans="37:37" ht="12.75">
      <c r="AK26469" s="121"/>
    </row>
    <row r="26470" spans="37:37" ht="12.75">
      <c r="AK26470" s="121"/>
    </row>
    <row r="26471" spans="37:37" ht="12.75">
      <c r="AK26471" s="121"/>
    </row>
    <row r="26472" spans="37:37" ht="12.75">
      <c r="AK26472" s="121"/>
    </row>
    <row r="26473" spans="37:37" ht="12.75">
      <c r="AK26473" s="121"/>
    </row>
    <row r="26474" spans="37:37" ht="12.75">
      <c r="AK26474" s="121"/>
    </row>
    <row r="26475" spans="37:37" ht="12.75">
      <c r="AK26475" s="121"/>
    </row>
    <row r="26476" spans="37:37" ht="12.75">
      <c r="AK26476" s="121"/>
    </row>
    <row r="26477" spans="37:37" ht="12.75">
      <c r="AK26477" s="121"/>
    </row>
    <row r="26478" spans="37:37" ht="12.75">
      <c r="AK26478" s="121"/>
    </row>
    <row r="26479" spans="37:37" ht="12.75">
      <c r="AK26479" s="121"/>
    </row>
    <row r="26480" spans="37:37" ht="12.75">
      <c r="AK26480" s="121"/>
    </row>
    <row r="26481" spans="37:37" ht="12.75">
      <c r="AK26481" s="121"/>
    </row>
    <row r="26482" spans="37:37" ht="12.75">
      <c r="AK26482" s="121"/>
    </row>
    <row r="26483" spans="37:37" ht="12.75">
      <c r="AK26483" s="121"/>
    </row>
    <row r="26484" spans="37:37" ht="12.75">
      <c r="AK26484" s="121"/>
    </row>
    <row r="26485" spans="37:37" ht="12.75">
      <c r="AK26485" s="121"/>
    </row>
    <row r="26486" spans="37:37" ht="12.75">
      <c r="AK26486" s="121"/>
    </row>
    <row r="26487" spans="37:37" ht="12.75">
      <c r="AK26487" s="121"/>
    </row>
    <row r="26488" spans="37:37" ht="12.75">
      <c r="AK26488" s="121"/>
    </row>
    <row r="26489" spans="37:37" ht="12.75">
      <c r="AK26489" s="121"/>
    </row>
    <row r="26490" spans="37:37" ht="12.75">
      <c r="AK26490" s="121"/>
    </row>
    <row r="26491" spans="37:37" ht="12.75">
      <c r="AK26491" s="121"/>
    </row>
    <row r="26492" spans="37:37" ht="12.75">
      <c r="AK26492" s="121"/>
    </row>
    <row r="26493" spans="37:37" ht="12.75">
      <c r="AK26493" s="121"/>
    </row>
    <row r="26494" spans="37:37" ht="12.75">
      <c r="AK26494" s="121"/>
    </row>
    <row r="26495" spans="37:37" ht="12.75">
      <c r="AK26495" s="121"/>
    </row>
    <row r="26496" spans="37:37" ht="12.75">
      <c r="AK26496" s="121"/>
    </row>
    <row r="26497" spans="37:37" ht="12.75">
      <c r="AK26497" s="121"/>
    </row>
    <row r="26498" spans="37:37" ht="12.75">
      <c r="AK26498" s="121"/>
    </row>
    <row r="26499" spans="37:37" ht="12.75">
      <c r="AK26499" s="121"/>
    </row>
    <row r="26500" spans="37:37" ht="12.75">
      <c r="AK26500" s="121"/>
    </row>
    <row r="26501" spans="37:37" ht="12.75">
      <c r="AK26501" s="121"/>
    </row>
    <row r="26502" spans="37:37" ht="12.75">
      <c r="AK26502" s="121"/>
    </row>
    <row r="26503" spans="37:37" ht="12.75">
      <c r="AK26503" s="121"/>
    </row>
    <row r="26504" spans="37:37" ht="12.75">
      <c r="AK26504" s="121"/>
    </row>
    <row r="26505" spans="37:37" ht="12.75">
      <c r="AK26505" s="121"/>
    </row>
    <row r="26506" spans="37:37" ht="12.75">
      <c r="AK26506" s="121"/>
    </row>
    <row r="26507" spans="37:37" ht="12.75">
      <c r="AK26507" s="121"/>
    </row>
    <row r="26508" spans="37:37" ht="12.75">
      <c r="AK26508" s="121"/>
    </row>
    <row r="26509" spans="37:37" ht="12.75">
      <c r="AK26509" s="121"/>
    </row>
    <row r="26510" spans="37:37" ht="12.75">
      <c r="AK26510" s="121"/>
    </row>
    <row r="26511" spans="37:37" ht="12.75">
      <c r="AK26511" s="121"/>
    </row>
    <row r="26512" spans="37:37" ht="12.75">
      <c r="AK26512" s="121"/>
    </row>
    <row r="26513" spans="37:37" ht="12.75">
      <c r="AK26513" s="121"/>
    </row>
    <row r="26514" spans="37:37" ht="12.75">
      <c r="AK26514" s="121"/>
    </row>
    <row r="26515" spans="37:37" ht="12.75">
      <c r="AK26515" s="121"/>
    </row>
    <row r="26516" spans="37:37" ht="12.75">
      <c r="AK26516" s="121"/>
    </row>
    <row r="26517" spans="37:37" ht="12.75">
      <c r="AK26517" s="121"/>
    </row>
    <row r="26518" spans="37:37" ht="12.75">
      <c r="AK26518" s="121"/>
    </row>
    <row r="26519" spans="37:37" ht="12.75">
      <c r="AK26519" s="121"/>
    </row>
    <row r="26520" spans="37:37" ht="12.75">
      <c r="AK26520" s="121"/>
    </row>
    <row r="26521" spans="37:37" ht="12.75">
      <c r="AK26521" s="121"/>
    </row>
    <row r="26522" spans="37:37" ht="12.75">
      <c r="AK26522" s="121"/>
    </row>
    <row r="26523" spans="37:37" ht="12.75">
      <c r="AK26523" s="121"/>
    </row>
    <row r="26524" spans="37:37" ht="12.75">
      <c r="AK26524" s="121"/>
    </row>
    <row r="26525" spans="37:37" ht="12.75">
      <c r="AK26525" s="121"/>
    </row>
    <row r="26526" spans="37:37" ht="12.75">
      <c r="AK26526" s="121"/>
    </row>
    <row r="26527" spans="37:37" ht="12.75">
      <c r="AK26527" s="121"/>
    </row>
    <row r="26528" spans="37:37" ht="12.75">
      <c r="AK26528" s="121"/>
    </row>
    <row r="26529" spans="37:37" ht="12.75">
      <c r="AK26529" s="121"/>
    </row>
    <row r="26530" spans="37:37" ht="12.75">
      <c r="AK26530" s="121"/>
    </row>
    <row r="26531" spans="37:37" ht="12.75">
      <c r="AK26531" s="121"/>
    </row>
    <row r="26532" spans="37:37" ht="12.75">
      <c r="AK26532" s="121"/>
    </row>
    <row r="26533" spans="37:37" ht="12.75">
      <c r="AK26533" s="121"/>
    </row>
    <row r="26534" spans="37:37" ht="12.75">
      <c r="AK26534" s="121"/>
    </row>
    <row r="26535" spans="37:37" ht="12.75">
      <c r="AK26535" s="121"/>
    </row>
    <row r="26536" spans="37:37" ht="12.75">
      <c r="AK26536" s="121"/>
    </row>
    <row r="26537" spans="37:37" ht="12.75">
      <c r="AK26537" s="121"/>
    </row>
    <row r="26538" spans="37:37" ht="12.75">
      <c r="AK26538" s="121"/>
    </row>
    <row r="26539" spans="37:37" ht="12.75">
      <c r="AK26539" s="121"/>
    </row>
    <row r="26540" spans="37:37" ht="12.75">
      <c r="AK26540" s="121"/>
    </row>
    <row r="26541" spans="37:37" ht="12.75">
      <c r="AK26541" s="121"/>
    </row>
    <row r="26542" spans="37:37" ht="12.75">
      <c r="AK26542" s="121"/>
    </row>
    <row r="26543" spans="37:37" ht="12.75">
      <c r="AK26543" s="121"/>
    </row>
    <row r="26544" spans="37:37" ht="12.75">
      <c r="AK26544" s="121"/>
    </row>
    <row r="26545" spans="37:37" ht="12.75">
      <c r="AK26545" s="121"/>
    </row>
    <row r="26546" spans="37:37" ht="12.75">
      <c r="AK26546" s="121"/>
    </row>
    <row r="26547" spans="37:37" ht="12.75">
      <c r="AK26547" s="121"/>
    </row>
    <row r="26548" spans="37:37" ht="12.75">
      <c r="AK26548" s="121"/>
    </row>
    <row r="26549" spans="37:37" ht="12.75">
      <c r="AK26549" s="121"/>
    </row>
    <row r="26550" spans="37:37" ht="12.75">
      <c r="AK26550" s="121"/>
    </row>
    <row r="26551" spans="37:37" ht="12.75">
      <c r="AK26551" s="121"/>
    </row>
    <row r="26552" spans="37:37" ht="12.75">
      <c r="AK26552" s="121"/>
    </row>
    <row r="26553" spans="37:37" ht="12.75">
      <c r="AK26553" s="121"/>
    </row>
    <row r="26554" spans="37:37" ht="12.75">
      <c r="AK26554" s="121"/>
    </row>
    <row r="26555" spans="37:37" ht="12.75">
      <c r="AK26555" s="121"/>
    </row>
    <row r="26556" spans="37:37" ht="12.75">
      <c r="AK26556" s="121"/>
    </row>
    <row r="26557" spans="37:37" ht="12.75">
      <c r="AK26557" s="121"/>
    </row>
    <row r="26558" spans="37:37" ht="12.75">
      <c r="AK26558" s="121"/>
    </row>
    <row r="26559" spans="37:37" ht="12.75">
      <c r="AK26559" s="121"/>
    </row>
    <row r="26560" spans="37:37" ht="12.75">
      <c r="AK26560" s="121"/>
    </row>
    <row r="26561" spans="37:37" ht="12.75">
      <c r="AK26561" s="121"/>
    </row>
    <row r="26562" spans="37:37" ht="12.75">
      <c r="AK26562" s="121"/>
    </row>
    <row r="26563" spans="37:37" ht="12.75">
      <c r="AK26563" s="121"/>
    </row>
    <row r="26564" spans="37:37" ht="12.75">
      <c r="AK26564" s="121"/>
    </row>
    <row r="26565" spans="37:37" ht="12.75">
      <c r="AK26565" s="121"/>
    </row>
    <row r="26566" spans="37:37" ht="12.75">
      <c r="AK26566" s="121"/>
    </row>
    <row r="26567" spans="37:37" ht="12.75">
      <c r="AK26567" s="121"/>
    </row>
    <row r="26568" spans="37:37" ht="12.75">
      <c r="AK26568" s="121"/>
    </row>
    <row r="26569" spans="37:37" ht="12.75">
      <c r="AK26569" s="121"/>
    </row>
    <row r="26570" spans="37:37" ht="12.75">
      <c r="AK26570" s="121"/>
    </row>
    <row r="26571" spans="37:37" ht="12.75">
      <c r="AK26571" s="121"/>
    </row>
    <row r="26572" spans="37:37" ht="12.75">
      <c r="AK26572" s="121"/>
    </row>
    <row r="26573" spans="37:37" ht="12.75">
      <c r="AK26573" s="121"/>
    </row>
    <row r="26574" spans="37:37" ht="12.75">
      <c r="AK26574" s="121"/>
    </row>
    <row r="26575" spans="37:37" ht="12.75">
      <c r="AK26575" s="121"/>
    </row>
    <row r="26576" spans="37:37" ht="12.75">
      <c r="AK26576" s="121"/>
    </row>
    <row r="26577" spans="37:37" ht="12.75">
      <c r="AK26577" s="121"/>
    </row>
    <row r="26578" spans="37:37" ht="12.75">
      <c r="AK26578" s="121"/>
    </row>
    <row r="26579" spans="37:37" ht="12.75">
      <c r="AK26579" s="121"/>
    </row>
    <row r="26580" spans="37:37" ht="12.75">
      <c r="AK26580" s="121"/>
    </row>
    <row r="26581" spans="37:37" ht="12.75">
      <c r="AK26581" s="121"/>
    </row>
    <row r="26582" spans="37:37" ht="12.75">
      <c r="AK26582" s="121"/>
    </row>
    <row r="26583" spans="37:37" ht="12.75">
      <c r="AK26583" s="121"/>
    </row>
    <row r="26584" spans="37:37" ht="12.75">
      <c r="AK26584" s="121"/>
    </row>
    <row r="26585" spans="37:37" ht="12.75">
      <c r="AK26585" s="121"/>
    </row>
    <row r="26586" spans="37:37" ht="12.75">
      <c r="AK26586" s="121"/>
    </row>
    <row r="26587" spans="37:37" ht="12.75">
      <c r="AK26587" s="121"/>
    </row>
    <row r="26588" spans="37:37" ht="12.75">
      <c r="AK26588" s="121"/>
    </row>
    <row r="26589" spans="37:37" ht="12.75">
      <c r="AK26589" s="121"/>
    </row>
    <row r="26590" spans="37:37" ht="12.75">
      <c r="AK26590" s="121"/>
    </row>
    <row r="26591" spans="37:37" ht="12.75">
      <c r="AK26591" s="121"/>
    </row>
    <row r="26592" spans="37:37" ht="12.75">
      <c r="AK26592" s="121"/>
    </row>
    <row r="26593" spans="37:37" ht="12.75">
      <c r="AK26593" s="121"/>
    </row>
    <row r="26594" spans="37:37" ht="12.75">
      <c r="AK26594" s="121"/>
    </row>
    <row r="26595" spans="37:37" ht="12.75">
      <c r="AK26595" s="121"/>
    </row>
    <row r="26596" spans="37:37" ht="12.75">
      <c r="AK26596" s="121"/>
    </row>
    <row r="26597" spans="37:37" ht="12.75">
      <c r="AK26597" s="121"/>
    </row>
    <row r="26598" spans="37:37" ht="12.75">
      <c r="AK26598" s="121"/>
    </row>
    <row r="26599" spans="37:37" ht="12.75">
      <c r="AK26599" s="121"/>
    </row>
    <row r="26600" spans="37:37" ht="12.75">
      <c r="AK26600" s="121"/>
    </row>
    <row r="26601" spans="37:37" ht="12.75">
      <c r="AK26601" s="121"/>
    </row>
    <row r="26602" spans="37:37" ht="12.75">
      <c r="AK26602" s="121"/>
    </row>
    <row r="26603" spans="37:37" ht="12.75">
      <c r="AK26603" s="121"/>
    </row>
    <row r="26604" spans="37:37" ht="12.75">
      <c r="AK26604" s="121"/>
    </row>
    <row r="26605" spans="37:37" ht="12.75">
      <c r="AK26605" s="121"/>
    </row>
    <row r="26606" spans="37:37" ht="12.75">
      <c r="AK26606" s="121"/>
    </row>
    <row r="26607" spans="37:37" ht="12.75">
      <c r="AK26607" s="121"/>
    </row>
    <row r="26608" spans="37:37" ht="12.75">
      <c r="AK26608" s="121"/>
    </row>
    <row r="26609" spans="37:37" ht="12.75">
      <c r="AK26609" s="121"/>
    </row>
    <row r="26610" spans="37:37" ht="12.75">
      <c r="AK26610" s="121"/>
    </row>
    <row r="26611" spans="37:37" ht="12.75">
      <c r="AK26611" s="121"/>
    </row>
    <row r="26612" spans="37:37" ht="12.75">
      <c r="AK26612" s="121"/>
    </row>
    <row r="26613" spans="37:37" ht="12.75">
      <c r="AK26613" s="121"/>
    </row>
    <row r="26614" spans="37:37" ht="12.75">
      <c r="AK26614" s="121"/>
    </row>
    <row r="26615" spans="37:37" ht="12.75">
      <c r="AK26615" s="121"/>
    </row>
    <row r="26616" spans="37:37" ht="12.75">
      <c r="AK26616" s="121"/>
    </row>
    <row r="26617" spans="37:37" ht="12.75">
      <c r="AK26617" s="121"/>
    </row>
    <row r="26618" spans="37:37" ht="12.75">
      <c r="AK26618" s="121"/>
    </row>
    <row r="26619" spans="37:37" ht="12.75">
      <c r="AK26619" s="121"/>
    </row>
    <row r="26620" spans="37:37" ht="12.75">
      <c r="AK26620" s="121"/>
    </row>
    <row r="26621" spans="37:37" ht="12.75">
      <c r="AK26621" s="121"/>
    </row>
    <row r="26622" spans="37:37" ht="12.75">
      <c r="AK26622" s="121"/>
    </row>
    <row r="26623" spans="37:37" ht="12.75">
      <c r="AK26623" s="121"/>
    </row>
    <row r="26624" spans="37:37" ht="12.75">
      <c r="AK26624" s="121"/>
    </row>
    <row r="26625" spans="37:37" ht="12.75">
      <c r="AK26625" s="121"/>
    </row>
    <row r="26626" spans="37:37" ht="12.75">
      <c r="AK26626" s="121"/>
    </row>
    <row r="26627" spans="37:37" ht="12.75">
      <c r="AK26627" s="121"/>
    </row>
    <row r="26628" spans="37:37" ht="12.75">
      <c r="AK26628" s="121"/>
    </row>
    <row r="26629" spans="37:37" ht="12.75">
      <c r="AK26629" s="121"/>
    </row>
    <row r="26630" spans="37:37" ht="12.75">
      <c r="AK26630" s="121"/>
    </row>
    <row r="26631" spans="37:37" ht="12.75">
      <c r="AK26631" s="121"/>
    </row>
    <row r="26632" spans="37:37" ht="12.75">
      <c r="AK26632" s="121"/>
    </row>
    <row r="26633" spans="37:37" ht="12.75">
      <c r="AK26633" s="121"/>
    </row>
    <row r="26634" spans="37:37" ht="12.75">
      <c r="AK26634" s="121"/>
    </row>
    <row r="26635" spans="37:37" ht="12.75">
      <c r="AK26635" s="121"/>
    </row>
    <row r="26636" spans="37:37" ht="12.75">
      <c r="AK26636" s="121"/>
    </row>
    <row r="26637" spans="37:37" ht="12.75">
      <c r="AK26637" s="121"/>
    </row>
    <row r="26638" spans="37:37" ht="12.75">
      <c r="AK26638" s="121"/>
    </row>
    <row r="26639" spans="37:37" ht="12.75">
      <c r="AK26639" s="121"/>
    </row>
    <row r="26640" spans="37:37" ht="12.75">
      <c r="AK26640" s="121"/>
    </row>
    <row r="26641" spans="37:37" ht="12.75">
      <c r="AK26641" s="121"/>
    </row>
    <row r="26642" spans="37:37" ht="12.75">
      <c r="AK26642" s="121"/>
    </row>
    <row r="26643" spans="37:37" ht="12.75">
      <c r="AK26643" s="121"/>
    </row>
    <row r="26644" spans="37:37" ht="12.75">
      <c r="AK26644" s="121"/>
    </row>
    <row r="26645" spans="37:37" ht="12.75">
      <c r="AK26645" s="121"/>
    </row>
    <row r="26646" spans="37:37" ht="12.75">
      <c r="AK26646" s="121"/>
    </row>
    <row r="26647" spans="37:37" ht="12.75">
      <c r="AK26647" s="121"/>
    </row>
    <row r="26648" spans="37:37" ht="12.75">
      <c r="AK26648" s="121"/>
    </row>
    <row r="26649" spans="37:37" ht="12.75">
      <c r="AK26649" s="121"/>
    </row>
    <row r="26650" spans="37:37" ht="12.75">
      <c r="AK26650" s="121"/>
    </row>
    <row r="26651" spans="37:37" ht="12.75">
      <c r="AK26651" s="121"/>
    </row>
    <row r="26652" spans="37:37" ht="12.75">
      <c r="AK26652" s="121"/>
    </row>
    <row r="26653" spans="37:37" ht="12.75">
      <c r="AK26653" s="121"/>
    </row>
    <row r="26654" spans="37:37" ht="12.75">
      <c r="AK26654" s="121"/>
    </row>
    <row r="26655" spans="37:37" ht="12.75">
      <c r="AK26655" s="121"/>
    </row>
    <row r="26656" spans="37:37" ht="12.75">
      <c r="AK26656" s="121"/>
    </row>
    <row r="26657" spans="37:37" ht="12.75">
      <c r="AK26657" s="121"/>
    </row>
    <row r="26658" spans="37:37" ht="12.75">
      <c r="AK26658" s="121"/>
    </row>
    <row r="26659" spans="37:37" ht="12.75">
      <c r="AK26659" s="121"/>
    </row>
    <row r="26660" spans="37:37" ht="12.75">
      <c r="AK26660" s="121"/>
    </row>
    <row r="26661" spans="37:37" ht="12.75">
      <c r="AK26661" s="121"/>
    </row>
    <row r="26662" spans="37:37" ht="12.75">
      <c r="AK26662" s="121"/>
    </row>
    <row r="26663" spans="37:37" ht="12.75">
      <c r="AK26663" s="121"/>
    </row>
    <row r="26664" spans="37:37" ht="12.75">
      <c r="AK26664" s="121"/>
    </row>
    <row r="26665" spans="37:37" ht="12.75">
      <c r="AK26665" s="121"/>
    </row>
    <row r="26666" spans="37:37" ht="12.75">
      <c r="AK26666" s="121"/>
    </row>
    <row r="26667" spans="37:37" ht="12.75">
      <c r="AK26667" s="121"/>
    </row>
    <row r="26668" spans="37:37" ht="12.75">
      <c r="AK26668" s="121"/>
    </row>
    <row r="26669" spans="37:37" ht="12.75">
      <c r="AK26669" s="121"/>
    </row>
    <row r="26670" spans="37:37" ht="12.75">
      <c r="AK26670" s="121"/>
    </row>
    <row r="26671" spans="37:37" ht="12.75">
      <c r="AK26671" s="121"/>
    </row>
    <row r="26672" spans="37:37" ht="12.75">
      <c r="AK26672" s="121"/>
    </row>
    <row r="26673" spans="37:37" ht="12.75">
      <c r="AK26673" s="121"/>
    </row>
    <row r="26674" spans="37:37" ht="12.75">
      <c r="AK26674" s="121"/>
    </row>
    <row r="26675" spans="37:37" ht="12.75">
      <c r="AK26675" s="121"/>
    </row>
    <row r="26676" spans="37:37" ht="12.75">
      <c r="AK26676" s="121"/>
    </row>
    <row r="26677" spans="37:37" ht="12.75">
      <c r="AK26677" s="121"/>
    </row>
    <row r="26678" spans="37:37" ht="12.75">
      <c r="AK26678" s="121"/>
    </row>
    <row r="26679" spans="37:37" ht="12.75">
      <c r="AK26679" s="121"/>
    </row>
    <row r="26680" spans="37:37" ht="12.75">
      <c r="AK26680" s="121"/>
    </row>
    <row r="26681" spans="37:37" ht="12.75">
      <c r="AK26681" s="121"/>
    </row>
    <row r="26682" spans="37:37" ht="12.75">
      <c r="AK26682" s="121"/>
    </row>
    <row r="26683" spans="37:37" ht="12.75">
      <c r="AK26683" s="121"/>
    </row>
    <row r="26684" spans="37:37" ht="12.75">
      <c r="AK26684" s="121"/>
    </row>
    <row r="26685" spans="37:37" ht="12.75">
      <c r="AK26685" s="121"/>
    </row>
    <row r="26686" spans="37:37" ht="12.75">
      <c r="AK26686" s="121"/>
    </row>
    <row r="26687" spans="37:37" ht="12.75">
      <c r="AK26687" s="121"/>
    </row>
    <row r="26688" spans="37:37" ht="12.75">
      <c r="AK26688" s="121"/>
    </row>
    <row r="26689" spans="37:37" ht="12.75">
      <c r="AK26689" s="121"/>
    </row>
    <row r="26690" spans="37:37" ht="12.75">
      <c r="AK26690" s="121"/>
    </row>
    <row r="26691" spans="37:37" ht="12.75">
      <c r="AK26691" s="121"/>
    </row>
    <row r="26692" spans="37:37" ht="12.75">
      <c r="AK26692" s="121"/>
    </row>
    <row r="26693" spans="37:37" ht="12.75">
      <c r="AK26693" s="121"/>
    </row>
    <row r="26694" spans="37:37" ht="12.75">
      <c r="AK26694" s="121"/>
    </row>
    <row r="26695" spans="37:37" ht="12.75">
      <c r="AK26695" s="121"/>
    </row>
    <row r="26696" spans="37:37" ht="12.75">
      <c r="AK26696" s="121"/>
    </row>
    <row r="26697" spans="37:37" ht="12.75">
      <c r="AK26697" s="121"/>
    </row>
    <row r="26698" spans="37:37" ht="12.75">
      <c r="AK26698" s="121"/>
    </row>
    <row r="26699" spans="37:37" ht="12.75">
      <c r="AK26699" s="121"/>
    </row>
    <row r="26700" spans="37:37" ht="12.75">
      <c r="AK26700" s="121"/>
    </row>
    <row r="26701" spans="37:37" ht="12.75">
      <c r="AK26701" s="121"/>
    </row>
    <row r="26702" spans="37:37" ht="12.75">
      <c r="AK26702" s="121"/>
    </row>
    <row r="26703" spans="37:37" ht="12.75">
      <c r="AK26703" s="121"/>
    </row>
    <row r="26704" spans="37:37" ht="12.75">
      <c r="AK26704" s="121"/>
    </row>
    <row r="26705" spans="37:37" ht="12.75">
      <c r="AK26705" s="121"/>
    </row>
    <row r="26706" spans="37:37" ht="12.75">
      <c r="AK26706" s="121"/>
    </row>
    <row r="26707" spans="37:37" ht="12.75">
      <c r="AK26707" s="121"/>
    </row>
    <row r="26708" spans="37:37" ht="12.75">
      <c r="AK26708" s="121"/>
    </row>
    <row r="26709" spans="37:37" ht="12.75">
      <c r="AK26709" s="121"/>
    </row>
    <row r="26710" spans="37:37" ht="12.75">
      <c r="AK26710" s="121"/>
    </row>
    <row r="26711" spans="37:37" ht="12.75">
      <c r="AK26711" s="121"/>
    </row>
    <row r="26712" spans="37:37" ht="12.75">
      <c r="AK26712" s="121"/>
    </row>
    <row r="26713" spans="37:37" ht="12.75">
      <c r="AK26713" s="121"/>
    </row>
    <row r="26714" spans="37:37" ht="12.75">
      <c r="AK26714" s="121"/>
    </row>
    <row r="26715" spans="37:37" ht="12.75">
      <c r="AK26715" s="121"/>
    </row>
    <row r="26716" spans="37:37" ht="12.75">
      <c r="AK26716" s="121"/>
    </row>
    <row r="26717" spans="37:37" ht="12.75">
      <c r="AK26717" s="121"/>
    </row>
    <row r="26718" spans="37:37" ht="12.75">
      <c r="AK26718" s="121"/>
    </row>
    <row r="26719" spans="37:37" ht="12.75">
      <c r="AK26719" s="121"/>
    </row>
    <row r="26720" spans="37:37" ht="12.75">
      <c r="AK26720" s="121"/>
    </row>
    <row r="26721" spans="37:37" ht="12.75">
      <c r="AK26721" s="121"/>
    </row>
    <row r="26722" spans="37:37" ht="12.75">
      <c r="AK26722" s="121"/>
    </row>
    <row r="26723" spans="37:37" ht="12.75">
      <c r="AK26723" s="121"/>
    </row>
    <row r="26724" spans="37:37" ht="12.75">
      <c r="AK26724" s="121"/>
    </row>
    <row r="26725" spans="37:37" ht="12.75">
      <c r="AK26725" s="121"/>
    </row>
    <row r="26726" spans="37:37" ht="12.75">
      <c r="AK26726" s="121"/>
    </row>
    <row r="26727" spans="37:37" ht="12.75">
      <c r="AK26727" s="121"/>
    </row>
    <row r="26728" spans="37:37" ht="12.75">
      <c r="AK26728" s="121"/>
    </row>
    <row r="26729" spans="37:37" ht="12.75">
      <c r="AK26729" s="121"/>
    </row>
    <row r="26730" spans="37:37" ht="12.75">
      <c r="AK26730" s="121"/>
    </row>
    <row r="26731" spans="37:37" ht="12.75">
      <c r="AK26731" s="121"/>
    </row>
    <row r="26732" spans="37:37" ht="12.75">
      <c r="AK26732" s="121"/>
    </row>
    <row r="26733" spans="37:37" ht="12.75">
      <c r="AK26733" s="121"/>
    </row>
    <row r="26734" spans="37:37" ht="12.75">
      <c r="AK26734" s="121"/>
    </row>
    <row r="26735" spans="37:37" ht="12.75">
      <c r="AK26735" s="121"/>
    </row>
    <row r="26736" spans="37:37" ht="12.75">
      <c r="AK26736" s="121"/>
    </row>
    <row r="26737" spans="37:37" ht="12.75">
      <c r="AK26737" s="121"/>
    </row>
    <row r="26738" spans="37:37" ht="12.75">
      <c r="AK26738" s="121"/>
    </row>
    <row r="26739" spans="37:37" ht="12.75">
      <c r="AK26739" s="121"/>
    </row>
    <row r="26740" spans="37:37" ht="12.75">
      <c r="AK26740" s="121"/>
    </row>
    <row r="26741" spans="37:37" ht="12.75">
      <c r="AK26741" s="121"/>
    </row>
    <row r="26742" spans="37:37" ht="12.75">
      <c r="AK26742" s="121"/>
    </row>
    <row r="26743" spans="37:37" ht="12.75">
      <c r="AK26743" s="121"/>
    </row>
    <row r="26744" spans="37:37" ht="12.75">
      <c r="AK26744" s="121"/>
    </row>
    <row r="26745" spans="37:37" ht="12.75">
      <c r="AK26745" s="121"/>
    </row>
    <row r="26746" spans="37:37" ht="12.75">
      <c r="AK26746" s="121"/>
    </row>
    <row r="26747" spans="37:37" ht="12.75">
      <c r="AK26747" s="121"/>
    </row>
    <row r="26748" spans="37:37" ht="12.75">
      <c r="AK26748" s="121"/>
    </row>
    <row r="26749" spans="37:37" ht="12.75">
      <c r="AK26749" s="121"/>
    </row>
    <row r="26750" spans="37:37" ht="12.75">
      <c r="AK26750" s="121"/>
    </row>
    <row r="26751" spans="37:37" ht="12.75">
      <c r="AK26751" s="121"/>
    </row>
    <row r="26752" spans="37:37" ht="12.75">
      <c r="AK26752" s="121"/>
    </row>
    <row r="26753" spans="37:37" ht="12.75">
      <c r="AK26753" s="121"/>
    </row>
    <row r="26754" spans="37:37" ht="12.75">
      <c r="AK26754" s="121"/>
    </row>
    <row r="26755" spans="37:37" ht="12.75">
      <c r="AK26755" s="121"/>
    </row>
    <row r="26756" spans="37:37" ht="12.75">
      <c r="AK26756" s="121"/>
    </row>
    <row r="26757" spans="37:37" ht="12.75">
      <c r="AK26757" s="121"/>
    </row>
    <row r="26758" spans="37:37" ht="12.75">
      <c r="AK26758" s="121"/>
    </row>
    <row r="26759" spans="37:37" ht="12.75">
      <c r="AK26759" s="121"/>
    </row>
    <row r="26760" spans="37:37" ht="12.75">
      <c r="AK26760" s="121"/>
    </row>
    <row r="26761" spans="37:37" ht="12.75">
      <c r="AK26761" s="121"/>
    </row>
    <row r="26762" spans="37:37" ht="12.75">
      <c r="AK26762" s="121"/>
    </row>
    <row r="26763" spans="37:37" ht="12.75">
      <c r="AK26763" s="121"/>
    </row>
    <row r="26764" spans="37:37" ht="12.75">
      <c r="AK26764" s="121"/>
    </row>
    <row r="26765" spans="37:37" ht="12.75">
      <c r="AK26765" s="121"/>
    </row>
    <row r="26766" spans="37:37" ht="12.75">
      <c r="AK26766" s="121"/>
    </row>
    <row r="26767" spans="37:37" ht="12.75">
      <c r="AK26767" s="121"/>
    </row>
    <row r="26768" spans="37:37" ht="12.75">
      <c r="AK26768" s="121"/>
    </row>
    <row r="26769" spans="37:37" ht="12.75">
      <c r="AK26769" s="121"/>
    </row>
    <row r="26770" spans="37:37" ht="12.75">
      <c r="AK26770" s="121"/>
    </row>
    <row r="26771" spans="37:37" ht="12.75">
      <c r="AK26771" s="121"/>
    </row>
    <row r="26772" spans="37:37" ht="12.75">
      <c r="AK26772" s="121"/>
    </row>
    <row r="26773" spans="37:37" ht="12.75">
      <c r="AK26773" s="121"/>
    </row>
    <row r="26774" spans="37:37" ht="12.75">
      <c r="AK26774" s="121"/>
    </row>
    <row r="26775" spans="37:37" ht="12.75">
      <c r="AK26775" s="121"/>
    </row>
    <row r="26776" spans="37:37" ht="12.75">
      <c r="AK26776" s="121"/>
    </row>
    <row r="26777" spans="37:37" ht="12.75">
      <c r="AK26777" s="121"/>
    </row>
    <row r="26778" spans="37:37" ht="12.75">
      <c r="AK26778" s="121"/>
    </row>
    <row r="26779" spans="37:37" ht="12.75">
      <c r="AK26779" s="121"/>
    </row>
    <row r="26780" spans="37:37" ht="12.75">
      <c r="AK26780" s="121"/>
    </row>
    <row r="26781" spans="37:37" ht="12.75">
      <c r="AK26781" s="121"/>
    </row>
    <row r="26782" spans="37:37" ht="12.75">
      <c r="AK26782" s="121"/>
    </row>
    <row r="26783" spans="37:37" ht="12.75">
      <c r="AK26783" s="121"/>
    </row>
    <row r="26784" spans="37:37" ht="12.75">
      <c r="AK26784" s="121"/>
    </row>
    <row r="26785" spans="37:37" ht="12.75">
      <c r="AK26785" s="121"/>
    </row>
    <row r="26786" spans="37:37" ht="12.75">
      <c r="AK26786" s="121"/>
    </row>
    <row r="26787" spans="37:37" ht="12.75">
      <c r="AK26787" s="121"/>
    </row>
    <row r="26788" spans="37:37" ht="12.75">
      <c r="AK26788" s="121"/>
    </row>
    <row r="26789" spans="37:37" ht="12.75">
      <c r="AK26789" s="121"/>
    </row>
    <row r="26790" spans="37:37" ht="12.75">
      <c r="AK26790" s="121"/>
    </row>
    <row r="26791" spans="37:37" ht="12.75">
      <c r="AK26791" s="121"/>
    </row>
    <row r="26792" spans="37:37" ht="12.75">
      <c r="AK26792" s="121"/>
    </row>
    <row r="26793" spans="37:37" ht="12.75">
      <c r="AK26793" s="121"/>
    </row>
    <row r="26794" spans="37:37" ht="12.75">
      <c r="AK26794" s="121"/>
    </row>
    <row r="26795" spans="37:37" ht="12.75">
      <c r="AK26795" s="121"/>
    </row>
    <row r="26796" spans="37:37" ht="12.75">
      <c r="AK26796" s="121"/>
    </row>
    <row r="26797" spans="37:37" ht="12.75">
      <c r="AK26797" s="121"/>
    </row>
    <row r="26798" spans="37:37" ht="12.75">
      <c r="AK26798" s="121"/>
    </row>
    <row r="26799" spans="37:37" ht="12.75">
      <c r="AK26799" s="121"/>
    </row>
    <row r="26800" spans="37:37" ht="12.75">
      <c r="AK26800" s="121"/>
    </row>
    <row r="26801" spans="37:37" ht="12.75">
      <c r="AK26801" s="121"/>
    </row>
    <row r="26802" spans="37:37" ht="12.75">
      <c r="AK26802" s="121"/>
    </row>
    <row r="26803" spans="37:37" ht="12.75">
      <c r="AK26803" s="121"/>
    </row>
    <row r="26804" spans="37:37" ht="12.75">
      <c r="AK26804" s="121"/>
    </row>
    <row r="26805" spans="37:37" ht="12.75">
      <c r="AK26805" s="121"/>
    </row>
    <row r="26806" spans="37:37" ht="12.75">
      <c r="AK26806" s="121"/>
    </row>
    <row r="26807" spans="37:37" ht="12.75">
      <c r="AK26807" s="121"/>
    </row>
    <row r="26808" spans="37:37" ht="12.75">
      <c r="AK26808" s="121"/>
    </row>
    <row r="26809" spans="37:37" ht="12.75">
      <c r="AK26809" s="121"/>
    </row>
    <row r="26810" spans="37:37" ht="12.75">
      <c r="AK26810" s="121"/>
    </row>
    <row r="26811" spans="37:37" ht="12.75">
      <c r="AK26811" s="121"/>
    </row>
    <row r="26812" spans="37:37" ht="12.75">
      <c r="AK26812" s="121"/>
    </row>
    <row r="26813" spans="37:37" ht="12.75">
      <c r="AK26813" s="121"/>
    </row>
    <row r="26814" spans="37:37" ht="12.75">
      <c r="AK26814" s="121"/>
    </row>
    <row r="26815" spans="37:37" ht="12.75">
      <c r="AK26815" s="121"/>
    </row>
    <row r="26816" spans="37:37" ht="12.75">
      <c r="AK26816" s="121"/>
    </row>
    <row r="26817" spans="37:37" ht="12.75">
      <c r="AK26817" s="121"/>
    </row>
    <row r="26818" spans="37:37" ht="12.75">
      <c r="AK26818" s="121"/>
    </row>
    <row r="26819" spans="37:37" ht="12.75">
      <c r="AK26819" s="121"/>
    </row>
    <row r="26820" spans="37:37" ht="12.75">
      <c r="AK26820" s="121"/>
    </row>
    <row r="26821" spans="37:37" ht="12.75">
      <c r="AK26821" s="121"/>
    </row>
    <row r="26822" spans="37:37" ht="12.75">
      <c r="AK26822" s="121"/>
    </row>
    <row r="26823" spans="37:37" ht="12.75">
      <c r="AK26823" s="121"/>
    </row>
    <row r="26824" spans="37:37" ht="12.75">
      <c r="AK26824" s="121"/>
    </row>
    <row r="26825" spans="37:37" ht="12.75">
      <c r="AK26825" s="121"/>
    </row>
    <row r="26826" spans="37:37" ht="12.75">
      <c r="AK26826" s="121"/>
    </row>
    <row r="26827" spans="37:37" ht="12.75">
      <c r="AK26827" s="121"/>
    </row>
    <row r="26828" spans="37:37" ht="12.75">
      <c r="AK26828" s="121"/>
    </row>
    <row r="26829" spans="37:37" ht="12.75">
      <c r="AK26829" s="121"/>
    </row>
    <row r="26830" spans="37:37" ht="12.75">
      <c r="AK26830" s="121"/>
    </row>
    <row r="26831" spans="37:37" ht="12.75">
      <c r="AK26831" s="121"/>
    </row>
    <row r="26832" spans="37:37" ht="12.75">
      <c r="AK26832" s="121"/>
    </row>
    <row r="26833" spans="37:37" ht="12.75">
      <c r="AK26833" s="121"/>
    </row>
    <row r="26834" spans="37:37" ht="12.75">
      <c r="AK26834" s="121"/>
    </row>
    <row r="26835" spans="37:37" ht="12.75">
      <c r="AK26835" s="121"/>
    </row>
    <row r="26836" spans="37:37" ht="12.75">
      <c r="AK26836" s="121"/>
    </row>
    <row r="26837" spans="37:37" ht="12.75">
      <c r="AK26837" s="121"/>
    </row>
    <row r="26838" spans="37:37" ht="12.75">
      <c r="AK26838" s="121"/>
    </row>
    <row r="26839" spans="37:37" ht="12.75">
      <c r="AK26839" s="121"/>
    </row>
    <row r="26840" spans="37:37" ht="12.75">
      <c r="AK26840" s="121"/>
    </row>
    <row r="26841" spans="37:37" ht="12.75">
      <c r="AK26841" s="121"/>
    </row>
    <row r="26842" spans="37:37" ht="12.75">
      <c r="AK26842" s="121"/>
    </row>
    <row r="26843" spans="37:37" ht="12.75">
      <c r="AK26843" s="121"/>
    </row>
    <row r="26844" spans="37:37" ht="12.75">
      <c r="AK26844" s="121"/>
    </row>
    <row r="26845" spans="37:37" ht="12.75">
      <c r="AK26845" s="121"/>
    </row>
    <row r="26846" spans="37:37" ht="12.75">
      <c r="AK26846" s="121"/>
    </row>
    <row r="26847" spans="37:37" ht="12.75">
      <c r="AK26847" s="121"/>
    </row>
    <row r="26848" spans="37:37" ht="12.75">
      <c r="AK26848" s="121"/>
    </row>
    <row r="26849" spans="37:37" ht="12.75">
      <c r="AK26849" s="121"/>
    </row>
    <row r="26850" spans="37:37" ht="12.75">
      <c r="AK26850" s="121"/>
    </row>
    <row r="26851" spans="37:37" ht="12.75">
      <c r="AK26851" s="121"/>
    </row>
    <row r="26852" spans="37:37" ht="12.75">
      <c r="AK26852" s="121"/>
    </row>
    <row r="26853" spans="37:37" ht="12.75">
      <c r="AK26853" s="121"/>
    </row>
    <row r="26854" spans="37:37" ht="12.75">
      <c r="AK26854" s="121"/>
    </row>
    <row r="26855" spans="37:37" ht="12.75">
      <c r="AK26855" s="121"/>
    </row>
    <row r="26856" spans="37:37" ht="12.75">
      <c r="AK26856" s="121"/>
    </row>
    <row r="26857" spans="37:37" ht="12.75">
      <c r="AK26857" s="121"/>
    </row>
    <row r="26858" spans="37:37" ht="12.75">
      <c r="AK26858" s="121"/>
    </row>
    <row r="26859" spans="37:37" ht="12.75">
      <c r="AK26859" s="121"/>
    </row>
    <row r="26860" spans="37:37" ht="12.75">
      <c r="AK26860" s="121"/>
    </row>
    <row r="26861" spans="37:37" ht="12.75">
      <c r="AK26861" s="121"/>
    </row>
    <row r="26862" spans="37:37" ht="12.75">
      <c r="AK26862" s="121"/>
    </row>
    <row r="26863" spans="37:37" ht="12.75">
      <c r="AK26863" s="121"/>
    </row>
    <row r="26864" spans="37:37" ht="12.75">
      <c r="AK26864" s="121"/>
    </row>
    <row r="26865" spans="37:37" ht="12.75">
      <c r="AK26865" s="121"/>
    </row>
    <row r="26866" spans="37:37" ht="12.75">
      <c r="AK26866" s="121"/>
    </row>
    <row r="26867" spans="37:37" ht="12.75">
      <c r="AK26867" s="121"/>
    </row>
    <row r="26868" spans="37:37" ht="12.75">
      <c r="AK26868" s="121"/>
    </row>
    <row r="26869" spans="37:37" ht="12.75">
      <c r="AK26869" s="121"/>
    </row>
    <row r="26870" spans="37:37" ht="12.75">
      <c r="AK26870" s="121"/>
    </row>
    <row r="26871" spans="37:37" ht="12.75">
      <c r="AK26871" s="121"/>
    </row>
    <row r="26872" spans="37:37" ht="12.75">
      <c r="AK26872" s="121"/>
    </row>
    <row r="26873" spans="37:37" ht="12.75">
      <c r="AK26873" s="121"/>
    </row>
    <row r="26874" spans="37:37" ht="12.75">
      <c r="AK26874" s="121"/>
    </row>
    <row r="26875" spans="37:37" ht="12.75">
      <c r="AK26875" s="121"/>
    </row>
    <row r="26876" spans="37:37" ht="12.75">
      <c r="AK26876" s="121"/>
    </row>
    <row r="26877" spans="37:37" ht="12.75">
      <c r="AK26877" s="121"/>
    </row>
    <row r="26878" spans="37:37" ht="12.75">
      <c r="AK26878" s="121"/>
    </row>
    <row r="26879" spans="37:37" ht="12.75">
      <c r="AK26879" s="121"/>
    </row>
    <row r="26880" spans="37:37" ht="12.75">
      <c r="AK26880" s="121"/>
    </row>
    <row r="26881" spans="37:37" ht="12.75">
      <c r="AK26881" s="121"/>
    </row>
    <row r="26882" spans="37:37" ht="12.75">
      <c r="AK26882" s="121"/>
    </row>
    <row r="26883" spans="37:37" ht="12.75">
      <c r="AK26883" s="121"/>
    </row>
    <row r="26884" spans="37:37" ht="12.75">
      <c r="AK26884" s="121"/>
    </row>
    <row r="26885" spans="37:37" ht="12.75">
      <c r="AK26885" s="121"/>
    </row>
    <row r="26886" spans="37:37" ht="12.75">
      <c r="AK26886" s="121"/>
    </row>
    <row r="26887" spans="37:37" ht="12.75">
      <c r="AK26887" s="121"/>
    </row>
    <row r="26888" spans="37:37" ht="12.75">
      <c r="AK26888" s="121"/>
    </row>
    <row r="26889" spans="37:37" ht="12.75">
      <c r="AK26889" s="121"/>
    </row>
    <row r="26890" spans="37:37" ht="12.75">
      <c r="AK26890" s="121"/>
    </row>
    <row r="26891" spans="37:37" ht="12.75">
      <c r="AK26891" s="121"/>
    </row>
    <row r="26892" spans="37:37" ht="12.75">
      <c r="AK26892" s="121"/>
    </row>
    <row r="26893" spans="37:37" ht="12.75">
      <c r="AK26893" s="121"/>
    </row>
    <row r="26894" spans="37:37" ht="12.75">
      <c r="AK26894" s="121"/>
    </row>
    <row r="26895" spans="37:37" ht="12.75">
      <c r="AK26895" s="121"/>
    </row>
    <row r="26896" spans="37:37" ht="12.75">
      <c r="AK26896" s="121"/>
    </row>
    <row r="26897" spans="37:37" ht="12.75">
      <c r="AK26897" s="121"/>
    </row>
    <row r="26898" spans="37:37" ht="12.75">
      <c r="AK26898" s="121"/>
    </row>
    <row r="26899" spans="37:37" ht="12.75">
      <c r="AK26899" s="121"/>
    </row>
    <row r="26900" spans="37:37" ht="12.75">
      <c r="AK26900" s="121"/>
    </row>
    <row r="26901" spans="37:37" ht="12.75">
      <c r="AK26901" s="121"/>
    </row>
    <row r="26902" spans="37:37" ht="12.75">
      <c r="AK26902" s="121"/>
    </row>
    <row r="26903" spans="37:37" ht="12.75">
      <c r="AK26903" s="121"/>
    </row>
    <row r="26904" spans="37:37" ht="12.75">
      <c r="AK26904" s="121"/>
    </row>
    <row r="26905" spans="37:37" ht="12.75">
      <c r="AK26905" s="121"/>
    </row>
    <row r="26906" spans="37:37" ht="12.75">
      <c r="AK26906" s="121"/>
    </row>
    <row r="26907" spans="37:37" ht="12.75">
      <c r="AK26907" s="121"/>
    </row>
    <row r="26908" spans="37:37" ht="12.75">
      <c r="AK26908" s="121"/>
    </row>
    <row r="26909" spans="37:37" ht="12.75">
      <c r="AK26909" s="121"/>
    </row>
    <row r="26910" spans="37:37" ht="12.75">
      <c r="AK26910" s="121"/>
    </row>
    <row r="26911" spans="37:37" ht="12.75">
      <c r="AK26911" s="121"/>
    </row>
    <row r="26912" spans="37:37" ht="12.75">
      <c r="AK26912" s="121"/>
    </row>
    <row r="26913" spans="37:37" ht="12.75">
      <c r="AK26913" s="121"/>
    </row>
    <row r="26914" spans="37:37" ht="12.75">
      <c r="AK26914" s="121"/>
    </row>
    <row r="26915" spans="37:37" ht="12.75">
      <c r="AK26915" s="121"/>
    </row>
    <row r="26916" spans="37:37" ht="12.75">
      <c r="AK26916" s="121"/>
    </row>
    <row r="26917" spans="37:37" ht="12.75">
      <c r="AK26917" s="121"/>
    </row>
    <row r="26918" spans="37:37" ht="12.75">
      <c r="AK26918" s="121"/>
    </row>
    <row r="26919" spans="37:37" ht="12.75">
      <c r="AK26919" s="121"/>
    </row>
    <row r="26920" spans="37:37" ht="12.75">
      <c r="AK26920" s="121"/>
    </row>
    <row r="26921" spans="37:37" ht="12.75">
      <c r="AK26921" s="121"/>
    </row>
    <row r="26922" spans="37:37" ht="12.75">
      <c r="AK26922" s="121"/>
    </row>
    <row r="26923" spans="37:37" ht="12.75">
      <c r="AK26923" s="121"/>
    </row>
    <row r="26924" spans="37:37" ht="12.75">
      <c r="AK26924" s="121"/>
    </row>
    <row r="26925" spans="37:37" ht="12.75">
      <c r="AK26925" s="121"/>
    </row>
    <row r="26926" spans="37:37" ht="12.75">
      <c r="AK26926" s="121"/>
    </row>
    <row r="26927" spans="37:37" ht="12.75">
      <c r="AK26927" s="121"/>
    </row>
    <row r="26928" spans="37:37" ht="12.75">
      <c r="AK26928" s="121"/>
    </row>
    <row r="26929" spans="37:37" ht="12.75">
      <c r="AK26929" s="121"/>
    </row>
    <row r="26930" spans="37:37" ht="12.75">
      <c r="AK26930" s="121"/>
    </row>
    <row r="26931" spans="37:37" ht="12.75">
      <c r="AK26931" s="121"/>
    </row>
    <row r="26932" spans="37:37" ht="12.75">
      <c r="AK26932" s="121"/>
    </row>
    <row r="26933" spans="37:37" ht="12.75">
      <c r="AK26933" s="121"/>
    </row>
    <row r="26934" spans="37:37" ht="12.75">
      <c r="AK26934" s="121"/>
    </row>
    <row r="26935" spans="37:37" ht="12.75">
      <c r="AK26935" s="121"/>
    </row>
    <row r="26936" spans="37:37" ht="12.75">
      <c r="AK26936" s="121"/>
    </row>
    <row r="26937" spans="37:37" ht="12.75">
      <c r="AK26937" s="121"/>
    </row>
    <row r="26938" spans="37:37" ht="12.75">
      <c r="AK26938" s="121"/>
    </row>
    <row r="26939" spans="37:37" ht="12.75">
      <c r="AK26939" s="121"/>
    </row>
    <row r="26940" spans="37:37" ht="12.75">
      <c r="AK26940" s="121"/>
    </row>
    <row r="26941" spans="37:37" ht="12.75">
      <c r="AK26941" s="121"/>
    </row>
    <row r="26942" spans="37:37" ht="12.75">
      <c r="AK26942" s="121"/>
    </row>
    <row r="26943" spans="37:37" ht="12.75">
      <c r="AK26943" s="121"/>
    </row>
    <row r="26944" spans="37:37" ht="12.75">
      <c r="AK26944" s="121"/>
    </row>
    <row r="26945" spans="37:37" ht="12.75">
      <c r="AK26945" s="121"/>
    </row>
    <row r="26946" spans="37:37" ht="12.75">
      <c r="AK26946" s="121"/>
    </row>
    <row r="26947" spans="37:37" ht="12.75">
      <c r="AK26947" s="121"/>
    </row>
    <row r="26948" spans="37:37" ht="12.75">
      <c r="AK26948" s="121"/>
    </row>
    <row r="26949" spans="37:37" ht="12.75">
      <c r="AK26949" s="121"/>
    </row>
    <row r="26950" spans="37:37" ht="12.75">
      <c r="AK26950" s="121"/>
    </row>
    <row r="26951" spans="37:37" ht="12.75">
      <c r="AK26951" s="121"/>
    </row>
    <row r="26952" spans="37:37" ht="12.75">
      <c r="AK26952" s="121"/>
    </row>
    <row r="26953" spans="37:37" ht="12.75">
      <c r="AK26953" s="121"/>
    </row>
    <row r="26954" spans="37:37" ht="12.75">
      <c r="AK26954" s="121"/>
    </row>
    <row r="26955" spans="37:37" ht="12.75">
      <c r="AK26955" s="121"/>
    </row>
    <row r="26956" spans="37:37" ht="12.75">
      <c r="AK26956" s="121"/>
    </row>
    <row r="26957" spans="37:37" ht="12.75">
      <c r="AK26957" s="121"/>
    </row>
    <row r="26958" spans="37:37" ht="12.75">
      <c r="AK26958" s="121"/>
    </row>
    <row r="26959" spans="37:37" ht="12.75">
      <c r="AK26959" s="121"/>
    </row>
    <row r="26960" spans="37:37" ht="12.75">
      <c r="AK26960" s="121"/>
    </row>
    <row r="26961" spans="37:37" ht="12.75">
      <c r="AK26961" s="121"/>
    </row>
    <row r="26962" spans="37:37" ht="12.75">
      <c r="AK26962" s="121"/>
    </row>
    <row r="26963" spans="37:37" ht="12.75">
      <c r="AK26963" s="121"/>
    </row>
    <row r="26964" spans="37:37" ht="12.75">
      <c r="AK26964" s="121"/>
    </row>
    <row r="26965" spans="37:37" ht="12.75">
      <c r="AK26965" s="121"/>
    </row>
    <row r="26966" spans="37:37" ht="12.75">
      <c r="AK26966" s="121"/>
    </row>
    <row r="26967" spans="37:37" ht="12.75">
      <c r="AK26967" s="121"/>
    </row>
    <row r="26968" spans="37:37" ht="12.75">
      <c r="AK26968" s="121"/>
    </row>
    <row r="26969" spans="37:37" ht="12.75">
      <c r="AK26969" s="121"/>
    </row>
    <row r="26970" spans="37:37" ht="12.75">
      <c r="AK26970" s="121"/>
    </row>
    <row r="26971" spans="37:37" ht="12.75">
      <c r="AK26971" s="121"/>
    </row>
    <row r="26972" spans="37:37" ht="12.75">
      <c r="AK26972" s="121"/>
    </row>
    <row r="26973" spans="37:37" ht="12.75">
      <c r="AK26973" s="121"/>
    </row>
    <row r="26974" spans="37:37" ht="12.75">
      <c r="AK26974" s="121"/>
    </row>
    <row r="26975" spans="37:37" ht="12.75">
      <c r="AK26975" s="121"/>
    </row>
    <row r="26976" spans="37:37" ht="12.75">
      <c r="AK26976" s="121"/>
    </row>
    <row r="26977" spans="37:37" ht="12.75">
      <c r="AK26977" s="121"/>
    </row>
    <row r="26978" spans="37:37" ht="12.75">
      <c r="AK26978" s="121"/>
    </row>
    <row r="26979" spans="37:37" ht="12.75">
      <c r="AK26979" s="121"/>
    </row>
    <row r="26980" spans="37:37" ht="12.75">
      <c r="AK26980" s="121"/>
    </row>
    <row r="26981" spans="37:37" ht="12.75">
      <c r="AK26981" s="121"/>
    </row>
    <row r="26982" spans="37:37" ht="12.75">
      <c r="AK26982" s="121"/>
    </row>
    <row r="26983" spans="37:37" ht="12.75">
      <c r="AK26983" s="121"/>
    </row>
    <row r="26984" spans="37:37" ht="12.75">
      <c r="AK26984" s="121"/>
    </row>
    <row r="26985" spans="37:37" ht="12.75">
      <c r="AK26985" s="121"/>
    </row>
    <row r="26986" spans="37:37" ht="12.75">
      <c r="AK26986" s="121"/>
    </row>
    <row r="26987" spans="37:37" ht="12.75">
      <c r="AK26987" s="121"/>
    </row>
    <row r="26988" spans="37:37" ht="12.75">
      <c r="AK26988" s="121"/>
    </row>
    <row r="26989" spans="37:37" ht="12.75">
      <c r="AK26989" s="121"/>
    </row>
    <row r="26990" spans="37:37" ht="12.75">
      <c r="AK26990" s="121"/>
    </row>
    <row r="26991" spans="37:37" ht="12.75">
      <c r="AK26991" s="121"/>
    </row>
    <row r="26992" spans="37:37" ht="12.75">
      <c r="AK26992" s="121"/>
    </row>
    <row r="26993" spans="37:37" ht="12.75">
      <c r="AK26993" s="121"/>
    </row>
    <row r="26994" spans="37:37" ht="12.75">
      <c r="AK26994" s="121"/>
    </row>
    <row r="26995" spans="37:37" ht="12.75">
      <c r="AK26995" s="121"/>
    </row>
    <row r="26996" spans="37:37" ht="12.75">
      <c r="AK26996" s="121"/>
    </row>
    <row r="26997" spans="37:37" ht="12.75">
      <c r="AK26997" s="121"/>
    </row>
    <row r="26998" spans="37:37" ht="12.75">
      <c r="AK26998" s="121"/>
    </row>
    <row r="26999" spans="37:37" ht="12.75">
      <c r="AK26999" s="121"/>
    </row>
    <row r="27000" spans="37:37" ht="12.75">
      <c r="AK27000" s="121"/>
    </row>
    <row r="27001" spans="37:37" ht="12.75">
      <c r="AK27001" s="121"/>
    </row>
    <row r="27002" spans="37:37" ht="12.75">
      <c r="AK27002" s="121"/>
    </row>
    <row r="27003" spans="37:37" ht="12.75">
      <c r="AK27003" s="121"/>
    </row>
    <row r="27004" spans="37:37" ht="12.75">
      <c r="AK27004" s="121"/>
    </row>
    <row r="27005" spans="37:37" ht="12.75">
      <c r="AK27005" s="121"/>
    </row>
    <row r="27006" spans="37:37" ht="12.75">
      <c r="AK27006" s="121"/>
    </row>
    <row r="27007" spans="37:37" ht="12.75">
      <c r="AK27007" s="121"/>
    </row>
    <row r="27008" spans="37:37" ht="12.75">
      <c r="AK27008" s="121"/>
    </row>
    <row r="27009" spans="37:37" ht="12.75">
      <c r="AK27009" s="121"/>
    </row>
    <row r="27010" spans="37:37" ht="12.75">
      <c r="AK27010" s="121"/>
    </row>
    <row r="27011" spans="37:37" ht="12.75">
      <c r="AK27011" s="121"/>
    </row>
    <row r="27012" spans="37:37" ht="12.75">
      <c r="AK27012" s="121"/>
    </row>
    <row r="27013" spans="37:37" ht="12.75">
      <c r="AK27013" s="121"/>
    </row>
    <row r="27014" spans="37:37" ht="12.75">
      <c r="AK27014" s="121"/>
    </row>
    <row r="27015" spans="37:37" ht="12.75">
      <c r="AK27015" s="121"/>
    </row>
    <row r="27016" spans="37:37" ht="12.75">
      <c r="AK27016" s="121"/>
    </row>
    <row r="27017" spans="37:37" ht="12.75">
      <c r="AK27017" s="121"/>
    </row>
    <row r="27018" spans="37:37" ht="12.75">
      <c r="AK27018" s="121"/>
    </row>
    <row r="27019" spans="37:37" ht="12.75">
      <c r="AK27019" s="121"/>
    </row>
    <row r="27020" spans="37:37" ht="12.75">
      <c r="AK27020" s="121"/>
    </row>
    <row r="27021" spans="37:37" ht="12.75">
      <c r="AK27021" s="121"/>
    </row>
    <row r="27022" spans="37:37" ht="12.75">
      <c r="AK27022" s="121"/>
    </row>
    <row r="27023" spans="37:37" ht="12.75">
      <c r="AK27023" s="121"/>
    </row>
    <row r="27024" spans="37:37" ht="12.75">
      <c r="AK27024" s="121"/>
    </row>
    <row r="27025" spans="37:37" ht="12.75">
      <c r="AK27025" s="121"/>
    </row>
    <row r="27026" spans="37:37" ht="12.75">
      <c r="AK27026" s="121"/>
    </row>
    <row r="27027" spans="37:37" ht="12.75">
      <c r="AK27027" s="121"/>
    </row>
    <row r="27028" spans="37:37" ht="12.75">
      <c r="AK27028" s="121"/>
    </row>
    <row r="27029" spans="37:37" ht="12.75">
      <c r="AK27029" s="121"/>
    </row>
    <row r="27030" spans="37:37" ht="12.75">
      <c r="AK27030" s="121"/>
    </row>
    <row r="27031" spans="37:37" ht="12.75">
      <c r="AK27031" s="121"/>
    </row>
    <row r="27032" spans="37:37" ht="12.75">
      <c r="AK27032" s="121"/>
    </row>
    <row r="27033" spans="37:37" ht="12.75">
      <c r="AK27033" s="121"/>
    </row>
    <row r="27034" spans="37:37" ht="12.75">
      <c r="AK27034" s="121"/>
    </row>
    <row r="27035" spans="37:37" ht="12.75">
      <c r="AK27035" s="121"/>
    </row>
    <row r="27036" spans="37:37" ht="12.75">
      <c r="AK27036" s="121"/>
    </row>
    <row r="27037" spans="37:37" ht="12.75">
      <c r="AK27037" s="121"/>
    </row>
    <row r="27038" spans="37:37" ht="12.75">
      <c r="AK27038" s="121"/>
    </row>
    <row r="27039" spans="37:37" ht="12.75">
      <c r="AK27039" s="121"/>
    </row>
    <row r="27040" spans="37:37" ht="12.75">
      <c r="AK27040" s="121"/>
    </row>
    <row r="27041" spans="37:37" ht="12.75">
      <c r="AK27041" s="121"/>
    </row>
    <row r="27042" spans="37:37" ht="12.75">
      <c r="AK27042" s="121"/>
    </row>
    <row r="27043" spans="37:37" ht="12.75">
      <c r="AK27043" s="121"/>
    </row>
    <row r="27044" spans="37:37" ht="12.75">
      <c r="AK27044" s="121"/>
    </row>
    <row r="27045" spans="37:37" ht="12.75">
      <c r="AK27045" s="121"/>
    </row>
    <row r="27046" spans="37:37" ht="12.75">
      <c r="AK27046" s="121"/>
    </row>
    <row r="27047" spans="37:37" ht="12.75">
      <c r="AK27047" s="121"/>
    </row>
    <row r="27048" spans="37:37" ht="12.75">
      <c r="AK27048" s="121"/>
    </row>
    <row r="27049" spans="37:37" ht="12.75">
      <c r="AK27049" s="121"/>
    </row>
    <row r="27050" spans="37:37" ht="12.75">
      <c r="AK27050" s="121"/>
    </row>
    <row r="27051" spans="37:37" ht="12.75">
      <c r="AK27051" s="121"/>
    </row>
    <row r="27052" spans="37:37" ht="12.75">
      <c r="AK27052" s="121"/>
    </row>
    <row r="27053" spans="37:37" ht="12.75">
      <c r="AK27053" s="121"/>
    </row>
    <row r="27054" spans="37:37" ht="12.75">
      <c r="AK27054" s="121"/>
    </row>
    <row r="27055" spans="37:37" ht="12.75">
      <c r="AK27055" s="121"/>
    </row>
    <row r="27056" spans="37:37" ht="12.75">
      <c r="AK27056" s="121"/>
    </row>
    <row r="27057" spans="37:37" ht="12.75">
      <c r="AK27057" s="121"/>
    </row>
    <row r="27058" spans="37:37" ht="12.75">
      <c r="AK27058" s="121"/>
    </row>
    <row r="27059" spans="37:37" ht="12.75">
      <c r="AK27059" s="121"/>
    </row>
    <row r="27060" spans="37:37" ht="12.75">
      <c r="AK27060" s="121"/>
    </row>
    <row r="27061" spans="37:37" ht="12.75">
      <c r="AK27061" s="121"/>
    </row>
    <row r="27062" spans="37:37" ht="12.75">
      <c r="AK27062" s="121"/>
    </row>
    <row r="27063" spans="37:37" ht="12.75">
      <c r="AK27063" s="121"/>
    </row>
    <row r="27064" spans="37:37" ht="12.75">
      <c r="AK27064" s="121"/>
    </row>
    <row r="27065" spans="37:37" ht="12.75">
      <c r="AK27065" s="121"/>
    </row>
    <row r="27066" spans="37:37" ht="12.75">
      <c r="AK27066" s="121"/>
    </row>
    <row r="27067" spans="37:37" ht="12.75">
      <c r="AK27067" s="121"/>
    </row>
    <row r="27068" spans="37:37" ht="12.75">
      <c r="AK27068" s="121"/>
    </row>
    <row r="27069" spans="37:37" ht="12.75">
      <c r="AK27069" s="121"/>
    </row>
    <row r="27070" spans="37:37" ht="12.75">
      <c r="AK27070" s="121"/>
    </row>
    <row r="27071" spans="37:37" ht="12.75">
      <c r="AK27071" s="121"/>
    </row>
    <row r="27072" spans="37:37" ht="12.75">
      <c r="AK27072" s="121"/>
    </row>
    <row r="27073" spans="37:37" ht="12.75">
      <c r="AK27073" s="121"/>
    </row>
    <row r="27074" spans="37:37" ht="12.75">
      <c r="AK27074" s="121"/>
    </row>
    <row r="27075" spans="37:37" ht="12.75">
      <c r="AK27075" s="121"/>
    </row>
    <row r="27076" spans="37:37" ht="12.75">
      <c r="AK27076" s="121"/>
    </row>
    <row r="27077" spans="37:37" ht="12.75">
      <c r="AK27077" s="121"/>
    </row>
    <row r="27078" spans="37:37" ht="12.75">
      <c r="AK27078" s="121"/>
    </row>
    <row r="27079" spans="37:37" ht="12.75">
      <c r="AK27079" s="121"/>
    </row>
    <row r="27080" spans="37:37" ht="12.75">
      <c r="AK27080" s="121"/>
    </row>
    <row r="27081" spans="37:37" ht="12.75">
      <c r="AK27081" s="121"/>
    </row>
    <row r="27082" spans="37:37" ht="12.75">
      <c r="AK27082" s="121"/>
    </row>
    <row r="27083" spans="37:37" ht="12.75">
      <c r="AK27083" s="121"/>
    </row>
    <row r="27084" spans="37:37" ht="12.75">
      <c r="AK27084" s="121"/>
    </row>
    <row r="27085" spans="37:37" ht="12.75">
      <c r="AK27085" s="121"/>
    </row>
    <row r="27086" spans="37:37" ht="12.75">
      <c r="AK27086" s="121"/>
    </row>
    <row r="27087" spans="37:37" ht="12.75">
      <c r="AK27087" s="121"/>
    </row>
    <row r="27088" spans="37:37" ht="12.75">
      <c r="AK27088" s="121"/>
    </row>
    <row r="27089" spans="37:37" ht="12.75">
      <c r="AK27089" s="121"/>
    </row>
    <row r="27090" spans="37:37" ht="12.75">
      <c r="AK27090" s="121"/>
    </row>
    <row r="27091" spans="37:37" ht="12.75">
      <c r="AK27091" s="121"/>
    </row>
    <row r="27092" spans="37:37" ht="12.75">
      <c r="AK27092" s="121"/>
    </row>
    <row r="27093" spans="37:37" ht="12.75">
      <c r="AK27093" s="121"/>
    </row>
    <row r="27094" spans="37:37" ht="12.75">
      <c r="AK27094" s="121"/>
    </row>
    <row r="27095" spans="37:37" ht="12.75">
      <c r="AK27095" s="121"/>
    </row>
    <row r="27096" spans="37:37" ht="12.75">
      <c r="AK27096" s="121"/>
    </row>
    <row r="27097" spans="37:37" ht="12.75">
      <c r="AK27097" s="121"/>
    </row>
    <row r="27098" spans="37:37" ht="12.75">
      <c r="AK27098" s="121"/>
    </row>
    <row r="27099" spans="37:37" ht="12.75">
      <c r="AK27099" s="121"/>
    </row>
    <row r="27100" spans="37:37" ht="12.75">
      <c r="AK27100" s="121"/>
    </row>
    <row r="27101" spans="37:37" ht="12.75">
      <c r="AK27101" s="121"/>
    </row>
    <row r="27102" spans="37:37" ht="12.75">
      <c r="AK27102" s="121"/>
    </row>
    <row r="27103" spans="37:37" ht="12.75">
      <c r="AK27103" s="121"/>
    </row>
    <row r="27104" spans="37:37" ht="12.75">
      <c r="AK27104" s="121"/>
    </row>
    <row r="27105" spans="37:37" ht="12.75">
      <c r="AK27105" s="121"/>
    </row>
    <row r="27106" spans="37:37" ht="12.75">
      <c r="AK27106" s="121"/>
    </row>
    <row r="27107" spans="37:37" ht="12.75">
      <c r="AK27107" s="121"/>
    </row>
    <row r="27108" spans="37:37" ht="12.75">
      <c r="AK27108" s="121"/>
    </row>
    <row r="27109" spans="37:37" ht="12.75">
      <c r="AK27109" s="121"/>
    </row>
    <row r="27110" spans="37:37" ht="12.75">
      <c r="AK27110" s="121"/>
    </row>
    <row r="27111" spans="37:37" ht="12.75">
      <c r="AK27111" s="121"/>
    </row>
    <row r="27112" spans="37:37" ht="12.75">
      <c r="AK27112" s="121"/>
    </row>
    <row r="27113" spans="37:37" ht="12.75">
      <c r="AK27113" s="121"/>
    </row>
    <row r="27114" spans="37:37" ht="12.75">
      <c r="AK27114" s="121"/>
    </row>
    <row r="27115" spans="37:37" ht="12.75">
      <c r="AK27115" s="121"/>
    </row>
    <row r="27116" spans="37:37" ht="12.75">
      <c r="AK27116" s="121"/>
    </row>
    <row r="27117" spans="37:37" ht="12.75">
      <c r="AK27117" s="121"/>
    </row>
    <row r="27118" spans="37:37" ht="12.75">
      <c r="AK27118" s="121"/>
    </row>
    <row r="27119" spans="37:37" ht="12.75">
      <c r="AK27119" s="121"/>
    </row>
    <row r="27120" spans="37:37" ht="12.75">
      <c r="AK27120" s="121"/>
    </row>
    <row r="27121" spans="37:37" ht="12.75">
      <c r="AK27121" s="121"/>
    </row>
    <row r="27122" spans="37:37" ht="12.75">
      <c r="AK27122" s="121"/>
    </row>
    <row r="27123" spans="37:37" ht="12.75">
      <c r="AK27123" s="121"/>
    </row>
    <row r="27124" spans="37:37" ht="12.75">
      <c r="AK27124" s="121"/>
    </row>
    <row r="27125" spans="37:37" ht="12.75">
      <c r="AK27125" s="121"/>
    </row>
    <row r="27126" spans="37:37" ht="12.75">
      <c r="AK27126" s="121"/>
    </row>
    <row r="27127" spans="37:37" ht="12.75">
      <c r="AK27127" s="121"/>
    </row>
    <row r="27128" spans="37:37" ht="12.75">
      <c r="AK27128" s="121"/>
    </row>
    <row r="27129" spans="37:37" ht="12.75">
      <c r="AK27129" s="121"/>
    </row>
    <row r="27130" spans="37:37" ht="12.75">
      <c r="AK27130" s="121"/>
    </row>
    <row r="27131" spans="37:37" ht="12.75">
      <c r="AK27131" s="121"/>
    </row>
    <row r="27132" spans="37:37" ht="12.75">
      <c r="AK27132" s="121"/>
    </row>
    <row r="27133" spans="37:37" ht="12.75">
      <c r="AK27133" s="121"/>
    </row>
    <row r="27134" spans="37:37" ht="12.75">
      <c r="AK27134" s="121"/>
    </row>
    <row r="27135" spans="37:37" ht="12.75">
      <c r="AK27135" s="121"/>
    </row>
    <row r="27136" spans="37:37" ht="12.75">
      <c r="AK27136" s="121"/>
    </row>
    <row r="27137" spans="37:37" ht="12.75">
      <c r="AK27137" s="121"/>
    </row>
    <row r="27138" spans="37:37" ht="12.75">
      <c r="AK27138" s="121"/>
    </row>
    <row r="27139" spans="37:37" ht="12.75">
      <c r="AK27139" s="121"/>
    </row>
    <row r="27140" spans="37:37" ht="12.75">
      <c r="AK27140" s="121"/>
    </row>
    <row r="27141" spans="37:37" ht="12.75">
      <c r="AK27141" s="121"/>
    </row>
    <row r="27142" spans="37:37" ht="12.75">
      <c r="AK27142" s="121"/>
    </row>
    <row r="27143" spans="37:37" ht="12.75">
      <c r="AK27143" s="121"/>
    </row>
    <row r="27144" spans="37:37" ht="12.75">
      <c r="AK27144" s="121"/>
    </row>
    <row r="27145" spans="37:37" ht="12.75">
      <c r="AK27145" s="121"/>
    </row>
    <row r="27146" spans="37:37" ht="12.75">
      <c r="AK27146" s="121"/>
    </row>
    <row r="27147" spans="37:37" ht="12.75">
      <c r="AK27147" s="121"/>
    </row>
    <row r="27148" spans="37:37" ht="12.75">
      <c r="AK27148" s="121"/>
    </row>
    <row r="27149" spans="37:37" ht="12.75">
      <c r="AK27149" s="121"/>
    </row>
    <row r="27150" spans="37:37" ht="12.75">
      <c r="AK27150" s="121"/>
    </row>
    <row r="27151" spans="37:37" ht="12.75">
      <c r="AK27151" s="121"/>
    </row>
    <row r="27152" spans="37:37" ht="12.75">
      <c r="AK27152" s="121"/>
    </row>
    <row r="27153" spans="37:37" ht="12.75">
      <c r="AK27153" s="121"/>
    </row>
    <row r="27154" spans="37:37" ht="12.75">
      <c r="AK27154" s="121"/>
    </row>
    <row r="27155" spans="37:37" ht="12.75">
      <c r="AK27155" s="121"/>
    </row>
    <row r="27156" spans="37:37" ht="12.75">
      <c r="AK27156" s="121"/>
    </row>
    <row r="27157" spans="37:37" ht="12.75">
      <c r="AK27157" s="121"/>
    </row>
    <row r="27158" spans="37:37" ht="12.75">
      <c r="AK27158" s="121"/>
    </row>
    <row r="27159" spans="37:37" ht="12.75">
      <c r="AK27159" s="121"/>
    </row>
    <row r="27160" spans="37:37" ht="12.75">
      <c r="AK27160" s="121"/>
    </row>
    <row r="27161" spans="37:37" ht="12.75">
      <c r="AK27161" s="121"/>
    </row>
    <row r="27162" spans="37:37" ht="12.75">
      <c r="AK27162" s="121"/>
    </row>
    <row r="27163" spans="37:37" ht="12.75">
      <c r="AK27163" s="121"/>
    </row>
    <row r="27164" spans="37:37" ht="12.75">
      <c r="AK27164" s="121"/>
    </row>
    <row r="27165" spans="37:37" ht="12.75">
      <c r="AK27165" s="121"/>
    </row>
    <row r="27166" spans="37:37" ht="12.75">
      <c r="AK27166" s="121"/>
    </row>
    <row r="27167" spans="37:37" ht="12.75">
      <c r="AK27167" s="121"/>
    </row>
    <row r="27168" spans="37:37" ht="12.75">
      <c r="AK27168" s="121"/>
    </row>
    <row r="27169" spans="37:37" ht="12.75">
      <c r="AK27169" s="121"/>
    </row>
    <row r="27170" spans="37:37" ht="12.75">
      <c r="AK27170" s="121"/>
    </row>
    <row r="27171" spans="37:37" ht="12.75">
      <c r="AK27171" s="121"/>
    </row>
    <row r="27172" spans="37:37" ht="12.75">
      <c r="AK27172" s="121"/>
    </row>
    <row r="27173" spans="37:37" ht="12.75">
      <c r="AK27173" s="121"/>
    </row>
    <row r="27174" spans="37:37" ht="12.75">
      <c r="AK27174" s="121"/>
    </row>
    <row r="27175" spans="37:37" ht="12.75">
      <c r="AK27175" s="121"/>
    </row>
    <row r="27176" spans="37:37" ht="12.75">
      <c r="AK27176" s="121"/>
    </row>
    <row r="27177" spans="37:37" ht="12.75">
      <c r="AK27177" s="121"/>
    </row>
    <row r="27178" spans="37:37" ht="12.75">
      <c r="AK27178" s="121"/>
    </row>
    <row r="27179" spans="37:37" ht="12.75">
      <c r="AK27179" s="121"/>
    </row>
    <row r="27180" spans="37:37" ht="12.75">
      <c r="AK27180" s="121"/>
    </row>
    <row r="27181" spans="37:37" ht="12.75">
      <c r="AK27181" s="121"/>
    </row>
    <row r="27182" spans="37:37" ht="12.75">
      <c r="AK27182" s="121"/>
    </row>
    <row r="27183" spans="37:37" ht="12.75">
      <c r="AK27183" s="121"/>
    </row>
    <row r="27184" spans="37:37" ht="12.75">
      <c r="AK27184" s="121"/>
    </row>
    <row r="27185" spans="37:37" ht="12.75">
      <c r="AK27185" s="121"/>
    </row>
    <row r="27186" spans="37:37" ht="12.75">
      <c r="AK27186" s="121"/>
    </row>
    <row r="27187" spans="37:37" ht="12.75">
      <c r="AK27187" s="121"/>
    </row>
    <row r="27188" spans="37:37" ht="12.75">
      <c r="AK27188" s="121"/>
    </row>
    <row r="27189" spans="37:37" ht="12.75">
      <c r="AK27189" s="121"/>
    </row>
    <row r="27190" spans="37:37" ht="12.75">
      <c r="AK27190" s="121"/>
    </row>
    <row r="27191" spans="37:37" ht="12.75">
      <c r="AK27191" s="121"/>
    </row>
    <row r="27192" spans="37:37" ht="12.75">
      <c r="AK27192" s="121"/>
    </row>
    <row r="27193" spans="37:37" ht="12.75">
      <c r="AK27193" s="121"/>
    </row>
    <row r="27194" spans="37:37" ht="12.75">
      <c r="AK27194" s="121"/>
    </row>
    <row r="27195" spans="37:37" ht="12.75">
      <c r="AK27195" s="121"/>
    </row>
    <row r="27196" spans="37:37" ht="12.75">
      <c r="AK27196" s="121"/>
    </row>
    <row r="27197" spans="37:37" ht="12.75">
      <c r="AK27197" s="121"/>
    </row>
    <row r="27198" spans="37:37" ht="12.75">
      <c r="AK27198" s="121"/>
    </row>
    <row r="27199" spans="37:37" ht="12.75">
      <c r="AK27199" s="121"/>
    </row>
    <row r="27200" spans="37:37" ht="12.75">
      <c r="AK27200" s="121"/>
    </row>
    <row r="27201" spans="37:37" ht="12.75">
      <c r="AK27201" s="121"/>
    </row>
    <row r="27202" spans="37:37" ht="12.75">
      <c r="AK27202" s="121"/>
    </row>
    <row r="27203" spans="37:37" ht="12.75">
      <c r="AK27203" s="121"/>
    </row>
    <row r="27204" spans="37:37" ht="12.75">
      <c r="AK27204" s="121"/>
    </row>
    <row r="27205" spans="37:37" ht="12.75">
      <c r="AK27205" s="121"/>
    </row>
    <row r="27206" spans="37:37" ht="12.75">
      <c r="AK27206" s="121"/>
    </row>
    <row r="27207" spans="37:37" ht="12.75">
      <c r="AK27207" s="121"/>
    </row>
    <row r="27208" spans="37:37" ht="12.75">
      <c r="AK27208" s="121"/>
    </row>
    <row r="27209" spans="37:37" ht="12.75">
      <c r="AK27209" s="121"/>
    </row>
    <row r="27210" spans="37:37" ht="12.75">
      <c r="AK27210" s="121"/>
    </row>
    <row r="27211" spans="37:37" ht="12.75">
      <c r="AK27211" s="121"/>
    </row>
    <row r="27212" spans="37:37" ht="12.75">
      <c r="AK27212" s="121"/>
    </row>
    <row r="27213" spans="37:37" ht="12.75">
      <c r="AK27213" s="121"/>
    </row>
    <row r="27214" spans="37:37" ht="12.75">
      <c r="AK27214" s="121"/>
    </row>
    <row r="27215" spans="37:37" ht="12.75">
      <c r="AK27215" s="121"/>
    </row>
    <row r="27216" spans="37:37" ht="12.75">
      <c r="AK27216" s="121"/>
    </row>
    <row r="27217" spans="37:37" ht="12.75">
      <c r="AK27217" s="121"/>
    </row>
    <row r="27218" spans="37:37" ht="12.75">
      <c r="AK27218" s="121"/>
    </row>
    <row r="27219" spans="37:37" ht="12.75">
      <c r="AK27219" s="121"/>
    </row>
    <row r="27220" spans="37:37" ht="12.75">
      <c r="AK27220" s="121"/>
    </row>
    <row r="27221" spans="37:37" ht="12.75">
      <c r="AK27221" s="121"/>
    </row>
    <row r="27222" spans="37:37" ht="12.75">
      <c r="AK27222" s="121"/>
    </row>
    <row r="27223" spans="37:37" ht="12.75">
      <c r="AK27223" s="121"/>
    </row>
    <row r="27224" spans="37:37" ht="12.75">
      <c r="AK27224" s="121"/>
    </row>
    <row r="27225" spans="37:37" ht="12.75">
      <c r="AK27225" s="121"/>
    </row>
    <row r="27226" spans="37:37" ht="12.75">
      <c r="AK27226" s="121"/>
    </row>
    <row r="27227" spans="37:37" ht="12.75">
      <c r="AK27227" s="121"/>
    </row>
    <row r="27228" spans="37:37" ht="12.75">
      <c r="AK27228" s="121"/>
    </row>
    <row r="27229" spans="37:37" ht="12.75">
      <c r="AK27229" s="121"/>
    </row>
    <row r="27230" spans="37:37" ht="12.75">
      <c r="AK27230" s="121"/>
    </row>
    <row r="27231" spans="37:37" ht="12.75">
      <c r="AK27231" s="121"/>
    </row>
    <row r="27232" spans="37:37" ht="12.75">
      <c r="AK27232" s="121"/>
    </row>
    <row r="27233" spans="37:37" ht="12.75">
      <c r="AK27233" s="121"/>
    </row>
    <row r="27234" spans="37:37" ht="12.75">
      <c r="AK27234" s="121"/>
    </row>
    <row r="27235" spans="37:37" ht="12.75">
      <c r="AK27235" s="121"/>
    </row>
    <row r="27236" spans="37:37" ht="12.75">
      <c r="AK27236" s="121"/>
    </row>
    <row r="27237" spans="37:37" ht="12.75">
      <c r="AK27237" s="121"/>
    </row>
    <row r="27238" spans="37:37" ht="12.75">
      <c r="AK27238" s="121"/>
    </row>
    <row r="27239" spans="37:37" ht="12.75">
      <c r="AK27239" s="121"/>
    </row>
    <row r="27240" spans="37:37" ht="12.75">
      <c r="AK27240" s="121"/>
    </row>
    <row r="27241" spans="37:37" ht="12.75">
      <c r="AK27241" s="121"/>
    </row>
    <row r="27242" spans="37:37" ht="12.75">
      <c r="AK27242" s="121"/>
    </row>
    <row r="27243" spans="37:37" ht="12.75">
      <c r="AK27243" s="121"/>
    </row>
    <row r="27244" spans="37:37" ht="12.75">
      <c r="AK27244" s="121"/>
    </row>
    <row r="27245" spans="37:37" ht="12.75">
      <c r="AK27245" s="121"/>
    </row>
    <row r="27246" spans="37:37" ht="12.75">
      <c r="AK27246" s="121"/>
    </row>
    <row r="27247" spans="37:37" ht="12.75">
      <c r="AK27247" s="121"/>
    </row>
    <row r="27248" spans="37:37" ht="12.75">
      <c r="AK27248" s="121"/>
    </row>
    <row r="27249" spans="37:37" ht="12.75">
      <c r="AK27249" s="121"/>
    </row>
    <row r="27250" spans="37:37" ht="12.75">
      <c r="AK27250" s="121"/>
    </row>
    <row r="27251" spans="37:37" ht="12.75">
      <c r="AK27251" s="121"/>
    </row>
    <row r="27252" spans="37:37" ht="12.75">
      <c r="AK27252" s="121"/>
    </row>
    <row r="27253" spans="37:37" ht="12.75">
      <c r="AK27253" s="121"/>
    </row>
    <row r="27254" spans="37:37" ht="12.75">
      <c r="AK27254" s="121"/>
    </row>
    <row r="27255" spans="37:37" ht="12.75">
      <c r="AK27255" s="121"/>
    </row>
    <row r="27256" spans="37:37" ht="12.75">
      <c r="AK27256" s="121"/>
    </row>
    <row r="27257" spans="37:37" ht="12.75">
      <c r="AK27257" s="121"/>
    </row>
    <row r="27258" spans="37:37" ht="12.75">
      <c r="AK27258" s="121"/>
    </row>
    <row r="27259" spans="37:37" ht="12.75">
      <c r="AK27259" s="121"/>
    </row>
    <row r="27260" spans="37:37" ht="12.75">
      <c r="AK27260" s="121"/>
    </row>
    <row r="27261" spans="37:37" ht="12.75">
      <c r="AK27261" s="121"/>
    </row>
    <row r="27262" spans="37:37" ht="12.75">
      <c r="AK27262" s="121"/>
    </row>
    <row r="27263" spans="37:37" ht="12.75">
      <c r="AK27263" s="121"/>
    </row>
    <row r="27264" spans="37:37" ht="12.75">
      <c r="AK27264" s="121"/>
    </row>
    <row r="27265" spans="37:37" ht="12.75">
      <c r="AK27265" s="121"/>
    </row>
    <row r="27266" spans="37:37" ht="12.75">
      <c r="AK27266" s="121"/>
    </row>
    <row r="27267" spans="37:37" ht="12.75">
      <c r="AK27267" s="121"/>
    </row>
    <row r="27268" spans="37:37" ht="12.75">
      <c r="AK27268" s="121"/>
    </row>
    <row r="27269" spans="37:37" ht="12.75">
      <c r="AK27269" s="121"/>
    </row>
    <row r="27270" spans="37:37" ht="12.75">
      <c r="AK27270" s="121"/>
    </row>
    <row r="27271" spans="37:37" ht="12.75">
      <c r="AK27271" s="121"/>
    </row>
    <row r="27272" spans="37:37" ht="12.75">
      <c r="AK27272" s="121"/>
    </row>
    <row r="27273" spans="37:37" ht="12.75">
      <c r="AK27273" s="121"/>
    </row>
    <row r="27274" spans="37:37" ht="12.75">
      <c r="AK27274" s="121"/>
    </row>
    <row r="27275" spans="37:37" ht="12.75">
      <c r="AK27275" s="121"/>
    </row>
    <row r="27276" spans="37:37" ht="12.75">
      <c r="AK27276" s="121"/>
    </row>
    <row r="27277" spans="37:37" ht="12.75">
      <c r="AK27277" s="121"/>
    </row>
    <row r="27278" spans="37:37" ht="12.75">
      <c r="AK27278" s="121"/>
    </row>
    <row r="27279" spans="37:37" ht="12.75">
      <c r="AK27279" s="121"/>
    </row>
    <row r="27280" spans="37:37" ht="12.75">
      <c r="AK27280" s="121"/>
    </row>
    <row r="27281" spans="37:37" ht="12.75">
      <c r="AK27281" s="121"/>
    </row>
    <row r="27282" spans="37:37" ht="12.75">
      <c r="AK27282" s="121"/>
    </row>
    <row r="27283" spans="37:37" ht="12.75">
      <c r="AK27283" s="121"/>
    </row>
    <row r="27284" spans="37:37" ht="12.75">
      <c r="AK27284" s="121"/>
    </row>
    <row r="27285" spans="37:37" ht="12.75">
      <c r="AK27285" s="121"/>
    </row>
    <row r="27286" spans="37:37" ht="12.75">
      <c r="AK27286" s="121"/>
    </row>
    <row r="27287" spans="37:37" ht="12.75">
      <c r="AK27287" s="121"/>
    </row>
    <row r="27288" spans="37:37" ht="12.75">
      <c r="AK27288" s="121"/>
    </row>
    <row r="27289" spans="37:37" ht="12.75">
      <c r="AK27289" s="121"/>
    </row>
    <row r="27290" spans="37:37" ht="12.75">
      <c r="AK27290" s="121"/>
    </row>
    <row r="27291" spans="37:37" ht="12.75">
      <c r="AK27291" s="121"/>
    </row>
    <row r="27292" spans="37:37" ht="12.75">
      <c r="AK27292" s="121"/>
    </row>
    <row r="27293" spans="37:37" ht="12.75">
      <c r="AK27293" s="121"/>
    </row>
    <row r="27294" spans="37:37" ht="12.75">
      <c r="AK27294" s="121"/>
    </row>
    <row r="27295" spans="37:37" ht="12.75">
      <c r="AK27295" s="121"/>
    </row>
    <row r="27296" spans="37:37" ht="12.75">
      <c r="AK27296" s="121"/>
    </row>
    <row r="27297" spans="37:37" ht="12.75">
      <c r="AK27297" s="121"/>
    </row>
    <row r="27298" spans="37:37" ht="12.75">
      <c r="AK27298" s="121"/>
    </row>
    <row r="27299" spans="37:37" ht="12.75">
      <c r="AK27299" s="121"/>
    </row>
    <row r="27300" spans="37:37" ht="12.75">
      <c r="AK27300" s="121"/>
    </row>
    <row r="27301" spans="37:37" ht="12.75">
      <c r="AK27301" s="121"/>
    </row>
    <row r="27302" spans="37:37" ht="12.75">
      <c r="AK27302" s="121"/>
    </row>
    <row r="27303" spans="37:37" ht="12.75">
      <c r="AK27303" s="121"/>
    </row>
    <row r="27304" spans="37:37" ht="12.75">
      <c r="AK27304" s="121"/>
    </row>
    <row r="27305" spans="37:37" ht="12.75">
      <c r="AK27305" s="121"/>
    </row>
    <row r="27306" spans="37:37" ht="12.75">
      <c r="AK27306" s="121"/>
    </row>
    <row r="27307" spans="37:37" ht="12.75">
      <c r="AK27307" s="121"/>
    </row>
    <row r="27308" spans="37:37" ht="12.75">
      <c r="AK27308" s="121"/>
    </row>
    <row r="27309" spans="37:37" ht="12.75">
      <c r="AK27309" s="121"/>
    </row>
    <row r="27310" spans="37:37" ht="12.75">
      <c r="AK27310" s="121"/>
    </row>
    <row r="27311" spans="37:37" ht="12.75">
      <c r="AK27311" s="121"/>
    </row>
    <row r="27312" spans="37:37" ht="12.75">
      <c r="AK27312" s="121"/>
    </row>
    <row r="27313" spans="37:37" ht="12.75">
      <c r="AK27313" s="121"/>
    </row>
    <row r="27314" spans="37:37" ht="12.75">
      <c r="AK27314" s="121"/>
    </row>
    <row r="27315" spans="37:37" ht="12.75">
      <c r="AK27315" s="121"/>
    </row>
    <row r="27316" spans="37:37" ht="12.75">
      <c r="AK27316" s="121"/>
    </row>
    <row r="27317" spans="37:37" ht="12.75">
      <c r="AK27317" s="121"/>
    </row>
    <row r="27318" spans="37:37" ht="12.75">
      <c r="AK27318" s="121"/>
    </row>
    <row r="27319" spans="37:37" ht="12.75">
      <c r="AK27319" s="121"/>
    </row>
    <row r="27320" spans="37:37" ht="12.75">
      <c r="AK27320" s="121"/>
    </row>
    <row r="27321" spans="37:37" ht="12.75">
      <c r="AK27321" s="121"/>
    </row>
    <row r="27322" spans="37:37" ht="12.75">
      <c r="AK27322" s="121"/>
    </row>
    <row r="27323" spans="37:37" ht="12.75">
      <c r="AK27323" s="121"/>
    </row>
    <row r="27324" spans="37:37" ht="12.75">
      <c r="AK27324" s="121"/>
    </row>
    <row r="27325" spans="37:37" ht="12.75">
      <c r="AK27325" s="121"/>
    </row>
    <row r="27326" spans="37:37" ht="12.75">
      <c r="AK27326" s="121"/>
    </row>
    <row r="27327" spans="37:37" ht="12.75">
      <c r="AK27327" s="121"/>
    </row>
    <row r="27328" spans="37:37" ht="12.75">
      <c r="AK27328" s="121"/>
    </row>
    <row r="27329" spans="37:37" ht="12.75">
      <c r="AK27329" s="121"/>
    </row>
    <row r="27330" spans="37:37" ht="12.75">
      <c r="AK27330" s="121"/>
    </row>
    <row r="27331" spans="37:37" ht="12.75">
      <c r="AK27331" s="121"/>
    </row>
    <row r="27332" spans="37:37" ht="12.75">
      <c r="AK27332" s="121"/>
    </row>
    <row r="27333" spans="37:37" ht="12.75">
      <c r="AK27333" s="121"/>
    </row>
    <row r="27334" spans="37:37" ht="12.75">
      <c r="AK27334" s="121"/>
    </row>
    <row r="27335" spans="37:37" ht="12.75">
      <c r="AK27335" s="121"/>
    </row>
    <row r="27336" spans="37:37" ht="12.75">
      <c r="AK27336" s="121"/>
    </row>
    <row r="27337" spans="37:37" ht="12.75">
      <c r="AK27337" s="121"/>
    </row>
    <row r="27338" spans="37:37" ht="12.75">
      <c r="AK27338" s="121"/>
    </row>
    <row r="27339" spans="37:37" ht="12.75">
      <c r="AK27339" s="121"/>
    </row>
    <row r="27340" spans="37:37" ht="12.75">
      <c r="AK27340" s="121"/>
    </row>
    <row r="27341" spans="37:37" ht="12.75">
      <c r="AK27341" s="121"/>
    </row>
    <row r="27342" spans="37:37" ht="12.75">
      <c r="AK27342" s="121"/>
    </row>
    <row r="27343" spans="37:37" ht="12.75">
      <c r="AK27343" s="121"/>
    </row>
    <row r="27344" spans="37:37" ht="12.75">
      <c r="AK27344" s="121"/>
    </row>
    <row r="27345" spans="37:37" ht="12.75">
      <c r="AK27345" s="121"/>
    </row>
    <row r="27346" spans="37:37" ht="12.75">
      <c r="AK27346" s="121"/>
    </row>
    <row r="27347" spans="37:37" ht="12.75">
      <c r="AK27347" s="121"/>
    </row>
    <row r="27348" spans="37:37" ht="12.75">
      <c r="AK27348" s="121"/>
    </row>
    <row r="27349" spans="37:37" ht="12.75">
      <c r="AK27349" s="121"/>
    </row>
    <row r="27350" spans="37:37" ht="12.75">
      <c r="AK27350" s="121"/>
    </row>
    <row r="27351" spans="37:37" ht="12.75">
      <c r="AK27351" s="121"/>
    </row>
    <row r="27352" spans="37:37" ht="12.75">
      <c r="AK27352" s="121"/>
    </row>
    <row r="27353" spans="37:37" ht="12.75">
      <c r="AK27353" s="121"/>
    </row>
    <row r="27354" spans="37:37" ht="12.75">
      <c r="AK27354" s="121"/>
    </row>
    <row r="27355" spans="37:37" ht="12.75">
      <c r="AK27355" s="121"/>
    </row>
    <row r="27356" spans="37:37" ht="12.75">
      <c r="AK27356" s="121"/>
    </row>
    <row r="27357" spans="37:37" ht="12.75">
      <c r="AK27357" s="121"/>
    </row>
    <row r="27358" spans="37:37" ht="12.75">
      <c r="AK27358" s="121"/>
    </row>
    <row r="27359" spans="37:37" ht="12.75">
      <c r="AK27359" s="121"/>
    </row>
    <row r="27360" spans="37:37" ht="12.75">
      <c r="AK27360" s="121"/>
    </row>
    <row r="27361" spans="37:37" ht="12.75">
      <c r="AK27361" s="121"/>
    </row>
    <row r="27362" spans="37:37" ht="12.75">
      <c r="AK27362" s="121"/>
    </row>
    <row r="27363" spans="37:37" ht="12.75">
      <c r="AK27363" s="121"/>
    </row>
    <row r="27364" spans="37:37" ht="12.75">
      <c r="AK27364" s="121"/>
    </row>
    <row r="27365" spans="37:37" ht="12.75">
      <c r="AK27365" s="121"/>
    </row>
    <row r="27366" spans="37:37" ht="12.75">
      <c r="AK27366" s="121"/>
    </row>
    <row r="27367" spans="37:37" ht="12.75">
      <c r="AK27367" s="121"/>
    </row>
    <row r="27368" spans="37:37" ht="12.75">
      <c r="AK27368" s="121"/>
    </row>
    <row r="27369" spans="37:37" ht="12.75">
      <c r="AK27369" s="121"/>
    </row>
    <row r="27370" spans="37:37" ht="12.75">
      <c r="AK27370" s="121"/>
    </row>
    <row r="27371" spans="37:37" ht="12.75">
      <c r="AK27371" s="121"/>
    </row>
    <row r="27372" spans="37:37" ht="12.75">
      <c r="AK27372" s="121"/>
    </row>
    <row r="27373" spans="37:37" ht="12.75">
      <c r="AK27373" s="121"/>
    </row>
    <row r="27374" spans="37:37" ht="12.75">
      <c r="AK27374" s="121"/>
    </row>
    <row r="27375" spans="37:37" ht="12.75">
      <c r="AK27375" s="121"/>
    </row>
    <row r="27376" spans="37:37" ht="12.75">
      <c r="AK27376" s="121"/>
    </row>
    <row r="27377" spans="37:37" ht="12.75">
      <c r="AK27377" s="121"/>
    </row>
    <row r="27378" spans="37:37" ht="12.75">
      <c r="AK27378" s="121"/>
    </row>
    <row r="27379" spans="37:37" ht="12.75">
      <c r="AK27379" s="121"/>
    </row>
    <row r="27380" spans="37:37" ht="12.75">
      <c r="AK27380" s="121"/>
    </row>
    <row r="27381" spans="37:37" ht="12.75">
      <c r="AK27381" s="121"/>
    </row>
    <row r="27382" spans="37:37" ht="12.75">
      <c r="AK27382" s="121"/>
    </row>
    <row r="27383" spans="37:37" ht="12.75">
      <c r="AK27383" s="121"/>
    </row>
    <row r="27384" spans="37:37" ht="12.75">
      <c r="AK27384" s="121"/>
    </row>
    <row r="27385" spans="37:37" ht="12.75">
      <c r="AK27385" s="121"/>
    </row>
    <row r="27386" spans="37:37" ht="12.75">
      <c r="AK27386" s="121"/>
    </row>
    <row r="27387" spans="37:37" ht="12.75">
      <c r="AK27387" s="121"/>
    </row>
    <row r="27388" spans="37:37" ht="12.75">
      <c r="AK27388" s="121"/>
    </row>
    <row r="27389" spans="37:37" ht="12.75">
      <c r="AK27389" s="121"/>
    </row>
    <row r="27390" spans="37:37" ht="12.75">
      <c r="AK27390" s="121"/>
    </row>
    <row r="27391" spans="37:37" ht="12.75">
      <c r="AK27391" s="121"/>
    </row>
    <row r="27392" spans="37:37" ht="12.75">
      <c r="AK27392" s="121"/>
    </row>
    <row r="27393" spans="37:37" ht="12.75">
      <c r="AK27393" s="121"/>
    </row>
    <row r="27394" spans="37:37" ht="12.75">
      <c r="AK27394" s="121"/>
    </row>
    <row r="27395" spans="37:37" ht="12.75">
      <c r="AK27395" s="121"/>
    </row>
    <row r="27396" spans="37:37" ht="12.75">
      <c r="AK27396" s="121"/>
    </row>
    <row r="27397" spans="37:37" ht="12.75">
      <c r="AK27397" s="121"/>
    </row>
    <row r="27398" spans="37:37" ht="12.75">
      <c r="AK27398" s="121"/>
    </row>
    <row r="27399" spans="37:37" ht="12.75">
      <c r="AK27399" s="121"/>
    </row>
    <row r="27400" spans="37:37" ht="12.75">
      <c r="AK27400" s="121"/>
    </row>
    <row r="27401" spans="37:37" ht="12.75">
      <c r="AK27401" s="121"/>
    </row>
    <row r="27402" spans="37:37" ht="12.75">
      <c r="AK27402" s="121"/>
    </row>
    <row r="27403" spans="37:37" ht="12.75">
      <c r="AK27403" s="121"/>
    </row>
    <row r="27404" spans="37:37" ht="12.75">
      <c r="AK27404" s="121"/>
    </row>
    <row r="27405" spans="37:37" ht="12.75">
      <c r="AK27405" s="121"/>
    </row>
    <row r="27406" spans="37:37" ht="12.75">
      <c r="AK27406" s="121"/>
    </row>
    <row r="27407" spans="37:37" ht="12.75">
      <c r="AK27407" s="121"/>
    </row>
    <row r="27408" spans="37:37" ht="12.75">
      <c r="AK27408" s="121"/>
    </row>
    <row r="27409" spans="37:37" ht="12.75">
      <c r="AK27409" s="121"/>
    </row>
    <row r="27410" spans="37:37" ht="12.75">
      <c r="AK27410" s="121"/>
    </row>
    <row r="27411" spans="37:37" ht="12.75">
      <c r="AK27411" s="121"/>
    </row>
    <row r="27412" spans="37:37" ht="12.75">
      <c r="AK27412" s="121"/>
    </row>
    <row r="27413" spans="37:37" ht="12.75">
      <c r="AK27413" s="121"/>
    </row>
    <row r="27414" spans="37:37" ht="12.75">
      <c r="AK27414" s="121"/>
    </row>
    <row r="27415" spans="37:37" ht="12.75">
      <c r="AK27415" s="121"/>
    </row>
    <row r="27416" spans="37:37" ht="12.75">
      <c r="AK27416" s="121"/>
    </row>
    <row r="27417" spans="37:37" ht="12.75">
      <c r="AK27417" s="121"/>
    </row>
    <row r="27418" spans="37:37" ht="12.75">
      <c r="AK27418" s="121"/>
    </row>
    <row r="27419" spans="37:37" ht="12.75">
      <c r="AK27419" s="121"/>
    </row>
    <row r="27420" spans="37:37" ht="12.75">
      <c r="AK27420" s="121"/>
    </row>
    <row r="27421" spans="37:37" ht="12.75">
      <c r="AK27421" s="121"/>
    </row>
    <row r="27422" spans="37:37" ht="12.75">
      <c r="AK27422" s="121"/>
    </row>
    <row r="27423" spans="37:37" ht="12.75">
      <c r="AK27423" s="121"/>
    </row>
    <row r="27424" spans="37:37" ht="12.75">
      <c r="AK27424" s="121"/>
    </row>
    <row r="27425" spans="37:37" ht="12.75">
      <c r="AK27425" s="121"/>
    </row>
    <row r="27426" spans="37:37" ht="12.75">
      <c r="AK27426" s="121"/>
    </row>
    <row r="27427" spans="37:37" ht="12.75">
      <c r="AK27427" s="121"/>
    </row>
    <row r="27428" spans="37:37" ht="12.75">
      <c r="AK27428" s="121"/>
    </row>
    <row r="27429" spans="37:37" ht="12.75">
      <c r="AK27429" s="121"/>
    </row>
    <row r="27430" spans="37:37" ht="12.75">
      <c r="AK27430" s="121"/>
    </row>
    <row r="27431" spans="37:37" ht="12.75">
      <c r="AK27431" s="121"/>
    </row>
    <row r="27432" spans="37:37" ht="12.75">
      <c r="AK27432" s="121"/>
    </row>
    <row r="27433" spans="37:37" ht="12.75">
      <c r="AK27433" s="121"/>
    </row>
    <row r="27434" spans="37:37" ht="12.75">
      <c r="AK27434" s="121"/>
    </row>
    <row r="27435" spans="37:37" ht="12.75">
      <c r="AK27435" s="121"/>
    </row>
    <row r="27436" spans="37:37" ht="12.75">
      <c r="AK27436" s="121"/>
    </row>
    <row r="27437" spans="37:37" ht="12.75">
      <c r="AK27437" s="121"/>
    </row>
    <row r="27438" spans="37:37" ht="12.75">
      <c r="AK27438" s="121"/>
    </row>
    <row r="27439" spans="37:37" ht="12.75">
      <c r="AK27439" s="121"/>
    </row>
    <row r="27440" spans="37:37" ht="12.75">
      <c r="AK27440" s="121"/>
    </row>
    <row r="27441" spans="37:37" ht="12.75">
      <c r="AK27441" s="121"/>
    </row>
    <row r="27442" spans="37:37" ht="12.75">
      <c r="AK27442" s="121"/>
    </row>
    <row r="27443" spans="37:37" ht="12.75">
      <c r="AK27443" s="121"/>
    </row>
    <row r="27444" spans="37:37" ht="12.75">
      <c r="AK27444" s="121"/>
    </row>
    <row r="27445" spans="37:37" ht="12.75">
      <c r="AK27445" s="121"/>
    </row>
    <row r="27446" spans="37:37" ht="12.75">
      <c r="AK27446" s="121"/>
    </row>
    <row r="27447" spans="37:37" ht="12.75">
      <c r="AK27447" s="121"/>
    </row>
    <row r="27448" spans="37:37" ht="12.75">
      <c r="AK27448" s="121"/>
    </row>
    <row r="27449" spans="37:37" ht="12.75">
      <c r="AK27449" s="121"/>
    </row>
    <row r="27450" spans="37:37" ht="12.75">
      <c r="AK27450" s="121"/>
    </row>
    <row r="27451" spans="37:37" ht="12.75">
      <c r="AK27451" s="121"/>
    </row>
    <row r="27452" spans="37:37" ht="12.75">
      <c r="AK27452" s="121"/>
    </row>
    <row r="27453" spans="37:37" ht="12.75">
      <c r="AK27453" s="121"/>
    </row>
    <row r="27454" spans="37:37" ht="12.75">
      <c r="AK27454" s="121"/>
    </row>
    <row r="27455" spans="37:37" ht="12.75">
      <c r="AK27455" s="121"/>
    </row>
    <row r="27456" spans="37:37" ht="12.75">
      <c r="AK27456" s="121"/>
    </row>
    <row r="27457" spans="37:37" ht="12.75">
      <c r="AK27457" s="121"/>
    </row>
    <row r="27458" spans="37:37" ht="12.75">
      <c r="AK27458" s="121"/>
    </row>
    <row r="27459" spans="37:37" ht="12.75">
      <c r="AK27459" s="121"/>
    </row>
    <row r="27460" spans="37:37" ht="12.75">
      <c r="AK27460" s="121"/>
    </row>
    <row r="27461" spans="37:37" ht="12.75">
      <c r="AK27461" s="121"/>
    </row>
    <row r="27462" spans="37:37" ht="12.75">
      <c r="AK27462" s="121"/>
    </row>
    <row r="27463" spans="37:37" ht="12.75">
      <c r="AK27463" s="121"/>
    </row>
    <row r="27464" spans="37:37" ht="12.75">
      <c r="AK27464" s="121"/>
    </row>
    <row r="27465" spans="37:37" ht="12.75">
      <c r="AK27465" s="121"/>
    </row>
    <row r="27466" spans="37:37" ht="12.75">
      <c r="AK27466" s="121"/>
    </row>
    <row r="27467" spans="37:37" ht="12.75">
      <c r="AK27467" s="121"/>
    </row>
    <row r="27468" spans="37:37" ht="12.75">
      <c r="AK27468" s="121"/>
    </row>
    <row r="27469" spans="37:37" ht="12.75">
      <c r="AK27469" s="121"/>
    </row>
    <row r="27470" spans="37:37" ht="12.75">
      <c r="AK27470" s="121"/>
    </row>
    <row r="27471" spans="37:37" ht="12.75">
      <c r="AK27471" s="121"/>
    </row>
    <row r="27472" spans="37:37" ht="12.75">
      <c r="AK27472" s="121"/>
    </row>
    <row r="27473" spans="37:37" ht="12.75">
      <c r="AK27473" s="121"/>
    </row>
    <row r="27474" spans="37:37" ht="12.75">
      <c r="AK27474" s="121"/>
    </row>
    <row r="27475" spans="37:37" ht="12.75">
      <c r="AK27475" s="121"/>
    </row>
    <row r="27476" spans="37:37" ht="12.75">
      <c r="AK27476" s="121"/>
    </row>
    <row r="27477" spans="37:37" ht="12.75">
      <c r="AK27477" s="121"/>
    </row>
    <row r="27478" spans="37:37" ht="12.75">
      <c r="AK27478" s="121"/>
    </row>
    <row r="27479" spans="37:37" ht="12.75">
      <c r="AK27479" s="121"/>
    </row>
    <row r="27480" spans="37:37" ht="12.75">
      <c r="AK27480" s="121"/>
    </row>
    <row r="27481" spans="37:37" ht="12.75">
      <c r="AK27481" s="121"/>
    </row>
    <row r="27482" spans="37:37" ht="12.75">
      <c r="AK27482" s="121"/>
    </row>
    <row r="27483" spans="37:37" ht="12.75">
      <c r="AK27483" s="121"/>
    </row>
    <row r="27484" spans="37:37" ht="12.75">
      <c r="AK27484" s="121"/>
    </row>
    <row r="27485" spans="37:37" ht="12.75">
      <c r="AK27485" s="121"/>
    </row>
    <row r="27486" spans="37:37" ht="12.75">
      <c r="AK27486" s="121"/>
    </row>
    <row r="27487" spans="37:37" ht="12.75">
      <c r="AK27487" s="121"/>
    </row>
    <row r="27488" spans="37:37" ht="12.75">
      <c r="AK27488" s="121"/>
    </row>
    <row r="27489" spans="37:37" ht="12.75">
      <c r="AK27489" s="121"/>
    </row>
    <row r="27490" spans="37:37" ht="12.75">
      <c r="AK27490" s="121"/>
    </row>
    <row r="27491" spans="37:37" ht="12.75">
      <c r="AK27491" s="121"/>
    </row>
    <row r="27492" spans="37:37" ht="12.75">
      <c r="AK27492" s="121"/>
    </row>
    <row r="27493" spans="37:37" ht="12.75">
      <c r="AK27493" s="121"/>
    </row>
    <row r="27494" spans="37:37" ht="12.75">
      <c r="AK27494" s="121"/>
    </row>
    <row r="27495" spans="37:37" ht="12.75">
      <c r="AK27495" s="121"/>
    </row>
    <row r="27496" spans="37:37" ht="12.75">
      <c r="AK27496" s="121"/>
    </row>
    <row r="27497" spans="37:37" ht="12.75">
      <c r="AK27497" s="121"/>
    </row>
    <row r="27498" spans="37:37" ht="12.75">
      <c r="AK27498" s="121"/>
    </row>
    <row r="27499" spans="37:37" ht="12.75">
      <c r="AK27499" s="121"/>
    </row>
    <row r="27500" spans="37:37" ht="12.75">
      <c r="AK27500" s="121"/>
    </row>
    <row r="27501" spans="37:37" ht="12.75">
      <c r="AK27501" s="121"/>
    </row>
    <row r="27502" spans="37:37" ht="12.75">
      <c r="AK27502" s="121"/>
    </row>
    <row r="27503" spans="37:37" ht="12.75">
      <c r="AK27503" s="121"/>
    </row>
    <row r="27504" spans="37:37" ht="12.75">
      <c r="AK27504" s="121"/>
    </row>
    <row r="27505" spans="37:37" ht="12.75">
      <c r="AK27505" s="121"/>
    </row>
    <row r="27506" spans="37:37" ht="12.75">
      <c r="AK27506" s="121"/>
    </row>
    <row r="27507" spans="37:37" ht="12.75">
      <c r="AK27507" s="121"/>
    </row>
    <row r="27508" spans="37:37" ht="12.75">
      <c r="AK27508" s="121"/>
    </row>
    <row r="27509" spans="37:37" ht="12.75">
      <c r="AK27509" s="121"/>
    </row>
    <row r="27510" spans="37:37" ht="12.75">
      <c r="AK27510" s="121"/>
    </row>
    <row r="27511" spans="37:37" ht="12.75">
      <c r="AK27511" s="121"/>
    </row>
    <row r="27512" spans="37:37" ht="12.75">
      <c r="AK27512" s="121"/>
    </row>
    <row r="27513" spans="37:37" ht="12.75">
      <c r="AK27513" s="121"/>
    </row>
    <row r="27514" spans="37:37" ht="12.75">
      <c r="AK27514" s="121"/>
    </row>
    <row r="27515" spans="37:37" ht="12.75">
      <c r="AK27515" s="121"/>
    </row>
    <row r="27516" spans="37:37" ht="12.75">
      <c r="AK27516" s="121"/>
    </row>
    <row r="27517" spans="37:37" ht="12.75">
      <c r="AK27517" s="121"/>
    </row>
    <row r="27518" spans="37:37" ht="12.75">
      <c r="AK27518" s="121"/>
    </row>
    <row r="27519" spans="37:37" ht="12.75">
      <c r="AK27519" s="121"/>
    </row>
    <row r="27520" spans="37:37" ht="12.75">
      <c r="AK27520" s="121"/>
    </row>
    <row r="27521" spans="37:37" ht="12.75">
      <c r="AK27521" s="121"/>
    </row>
    <row r="27522" spans="37:37" ht="12.75">
      <c r="AK27522" s="121"/>
    </row>
    <row r="27523" spans="37:37" ht="12.75">
      <c r="AK27523" s="121"/>
    </row>
    <row r="27524" spans="37:37" ht="12.75">
      <c r="AK27524" s="121"/>
    </row>
    <row r="27525" spans="37:37" ht="12.75">
      <c r="AK27525" s="121"/>
    </row>
    <row r="27526" spans="37:37" ht="12.75">
      <c r="AK27526" s="121"/>
    </row>
    <row r="27527" spans="37:37" ht="12.75">
      <c r="AK27527" s="121"/>
    </row>
    <row r="27528" spans="37:37" ht="12.75">
      <c r="AK27528" s="121"/>
    </row>
    <row r="27529" spans="37:37" ht="12.75">
      <c r="AK27529" s="121"/>
    </row>
    <row r="27530" spans="37:37" ht="12.75">
      <c r="AK27530" s="121"/>
    </row>
    <row r="27531" spans="37:37" ht="12.75">
      <c r="AK27531" s="121"/>
    </row>
    <row r="27532" spans="37:37" ht="12.75">
      <c r="AK27532" s="121"/>
    </row>
    <row r="27533" spans="37:37" ht="12.75">
      <c r="AK27533" s="121"/>
    </row>
    <row r="27534" spans="37:37" ht="12.75">
      <c r="AK27534" s="121"/>
    </row>
    <row r="27535" spans="37:37" ht="12.75">
      <c r="AK27535" s="121"/>
    </row>
    <row r="27536" spans="37:37" ht="12.75">
      <c r="AK27536" s="121"/>
    </row>
    <row r="27537" spans="37:37" ht="12.75">
      <c r="AK27537" s="121"/>
    </row>
    <row r="27538" spans="37:37" ht="12.75">
      <c r="AK27538" s="121"/>
    </row>
    <row r="27539" spans="37:37" ht="12.75">
      <c r="AK27539" s="121"/>
    </row>
    <row r="27540" spans="37:37" ht="12.75">
      <c r="AK27540" s="121"/>
    </row>
    <row r="27541" spans="37:37" ht="12.75">
      <c r="AK27541" s="121"/>
    </row>
    <row r="27542" spans="37:37" ht="12.75">
      <c r="AK27542" s="121"/>
    </row>
    <row r="27543" spans="37:37" ht="12.75">
      <c r="AK27543" s="121"/>
    </row>
    <row r="27544" spans="37:37" ht="12.75">
      <c r="AK27544" s="121"/>
    </row>
    <row r="27545" spans="37:37" ht="12.75">
      <c r="AK27545" s="121"/>
    </row>
    <row r="27546" spans="37:37" ht="12.75">
      <c r="AK27546" s="121"/>
    </row>
    <row r="27547" spans="37:37" ht="12.75">
      <c r="AK27547" s="121"/>
    </row>
    <row r="27548" spans="37:37" ht="12.75">
      <c r="AK27548" s="121"/>
    </row>
    <row r="27549" spans="37:37" ht="12.75">
      <c r="AK27549" s="121"/>
    </row>
    <row r="27550" spans="37:37" ht="12.75">
      <c r="AK27550" s="121"/>
    </row>
    <row r="27551" spans="37:37" ht="12.75">
      <c r="AK27551" s="121"/>
    </row>
    <row r="27552" spans="37:37" ht="12.75">
      <c r="AK27552" s="121"/>
    </row>
    <row r="27553" spans="37:37" ht="12.75">
      <c r="AK27553" s="121"/>
    </row>
    <row r="27554" spans="37:37" ht="12.75">
      <c r="AK27554" s="121"/>
    </row>
    <row r="27555" spans="37:37" ht="12.75">
      <c r="AK27555" s="121"/>
    </row>
    <row r="27556" spans="37:37" ht="12.75">
      <c r="AK27556" s="121"/>
    </row>
    <row r="27557" spans="37:37" ht="12.75">
      <c r="AK27557" s="121"/>
    </row>
    <row r="27558" spans="37:37" ht="12.75">
      <c r="AK27558" s="121"/>
    </row>
    <row r="27559" spans="37:37" ht="12.75">
      <c r="AK27559" s="121"/>
    </row>
    <row r="27560" spans="37:37" ht="12.75">
      <c r="AK27560" s="121"/>
    </row>
    <row r="27561" spans="37:37" ht="12.75">
      <c r="AK27561" s="121"/>
    </row>
    <row r="27562" spans="37:37" ht="12.75">
      <c r="AK27562" s="121"/>
    </row>
    <row r="27563" spans="37:37" ht="12.75">
      <c r="AK27563" s="121"/>
    </row>
    <row r="27564" spans="37:37" ht="12.75">
      <c r="AK27564" s="121"/>
    </row>
    <row r="27565" spans="37:37" ht="12.75">
      <c r="AK27565" s="121"/>
    </row>
    <row r="27566" spans="37:37" ht="12.75">
      <c r="AK27566" s="121"/>
    </row>
    <row r="27567" spans="37:37" ht="12.75">
      <c r="AK27567" s="121"/>
    </row>
    <row r="27568" spans="37:37" ht="12.75">
      <c r="AK27568" s="121"/>
    </row>
    <row r="27569" spans="37:37" ht="12.75">
      <c r="AK27569" s="121"/>
    </row>
    <row r="27570" spans="37:37" ht="12.75">
      <c r="AK27570" s="121"/>
    </row>
    <row r="27571" spans="37:37" ht="12.75">
      <c r="AK27571" s="121"/>
    </row>
    <row r="27572" spans="37:37" ht="12.75">
      <c r="AK27572" s="121"/>
    </row>
    <row r="27573" spans="37:37" ht="12.75">
      <c r="AK27573" s="121"/>
    </row>
    <row r="27574" spans="37:37" ht="12.75">
      <c r="AK27574" s="121"/>
    </row>
    <row r="27575" spans="37:37" ht="12.75">
      <c r="AK27575" s="121"/>
    </row>
    <row r="27576" spans="37:37" ht="12.75">
      <c r="AK27576" s="121"/>
    </row>
    <row r="27577" spans="37:37" ht="12.75">
      <c r="AK27577" s="121"/>
    </row>
    <row r="27578" spans="37:37" ht="12.75">
      <c r="AK27578" s="121"/>
    </row>
    <row r="27579" spans="37:37" ht="12.75">
      <c r="AK27579" s="121"/>
    </row>
    <row r="27580" spans="37:37" ht="12.75">
      <c r="AK27580" s="121"/>
    </row>
    <row r="27581" spans="37:37" ht="12.75">
      <c r="AK27581" s="121"/>
    </row>
    <row r="27582" spans="37:37" ht="12.75">
      <c r="AK27582" s="121"/>
    </row>
    <row r="27583" spans="37:37" ht="12.75">
      <c r="AK27583" s="121"/>
    </row>
    <row r="27584" spans="37:37" ht="12.75">
      <c r="AK27584" s="121"/>
    </row>
    <row r="27585" spans="37:37" ht="12.75">
      <c r="AK27585" s="121"/>
    </row>
    <row r="27586" spans="37:37" ht="12.75">
      <c r="AK27586" s="121"/>
    </row>
    <row r="27587" spans="37:37" ht="12.75">
      <c r="AK27587" s="121"/>
    </row>
    <row r="27588" spans="37:37" ht="12.75">
      <c r="AK27588" s="121"/>
    </row>
    <row r="27589" spans="37:37" ht="12.75">
      <c r="AK27589" s="121"/>
    </row>
    <row r="27590" spans="37:37" ht="12.75">
      <c r="AK27590" s="121"/>
    </row>
    <row r="27591" spans="37:37" ht="12.75">
      <c r="AK27591" s="121"/>
    </row>
    <row r="27592" spans="37:37" ht="12.75">
      <c r="AK27592" s="121"/>
    </row>
    <row r="27593" spans="37:37" ht="12.75">
      <c r="AK27593" s="121"/>
    </row>
    <row r="27594" spans="37:37" ht="12.75">
      <c r="AK27594" s="121"/>
    </row>
    <row r="27595" spans="37:37" ht="12.75">
      <c r="AK27595" s="121"/>
    </row>
    <row r="27596" spans="37:37" ht="12.75">
      <c r="AK27596" s="121"/>
    </row>
    <row r="27597" spans="37:37" ht="12.75">
      <c r="AK27597" s="121"/>
    </row>
    <row r="27598" spans="37:37" ht="12.75">
      <c r="AK27598" s="121"/>
    </row>
    <row r="27599" spans="37:37" ht="12.75">
      <c r="AK27599" s="121"/>
    </row>
    <row r="27600" spans="37:37" ht="12.75">
      <c r="AK27600" s="121"/>
    </row>
    <row r="27601" spans="37:37" ht="12.75">
      <c r="AK27601" s="121"/>
    </row>
    <row r="27602" spans="37:37" ht="12.75">
      <c r="AK27602" s="121"/>
    </row>
    <row r="27603" spans="37:37" ht="12.75">
      <c r="AK27603" s="121"/>
    </row>
    <row r="27604" spans="37:37" ht="12.75">
      <c r="AK27604" s="121"/>
    </row>
    <row r="27605" spans="37:37" ht="12.75">
      <c r="AK27605" s="121"/>
    </row>
    <row r="27606" spans="37:37" ht="12.75">
      <c r="AK27606" s="121"/>
    </row>
    <row r="27607" spans="37:37" ht="12.75">
      <c r="AK27607" s="121"/>
    </row>
    <row r="27608" spans="37:37" ht="12.75">
      <c r="AK27608" s="121"/>
    </row>
    <row r="27609" spans="37:37" ht="12.75">
      <c r="AK27609" s="121"/>
    </row>
    <row r="27610" spans="37:37" ht="12.75">
      <c r="AK27610" s="121"/>
    </row>
    <row r="27611" spans="37:37" ht="12.75">
      <c r="AK27611" s="121"/>
    </row>
    <row r="27612" spans="37:37" ht="12.75">
      <c r="AK27612" s="121"/>
    </row>
    <row r="27613" spans="37:37" ht="12.75">
      <c r="AK27613" s="121"/>
    </row>
    <row r="27614" spans="37:37" ht="12.75">
      <c r="AK27614" s="121"/>
    </row>
    <row r="27615" spans="37:37" ht="12.75">
      <c r="AK27615" s="121"/>
    </row>
    <row r="27616" spans="37:37" ht="12.75">
      <c r="AK27616" s="121"/>
    </row>
    <row r="27617" spans="37:37" ht="12.75">
      <c r="AK27617" s="121"/>
    </row>
    <row r="27618" spans="37:37" ht="12.75">
      <c r="AK27618" s="121"/>
    </row>
    <row r="27619" spans="37:37" ht="12.75">
      <c r="AK27619" s="121"/>
    </row>
    <row r="27620" spans="37:37" ht="12.75">
      <c r="AK27620" s="121"/>
    </row>
    <row r="27621" spans="37:37" ht="12.75">
      <c r="AK27621" s="121"/>
    </row>
    <row r="27622" spans="37:37" ht="12.75">
      <c r="AK27622" s="121"/>
    </row>
    <row r="27623" spans="37:37" ht="12.75">
      <c r="AK27623" s="121"/>
    </row>
    <row r="27624" spans="37:37" ht="12.75">
      <c r="AK27624" s="121"/>
    </row>
    <row r="27625" spans="37:37" ht="12.75">
      <c r="AK27625" s="121"/>
    </row>
    <row r="27626" spans="37:37" ht="12.75">
      <c r="AK27626" s="121"/>
    </row>
    <row r="27627" spans="37:37" ht="12.75">
      <c r="AK27627" s="121"/>
    </row>
    <row r="27628" spans="37:37" ht="12.75">
      <c r="AK27628" s="121"/>
    </row>
    <row r="27629" spans="37:37" ht="12.75">
      <c r="AK27629" s="121"/>
    </row>
    <row r="27630" spans="37:37" ht="12.75">
      <c r="AK27630" s="121"/>
    </row>
    <row r="27631" spans="37:37" ht="12.75">
      <c r="AK27631" s="121"/>
    </row>
    <row r="27632" spans="37:37" ht="12.75">
      <c r="AK27632" s="121"/>
    </row>
    <row r="27633" spans="37:37" ht="12.75">
      <c r="AK27633" s="121"/>
    </row>
    <row r="27634" spans="37:37" ht="12.75">
      <c r="AK27634" s="121"/>
    </row>
    <row r="27635" spans="37:37" ht="12.75">
      <c r="AK27635" s="121"/>
    </row>
    <row r="27636" spans="37:37" ht="12.75">
      <c r="AK27636" s="121"/>
    </row>
    <row r="27637" spans="37:37" ht="12.75">
      <c r="AK27637" s="121"/>
    </row>
    <row r="27638" spans="37:37" ht="12.75">
      <c r="AK27638" s="121"/>
    </row>
    <row r="27639" spans="37:37" ht="12.75">
      <c r="AK27639" s="121"/>
    </row>
    <row r="27640" spans="37:37" ht="12.75">
      <c r="AK27640" s="121"/>
    </row>
    <row r="27641" spans="37:37" ht="12.75">
      <c r="AK27641" s="121"/>
    </row>
    <row r="27642" spans="37:37" ht="12.75">
      <c r="AK27642" s="121"/>
    </row>
    <row r="27643" spans="37:37" ht="12.75">
      <c r="AK27643" s="121"/>
    </row>
    <row r="27644" spans="37:37" ht="12.75">
      <c r="AK27644" s="121"/>
    </row>
    <row r="27645" spans="37:37" ht="12.75">
      <c r="AK27645" s="121"/>
    </row>
    <row r="27646" spans="37:37" ht="12.75">
      <c r="AK27646" s="121"/>
    </row>
    <row r="27647" spans="37:37" ht="12.75">
      <c r="AK27647" s="121"/>
    </row>
    <row r="27648" spans="37:37" ht="12.75">
      <c r="AK27648" s="121"/>
    </row>
    <row r="27649" spans="37:37" ht="12.75">
      <c r="AK27649" s="121"/>
    </row>
    <row r="27650" spans="37:37" ht="12.75">
      <c r="AK27650" s="121"/>
    </row>
    <row r="27651" spans="37:37" ht="12.75">
      <c r="AK27651" s="121"/>
    </row>
    <row r="27652" spans="37:37" ht="12.75">
      <c r="AK27652" s="121"/>
    </row>
    <row r="27653" spans="37:37" ht="12.75">
      <c r="AK27653" s="121"/>
    </row>
    <row r="27654" spans="37:37" ht="12.75">
      <c r="AK27654" s="121"/>
    </row>
    <row r="27655" spans="37:37" ht="12.75">
      <c r="AK27655" s="121"/>
    </row>
    <row r="27656" spans="37:37" ht="12.75">
      <c r="AK27656" s="121"/>
    </row>
    <row r="27657" spans="37:37" ht="12.75">
      <c r="AK27657" s="121"/>
    </row>
    <row r="27658" spans="37:37" ht="12.75">
      <c r="AK27658" s="121"/>
    </row>
    <row r="27659" spans="37:37" ht="12.75">
      <c r="AK27659" s="121"/>
    </row>
    <row r="27660" spans="37:37" ht="12.75">
      <c r="AK27660" s="121"/>
    </row>
    <row r="27661" spans="37:37" ht="12.75">
      <c r="AK27661" s="121"/>
    </row>
    <row r="27662" spans="37:37" ht="12.75">
      <c r="AK27662" s="121"/>
    </row>
    <row r="27663" spans="37:37" ht="12.75">
      <c r="AK27663" s="121"/>
    </row>
    <row r="27664" spans="37:37" ht="12.75">
      <c r="AK27664" s="121"/>
    </row>
    <row r="27665" spans="37:37" ht="12.75">
      <c r="AK27665" s="121"/>
    </row>
    <row r="27666" spans="37:37" ht="12.75">
      <c r="AK27666" s="121"/>
    </row>
    <row r="27667" spans="37:37" ht="12.75">
      <c r="AK27667" s="121"/>
    </row>
    <row r="27668" spans="37:37" ht="12.75">
      <c r="AK27668" s="121"/>
    </row>
    <row r="27669" spans="37:37" ht="12.75">
      <c r="AK27669" s="121"/>
    </row>
    <row r="27670" spans="37:37" ht="12.75">
      <c r="AK27670" s="121"/>
    </row>
    <row r="27671" spans="37:37" ht="12.75">
      <c r="AK27671" s="121"/>
    </row>
    <row r="27672" spans="37:37" ht="12.75">
      <c r="AK27672" s="121"/>
    </row>
    <row r="27673" spans="37:37" ht="12.75">
      <c r="AK27673" s="121"/>
    </row>
    <row r="27674" spans="37:37" ht="12.75">
      <c r="AK27674" s="121"/>
    </row>
    <row r="27675" spans="37:37" ht="12.75">
      <c r="AK27675" s="121"/>
    </row>
    <row r="27676" spans="37:37" ht="12.75">
      <c r="AK27676" s="121"/>
    </row>
    <row r="27677" spans="37:37" ht="12.75">
      <c r="AK27677" s="121"/>
    </row>
    <row r="27678" spans="37:37" ht="12.75">
      <c r="AK27678" s="121"/>
    </row>
    <row r="27679" spans="37:37" ht="12.75">
      <c r="AK27679" s="121"/>
    </row>
    <row r="27680" spans="37:37" ht="12.75">
      <c r="AK27680" s="121"/>
    </row>
    <row r="27681" spans="37:37" ht="12.75">
      <c r="AK27681" s="121"/>
    </row>
    <row r="27682" spans="37:37" ht="12.75">
      <c r="AK27682" s="121"/>
    </row>
    <row r="27683" spans="37:37" ht="12.75">
      <c r="AK27683" s="121"/>
    </row>
    <row r="27684" spans="37:37" ht="12.75">
      <c r="AK27684" s="121"/>
    </row>
    <row r="27685" spans="37:37" ht="12.75">
      <c r="AK27685" s="121"/>
    </row>
    <row r="27686" spans="37:37" ht="12.75">
      <c r="AK27686" s="121"/>
    </row>
    <row r="27687" spans="37:37" ht="12.75">
      <c r="AK27687" s="121"/>
    </row>
    <row r="27688" spans="37:37" ht="12.75">
      <c r="AK27688" s="121"/>
    </row>
    <row r="27689" spans="37:37" ht="12.75">
      <c r="AK27689" s="121"/>
    </row>
    <row r="27690" spans="37:37" ht="12.75">
      <c r="AK27690" s="121"/>
    </row>
    <row r="27691" spans="37:37" ht="12.75">
      <c r="AK27691" s="121"/>
    </row>
    <row r="27692" spans="37:37" ht="12.75">
      <c r="AK27692" s="121"/>
    </row>
    <row r="27693" spans="37:37" ht="12.75">
      <c r="AK27693" s="121"/>
    </row>
    <row r="27694" spans="37:37" ht="12.75">
      <c r="AK27694" s="121"/>
    </row>
    <row r="27695" spans="37:37" ht="12.75">
      <c r="AK27695" s="121"/>
    </row>
    <row r="27696" spans="37:37" ht="12.75">
      <c r="AK27696" s="121"/>
    </row>
    <row r="27697" spans="37:37" ht="12.75">
      <c r="AK27697" s="121"/>
    </row>
    <row r="27698" spans="37:37" ht="12.75">
      <c r="AK27698" s="121"/>
    </row>
    <row r="27699" spans="37:37" ht="12.75">
      <c r="AK27699" s="121"/>
    </row>
    <row r="27700" spans="37:37" ht="12.75">
      <c r="AK27700" s="121"/>
    </row>
    <row r="27701" spans="37:37" ht="12.75">
      <c r="AK27701" s="121"/>
    </row>
    <row r="27702" spans="37:37" ht="12.75">
      <c r="AK27702" s="121"/>
    </row>
    <row r="27703" spans="37:37" ht="12.75">
      <c r="AK27703" s="121"/>
    </row>
    <row r="27704" spans="37:37" ht="12.75">
      <c r="AK27704" s="121"/>
    </row>
    <row r="27705" spans="37:37" ht="12.75">
      <c r="AK27705" s="121"/>
    </row>
    <row r="27706" spans="37:37" ht="12.75">
      <c r="AK27706" s="121"/>
    </row>
    <row r="27707" spans="37:37" ht="12.75">
      <c r="AK27707" s="121"/>
    </row>
    <row r="27708" spans="37:37" ht="12.75">
      <c r="AK27708" s="121"/>
    </row>
    <row r="27709" spans="37:37" ht="12.75">
      <c r="AK27709" s="121"/>
    </row>
    <row r="27710" spans="37:37" ht="12.75">
      <c r="AK27710" s="121"/>
    </row>
    <row r="27711" spans="37:37" ht="12.75">
      <c r="AK27711" s="121"/>
    </row>
    <row r="27712" spans="37:37" ht="12.75">
      <c r="AK27712" s="121"/>
    </row>
    <row r="27713" spans="37:37" ht="12.75">
      <c r="AK27713" s="121"/>
    </row>
    <row r="27714" spans="37:37" ht="12.75">
      <c r="AK27714" s="121"/>
    </row>
    <row r="27715" spans="37:37" ht="12.75">
      <c r="AK27715" s="121"/>
    </row>
    <row r="27716" spans="37:37" ht="12.75">
      <c r="AK27716" s="121"/>
    </row>
    <row r="27717" spans="37:37" ht="12.75">
      <c r="AK27717" s="121"/>
    </row>
    <row r="27718" spans="37:37" ht="12.75">
      <c r="AK27718" s="121"/>
    </row>
    <row r="27719" spans="37:37" ht="12.75">
      <c r="AK27719" s="121"/>
    </row>
    <row r="27720" spans="37:37" ht="12.75">
      <c r="AK27720" s="121"/>
    </row>
    <row r="27721" spans="37:37" ht="12.75">
      <c r="AK27721" s="121"/>
    </row>
    <row r="27722" spans="37:37" ht="12.75">
      <c r="AK27722" s="121"/>
    </row>
    <row r="27723" spans="37:37" ht="12.75">
      <c r="AK27723" s="121"/>
    </row>
    <row r="27724" spans="37:37" ht="12.75">
      <c r="AK27724" s="121"/>
    </row>
    <row r="27725" spans="37:37" ht="12.75">
      <c r="AK27725" s="121"/>
    </row>
    <row r="27726" spans="37:37" ht="12.75">
      <c r="AK27726" s="121"/>
    </row>
    <row r="27727" spans="37:37" ht="12.75">
      <c r="AK27727" s="121"/>
    </row>
    <row r="27728" spans="37:37" ht="12.75">
      <c r="AK27728" s="121"/>
    </row>
    <row r="27729" spans="37:37" ht="12.75">
      <c r="AK27729" s="121"/>
    </row>
    <row r="27730" spans="37:37" ht="12.75">
      <c r="AK27730" s="121"/>
    </row>
    <row r="27731" spans="37:37" ht="12.75">
      <c r="AK27731" s="121"/>
    </row>
    <row r="27732" spans="37:37" ht="12.75">
      <c r="AK27732" s="121"/>
    </row>
    <row r="27733" spans="37:37" ht="12.75">
      <c r="AK27733" s="121"/>
    </row>
    <row r="27734" spans="37:37" ht="12.75">
      <c r="AK27734" s="121"/>
    </row>
    <row r="27735" spans="37:37" ht="12.75">
      <c r="AK27735" s="121"/>
    </row>
    <row r="27736" spans="37:37" ht="12.75">
      <c r="AK27736" s="121"/>
    </row>
    <row r="27737" spans="37:37" ht="12.75">
      <c r="AK27737" s="121"/>
    </row>
    <row r="27738" spans="37:37" ht="12.75">
      <c r="AK27738" s="121"/>
    </row>
    <row r="27739" spans="37:37" ht="12.75">
      <c r="AK27739" s="121"/>
    </row>
    <row r="27740" spans="37:37" ht="12.75">
      <c r="AK27740" s="121"/>
    </row>
    <row r="27741" spans="37:37" ht="12.75">
      <c r="AK27741" s="121"/>
    </row>
    <row r="27742" spans="37:37" ht="12.75">
      <c r="AK27742" s="121"/>
    </row>
    <row r="27743" spans="37:37" ht="12.75">
      <c r="AK27743" s="121"/>
    </row>
    <row r="27744" spans="37:37" ht="12.75">
      <c r="AK27744" s="121"/>
    </row>
    <row r="27745" spans="37:37" ht="12.75">
      <c r="AK27745" s="121"/>
    </row>
    <row r="27746" spans="37:37" ht="12.75">
      <c r="AK27746" s="121"/>
    </row>
    <row r="27747" spans="37:37" ht="12.75">
      <c r="AK27747" s="121"/>
    </row>
    <row r="27748" spans="37:37" ht="12.75">
      <c r="AK27748" s="121"/>
    </row>
    <row r="27749" spans="37:37" ht="12.75">
      <c r="AK27749" s="121"/>
    </row>
    <row r="27750" spans="37:37" ht="12.75">
      <c r="AK27750" s="121"/>
    </row>
    <row r="27751" spans="37:37" ht="12.75">
      <c r="AK27751" s="121"/>
    </row>
    <row r="27752" spans="37:37" ht="12.75">
      <c r="AK27752" s="121"/>
    </row>
    <row r="27753" spans="37:37" ht="12.75">
      <c r="AK27753" s="121"/>
    </row>
    <row r="27754" spans="37:37" ht="12.75">
      <c r="AK27754" s="121"/>
    </row>
    <row r="27755" spans="37:37" ht="12.75">
      <c r="AK27755" s="121"/>
    </row>
    <row r="27756" spans="37:37" ht="12.75">
      <c r="AK27756" s="121"/>
    </row>
    <row r="27757" spans="37:37" ht="12.75">
      <c r="AK27757" s="121"/>
    </row>
    <row r="27758" spans="37:37" ht="12.75">
      <c r="AK27758" s="121"/>
    </row>
    <row r="27759" spans="37:37" ht="12.75">
      <c r="AK27759" s="121"/>
    </row>
    <row r="27760" spans="37:37" ht="12.75">
      <c r="AK27760" s="121"/>
    </row>
    <row r="27761" spans="37:37" ht="12.75">
      <c r="AK27761" s="121"/>
    </row>
    <row r="27762" spans="37:37" ht="12.75">
      <c r="AK27762" s="121"/>
    </row>
    <row r="27763" spans="37:37" ht="12.75">
      <c r="AK27763" s="121"/>
    </row>
    <row r="27764" spans="37:37" ht="12.75">
      <c r="AK27764" s="121"/>
    </row>
    <row r="27765" spans="37:37" ht="12.75">
      <c r="AK27765" s="121"/>
    </row>
    <row r="27766" spans="37:37" ht="12.75">
      <c r="AK27766" s="121"/>
    </row>
    <row r="27767" spans="37:37" ht="12.75">
      <c r="AK27767" s="121"/>
    </row>
    <row r="27768" spans="37:37" ht="12.75">
      <c r="AK27768" s="121"/>
    </row>
    <row r="27769" spans="37:37" ht="12.75">
      <c r="AK27769" s="121"/>
    </row>
    <row r="27770" spans="37:37" ht="12.75">
      <c r="AK27770" s="121"/>
    </row>
    <row r="27771" spans="37:37" ht="12.75">
      <c r="AK27771" s="121"/>
    </row>
    <row r="27772" spans="37:37" ht="12.75">
      <c r="AK27772" s="121"/>
    </row>
    <row r="27773" spans="37:37" ht="12.75">
      <c r="AK27773" s="121"/>
    </row>
    <row r="27774" spans="37:37" ht="12.75">
      <c r="AK27774" s="121"/>
    </row>
    <row r="27775" spans="37:37" ht="12.75">
      <c r="AK27775" s="121"/>
    </row>
    <row r="27776" spans="37:37" ht="12.75">
      <c r="AK27776" s="121"/>
    </row>
    <row r="27777" spans="37:37" ht="12.75">
      <c r="AK27777" s="121"/>
    </row>
    <row r="27778" spans="37:37" ht="12.75">
      <c r="AK27778" s="121"/>
    </row>
    <row r="27779" spans="37:37" ht="12.75">
      <c r="AK27779" s="121"/>
    </row>
    <row r="27780" spans="37:37" ht="12.75">
      <c r="AK27780" s="121"/>
    </row>
    <row r="27781" spans="37:37" ht="12.75">
      <c r="AK27781" s="121"/>
    </row>
    <row r="27782" spans="37:37" ht="12.75">
      <c r="AK27782" s="121"/>
    </row>
    <row r="27783" spans="37:37" ht="12.75">
      <c r="AK27783" s="121"/>
    </row>
    <row r="27784" spans="37:37" ht="12.75">
      <c r="AK27784" s="121"/>
    </row>
    <row r="27785" spans="37:37" ht="12.75">
      <c r="AK27785" s="121"/>
    </row>
    <row r="27786" spans="37:37" ht="12.75">
      <c r="AK27786" s="121"/>
    </row>
    <row r="27787" spans="37:37" ht="12.75">
      <c r="AK27787" s="121"/>
    </row>
    <row r="27788" spans="37:37" ht="12.75">
      <c r="AK27788" s="121"/>
    </row>
    <row r="27789" spans="37:37" ht="12.75">
      <c r="AK27789" s="121"/>
    </row>
    <row r="27790" spans="37:37" ht="12.75">
      <c r="AK27790" s="121"/>
    </row>
    <row r="27791" spans="37:37" ht="12.75">
      <c r="AK27791" s="121"/>
    </row>
    <row r="27792" spans="37:37" ht="12.75">
      <c r="AK27792" s="121"/>
    </row>
    <row r="27793" spans="37:37" ht="12.75">
      <c r="AK27793" s="121"/>
    </row>
    <row r="27794" spans="37:37" ht="12.75">
      <c r="AK27794" s="121"/>
    </row>
    <row r="27795" spans="37:37" ht="12.75">
      <c r="AK27795" s="121"/>
    </row>
    <row r="27796" spans="37:37" ht="12.75">
      <c r="AK27796" s="121"/>
    </row>
    <row r="27797" spans="37:37" ht="12.75">
      <c r="AK27797" s="121"/>
    </row>
    <row r="27798" spans="37:37" ht="12.75">
      <c r="AK27798" s="121"/>
    </row>
    <row r="27799" spans="37:37" ht="12.75">
      <c r="AK27799" s="121"/>
    </row>
    <row r="27800" spans="37:37" ht="12.75">
      <c r="AK27800" s="121"/>
    </row>
    <row r="27801" spans="37:37" ht="12.75">
      <c r="AK27801" s="121"/>
    </row>
    <row r="27802" spans="37:37" ht="12.75">
      <c r="AK27802" s="121"/>
    </row>
    <row r="27803" spans="37:37" ht="12.75">
      <c r="AK27803" s="121"/>
    </row>
    <row r="27804" spans="37:37" ht="12.75">
      <c r="AK27804" s="121"/>
    </row>
    <row r="27805" spans="37:37" ht="12.75">
      <c r="AK27805" s="121"/>
    </row>
    <row r="27806" spans="37:37" ht="12.75">
      <c r="AK27806" s="121"/>
    </row>
    <row r="27807" spans="37:37" ht="12.75">
      <c r="AK27807" s="121"/>
    </row>
    <row r="27808" spans="37:37" ht="12.75">
      <c r="AK27808" s="121"/>
    </row>
    <row r="27809" spans="37:37" ht="12.75">
      <c r="AK27809" s="121"/>
    </row>
    <row r="27810" spans="37:37" ht="12.75">
      <c r="AK27810" s="121"/>
    </row>
    <row r="27811" spans="37:37" ht="12.75">
      <c r="AK27811" s="121"/>
    </row>
    <row r="27812" spans="37:37" ht="12.75">
      <c r="AK27812" s="121"/>
    </row>
    <row r="27813" spans="37:37" ht="12.75">
      <c r="AK27813" s="121"/>
    </row>
    <row r="27814" spans="37:37" ht="12.75">
      <c r="AK27814" s="121"/>
    </row>
    <row r="27815" spans="37:37" ht="12.75">
      <c r="AK27815" s="121"/>
    </row>
    <row r="27816" spans="37:37" ht="12.75">
      <c r="AK27816" s="121"/>
    </row>
    <row r="27817" spans="37:37" ht="12.75">
      <c r="AK27817" s="121"/>
    </row>
    <row r="27818" spans="37:37" ht="12.75">
      <c r="AK27818" s="121"/>
    </row>
    <row r="27819" spans="37:37" ht="12.75">
      <c r="AK27819" s="121"/>
    </row>
    <row r="27820" spans="37:37" ht="12.75">
      <c r="AK27820" s="121"/>
    </row>
    <row r="27821" spans="37:37" ht="12.75">
      <c r="AK27821" s="121"/>
    </row>
    <row r="27822" spans="37:37" ht="12.75">
      <c r="AK27822" s="121"/>
    </row>
    <row r="27823" spans="37:37" ht="12.75">
      <c r="AK27823" s="121"/>
    </row>
    <row r="27824" spans="37:37" ht="12.75">
      <c r="AK27824" s="121"/>
    </row>
    <row r="27825" spans="37:37" ht="12.75">
      <c r="AK27825" s="121"/>
    </row>
    <row r="27826" spans="37:37" ht="12.75">
      <c r="AK27826" s="121"/>
    </row>
    <row r="27827" spans="37:37" ht="12.75">
      <c r="AK27827" s="121"/>
    </row>
    <row r="27828" spans="37:37" ht="12.75">
      <c r="AK27828" s="121"/>
    </row>
    <row r="27829" spans="37:37" ht="12.75">
      <c r="AK27829" s="121"/>
    </row>
    <row r="27830" spans="37:37" ht="12.75">
      <c r="AK27830" s="121"/>
    </row>
    <row r="27831" spans="37:37" ht="12.75">
      <c r="AK27831" s="121"/>
    </row>
    <row r="27832" spans="37:37" ht="12.75">
      <c r="AK27832" s="121"/>
    </row>
    <row r="27833" spans="37:37" ht="12.75">
      <c r="AK27833" s="121"/>
    </row>
    <row r="27834" spans="37:37" ht="12.75">
      <c r="AK27834" s="121"/>
    </row>
    <row r="27835" spans="37:37" ht="12.75">
      <c r="AK27835" s="121"/>
    </row>
    <row r="27836" spans="37:37" ht="12.75">
      <c r="AK27836" s="121"/>
    </row>
    <row r="27837" spans="37:37" ht="12.75">
      <c r="AK27837" s="121"/>
    </row>
    <row r="27838" spans="37:37" ht="12.75">
      <c r="AK27838" s="121"/>
    </row>
    <row r="27839" spans="37:37" ht="12.75">
      <c r="AK27839" s="121"/>
    </row>
    <row r="27840" spans="37:37" ht="12.75">
      <c r="AK27840" s="121"/>
    </row>
    <row r="27841" spans="37:37" ht="12.75">
      <c r="AK27841" s="121"/>
    </row>
    <row r="27842" spans="37:37" ht="12.75">
      <c r="AK27842" s="121"/>
    </row>
    <row r="27843" spans="37:37" ht="12.75">
      <c r="AK27843" s="121"/>
    </row>
    <row r="27844" spans="37:37" ht="12.75">
      <c r="AK27844" s="121"/>
    </row>
    <row r="27845" spans="37:37" ht="12.75">
      <c r="AK27845" s="121"/>
    </row>
    <row r="27846" spans="37:37" ht="12.75">
      <c r="AK27846" s="121"/>
    </row>
    <row r="27847" spans="37:37" ht="12.75">
      <c r="AK27847" s="121"/>
    </row>
    <row r="27848" spans="37:37" ht="12.75">
      <c r="AK27848" s="121"/>
    </row>
    <row r="27849" spans="37:37" ht="12.75">
      <c r="AK27849" s="121"/>
    </row>
    <row r="27850" spans="37:37" ht="12.75">
      <c r="AK27850" s="121"/>
    </row>
    <row r="27851" spans="37:37" ht="12.75">
      <c r="AK27851" s="121"/>
    </row>
    <row r="27852" spans="37:37" ht="12.75">
      <c r="AK27852" s="121"/>
    </row>
    <row r="27853" spans="37:37" ht="12.75">
      <c r="AK27853" s="121"/>
    </row>
    <row r="27854" spans="37:37" ht="12.75">
      <c r="AK27854" s="121"/>
    </row>
    <row r="27855" spans="37:37" ht="12.75">
      <c r="AK27855" s="121"/>
    </row>
    <row r="27856" spans="37:37" ht="12.75">
      <c r="AK27856" s="121"/>
    </row>
    <row r="27857" spans="37:37" ht="12.75">
      <c r="AK27857" s="121"/>
    </row>
    <row r="27858" spans="37:37" ht="12.75">
      <c r="AK27858" s="121"/>
    </row>
    <row r="27859" spans="37:37" ht="12.75">
      <c r="AK27859" s="121"/>
    </row>
    <row r="27860" spans="37:37" ht="12.75">
      <c r="AK27860" s="121"/>
    </row>
    <row r="27861" spans="37:37" ht="12.75">
      <c r="AK27861" s="121"/>
    </row>
    <row r="27862" spans="37:37" ht="12.75">
      <c r="AK27862" s="121"/>
    </row>
    <row r="27863" spans="37:37" ht="12.75">
      <c r="AK27863" s="121"/>
    </row>
    <row r="27864" spans="37:37" ht="12.75">
      <c r="AK27864" s="121"/>
    </row>
    <row r="27865" spans="37:37" ht="12.75">
      <c r="AK27865" s="121"/>
    </row>
    <row r="27866" spans="37:37" ht="12.75">
      <c r="AK27866" s="121"/>
    </row>
    <row r="27867" spans="37:37" ht="12.75">
      <c r="AK27867" s="121"/>
    </row>
    <row r="27868" spans="37:37" ht="12.75">
      <c r="AK27868" s="121"/>
    </row>
    <row r="27869" spans="37:37" ht="12.75">
      <c r="AK27869" s="121"/>
    </row>
    <row r="27870" spans="37:37" ht="12.75">
      <c r="AK27870" s="121"/>
    </row>
    <row r="27871" spans="37:37" ht="12.75">
      <c r="AK27871" s="121"/>
    </row>
    <row r="27872" spans="37:37" ht="12.75">
      <c r="AK27872" s="121"/>
    </row>
    <row r="27873" spans="37:37" ht="12.75">
      <c r="AK27873" s="121"/>
    </row>
    <row r="27874" spans="37:37" ht="12.75">
      <c r="AK27874" s="121"/>
    </row>
    <row r="27875" spans="37:37" ht="12.75">
      <c r="AK27875" s="121"/>
    </row>
    <row r="27876" spans="37:37" ht="12.75">
      <c r="AK27876" s="121"/>
    </row>
    <row r="27877" spans="37:37" ht="12.75">
      <c r="AK27877" s="121"/>
    </row>
    <row r="27878" spans="37:37" ht="12.75">
      <c r="AK27878" s="121"/>
    </row>
    <row r="27879" spans="37:37" ht="12.75">
      <c r="AK27879" s="121"/>
    </row>
    <row r="27880" spans="37:37" ht="12.75">
      <c r="AK27880" s="121"/>
    </row>
    <row r="27881" spans="37:37" ht="12.75">
      <c r="AK27881" s="121"/>
    </row>
    <row r="27882" spans="37:37" ht="12.75">
      <c r="AK27882" s="121"/>
    </row>
    <row r="27883" spans="37:37" ht="12.75">
      <c r="AK27883" s="121"/>
    </row>
    <row r="27884" spans="37:37" ht="12.75">
      <c r="AK27884" s="121"/>
    </row>
    <row r="27885" spans="37:37" ht="12.75">
      <c r="AK27885" s="121"/>
    </row>
    <row r="27886" spans="37:37" ht="12.75">
      <c r="AK27886" s="121"/>
    </row>
    <row r="27887" spans="37:37" ht="12.75">
      <c r="AK27887" s="121"/>
    </row>
    <row r="27888" spans="37:37" ht="12.75">
      <c r="AK27888" s="121"/>
    </row>
    <row r="27889" spans="37:37" ht="12.75">
      <c r="AK27889" s="121"/>
    </row>
    <row r="27890" spans="37:37" ht="12.75">
      <c r="AK27890" s="121"/>
    </row>
    <row r="27891" spans="37:37" ht="12.75">
      <c r="AK27891" s="121"/>
    </row>
    <row r="27892" spans="37:37" ht="12.75">
      <c r="AK27892" s="121"/>
    </row>
    <row r="27893" spans="37:37" ht="12.75">
      <c r="AK27893" s="121"/>
    </row>
    <row r="27894" spans="37:37" ht="12.75">
      <c r="AK27894" s="121"/>
    </row>
    <row r="27895" spans="37:37" ht="12.75">
      <c r="AK27895" s="121"/>
    </row>
    <row r="27896" spans="37:37" ht="12.75">
      <c r="AK27896" s="121"/>
    </row>
    <row r="27897" spans="37:37" ht="12.75">
      <c r="AK27897" s="121"/>
    </row>
    <row r="27898" spans="37:37" ht="12.75">
      <c r="AK27898" s="121"/>
    </row>
    <row r="27899" spans="37:37" ht="12.75">
      <c r="AK27899" s="121"/>
    </row>
    <row r="27900" spans="37:37" ht="12.75">
      <c r="AK27900" s="121"/>
    </row>
    <row r="27901" spans="37:37" ht="12.75">
      <c r="AK27901" s="121"/>
    </row>
    <row r="27902" spans="37:37" ht="12.75">
      <c r="AK27902" s="121"/>
    </row>
    <row r="27903" spans="37:37" ht="12.75">
      <c r="AK27903" s="121"/>
    </row>
    <row r="27904" spans="37:37" ht="12.75">
      <c r="AK27904" s="121"/>
    </row>
    <row r="27905" spans="37:37" ht="12.75">
      <c r="AK27905" s="121"/>
    </row>
    <row r="27906" spans="37:37" ht="12.75">
      <c r="AK27906" s="121"/>
    </row>
    <row r="27907" spans="37:37" ht="12.75">
      <c r="AK27907" s="121"/>
    </row>
    <row r="27908" spans="37:37" ht="12.75">
      <c r="AK27908" s="121"/>
    </row>
    <row r="27909" spans="37:37" ht="12.75">
      <c r="AK27909" s="121"/>
    </row>
    <row r="27910" spans="37:37" ht="12.75">
      <c r="AK27910" s="121"/>
    </row>
    <row r="27911" spans="37:37" ht="12.75">
      <c r="AK27911" s="121"/>
    </row>
    <row r="27912" spans="37:37" ht="12.75">
      <c r="AK27912" s="121"/>
    </row>
    <row r="27913" spans="37:37" ht="12.75">
      <c r="AK27913" s="121"/>
    </row>
    <row r="27914" spans="37:37" ht="12.75">
      <c r="AK27914" s="121"/>
    </row>
    <row r="27915" spans="37:37" ht="12.75">
      <c r="AK27915" s="121"/>
    </row>
    <row r="27916" spans="37:37" ht="12.75">
      <c r="AK27916" s="121"/>
    </row>
    <row r="27917" spans="37:37" ht="12.75">
      <c r="AK27917" s="121"/>
    </row>
    <row r="27918" spans="37:37" ht="12.75">
      <c r="AK27918" s="121"/>
    </row>
    <row r="27919" spans="37:37" ht="12.75">
      <c r="AK27919" s="121"/>
    </row>
    <row r="27920" spans="37:37" ht="12.75">
      <c r="AK27920" s="121"/>
    </row>
    <row r="27921" spans="37:37" ht="12.75">
      <c r="AK27921" s="121"/>
    </row>
    <row r="27922" spans="37:37" ht="12.75">
      <c r="AK27922" s="121"/>
    </row>
    <row r="27923" spans="37:37" ht="12.75">
      <c r="AK27923" s="121"/>
    </row>
    <row r="27924" spans="37:37" ht="12.75">
      <c r="AK27924" s="121"/>
    </row>
    <row r="27925" spans="37:37" ht="12.75">
      <c r="AK27925" s="121"/>
    </row>
    <row r="27926" spans="37:37" ht="12.75">
      <c r="AK27926" s="121"/>
    </row>
    <row r="27927" spans="37:37" ht="12.75">
      <c r="AK27927" s="121"/>
    </row>
    <row r="27928" spans="37:37" ht="12.75">
      <c r="AK27928" s="121"/>
    </row>
    <row r="27929" spans="37:37" ht="12.75">
      <c r="AK27929" s="121"/>
    </row>
    <row r="27930" spans="37:37" ht="12.75">
      <c r="AK27930" s="121"/>
    </row>
    <row r="27931" spans="37:37" ht="12.75">
      <c r="AK27931" s="121"/>
    </row>
    <row r="27932" spans="37:37" ht="12.75">
      <c r="AK27932" s="121"/>
    </row>
    <row r="27933" spans="37:37" ht="12.75">
      <c r="AK27933" s="121"/>
    </row>
    <row r="27934" spans="37:37" ht="12.75">
      <c r="AK27934" s="121"/>
    </row>
    <row r="27935" spans="37:37" ht="12.75">
      <c r="AK27935" s="121"/>
    </row>
    <row r="27936" spans="37:37" ht="12.75">
      <c r="AK27936" s="121"/>
    </row>
    <row r="27937" spans="37:37" ht="12.75">
      <c r="AK27937" s="121"/>
    </row>
    <row r="27938" spans="37:37" ht="12.75">
      <c r="AK27938" s="121"/>
    </row>
    <row r="27939" spans="37:37" ht="12.75">
      <c r="AK27939" s="121"/>
    </row>
    <row r="27940" spans="37:37" ht="12.75">
      <c r="AK27940" s="121"/>
    </row>
    <row r="27941" spans="37:37" ht="12.75">
      <c r="AK27941" s="121"/>
    </row>
    <row r="27942" spans="37:37" ht="12.75">
      <c r="AK27942" s="121"/>
    </row>
    <row r="27943" spans="37:37" ht="12.75">
      <c r="AK27943" s="121"/>
    </row>
    <row r="27944" spans="37:37" ht="12.75">
      <c r="AK27944" s="121"/>
    </row>
    <row r="27945" spans="37:37" ht="12.75">
      <c r="AK27945" s="121"/>
    </row>
    <row r="27946" spans="37:37" ht="12.75">
      <c r="AK27946" s="121"/>
    </row>
    <row r="27947" spans="37:37" ht="12.75">
      <c r="AK27947" s="121"/>
    </row>
    <row r="27948" spans="37:37" ht="12.75">
      <c r="AK27948" s="121"/>
    </row>
    <row r="27949" spans="37:37" ht="12.75">
      <c r="AK27949" s="121"/>
    </row>
    <row r="27950" spans="37:37" ht="12.75">
      <c r="AK27950" s="121"/>
    </row>
    <row r="27951" spans="37:37" ht="12.75">
      <c r="AK27951" s="121"/>
    </row>
    <row r="27952" spans="37:37" ht="12.75">
      <c r="AK27952" s="121"/>
    </row>
    <row r="27953" spans="37:37" ht="12.75">
      <c r="AK27953" s="121"/>
    </row>
    <row r="27954" spans="37:37" ht="12.75">
      <c r="AK27954" s="121"/>
    </row>
    <row r="27955" spans="37:37" ht="12.75">
      <c r="AK27955" s="121"/>
    </row>
    <row r="27956" spans="37:37" ht="12.75">
      <c r="AK27956" s="121"/>
    </row>
    <row r="27957" spans="37:37" ht="12.75">
      <c r="AK27957" s="121"/>
    </row>
    <row r="27958" spans="37:37" ht="12.75">
      <c r="AK27958" s="121"/>
    </row>
    <row r="27959" spans="37:37" ht="12.75">
      <c r="AK27959" s="121"/>
    </row>
    <row r="27960" spans="37:37" ht="12.75">
      <c r="AK27960" s="121"/>
    </row>
    <row r="27961" spans="37:37" ht="12.75">
      <c r="AK27961" s="121"/>
    </row>
    <row r="27962" spans="37:37" ht="12.75">
      <c r="AK27962" s="121"/>
    </row>
    <row r="27963" spans="37:37" ht="12.75">
      <c r="AK27963" s="121"/>
    </row>
    <row r="27964" spans="37:37" ht="12.75">
      <c r="AK27964" s="121"/>
    </row>
    <row r="27965" spans="37:37" ht="12.75">
      <c r="AK27965" s="121"/>
    </row>
    <row r="27966" spans="37:37" ht="12.75">
      <c r="AK27966" s="121"/>
    </row>
    <row r="27967" spans="37:37" ht="12.75">
      <c r="AK27967" s="121"/>
    </row>
    <row r="27968" spans="37:37" ht="12.75">
      <c r="AK27968" s="121"/>
    </row>
    <row r="27969" spans="37:37" ht="12.75">
      <c r="AK27969" s="121"/>
    </row>
    <row r="27970" spans="37:37" ht="12.75">
      <c r="AK27970" s="121"/>
    </row>
    <row r="27971" spans="37:37" ht="12.75">
      <c r="AK27971" s="121"/>
    </row>
    <row r="27972" spans="37:37" ht="12.75">
      <c r="AK27972" s="121"/>
    </row>
    <row r="27973" spans="37:37" ht="12.75">
      <c r="AK27973" s="121"/>
    </row>
    <row r="27974" spans="37:37" ht="12.75">
      <c r="AK27974" s="121"/>
    </row>
    <row r="27975" spans="37:37" ht="12.75">
      <c r="AK27975" s="121"/>
    </row>
    <row r="27976" spans="37:37" ht="12.75">
      <c r="AK27976" s="121"/>
    </row>
    <row r="27977" spans="37:37" ht="12.75">
      <c r="AK27977" s="121"/>
    </row>
    <row r="27978" spans="37:37" ht="12.75">
      <c r="AK27978" s="121"/>
    </row>
    <row r="27979" spans="37:37" ht="12.75">
      <c r="AK27979" s="121"/>
    </row>
    <row r="27980" spans="37:37" ht="12.75">
      <c r="AK27980" s="121"/>
    </row>
    <row r="27981" spans="37:37" ht="12.75">
      <c r="AK27981" s="121"/>
    </row>
    <row r="27982" spans="37:37" ht="12.75">
      <c r="AK27982" s="121"/>
    </row>
    <row r="27983" spans="37:37" ht="12.75">
      <c r="AK27983" s="121"/>
    </row>
    <row r="27984" spans="37:37" ht="12.75">
      <c r="AK27984" s="121"/>
    </row>
    <row r="27985" spans="37:37" ht="12.75">
      <c r="AK27985" s="121"/>
    </row>
    <row r="27986" spans="37:37" ht="12.75">
      <c r="AK27986" s="121"/>
    </row>
    <row r="27987" spans="37:37" ht="12.75">
      <c r="AK27987" s="121"/>
    </row>
    <row r="27988" spans="37:37" ht="12.75">
      <c r="AK27988" s="121"/>
    </row>
    <row r="27989" spans="37:37" ht="12.75">
      <c r="AK27989" s="121"/>
    </row>
    <row r="27990" spans="37:37" ht="12.75">
      <c r="AK27990" s="121"/>
    </row>
    <row r="27991" spans="37:37" ht="12.75">
      <c r="AK27991" s="121"/>
    </row>
    <row r="27992" spans="37:37" ht="12.75">
      <c r="AK27992" s="121"/>
    </row>
    <row r="27993" spans="37:37" ht="12.75">
      <c r="AK27993" s="121"/>
    </row>
    <row r="27994" spans="37:37" ht="12.75">
      <c r="AK27994" s="121"/>
    </row>
    <row r="27995" spans="37:37" ht="12.75">
      <c r="AK27995" s="121"/>
    </row>
    <row r="27996" spans="37:37" ht="12.75">
      <c r="AK27996" s="121"/>
    </row>
    <row r="27997" spans="37:37" ht="12.75">
      <c r="AK27997" s="121"/>
    </row>
    <row r="27998" spans="37:37" ht="12.75">
      <c r="AK27998" s="121"/>
    </row>
    <row r="27999" spans="37:37" ht="12.75">
      <c r="AK27999" s="121"/>
    </row>
    <row r="28000" spans="37:37" ht="12.75">
      <c r="AK28000" s="121"/>
    </row>
    <row r="28001" spans="37:37" ht="12.75">
      <c r="AK28001" s="121"/>
    </row>
    <row r="28002" spans="37:37" ht="12.75">
      <c r="AK28002" s="121"/>
    </row>
    <row r="28003" spans="37:37" ht="12.75">
      <c r="AK28003" s="121"/>
    </row>
    <row r="28004" spans="37:37" ht="12.75">
      <c r="AK28004" s="121"/>
    </row>
    <row r="28005" spans="37:37" ht="12.75">
      <c r="AK28005" s="121"/>
    </row>
    <row r="28006" spans="37:37" ht="12.75">
      <c r="AK28006" s="121"/>
    </row>
    <row r="28007" spans="37:37" ht="12.75">
      <c r="AK28007" s="121"/>
    </row>
    <row r="28008" spans="37:37" ht="12.75">
      <c r="AK28008" s="121"/>
    </row>
    <row r="28009" spans="37:37" ht="12.75">
      <c r="AK28009" s="121"/>
    </row>
    <row r="28010" spans="37:37" ht="12.75">
      <c r="AK28010" s="121"/>
    </row>
    <row r="28011" spans="37:37" ht="12.75">
      <c r="AK28011" s="121"/>
    </row>
    <row r="28012" spans="37:37" ht="12.75">
      <c r="AK28012" s="121"/>
    </row>
    <row r="28013" spans="37:37" ht="12.75">
      <c r="AK28013" s="121"/>
    </row>
    <row r="28014" spans="37:37" ht="12.75">
      <c r="AK28014" s="121"/>
    </row>
    <row r="28015" spans="37:37" ht="12.75">
      <c r="AK28015" s="121"/>
    </row>
    <row r="28016" spans="37:37" ht="12.75">
      <c r="AK28016" s="121"/>
    </row>
    <row r="28017" spans="37:37" ht="12.75">
      <c r="AK28017" s="121"/>
    </row>
    <row r="28018" spans="37:37" ht="12.75">
      <c r="AK28018" s="121"/>
    </row>
    <row r="28019" spans="37:37" ht="12.75">
      <c r="AK28019" s="121"/>
    </row>
    <row r="28020" spans="37:37" ht="12.75">
      <c r="AK28020" s="121"/>
    </row>
    <row r="28021" spans="37:37" ht="12.75">
      <c r="AK28021" s="121"/>
    </row>
    <row r="28022" spans="37:37" ht="12.75">
      <c r="AK28022" s="121"/>
    </row>
    <row r="28023" spans="37:37" ht="12.75">
      <c r="AK28023" s="121"/>
    </row>
    <row r="28024" spans="37:37" ht="12.75">
      <c r="AK28024" s="121"/>
    </row>
    <row r="28025" spans="37:37" ht="12.75">
      <c r="AK28025" s="121"/>
    </row>
    <row r="28026" spans="37:37" ht="12.75">
      <c r="AK28026" s="121"/>
    </row>
    <row r="28027" spans="37:37" ht="12.75">
      <c r="AK28027" s="121"/>
    </row>
    <row r="28028" spans="37:37" ht="12.75">
      <c r="AK28028" s="121"/>
    </row>
    <row r="28029" spans="37:37" ht="12.75">
      <c r="AK28029" s="121"/>
    </row>
    <row r="28030" spans="37:37" ht="12.75">
      <c r="AK28030" s="121"/>
    </row>
    <row r="28031" spans="37:37" ht="12.75">
      <c r="AK28031" s="121"/>
    </row>
    <row r="28032" spans="37:37" ht="12.75">
      <c r="AK28032" s="121"/>
    </row>
    <row r="28033" spans="37:37" ht="12.75">
      <c r="AK28033" s="121"/>
    </row>
    <row r="28034" spans="37:37" ht="12.75">
      <c r="AK28034" s="121"/>
    </row>
    <row r="28035" spans="37:37" ht="12.75">
      <c r="AK28035" s="121"/>
    </row>
    <row r="28036" spans="37:37" ht="12.75">
      <c r="AK28036" s="121"/>
    </row>
    <row r="28037" spans="37:37" ht="12.75">
      <c r="AK28037" s="121"/>
    </row>
    <row r="28038" spans="37:37" ht="12.75">
      <c r="AK28038" s="121"/>
    </row>
    <row r="28039" spans="37:37" ht="12.75">
      <c r="AK28039" s="121"/>
    </row>
    <row r="28040" spans="37:37" ht="12.75">
      <c r="AK28040" s="121"/>
    </row>
    <row r="28041" spans="37:37" ht="12.75">
      <c r="AK28041" s="121"/>
    </row>
    <row r="28042" spans="37:37" ht="12.75">
      <c r="AK28042" s="121"/>
    </row>
    <row r="28043" spans="37:37" ht="12.75">
      <c r="AK28043" s="121"/>
    </row>
    <row r="28044" spans="37:37" ht="12.75">
      <c r="AK28044" s="121"/>
    </row>
    <row r="28045" spans="37:37" ht="12.75">
      <c r="AK28045" s="121"/>
    </row>
    <row r="28046" spans="37:37" ht="12.75">
      <c r="AK28046" s="121"/>
    </row>
    <row r="28047" spans="37:37" ht="12.75">
      <c r="AK28047" s="121"/>
    </row>
    <row r="28048" spans="37:37" ht="12.75">
      <c r="AK28048" s="121"/>
    </row>
    <row r="28049" spans="37:37" ht="12.75">
      <c r="AK28049" s="121"/>
    </row>
    <row r="28050" spans="37:37" ht="12.75">
      <c r="AK28050" s="121"/>
    </row>
    <row r="28051" spans="37:37" ht="12.75">
      <c r="AK28051" s="121"/>
    </row>
    <row r="28052" spans="37:37" ht="12.75">
      <c r="AK28052" s="121"/>
    </row>
    <row r="28053" spans="37:37" ht="12.75">
      <c r="AK28053" s="121"/>
    </row>
    <row r="28054" spans="37:37" ht="12.75">
      <c r="AK28054" s="121"/>
    </row>
    <row r="28055" spans="37:37" ht="12.75">
      <c r="AK28055" s="121"/>
    </row>
    <row r="28056" spans="37:37" ht="12.75">
      <c r="AK28056" s="121"/>
    </row>
    <row r="28057" spans="37:37" ht="12.75">
      <c r="AK28057" s="121"/>
    </row>
    <row r="28058" spans="37:37" ht="12.75">
      <c r="AK28058" s="121"/>
    </row>
    <row r="28059" spans="37:37" ht="12.75">
      <c r="AK28059" s="121"/>
    </row>
    <row r="28060" spans="37:37" ht="12.75">
      <c r="AK28060" s="121"/>
    </row>
    <row r="28061" spans="37:37" ht="12.75">
      <c r="AK28061" s="121"/>
    </row>
    <row r="28062" spans="37:37" ht="12.75">
      <c r="AK28062" s="121"/>
    </row>
    <row r="28063" spans="37:37" ht="12.75">
      <c r="AK28063" s="121"/>
    </row>
    <row r="28064" spans="37:37" ht="12.75">
      <c r="AK28064" s="121"/>
    </row>
    <row r="28065" spans="37:37" ht="12.75">
      <c r="AK28065" s="121"/>
    </row>
    <row r="28066" spans="37:37" ht="12.75">
      <c r="AK28066" s="121"/>
    </row>
    <row r="28067" spans="37:37" ht="12.75">
      <c r="AK28067" s="121"/>
    </row>
    <row r="28068" spans="37:37" ht="12.75">
      <c r="AK28068" s="121"/>
    </row>
    <row r="28069" spans="37:37" ht="12.75">
      <c r="AK28069" s="121"/>
    </row>
    <row r="28070" spans="37:37" ht="12.75">
      <c r="AK28070" s="121"/>
    </row>
    <row r="28071" spans="37:37" ht="12.75">
      <c r="AK28071" s="121"/>
    </row>
    <row r="28072" spans="37:37" ht="12.75">
      <c r="AK28072" s="121"/>
    </row>
    <row r="28073" spans="37:37" ht="12.75">
      <c r="AK28073" s="121"/>
    </row>
    <row r="28074" spans="37:37" ht="12.75">
      <c r="AK28074" s="121"/>
    </row>
    <row r="28075" spans="37:37" ht="12.75">
      <c r="AK28075" s="121"/>
    </row>
    <row r="28076" spans="37:37" ht="12.75">
      <c r="AK28076" s="121"/>
    </row>
    <row r="28077" spans="37:37" ht="12.75">
      <c r="AK28077" s="121"/>
    </row>
    <row r="28078" spans="37:37" ht="12.75">
      <c r="AK28078" s="121"/>
    </row>
    <row r="28079" spans="37:37" ht="12.75">
      <c r="AK28079" s="121"/>
    </row>
    <row r="28080" spans="37:37" ht="12.75">
      <c r="AK28080" s="121"/>
    </row>
    <row r="28081" spans="37:37" ht="12.75">
      <c r="AK28081" s="121"/>
    </row>
    <row r="28082" spans="37:37" ht="12.75">
      <c r="AK28082" s="121"/>
    </row>
    <row r="28083" spans="37:37" ht="12.75">
      <c r="AK28083" s="121"/>
    </row>
    <row r="28084" spans="37:37" ht="12.75">
      <c r="AK28084" s="121"/>
    </row>
    <row r="28085" spans="37:37" ht="12.75">
      <c r="AK28085" s="121"/>
    </row>
    <row r="28086" spans="37:37" ht="12.75">
      <c r="AK28086" s="121"/>
    </row>
    <row r="28087" spans="37:37" ht="12.75">
      <c r="AK28087" s="121"/>
    </row>
    <row r="28088" spans="37:37" ht="12.75">
      <c r="AK28088" s="121"/>
    </row>
    <row r="28089" spans="37:37" ht="12.75">
      <c r="AK28089" s="121"/>
    </row>
    <row r="28090" spans="37:37" ht="12.75">
      <c r="AK28090" s="121"/>
    </row>
    <row r="28091" spans="37:37" ht="12.75">
      <c r="AK28091" s="121"/>
    </row>
    <row r="28092" spans="37:37" ht="12.75">
      <c r="AK28092" s="121"/>
    </row>
    <row r="28093" spans="37:37" ht="12.75">
      <c r="AK28093" s="121"/>
    </row>
    <row r="28094" spans="37:37" ht="12.75">
      <c r="AK28094" s="121"/>
    </row>
    <row r="28095" spans="37:37" ht="12.75">
      <c r="AK28095" s="121"/>
    </row>
    <row r="28096" spans="37:37" ht="12.75">
      <c r="AK28096" s="121"/>
    </row>
    <row r="28097" spans="37:37" ht="12.75">
      <c r="AK28097" s="121"/>
    </row>
    <row r="28098" spans="37:37" ht="12.75">
      <c r="AK28098" s="121"/>
    </row>
    <row r="28099" spans="37:37" ht="12.75">
      <c r="AK28099" s="121"/>
    </row>
    <row r="28100" spans="37:37" ht="12.75">
      <c r="AK28100" s="121"/>
    </row>
    <row r="28101" spans="37:37" ht="12.75">
      <c r="AK28101" s="121"/>
    </row>
    <row r="28102" spans="37:37" ht="12.75">
      <c r="AK28102" s="121"/>
    </row>
    <row r="28103" spans="37:37" ht="12.75">
      <c r="AK28103" s="121"/>
    </row>
    <row r="28104" spans="37:37" ht="12.75">
      <c r="AK28104" s="121"/>
    </row>
    <row r="28105" spans="37:37" ht="12.75">
      <c r="AK28105" s="121"/>
    </row>
    <row r="28106" spans="37:37" ht="12.75">
      <c r="AK28106" s="121"/>
    </row>
    <row r="28107" spans="37:37" ht="12.75">
      <c r="AK28107" s="121"/>
    </row>
    <row r="28108" spans="37:37" ht="12.75">
      <c r="AK28108" s="121"/>
    </row>
    <row r="28109" spans="37:37" ht="12.75">
      <c r="AK28109" s="121"/>
    </row>
    <row r="28110" spans="37:37" ht="12.75">
      <c r="AK28110" s="121"/>
    </row>
    <row r="28111" spans="37:37" ht="12.75">
      <c r="AK28111" s="121"/>
    </row>
    <row r="28112" spans="37:37" ht="12.75">
      <c r="AK28112" s="121"/>
    </row>
    <row r="28113" spans="37:37" ht="12.75">
      <c r="AK28113" s="121"/>
    </row>
    <row r="28114" spans="37:37" ht="12.75">
      <c r="AK28114" s="121"/>
    </row>
    <row r="28115" spans="37:37" ht="12.75">
      <c r="AK28115" s="121"/>
    </row>
    <row r="28116" spans="37:37" ht="12.75">
      <c r="AK28116" s="121"/>
    </row>
    <row r="28117" spans="37:37" ht="12.75">
      <c r="AK28117" s="121"/>
    </row>
    <row r="28118" spans="37:37" ht="12.75">
      <c r="AK28118" s="121"/>
    </row>
    <row r="28119" spans="37:37" ht="12.75">
      <c r="AK28119" s="121"/>
    </row>
    <row r="28120" spans="37:37" ht="12.75">
      <c r="AK28120" s="121"/>
    </row>
    <row r="28121" spans="37:37" ht="12.75">
      <c r="AK28121" s="121"/>
    </row>
    <row r="28122" spans="37:37" ht="12.75">
      <c r="AK28122" s="121"/>
    </row>
    <row r="28123" spans="37:37" ht="12.75">
      <c r="AK28123" s="121"/>
    </row>
    <row r="28124" spans="37:37" ht="12.75">
      <c r="AK28124" s="121"/>
    </row>
    <row r="28125" spans="37:37" ht="12.75">
      <c r="AK28125" s="121"/>
    </row>
    <row r="28126" spans="37:37" ht="12.75">
      <c r="AK28126" s="121"/>
    </row>
    <row r="28127" spans="37:37" ht="12.75">
      <c r="AK28127" s="121"/>
    </row>
    <row r="28128" spans="37:37" ht="12.75">
      <c r="AK28128" s="121"/>
    </row>
    <row r="28129" spans="37:37" ht="12.75">
      <c r="AK28129" s="121"/>
    </row>
    <row r="28130" spans="37:37" ht="12.75">
      <c r="AK28130" s="121"/>
    </row>
    <row r="28131" spans="37:37" ht="12.75">
      <c r="AK28131" s="121"/>
    </row>
    <row r="28132" spans="37:37" ht="12.75">
      <c r="AK28132" s="121"/>
    </row>
    <row r="28133" spans="37:37" ht="12.75">
      <c r="AK28133" s="121"/>
    </row>
    <row r="28134" spans="37:37" ht="12.75">
      <c r="AK28134" s="121"/>
    </row>
    <row r="28135" spans="37:37" ht="12.75">
      <c r="AK28135" s="121"/>
    </row>
    <row r="28136" spans="37:37" ht="12.75">
      <c r="AK28136" s="121"/>
    </row>
    <row r="28137" spans="37:37" ht="12.75">
      <c r="AK28137" s="121"/>
    </row>
    <row r="28138" spans="37:37" ht="12.75">
      <c r="AK28138" s="121"/>
    </row>
    <row r="28139" spans="37:37" ht="12.75">
      <c r="AK28139" s="121"/>
    </row>
    <row r="28140" spans="37:37" ht="12.75">
      <c r="AK28140" s="121"/>
    </row>
    <row r="28141" spans="37:37" ht="12.75">
      <c r="AK28141" s="121"/>
    </row>
    <row r="28142" spans="37:37" ht="12.75">
      <c r="AK28142" s="121"/>
    </row>
    <row r="28143" spans="37:37" ht="12.75">
      <c r="AK28143" s="121"/>
    </row>
    <row r="28144" spans="37:37" ht="12.75">
      <c r="AK28144" s="121"/>
    </row>
    <row r="28145" spans="37:37" ht="12.75">
      <c r="AK28145" s="121"/>
    </row>
    <row r="28146" spans="37:37" ht="12.75">
      <c r="AK28146" s="121"/>
    </row>
    <row r="28147" spans="37:37" ht="12.75">
      <c r="AK28147" s="121"/>
    </row>
    <row r="28148" spans="37:37" ht="12.75">
      <c r="AK28148" s="121"/>
    </row>
    <row r="28149" spans="37:37" ht="12.75">
      <c r="AK28149" s="121"/>
    </row>
    <row r="28150" spans="37:37" ht="12.75">
      <c r="AK28150" s="121"/>
    </row>
    <row r="28151" spans="37:37" ht="12.75">
      <c r="AK28151" s="121"/>
    </row>
    <row r="28152" spans="37:37" ht="12.75">
      <c r="AK28152" s="121"/>
    </row>
    <row r="28153" spans="37:37" ht="12.75">
      <c r="AK28153" s="121"/>
    </row>
    <row r="28154" spans="37:37" ht="12.75">
      <c r="AK28154" s="121"/>
    </row>
    <row r="28155" spans="37:37" ht="12.75">
      <c r="AK28155" s="121"/>
    </row>
    <row r="28156" spans="37:37" ht="12.75">
      <c r="AK28156" s="121"/>
    </row>
    <row r="28157" spans="37:37" ht="12.75">
      <c r="AK28157" s="121"/>
    </row>
    <row r="28158" spans="37:37" ht="12.75">
      <c r="AK28158" s="121"/>
    </row>
    <row r="28159" spans="37:37" ht="12.75">
      <c r="AK28159" s="121"/>
    </row>
    <row r="28160" spans="37:37" ht="12.75">
      <c r="AK28160" s="121"/>
    </row>
    <row r="28161" spans="37:37" ht="12.75">
      <c r="AK28161" s="121"/>
    </row>
    <row r="28162" spans="37:37" ht="12.75">
      <c r="AK28162" s="121"/>
    </row>
    <row r="28163" spans="37:37" ht="12.75">
      <c r="AK28163" s="121"/>
    </row>
    <row r="28164" spans="37:37" ht="12.75">
      <c r="AK28164" s="121"/>
    </row>
    <row r="28165" spans="37:37" ht="12.75">
      <c r="AK28165" s="121"/>
    </row>
    <row r="28166" spans="37:37" ht="12.75">
      <c r="AK28166" s="121"/>
    </row>
    <row r="28167" spans="37:37" ht="12.75">
      <c r="AK28167" s="121"/>
    </row>
    <row r="28168" spans="37:37" ht="12.75">
      <c r="AK28168" s="121"/>
    </row>
    <row r="28169" spans="37:37" ht="12.75">
      <c r="AK28169" s="121"/>
    </row>
    <row r="28170" spans="37:37" ht="12.75">
      <c r="AK28170" s="121"/>
    </row>
    <row r="28171" spans="37:37" ht="12.75">
      <c r="AK28171" s="121"/>
    </row>
    <row r="28172" spans="37:37" ht="12.75">
      <c r="AK28172" s="121"/>
    </row>
    <row r="28173" spans="37:37" ht="12.75">
      <c r="AK28173" s="121"/>
    </row>
    <row r="28174" spans="37:37" ht="12.75">
      <c r="AK28174" s="121"/>
    </row>
    <row r="28175" spans="37:37" ht="12.75">
      <c r="AK28175" s="121"/>
    </row>
    <row r="28176" spans="37:37" ht="12.75">
      <c r="AK28176" s="121"/>
    </row>
    <row r="28177" spans="37:37" ht="12.75">
      <c r="AK28177" s="121"/>
    </row>
    <row r="28178" spans="37:37" ht="12.75">
      <c r="AK28178" s="121"/>
    </row>
    <row r="28179" spans="37:37" ht="12.75">
      <c r="AK28179" s="121"/>
    </row>
    <row r="28180" spans="37:37" ht="12.75">
      <c r="AK28180" s="121"/>
    </row>
    <row r="28181" spans="37:37" ht="12.75">
      <c r="AK28181" s="121"/>
    </row>
    <row r="28182" spans="37:37" ht="12.75">
      <c r="AK28182" s="121"/>
    </row>
    <row r="28183" spans="37:37" ht="12.75">
      <c r="AK28183" s="121"/>
    </row>
    <row r="28184" spans="37:37" ht="12.75">
      <c r="AK28184" s="121"/>
    </row>
    <row r="28185" spans="37:37" ht="12.75">
      <c r="AK28185" s="121"/>
    </row>
    <row r="28186" spans="37:37" ht="12.75">
      <c r="AK28186" s="121"/>
    </row>
    <row r="28187" spans="37:37" ht="12.75">
      <c r="AK28187" s="121"/>
    </row>
    <row r="28188" spans="37:37" ht="12.75">
      <c r="AK28188" s="121"/>
    </row>
    <row r="28189" spans="37:37" ht="12.75">
      <c r="AK28189" s="121"/>
    </row>
    <row r="28190" spans="37:37" ht="12.75">
      <c r="AK28190" s="121"/>
    </row>
    <row r="28191" spans="37:37" ht="12.75">
      <c r="AK28191" s="121"/>
    </row>
    <row r="28192" spans="37:37" ht="12.75">
      <c r="AK28192" s="121"/>
    </row>
    <row r="28193" spans="37:37" ht="12.75">
      <c r="AK28193" s="121"/>
    </row>
    <row r="28194" spans="37:37" ht="12.75">
      <c r="AK28194" s="121"/>
    </row>
    <row r="28195" spans="37:37" ht="12.75">
      <c r="AK28195" s="121"/>
    </row>
    <row r="28196" spans="37:37" ht="12.75">
      <c r="AK28196" s="121"/>
    </row>
    <row r="28197" spans="37:37" ht="12.75">
      <c r="AK28197" s="121"/>
    </row>
    <row r="28198" spans="37:37" ht="12.75">
      <c r="AK28198" s="121"/>
    </row>
    <row r="28199" spans="37:37" ht="12.75">
      <c r="AK28199" s="121"/>
    </row>
    <row r="28200" spans="37:37" ht="12.75">
      <c r="AK28200" s="121"/>
    </row>
    <row r="28201" spans="37:37" ht="12.75">
      <c r="AK28201" s="121"/>
    </row>
    <row r="28202" spans="37:37" ht="12.75">
      <c r="AK28202" s="121"/>
    </row>
    <row r="28203" spans="37:37" ht="12.75">
      <c r="AK28203" s="121"/>
    </row>
    <row r="28204" spans="37:37" ht="12.75">
      <c r="AK28204" s="121"/>
    </row>
    <row r="28205" spans="37:37" ht="12.75">
      <c r="AK28205" s="121"/>
    </row>
    <row r="28206" spans="37:37" ht="12.75">
      <c r="AK28206" s="121"/>
    </row>
    <row r="28207" spans="37:37" ht="12.75">
      <c r="AK28207" s="121"/>
    </row>
    <row r="28208" spans="37:37" ht="12.75">
      <c r="AK28208" s="121"/>
    </row>
    <row r="28209" spans="37:37" ht="12.75">
      <c r="AK28209" s="121"/>
    </row>
    <row r="28210" spans="37:37" ht="12.75">
      <c r="AK28210" s="121"/>
    </row>
    <row r="28211" spans="37:37" ht="12.75">
      <c r="AK28211" s="121"/>
    </row>
    <row r="28212" spans="37:37" ht="12.75">
      <c r="AK28212" s="121"/>
    </row>
    <row r="28213" spans="37:37" ht="12.75">
      <c r="AK28213" s="121"/>
    </row>
    <row r="28214" spans="37:37" ht="12.75">
      <c r="AK28214" s="121"/>
    </row>
    <row r="28215" spans="37:37" ht="12.75">
      <c r="AK28215" s="121"/>
    </row>
    <row r="28216" spans="37:37" ht="12.75">
      <c r="AK28216" s="121"/>
    </row>
    <row r="28217" spans="37:37" ht="12.75">
      <c r="AK28217" s="121"/>
    </row>
    <row r="28218" spans="37:37" ht="12.75">
      <c r="AK28218" s="121"/>
    </row>
    <row r="28219" spans="37:37" ht="12.75">
      <c r="AK28219" s="121"/>
    </row>
    <row r="28220" spans="37:37" ht="12.75">
      <c r="AK28220" s="121"/>
    </row>
    <row r="28221" spans="37:37" ht="12.75">
      <c r="AK28221" s="121"/>
    </row>
    <row r="28222" spans="37:37" ht="12.75">
      <c r="AK28222" s="121"/>
    </row>
    <row r="28223" spans="37:37" ht="12.75">
      <c r="AK28223" s="121"/>
    </row>
    <row r="28224" spans="37:37" ht="12.75">
      <c r="AK28224" s="121"/>
    </row>
    <row r="28225" spans="37:37" ht="12.75">
      <c r="AK28225" s="121"/>
    </row>
    <row r="28226" spans="37:37" ht="12.75">
      <c r="AK28226" s="121"/>
    </row>
    <row r="28227" spans="37:37" ht="12.75">
      <c r="AK28227" s="121"/>
    </row>
    <row r="28228" spans="37:37" ht="12.75">
      <c r="AK28228" s="121"/>
    </row>
    <row r="28229" spans="37:37" ht="12.75">
      <c r="AK28229" s="121"/>
    </row>
    <row r="28230" spans="37:37" ht="12.75">
      <c r="AK28230" s="121"/>
    </row>
    <row r="28231" spans="37:37" ht="12.75">
      <c r="AK28231" s="121"/>
    </row>
    <row r="28232" spans="37:37" ht="12.75">
      <c r="AK28232" s="121"/>
    </row>
    <row r="28233" spans="37:37" ht="12.75">
      <c r="AK28233" s="121"/>
    </row>
    <row r="28234" spans="37:37" ht="12.75">
      <c r="AK28234" s="121"/>
    </row>
    <row r="28235" spans="37:37" ht="12.75">
      <c r="AK28235" s="121"/>
    </row>
    <row r="28236" spans="37:37" ht="12.75">
      <c r="AK28236" s="121"/>
    </row>
    <row r="28237" spans="37:37" ht="12.75">
      <c r="AK28237" s="121"/>
    </row>
    <row r="28238" spans="37:37" ht="12.75">
      <c r="AK28238" s="121"/>
    </row>
    <row r="28239" spans="37:37" ht="12.75">
      <c r="AK28239" s="121"/>
    </row>
    <row r="28240" spans="37:37" ht="12.75">
      <c r="AK28240" s="121"/>
    </row>
    <row r="28241" spans="37:37" ht="12.75">
      <c r="AK28241" s="121"/>
    </row>
    <row r="28242" spans="37:37" ht="12.75">
      <c r="AK28242" s="121"/>
    </row>
    <row r="28243" spans="37:37" ht="12.75">
      <c r="AK28243" s="121"/>
    </row>
    <row r="28244" spans="37:37" ht="12.75">
      <c r="AK28244" s="121"/>
    </row>
    <row r="28245" spans="37:37" ht="12.75">
      <c r="AK28245" s="121"/>
    </row>
    <row r="28246" spans="37:37" ht="12.75">
      <c r="AK28246" s="121"/>
    </row>
    <row r="28247" spans="37:37" ht="12.75">
      <c r="AK28247" s="121"/>
    </row>
    <row r="28248" spans="37:37" ht="12.75">
      <c r="AK28248" s="121"/>
    </row>
    <row r="28249" spans="37:37" ht="12.75">
      <c r="AK28249" s="121"/>
    </row>
    <row r="28250" spans="37:37" ht="12.75">
      <c r="AK28250" s="121"/>
    </row>
    <row r="28251" spans="37:37" ht="12.75">
      <c r="AK28251" s="121"/>
    </row>
    <row r="28252" spans="37:37" ht="12.75">
      <c r="AK28252" s="121"/>
    </row>
    <row r="28253" spans="37:37" ht="12.75">
      <c r="AK28253" s="121"/>
    </row>
    <row r="28254" spans="37:37" ht="12.75">
      <c r="AK28254" s="121"/>
    </row>
    <row r="28255" spans="37:37" ht="12.75">
      <c r="AK28255" s="121"/>
    </row>
    <row r="28256" spans="37:37" ht="12.75">
      <c r="AK28256" s="121"/>
    </row>
    <row r="28257" spans="37:37" ht="12.75">
      <c r="AK28257" s="121"/>
    </row>
    <row r="28258" spans="37:37" ht="12.75">
      <c r="AK28258" s="121"/>
    </row>
    <row r="28259" spans="37:37" ht="12.75">
      <c r="AK28259" s="121"/>
    </row>
    <row r="28260" spans="37:37" ht="12.75">
      <c r="AK28260" s="121"/>
    </row>
    <row r="28261" spans="37:37" ht="12.75">
      <c r="AK28261" s="121"/>
    </row>
    <row r="28262" spans="37:37" ht="12.75">
      <c r="AK28262" s="121"/>
    </row>
    <row r="28263" spans="37:37" ht="12.75">
      <c r="AK28263" s="121"/>
    </row>
    <row r="28264" spans="37:37" ht="12.75">
      <c r="AK28264" s="121"/>
    </row>
    <row r="28265" spans="37:37" ht="12.75">
      <c r="AK28265" s="121"/>
    </row>
    <row r="28266" spans="37:37" ht="12.75">
      <c r="AK28266" s="121"/>
    </row>
    <row r="28267" spans="37:37" ht="12.75">
      <c r="AK28267" s="121"/>
    </row>
    <row r="28268" spans="37:37" ht="12.75">
      <c r="AK28268" s="121"/>
    </row>
    <row r="28269" spans="37:37" ht="12.75">
      <c r="AK28269" s="121"/>
    </row>
    <row r="28270" spans="37:37" ht="12.75">
      <c r="AK28270" s="121"/>
    </row>
    <row r="28271" spans="37:37" ht="12.75">
      <c r="AK28271" s="121"/>
    </row>
    <row r="28272" spans="37:37" ht="12.75">
      <c r="AK28272" s="121"/>
    </row>
    <row r="28273" spans="37:37" ht="12.75">
      <c r="AK28273" s="121"/>
    </row>
    <row r="28274" spans="37:37" ht="12.75">
      <c r="AK28274" s="121"/>
    </row>
    <row r="28275" spans="37:37" ht="12.75">
      <c r="AK28275" s="121"/>
    </row>
    <row r="28276" spans="37:37" ht="12.75">
      <c r="AK28276" s="121"/>
    </row>
    <row r="28277" spans="37:37" ht="12.75">
      <c r="AK28277" s="121"/>
    </row>
    <row r="28278" spans="37:37" ht="12.75">
      <c r="AK28278" s="121"/>
    </row>
    <row r="28279" spans="37:37" ht="12.75">
      <c r="AK28279" s="121"/>
    </row>
    <row r="28280" spans="37:37" ht="12.75">
      <c r="AK28280" s="121"/>
    </row>
    <row r="28281" spans="37:37" ht="12.75">
      <c r="AK28281" s="121"/>
    </row>
    <row r="28282" spans="37:37" ht="12.75">
      <c r="AK28282" s="121"/>
    </row>
    <row r="28283" spans="37:37" ht="12.75">
      <c r="AK28283" s="121"/>
    </row>
    <row r="28284" spans="37:37" ht="12.75">
      <c r="AK28284" s="121"/>
    </row>
    <row r="28285" spans="37:37" ht="12.75">
      <c r="AK28285" s="121"/>
    </row>
    <row r="28286" spans="37:37" ht="12.75">
      <c r="AK28286" s="121"/>
    </row>
    <row r="28287" spans="37:37" ht="12.75">
      <c r="AK28287" s="121"/>
    </row>
    <row r="28288" spans="37:37" ht="12.75">
      <c r="AK28288" s="121"/>
    </row>
    <row r="28289" spans="37:37" ht="12.75">
      <c r="AK28289" s="121"/>
    </row>
    <row r="28290" spans="37:37" ht="12.75">
      <c r="AK28290" s="121"/>
    </row>
    <row r="28291" spans="37:37" ht="12.75">
      <c r="AK28291" s="121"/>
    </row>
    <row r="28292" spans="37:37" ht="12.75">
      <c r="AK28292" s="121"/>
    </row>
    <row r="28293" spans="37:37" ht="12.75">
      <c r="AK28293" s="121"/>
    </row>
    <row r="28294" spans="37:37" ht="12.75">
      <c r="AK28294" s="121"/>
    </row>
    <row r="28295" spans="37:37" ht="12.75">
      <c r="AK28295" s="121"/>
    </row>
    <row r="28296" spans="37:37" ht="12.75">
      <c r="AK28296" s="121"/>
    </row>
    <row r="28297" spans="37:37" ht="12.75">
      <c r="AK28297" s="121"/>
    </row>
    <row r="28298" spans="37:37" ht="12.75">
      <c r="AK28298" s="121"/>
    </row>
    <row r="28299" spans="37:37" ht="12.75">
      <c r="AK28299" s="121"/>
    </row>
    <row r="28300" spans="37:37" ht="12.75">
      <c r="AK28300" s="121"/>
    </row>
    <row r="28301" spans="37:37" ht="12.75">
      <c r="AK28301" s="121"/>
    </row>
    <row r="28302" spans="37:37" ht="12.75">
      <c r="AK28302" s="121"/>
    </row>
    <row r="28303" spans="37:37" ht="12.75">
      <c r="AK28303" s="121"/>
    </row>
    <row r="28304" spans="37:37" ht="12.75">
      <c r="AK28304" s="121"/>
    </row>
    <row r="28305" spans="37:37" ht="12.75">
      <c r="AK28305" s="121"/>
    </row>
    <row r="28306" spans="37:37" ht="12.75">
      <c r="AK28306" s="121"/>
    </row>
    <row r="28307" spans="37:37" ht="12.75">
      <c r="AK28307" s="121"/>
    </row>
    <row r="28308" spans="37:37" ht="12.75">
      <c r="AK28308" s="121"/>
    </row>
    <row r="28309" spans="37:37" ht="12.75">
      <c r="AK28309" s="121"/>
    </row>
    <row r="28310" spans="37:37" ht="12.75">
      <c r="AK28310" s="121"/>
    </row>
    <row r="28311" spans="37:37" ht="12.75">
      <c r="AK28311" s="121"/>
    </row>
    <row r="28312" spans="37:37" ht="12.75">
      <c r="AK28312" s="121"/>
    </row>
    <row r="28313" spans="37:37" ht="12.75">
      <c r="AK28313" s="121"/>
    </row>
    <row r="28314" spans="37:37" ht="12.75">
      <c r="AK28314" s="121"/>
    </row>
    <row r="28315" spans="37:37" ht="12.75">
      <c r="AK28315" s="121"/>
    </row>
    <row r="28316" spans="37:37" ht="12.75">
      <c r="AK28316" s="121"/>
    </row>
    <row r="28317" spans="37:37" ht="12.75">
      <c r="AK28317" s="121"/>
    </row>
    <row r="28318" spans="37:37" ht="12.75">
      <c r="AK28318" s="121"/>
    </row>
    <row r="28319" spans="37:37" ht="12.75">
      <c r="AK28319" s="121"/>
    </row>
    <row r="28320" spans="37:37" ht="12.75">
      <c r="AK28320" s="121"/>
    </row>
    <row r="28321" spans="37:37" ht="12.75">
      <c r="AK28321" s="121"/>
    </row>
    <row r="28322" spans="37:37" ht="12.75">
      <c r="AK28322" s="121"/>
    </row>
    <row r="28323" spans="37:37" ht="12.75">
      <c r="AK28323" s="121"/>
    </row>
    <row r="28324" spans="37:37" ht="12.75">
      <c r="AK28324" s="121"/>
    </row>
    <row r="28325" spans="37:37" ht="12.75">
      <c r="AK28325" s="121"/>
    </row>
    <row r="28326" spans="37:37" ht="12.75">
      <c r="AK28326" s="121"/>
    </row>
    <row r="28327" spans="37:37" ht="12.75">
      <c r="AK28327" s="121"/>
    </row>
    <row r="28328" spans="37:37" ht="12.75">
      <c r="AK28328" s="121"/>
    </row>
    <row r="28329" spans="37:37" ht="12.75">
      <c r="AK28329" s="121"/>
    </row>
    <row r="28330" spans="37:37" ht="12.75">
      <c r="AK28330" s="121"/>
    </row>
    <row r="28331" spans="37:37" ht="12.75">
      <c r="AK28331" s="121"/>
    </row>
    <row r="28332" spans="37:37" ht="12.75">
      <c r="AK28332" s="121"/>
    </row>
    <row r="28333" spans="37:37" ht="12.75">
      <c r="AK28333" s="121"/>
    </row>
    <row r="28334" spans="37:37" ht="12.75">
      <c r="AK28334" s="121"/>
    </row>
    <row r="28335" spans="37:37" ht="12.75">
      <c r="AK28335" s="121"/>
    </row>
    <row r="28336" spans="37:37" ht="12.75">
      <c r="AK28336" s="121"/>
    </row>
    <row r="28337" spans="37:37" ht="12.75">
      <c r="AK28337" s="121"/>
    </row>
    <row r="28338" spans="37:37" ht="12.75">
      <c r="AK28338" s="121"/>
    </row>
    <row r="28339" spans="37:37" ht="12.75">
      <c r="AK28339" s="121"/>
    </row>
    <row r="28340" spans="37:37" ht="12.75">
      <c r="AK28340" s="121"/>
    </row>
    <row r="28341" spans="37:37" ht="12.75">
      <c r="AK28341" s="121"/>
    </row>
    <row r="28342" spans="37:37" ht="12.75">
      <c r="AK28342" s="121"/>
    </row>
    <row r="28343" spans="37:37" ht="12.75">
      <c r="AK28343" s="121"/>
    </row>
    <row r="28344" spans="37:37" ht="12.75">
      <c r="AK28344" s="121"/>
    </row>
    <row r="28345" spans="37:37" ht="12.75">
      <c r="AK28345" s="121"/>
    </row>
    <row r="28346" spans="37:37" ht="12.75">
      <c r="AK28346" s="121"/>
    </row>
    <row r="28347" spans="37:37" ht="12.75">
      <c r="AK28347" s="121"/>
    </row>
    <row r="28348" spans="37:37" ht="12.75">
      <c r="AK28348" s="121"/>
    </row>
    <row r="28349" spans="37:37" ht="12.75">
      <c r="AK28349" s="121"/>
    </row>
    <row r="28350" spans="37:37" ht="12.75">
      <c r="AK28350" s="121"/>
    </row>
    <row r="28351" spans="37:37" ht="12.75">
      <c r="AK28351" s="121"/>
    </row>
    <row r="28352" spans="37:37" ht="12.75">
      <c r="AK28352" s="121"/>
    </row>
    <row r="28353" spans="37:37" ht="12.75">
      <c r="AK28353" s="121"/>
    </row>
    <row r="28354" spans="37:37" ht="12.75">
      <c r="AK28354" s="121"/>
    </row>
    <row r="28355" spans="37:37" ht="12.75">
      <c r="AK28355" s="121"/>
    </row>
    <row r="28356" spans="37:37" ht="12.75">
      <c r="AK28356" s="121"/>
    </row>
    <row r="28357" spans="37:37" ht="12.75">
      <c r="AK28357" s="121"/>
    </row>
    <row r="28358" spans="37:37" ht="12.75">
      <c r="AK28358" s="121"/>
    </row>
    <row r="28359" spans="37:37" ht="12.75">
      <c r="AK28359" s="121"/>
    </row>
    <row r="28360" spans="37:37" ht="12.75">
      <c r="AK28360" s="121"/>
    </row>
    <row r="28361" spans="37:37" ht="12.75">
      <c r="AK28361" s="121"/>
    </row>
    <row r="28362" spans="37:37" ht="12.75">
      <c r="AK28362" s="121"/>
    </row>
    <row r="28363" spans="37:37" ht="12.75">
      <c r="AK28363" s="121"/>
    </row>
    <row r="28364" spans="37:37" ht="12.75">
      <c r="AK28364" s="121"/>
    </row>
    <row r="28365" spans="37:37" ht="12.75">
      <c r="AK28365" s="121"/>
    </row>
    <row r="28366" spans="37:37" ht="12.75">
      <c r="AK28366" s="121"/>
    </row>
    <row r="28367" spans="37:37" ht="12.75">
      <c r="AK28367" s="121"/>
    </row>
    <row r="28368" spans="37:37" ht="12.75">
      <c r="AK28368" s="121"/>
    </row>
    <row r="28369" spans="37:37" ht="12.75">
      <c r="AK28369" s="121"/>
    </row>
    <row r="28370" spans="37:37" ht="12.75">
      <c r="AK28370" s="121"/>
    </row>
    <row r="28371" spans="37:37" ht="12.75">
      <c r="AK28371" s="121"/>
    </row>
    <row r="28372" spans="37:37" ht="12.75">
      <c r="AK28372" s="121"/>
    </row>
    <row r="28373" spans="37:37" ht="12.75">
      <c r="AK28373" s="121"/>
    </row>
    <row r="28374" spans="37:37" ht="12.75">
      <c r="AK28374" s="121"/>
    </row>
    <row r="28375" spans="37:37" ht="12.75">
      <c r="AK28375" s="121"/>
    </row>
    <row r="28376" spans="37:37" ht="12.75">
      <c r="AK28376" s="121"/>
    </row>
    <row r="28377" spans="37:37" ht="12.75">
      <c r="AK28377" s="121"/>
    </row>
    <row r="28378" spans="37:37" ht="12.75">
      <c r="AK28378" s="121"/>
    </row>
    <row r="28379" spans="37:37" ht="12.75">
      <c r="AK28379" s="121"/>
    </row>
    <row r="28380" spans="37:37" ht="12.75">
      <c r="AK28380" s="121"/>
    </row>
    <row r="28381" spans="37:37" ht="12.75">
      <c r="AK28381" s="121"/>
    </row>
    <row r="28382" spans="37:37" ht="12.75">
      <c r="AK28382" s="121"/>
    </row>
    <row r="28383" spans="37:37" ht="12.75">
      <c r="AK28383" s="121"/>
    </row>
    <row r="28384" spans="37:37" ht="12.75">
      <c r="AK28384" s="121"/>
    </row>
    <row r="28385" spans="37:37" ht="12.75">
      <c r="AK28385" s="121"/>
    </row>
    <row r="28386" spans="37:37" ht="12.75">
      <c r="AK28386" s="121"/>
    </row>
    <row r="28387" spans="37:37" ht="12.75">
      <c r="AK28387" s="121"/>
    </row>
    <row r="28388" spans="37:37" ht="12.75">
      <c r="AK28388" s="121"/>
    </row>
    <row r="28389" spans="37:37" ht="12.75">
      <c r="AK28389" s="121"/>
    </row>
    <row r="28390" spans="37:37" ht="12.75">
      <c r="AK28390" s="121"/>
    </row>
    <row r="28391" spans="37:37" ht="12.75">
      <c r="AK28391" s="121"/>
    </row>
    <row r="28392" spans="37:37" ht="12.75">
      <c r="AK28392" s="121"/>
    </row>
    <row r="28393" spans="37:37" ht="12.75">
      <c r="AK28393" s="121"/>
    </row>
    <row r="28394" spans="37:37" ht="12.75">
      <c r="AK28394" s="121"/>
    </row>
    <row r="28395" spans="37:37" ht="12.75">
      <c r="AK28395" s="121"/>
    </row>
    <row r="28396" spans="37:37" ht="12.75">
      <c r="AK28396" s="121"/>
    </row>
    <row r="28397" spans="37:37" ht="12.75">
      <c r="AK28397" s="121"/>
    </row>
    <row r="28398" spans="37:37" ht="12.75">
      <c r="AK28398" s="121"/>
    </row>
    <row r="28399" spans="37:37" ht="12.75">
      <c r="AK28399" s="121"/>
    </row>
    <row r="28400" spans="37:37" ht="12.75">
      <c r="AK28400" s="121"/>
    </row>
    <row r="28401" spans="37:37" ht="12.75">
      <c r="AK28401" s="121"/>
    </row>
    <row r="28402" spans="37:37" ht="12.75">
      <c r="AK28402" s="121"/>
    </row>
    <row r="28403" spans="37:37" ht="12.75">
      <c r="AK28403" s="121"/>
    </row>
    <row r="28404" spans="37:37" ht="12.75">
      <c r="AK28404" s="121"/>
    </row>
    <row r="28405" spans="37:37" ht="12.75">
      <c r="AK28405" s="121"/>
    </row>
    <row r="28406" spans="37:37" ht="12.75">
      <c r="AK28406" s="121"/>
    </row>
    <row r="28407" spans="37:37" ht="12.75">
      <c r="AK28407" s="121"/>
    </row>
    <row r="28408" spans="37:37" ht="12.75">
      <c r="AK28408" s="121"/>
    </row>
    <row r="28409" spans="37:37" ht="12.75">
      <c r="AK28409" s="121"/>
    </row>
    <row r="28410" spans="37:37" ht="12.75">
      <c r="AK28410" s="121"/>
    </row>
    <row r="28411" spans="37:37" ht="12.75">
      <c r="AK28411" s="121"/>
    </row>
    <row r="28412" spans="37:37" ht="12.75">
      <c r="AK28412" s="121"/>
    </row>
    <row r="28413" spans="37:37" ht="12.75">
      <c r="AK28413" s="121"/>
    </row>
    <row r="28414" spans="37:37" ht="12.75">
      <c r="AK28414" s="121"/>
    </row>
    <row r="28415" spans="37:37" ht="12.75">
      <c r="AK28415" s="121"/>
    </row>
    <row r="28416" spans="37:37" ht="12.75">
      <c r="AK28416" s="121"/>
    </row>
    <row r="28417" spans="37:37" ht="12.75">
      <c r="AK28417" s="121"/>
    </row>
    <row r="28418" spans="37:37" ht="12.75">
      <c r="AK28418" s="121"/>
    </row>
    <row r="28419" spans="37:37" ht="12.75">
      <c r="AK28419" s="121"/>
    </row>
    <row r="28420" spans="37:37" ht="12.75">
      <c r="AK28420" s="121"/>
    </row>
    <row r="28421" spans="37:37" ht="12.75">
      <c r="AK28421" s="121"/>
    </row>
    <row r="28422" spans="37:37" ht="12.75">
      <c r="AK28422" s="121"/>
    </row>
    <row r="28423" spans="37:37" ht="12.75">
      <c r="AK28423" s="121"/>
    </row>
    <row r="28424" spans="37:37" ht="12.75">
      <c r="AK28424" s="121"/>
    </row>
    <row r="28425" spans="37:37" ht="12.75">
      <c r="AK28425" s="121"/>
    </row>
    <row r="28426" spans="37:37" ht="12.75">
      <c r="AK28426" s="121"/>
    </row>
    <row r="28427" spans="37:37" ht="12.75">
      <c r="AK28427" s="121"/>
    </row>
    <row r="28428" spans="37:37" ht="12.75">
      <c r="AK28428" s="121"/>
    </row>
    <row r="28429" spans="37:37" ht="12.75">
      <c r="AK28429" s="121"/>
    </row>
    <row r="28430" spans="37:37" ht="12.75">
      <c r="AK28430" s="121"/>
    </row>
    <row r="28431" spans="37:37" ht="12.75">
      <c r="AK28431" s="121"/>
    </row>
    <row r="28432" spans="37:37" ht="12.75">
      <c r="AK28432" s="121"/>
    </row>
    <row r="28433" spans="37:37" ht="12.75">
      <c r="AK28433" s="121"/>
    </row>
    <row r="28434" spans="37:37" ht="12.75">
      <c r="AK28434" s="121"/>
    </row>
    <row r="28435" spans="37:37" ht="12.75">
      <c r="AK28435" s="121"/>
    </row>
    <row r="28436" spans="37:37" ht="12.75">
      <c r="AK28436" s="121"/>
    </row>
    <row r="28437" spans="37:37" ht="12.75">
      <c r="AK28437" s="121"/>
    </row>
    <row r="28438" spans="37:37" ht="12.75">
      <c r="AK28438" s="121"/>
    </row>
    <row r="28439" spans="37:37" ht="12.75">
      <c r="AK28439" s="121"/>
    </row>
    <row r="28440" spans="37:37" ht="12.75">
      <c r="AK28440" s="121"/>
    </row>
    <row r="28441" spans="37:37" ht="12.75">
      <c r="AK28441" s="121"/>
    </row>
    <row r="28442" spans="37:37" ht="12.75">
      <c r="AK28442" s="121"/>
    </row>
    <row r="28443" spans="37:37" ht="12.75">
      <c r="AK28443" s="121"/>
    </row>
    <row r="28444" spans="37:37" ht="12.75">
      <c r="AK28444" s="121"/>
    </row>
    <row r="28445" spans="37:37" ht="12.75">
      <c r="AK28445" s="121"/>
    </row>
    <row r="28446" spans="37:37" ht="12.75">
      <c r="AK28446" s="121"/>
    </row>
    <row r="28447" spans="37:37" ht="12.75">
      <c r="AK28447" s="121"/>
    </row>
    <row r="28448" spans="37:37" ht="12.75">
      <c r="AK28448" s="121"/>
    </row>
    <row r="28449" spans="37:37" ht="12.75">
      <c r="AK28449" s="121"/>
    </row>
    <row r="28450" spans="37:37" ht="12.75">
      <c r="AK28450" s="121"/>
    </row>
    <row r="28451" spans="37:37" ht="12.75">
      <c r="AK28451" s="121"/>
    </row>
    <row r="28452" spans="37:37" ht="12.75">
      <c r="AK28452" s="121"/>
    </row>
    <row r="28453" spans="37:37" ht="12.75">
      <c r="AK28453" s="121"/>
    </row>
    <row r="28454" spans="37:37" ht="12.75">
      <c r="AK28454" s="121"/>
    </row>
    <row r="28455" spans="37:37" ht="12.75">
      <c r="AK28455" s="121"/>
    </row>
    <row r="28456" spans="37:37" ht="12.75">
      <c r="AK28456" s="121"/>
    </row>
    <row r="28457" spans="37:37" ht="12.75">
      <c r="AK28457" s="121"/>
    </row>
    <row r="28458" spans="37:37" ht="12.75">
      <c r="AK28458" s="121"/>
    </row>
    <row r="28459" spans="37:37" ht="12.75">
      <c r="AK28459" s="121"/>
    </row>
    <row r="28460" spans="37:37" ht="12.75">
      <c r="AK28460" s="121"/>
    </row>
    <row r="28461" spans="37:37" ht="12.75">
      <c r="AK28461" s="121"/>
    </row>
    <row r="28462" spans="37:37" ht="12.75">
      <c r="AK28462" s="121"/>
    </row>
    <row r="28463" spans="37:37" ht="12.75">
      <c r="AK28463" s="121"/>
    </row>
    <row r="28464" spans="37:37" ht="12.75">
      <c r="AK28464" s="121"/>
    </row>
    <row r="28465" spans="37:37" ht="12.75">
      <c r="AK28465" s="121"/>
    </row>
    <row r="28466" spans="37:37" ht="12.75">
      <c r="AK28466" s="121"/>
    </row>
    <row r="28467" spans="37:37" ht="12.75">
      <c r="AK28467" s="121"/>
    </row>
    <row r="28468" spans="37:37" ht="12.75">
      <c r="AK28468" s="121"/>
    </row>
    <row r="28469" spans="37:37" ht="12.75">
      <c r="AK28469" s="121"/>
    </row>
    <row r="28470" spans="37:37" ht="12.75">
      <c r="AK28470" s="121"/>
    </row>
    <row r="28471" spans="37:37" ht="12.75">
      <c r="AK28471" s="121"/>
    </row>
    <row r="28472" spans="37:37" ht="12.75">
      <c r="AK28472" s="121"/>
    </row>
    <row r="28473" spans="37:37" ht="12.75">
      <c r="AK28473" s="121"/>
    </row>
    <row r="28474" spans="37:37" ht="12.75">
      <c r="AK28474" s="121"/>
    </row>
    <row r="28475" spans="37:37" ht="12.75">
      <c r="AK28475" s="121"/>
    </row>
    <row r="28476" spans="37:37" ht="12.75">
      <c r="AK28476" s="121"/>
    </row>
    <row r="28477" spans="37:37" ht="12.75">
      <c r="AK28477" s="121"/>
    </row>
    <row r="28478" spans="37:37" ht="12.75">
      <c r="AK28478" s="121"/>
    </row>
    <row r="28479" spans="37:37" ht="12.75">
      <c r="AK28479" s="121"/>
    </row>
    <row r="28480" spans="37:37" ht="12.75">
      <c r="AK28480" s="121"/>
    </row>
    <row r="28481" spans="37:37" ht="12.75">
      <c r="AK28481" s="121"/>
    </row>
    <row r="28482" spans="37:37" ht="12.75">
      <c r="AK28482" s="121"/>
    </row>
    <row r="28483" spans="37:37" ht="12.75">
      <c r="AK28483" s="121"/>
    </row>
    <row r="28484" spans="37:37" ht="12.75">
      <c r="AK28484" s="121"/>
    </row>
    <row r="28485" spans="37:37" ht="12.75">
      <c r="AK28485" s="121"/>
    </row>
    <row r="28486" spans="37:37" ht="12.75">
      <c r="AK28486" s="121"/>
    </row>
    <row r="28487" spans="37:37" ht="12.75">
      <c r="AK28487" s="121"/>
    </row>
    <row r="28488" spans="37:37" ht="12.75">
      <c r="AK28488" s="121"/>
    </row>
    <row r="28489" spans="37:37" ht="12.75">
      <c r="AK28489" s="121"/>
    </row>
    <row r="28490" spans="37:37" ht="12.75">
      <c r="AK28490" s="121"/>
    </row>
    <row r="28491" spans="37:37" ht="12.75">
      <c r="AK28491" s="121"/>
    </row>
    <row r="28492" spans="37:37" ht="12.75">
      <c r="AK28492" s="121"/>
    </row>
    <row r="28493" spans="37:37" ht="12.75">
      <c r="AK28493" s="121"/>
    </row>
    <row r="28494" spans="37:37" ht="12.75">
      <c r="AK28494" s="121"/>
    </row>
    <row r="28495" spans="37:37" ht="12.75">
      <c r="AK28495" s="121"/>
    </row>
    <row r="28496" spans="37:37" ht="12.75">
      <c r="AK28496" s="121"/>
    </row>
    <row r="28497" spans="37:37" ht="12.75">
      <c r="AK28497" s="121"/>
    </row>
    <row r="28498" spans="37:37" ht="12.75">
      <c r="AK28498" s="121"/>
    </row>
    <row r="28499" spans="37:37" ht="12.75">
      <c r="AK28499" s="121"/>
    </row>
    <row r="28500" spans="37:37" ht="12.75">
      <c r="AK28500" s="121"/>
    </row>
    <row r="28501" spans="37:37" ht="12.75">
      <c r="AK28501" s="121"/>
    </row>
    <row r="28502" spans="37:37" ht="12.75">
      <c r="AK28502" s="121"/>
    </row>
    <row r="28503" spans="37:37" ht="12.75">
      <c r="AK28503" s="121"/>
    </row>
    <row r="28504" spans="37:37" ht="12.75">
      <c r="AK28504" s="121"/>
    </row>
    <row r="28505" spans="37:37" ht="12.75">
      <c r="AK28505" s="121"/>
    </row>
    <row r="28506" spans="37:37" ht="12.75">
      <c r="AK28506" s="121"/>
    </row>
    <row r="28507" spans="37:37" ht="12.75">
      <c r="AK28507" s="121"/>
    </row>
    <row r="28508" spans="37:37" ht="12.75">
      <c r="AK28508" s="121"/>
    </row>
    <row r="28509" spans="37:37" ht="12.75">
      <c r="AK28509" s="121"/>
    </row>
    <row r="28510" spans="37:37" ht="12.75">
      <c r="AK28510" s="121"/>
    </row>
    <row r="28511" spans="37:37" ht="12.75">
      <c r="AK28511" s="121"/>
    </row>
    <row r="28512" spans="37:37" ht="12.75">
      <c r="AK28512" s="121"/>
    </row>
    <row r="28513" spans="37:37" ht="12.75">
      <c r="AK28513" s="121"/>
    </row>
    <row r="28514" spans="37:37" ht="12.75">
      <c r="AK28514" s="121"/>
    </row>
    <row r="28515" spans="37:37" ht="12.75">
      <c r="AK28515" s="121"/>
    </row>
    <row r="28516" spans="37:37" ht="12.75">
      <c r="AK28516" s="121"/>
    </row>
    <row r="28517" spans="37:37" ht="12.75">
      <c r="AK28517" s="121"/>
    </row>
    <row r="28518" spans="37:37" ht="12.75">
      <c r="AK28518" s="121"/>
    </row>
    <row r="28519" spans="37:37" ht="12.75">
      <c r="AK28519" s="121"/>
    </row>
    <row r="28520" spans="37:37" ht="12.75">
      <c r="AK28520" s="121"/>
    </row>
    <row r="28521" spans="37:37" ht="12.75">
      <c r="AK28521" s="121"/>
    </row>
    <row r="28522" spans="37:37" ht="12.75">
      <c r="AK28522" s="121"/>
    </row>
    <row r="28523" spans="37:37" ht="12.75">
      <c r="AK28523" s="121"/>
    </row>
    <row r="28524" spans="37:37" ht="12.75">
      <c r="AK28524" s="121"/>
    </row>
    <row r="28525" spans="37:37" ht="12.75">
      <c r="AK28525" s="121"/>
    </row>
    <row r="28526" spans="37:37" ht="12.75">
      <c r="AK28526" s="121"/>
    </row>
    <row r="28527" spans="37:37" ht="12.75">
      <c r="AK28527" s="121"/>
    </row>
    <row r="28528" spans="37:37" ht="12.75">
      <c r="AK28528" s="121"/>
    </row>
    <row r="28529" spans="37:37" ht="12.75">
      <c r="AK28529" s="121"/>
    </row>
    <row r="28530" spans="37:37" ht="12.75">
      <c r="AK28530" s="121"/>
    </row>
    <row r="28531" spans="37:37" ht="12.75">
      <c r="AK28531" s="121"/>
    </row>
    <row r="28532" spans="37:37" ht="12.75">
      <c r="AK28532" s="121"/>
    </row>
    <row r="28533" spans="37:37" ht="12.75">
      <c r="AK28533" s="121"/>
    </row>
    <row r="28534" spans="37:37" ht="12.75">
      <c r="AK28534" s="121"/>
    </row>
    <row r="28535" spans="37:37" ht="12.75">
      <c r="AK28535" s="121"/>
    </row>
    <row r="28536" spans="37:37" ht="12.75">
      <c r="AK28536" s="121"/>
    </row>
    <row r="28537" spans="37:37" ht="12.75">
      <c r="AK28537" s="121"/>
    </row>
    <row r="28538" spans="37:37" ht="12.75">
      <c r="AK28538" s="121"/>
    </row>
    <row r="28539" spans="37:37" ht="12.75">
      <c r="AK28539" s="121"/>
    </row>
    <row r="28540" spans="37:37" ht="12.75">
      <c r="AK28540" s="121"/>
    </row>
    <row r="28541" spans="37:37" ht="12.75">
      <c r="AK28541" s="121"/>
    </row>
    <row r="28542" spans="37:37" ht="12.75">
      <c r="AK28542" s="121"/>
    </row>
    <row r="28543" spans="37:37" ht="12.75">
      <c r="AK28543" s="121"/>
    </row>
    <row r="28544" spans="37:37" ht="12.75">
      <c r="AK28544" s="121"/>
    </row>
    <row r="28545" spans="37:37" ht="12.75">
      <c r="AK28545" s="121"/>
    </row>
    <row r="28546" spans="37:37" ht="12.75">
      <c r="AK28546" s="121"/>
    </row>
    <row r="28547" spans="37:37" ht="12.75">
      <c r="AK28547" s="121"/>
    </row>
    <row r="28548" spans="37:37" ht="12.75">
      <c r="AK28548" s="121"/>
    </row>
    <row r="28549" spans="37:37" ht="12.75">
      <c r="AK28549" s="121"/>
    </row>
    <row r="28550" spans="37:37" ht="12.75">
      <c r="AK28550" s="121"/>
    </row>
    <row r="28551" spans="37:37" ht="12.75">
      <c r="AK28551" s="121"/>
    </row>
    <row r="28552" spans="37:37" ht="12.75">
      <c r="AK28552" s="121"/>
    </row>
    <row r="28553" spans="37:37" ht="12.75">
      <c r="AK28553" s="121"/>
    </row>
    <row r="28554" spans="37:37" ht="12.75">
      <c r="AK28554" s="121"/>
    </row>
    <row r="28555" spans="37:37" ht="12.75">
      <c r="AK28555" s="121"/>
    </row>
    <row r="28556" spans="37:37" ht="12.75">
      <c r="AK28556" s="121"/>
    </row>
    <row r="28557" spans="37:37" ht="12.75">
      <c r="AK28557" s="121"/>
    </row>
    <row r="28558" spans="37:37" ht="12.75">
      <c r="AK28558" s="121"/>
    </row>
    <row r="28559" spans="37:37" ht="12.75">
      <c r="AK28559" s="121"/>
    </row>
    <row r="28560" spans="37:37" ht="12.75">
      <c r="AK28560" s="121"/>
    </row>
    <row r="28561" spans="37:37" ht="12.75">
      <c r="AK28561" s="121"/>
    </row>
    <row r="28562" spans="37:37" ht="12.75">
      <c r="AK28562" s="121"/>
    </row>
    <row r="28563" spans="37:37" ht="12.75">
      <c r="AK28563" s="121"/>
    </row>
    <row r="28564" spans="37:37" ht="12.75">
      <c r="AK28564" s="121"/>
    </row>
    <row r="28565" spans="37:37" ht="12.75">
      <c r="AK28565" s="121"/>
    </row>
    <row r="28566" spans="37:37" ht="12.75">
      <c r="AK28566" s="121"/>
    </row>
    <row r="28567" spans="37:37" ht="12.75">
      <c r="AK28567" s="121"/>
    </row>
    <row r="28568" spans="37:37" ht="12.75">
      <c r="AK28568" s="121"/>
    </row>
    <row r="28569" spans="37:37" ht="12.75">
      <c r="AK28569" s="121"/>
    </row>
    <row r="28570" spans="37:37" ht="12.75">
      <c r="AK28570" s="121"/>
    </row>
    <row r="28571" spans="37:37" ht="12.75">
      <c r="AK28571" s="121"/>
    </row>
    <row r="28572" spans="37:37" ht="12.75">
      <c r="AK28572" s="121"/>
    </row>
    <row r="28573" spans="37:37" ht="12.75">
      <c r="AK28573" s="121"/>
    </row>
    <row r="28574" spans="37:37" ht="12.75">
      <c r="AK28574" s="121"/>
    </row>
    <row r="28575" spans="37:37" ht="12.75">
      <c r="AK28575" s="121"/>
    </row>
    <row r="28576" spans="37:37" ht="12.75">
      <c r="AK28576" s="121"/>
    </row>
    <row r="28577" spans="37:37" ht="12.75">
      <c r="AK28577" s="121"/>
    </row>
    <row r="28578" spans="37:37" ht="12.75">
      <c r="AK28578" s="121"/>
    </row>
    <row r="28579" spans="37:37" ht="12.75">
      <c r="AK28579" s="121"/>
    </row>
    <row r="28580" spans="37:37" ht="12.75">
      <c r="AK28580" s="121"/>
    </row>
    <row r="28581" spans="37:37" ht="12.75">
      <c r="AK28581" s="121"/>
    </row>
    <row r="28582" spans="37:37" ht="12.75">
      <c r="AK28582" s="121"/>
    </row>
    <row r="28583" spans="37:37" ht="12.75">
      <c r="AK28583" s="121"/>
    </row>
    <row r="28584" spans="37:37" ht="12.75">
      <c r="AK28584" s="121"/>
    </row>
    <row r="28585" spans="37:37" ht="12.75">
      <c r="AK28585" s="121"/>
    </row>
    <row r="28586" spans="37:37" ht="12.75">
      <c r="AK28586" s="121"/>
    </row>
    <row r="28587" spans="37:37" ht="12.75">
      <c r="AK28587" s="121"/>
    </row>
    <row r="28588" spans="37:37" ht="12.75">
      <c r="AK28588" s="121"/>
    </row>
    <row r="28589" spans="37:37" ht="12.75">
      <c r="AK28589" s="121"/>
    </row>
    <row r="28590" spans="37:37" ht="12.75">
      <c r="AK28590" s="121"/>
    </row>
    <row r="28591" spans="37:37" ht="12.75">
      <c r="AK28591" s="121"/>
    </row>
    <row r="28592" spans="37:37" ht="12.75">
      <c r="AK28592" s="121"/>
    </row>
    <row r="28593" spans="37:37" ht="12.75">
      <c r="AK28593" s="121"/>
    </row>
    <row r="28594" spans="37:37" ht="12.75">
      <c r="AK28594" s="121"/>
    </row>
    <row r="28595" spans="37:37" ht="12.75">
      <c r="AK28595" s="121"/>
    </row>
    <row r="28596" spans="37:37" ht="12.75">
      <c r="AK28596" s="121"/>
    </row>
    <row r="28597" spans="37:37" ht="12.75">
      <c r="AK28597" s="121"/>
    </row>
    <row r="28598" spans="37:37" ht="12.75">
      <c r="AK28598" s="121"/>
    </row>
    <row r="28599" spans="37:37" ht="12.75">
      <c r="AK28599" s="121"/>
    </row>
    <row r="28600" spans="37:37" ht="12.75">
      <c r="AK28600" s="121"/>
    </row>
    <row r="28601" spans="37:37" ht="12.75">
      <c r="AK28601" s="121"/>
    </row>
    <row r="28602" spans="37:37" ht="12.75">
      <c r="AK28602" s="121"/>
    </row>
    <row r="28603" spans="37:37" ht="12.75">
      <c r="AK28603" s="121"/>
    </row>
    <row r="28604" spans="37:37" ht="12.75">
      <c r="AK28604" s="121"/>
    </row>
    <row r="28605" spans="37:37" ht="12.75">
      <c r="AK28605" s="121"/>
    </row>
    <row r="28606" spans="37:37" ht="12.75">
      <c r="AK28606" s="121"/>
    </row>
    <row r="28607" spans="37:37" ht="12.75">
      <c r="AK28607" s="121"/>
    </row>
    <row r="28608" spans="37:37" ht="12.75">
      <c r="AK28608" s="121"/>
    </row>
    <row r="28609" spans="37:37" ht="12.75">
      <c r="AK28609" s="121"/>
    </row>
    <row r="28610" spans="37:37" ht="12.75">
      <c r="AK28610" s="121"/>
    </row>
    <row r="28611" spans="37:37" ht="12.75">
      <c r="AK28611" s="121"/>
    </row>
    <row r="28612" spans="37:37" ht="12.75">
      <c r="AK28612" s="121"/>
    </row>
    <row r="28613" spans="37:37" ht="12.75">
      <c r="AK28613" s="121"/>
    </row>
    <row r="28614" spans="37:37" ht="12.75">
      <c r="AK28614" s="121"/>
    </row>
    <row r="28615" spans="37:37" ht="12.75">
      <c r="AK28615" s="121"/>
    </row>
    <row r="28616" spans="37:37" ht="12.75">
      <c r="AK28616" s="121"/>
    </row>
    <row r="28617" spans="37:37" ht="12.75">
      <c r="AK28617" s="121"/>
    </row>
    <row r="28618" spans="37:37" ht="12.75">
      <c r="AK28618" s="121"/>
    </row>
    <row r="28619" spans="37:37" ht="12.75">
      <c r="AK28619" s="121"/>
    </row>
    <row r="28620" spans="37:37" ht="12.75">
      <c r="AK28620" s="121"/>
    </row>
    <row r="28621" spans="37:37" ht="12.75">
      <c r="AK28621" s="121"/>
    </row>
    <row r="28622" spans="37:37" ht="12.75">
      <c r="AK28622" s="121"/>
    </row>
    <row r="28623" spans="37:37" ht="12.75">
      <c r="AK28623" s="121"/>
    </row>
    <row r="28624" spans="37:37" ht="12.75">
      <c r="AK28624" s="121"/>
    </row>
    <row r="28625" spans="37:37" ht="12.75">
      <c r="AK28625" s="121"/>
    </row>
    <row r="28626" spans="37:37" ht="12.75">
      <c r="AK28626" s="121"/>
    </row>
    <row r="28627" spans="37:37" ht="12.75">
      <c r="AK28627" s="121"/>
    </row>
    <row r="28628" spans="37:37" ht="12.75">
      <c r="AK28628" s="121"/>
    </row>
    <row r="28629" spans="37:37" ht="12.75">
      <c r="AK28629" s="121"/>
    </row>
    <row r="28630" spans="37:37" ht="12.75">
      <c r="AK28630" s="121"/>
    </row>
    <row r="28631" spans="37:37" ht="12.75">
      <c r="AK28631" s="121"/>
    </row>
    <row r="28632" spans="37:37" ht="12.75">
      <c r="AK28632" s="121"/>
    </row>
    <row r="28633" spans="37:37" ht="12.75">
      <c r="AK28633" s="121"/>
    </row>
    <row r="28634" spans="37:37" ht="12.75">
      <c r="AK28634" s="121"/>
    </row>
    <row r="28635" spans="37:37" ht="12.75">
      <c r="AK28635" s="121"/>
    </row>
    <row r="28636" spans="37:37" ht="12.75">
      <c r="AK28636" s="121"/>
    </row>
    <row r="28637" spans="37:37" ht="12.75">
      <c r="AK28637" s="121"/>
    </row>
    <row r="28638" spans="37:37" ht="12.75">
      <c r="AK28638" s="121"/>
    </row>
    <row r="28639" spans="37:37" ht="12.75">
      <c r="AK28639" s="121"/>
    </row>
    <row r="28640" spans="37:37" ht="12.75">
      <c r="AK28640" s="121"/>
    </row>
    <row r="28641" spans="37:37" ht="12.75">
      <c r="AK28641" s="121"/>
    </row>
    <row r="28642" spans="37:37" ht="12.75">
      <c r="AK28642" s="121"/>
    </row>
    <row r="28643" spans="37:37" ht="12.75">
      <c r="AK28643" s="121"/>
    </row>
    <row r="28644" spans="37:37" ht="12.75">
      <c r="AK28644" s="121"/>
    </row>
    <row r="28645" spans="37:37" ht="12.75">
      <c r="AK28645" s="121"/>
    </row>
    <row r="28646" spans="37:37" ht="12.75">
      <c r="AK28646" s="121"/>
    </row>
    <row r="28647" spans="37:37" ht="12.75">
      <c r="AK28647" s="121"/>
    </row>
    <row r="28648" spans="37:37" ht="12.75">
      <c r="AK28648" s="121"/>
    </row>
    <row r="28649" spans="37:37" ht="12.75">
      <c r="AK28649" s="121"/>
    </row>
    <row r="28650" spans="37:37" ht="12.75">
      <c r="AK28650" s="121"/>
    </row>
    <row r="28651" spans="37:37" ht="12.75">
      <c r="AK28651" s="121"/>
    </row>
    <row r="28652" spans="37:37" ht="12.75">
      <c r="AK28652" s="121"/>
    </row>
    <row r="28653" spans="37:37" ht="12.75">
      <c r="AK28653" s="121"/>
    </row>
    <row r="28654" spans="37:37" ht="12.75">
      <c r="AK28654" s="121"/>
    </row>
    <row r="28655" spans="37:37" ht="12.75">
      <c r="AK28655" s="121"/>
    </row>
    <row r="28656" spans="37:37" ht="12.75">
      <c r="AK28656" s="121"/>
    </row>
    <row r="28657" spans="37:37" ht="12.75">
      <c r="AK28657" s="121"/>
    </row>
    <row r="28658" spans="37:37" ht="12.75">
      <c r="AK28658" s="121"/>
    </row>
    <row r="28659" spans="37:37" ht="12.75">
      <c r="AK28659" s="121"/>
    </row>
    <row r="28660" spans="37:37" ht="12.75">
      <c r="AK28660" s="121"/>
    </row>
    <row r="28661" spans="37:37" ht="12.75">
      <c r="AK28661" s="121"/>
    </row>
    <row r="28662" spans="37:37" ht="12.75">
      <c r="AK28662" s="121"/>
    </row>
    <row r="28663" spans="37:37" ht="12.75">
      <c r="AK28663" s="121"/>
    </row>
    <row r="28664" spans="37:37" ht="12.75">
      <c r="AK28664" s="121"/>
    </row>
    <row r="28665" spans="37:37" ht="12.75">
      <c r="AK28665" s="121"/>
    </row>
    <row r="28666" spans="37:37" ht="12.75">
      <c r="AK28666" s="121"/>
    </row>
    <row r="28667" spans="37:37" ht="12.75">
      <c r="AK28667" s="121"/>
    </row>
    <row r="28668" spans="37:37" ht="12.75">
      <c r="AK28668" s="121"/>
    </row>
    <row r="28669" spans="37:37" ht="12.75">
      <c r="AK28669" s="121"/>
    </row>
    <row r="28670" spans="37:37" ht="12.75">
      <c r="AK28670" s="121"/>
    </row>
    <row r="28671" spans="37:37" ht="12.75">
      <c r="AK28671" s="121"/>
    </row>
    <row r="28672" spans="37:37" ht="12.75">
      <c r="AK28672" s="121"/>
    </row>
    <row r="28673" spans="37:37" ht="12.75">
      <c r="AK28673" s="121"/>
    </row>
    <row r="28674" spans="37:37" ht="12.75">
      <c r="AK28674" s="121"/>
    </row>
    <row r="28675" spans="37:37" ht="12.75">
      <c r="AK28675" s="121"/>
    </row>
    <row r="28676" spans="37:37" ht="12.75">
      <c r="AK28676" s="121"/>
    </row>
    <row r="28677" spans="37:37" ht="12.75">
      <c r="AK28677" s="121"/>
    </row>
    <row r="28678" spans="37:37" ht="12.75">
      <c r="AK28678" s="121"/>
    </row>
    <row r="28679" spans="37:37" ht="12.75">
      <c r="AK28679" s="121"/>
    </row>
    <row r="28680" spans="37:37" ht="12.75">
      <c r="AK28680" s="121"/>
    </row>
    <row r="28681" spans="37:37" ht="12.75">
      <c r="AK28681" s="121"/>
    </row>
    <row r="28682" spans="37:37" ht="12.75">
      <c r="AK28682" s="121"/>
    </row>
    <row r="28683" spans="37:37" ht="12.75">
      <c r="AK28683" s="121"/>
    </row>
    <row r="28684" spans="37:37" ht="12.75">
      <c r="AK28684" s="121"/>
    </row>
    <row r="28685" spans="37:37" ht="12.75">
      <c r="AK28685" s="121"/>
    </row>
    <row r="28686" spans="37:37" ht="12.75">
      <c r="AK28686" s="121"/>
    </row>
    <row r="28687" spans="37:37" ht="12.75">
      <c r="AK28687" s="121"/>
    </row>
    <row r="28688" spans="37:37" ht="12.75">
      <c r="AK28688" s="121"/>
    </row>
    <row r="28689" spans="37:37" ht="12.75">
      <c r="AK28689" s="121"/>
    </row>
    <row r="28690" spans="37:37" ht="12.75">
      <c r="AK28690" s="121"/>
    </row>
    <row r="28691" spans="37:37" ht="12.75">
      <c r="AK28691" s="121"/>
    </row>
    <row r="28692" spans="37:37" ht="12.75">
      <c r="AK28692" s="121"/>
    </row>
    <row r="28693" spans="37:37" ht="12.75">
      <c r="AK28693" s="121"/>
    </row>
    <row r="28694" spans="37:37" ht="12.75">
      <c r="AK28694" s="121"/>
    </row>
    <row r="28695" spans="37:37" ht="12.75">
      <c r="AK28695" s="121"/>
    </row>
    <row r="28696" spans="37:37" ht="12.75">
      <c r="AK28696" s="121"/>
    </row>
    <row r="28697" spans="37:37" ht="12.75">
      <c r="AK28697" s="121"/>
    </row>
    <row r="28698" spans="37:37" ht="12.75">
      <c r="AK28698" s="121"/>
    </row>
    <row r="28699" spans="37:37" ht="12.75">
      <c r="AK28699" s="121"/>
    </row>
    <row r="28700" spans="37:37" ht="12.75">
      <c r="AK28700" s="121"/>
    </row>
    <row r="28701" spans="37:37" ht="12.75">
      <c r="AK28701" s="121"/>
    </row>
    <row r="28702" spans="37:37" ht="12.75">
      <c r="AK28702" s="121"/>
    </row>
    <row r="28703" spans="37:37" ht="12.75">
      <c r="AK28703" s="121"/>
    </row>
    <row r="28704" spans="37:37" ht="12.75">
      <c r="AK28704" s="121"/>
    </row>
    <row r="28705" spans="37:37" ht="12.75">
      <c r="AK28705" s="121"/>
    </row>
    <row r="28706" spans="37:37" ht="12.75">
      <c r="AK28706" s="121"/>
    </row>
    <row r="28707" spans="37:37" ht="12.75">
      <c r="AK28707" s="121"/>
    </row>
    <row r="28708" spans="37:37" ht="12.75">
      <c r="AK28708" s="121"/>
    </row>
    <row r="28709" spans="37:37" ht="12.75">
      <c r="AK28709" s="121"/>
    </row>
    <row r="28710" spans="37:37" ht="12.75">
      <c r="AK28710" s="121"/>
    </row>
    <row r="28711" spans="37:37" ht="12.75">
      <c r="AK28711" s="121"/>
    </row>
    <row r="28712" spans="37:37" ht="12.75">
      <c r="AK28712" s="121"/>
    </row>
    <row r="28713" spans="37:37" ht="12.75">
      <c r="AK28713" s="121"/>
    </row>
    <row r="28714" spans="37:37" ht="12.75">
      <c r="AK28714" s="121"/>
    </row>
    <row r="28715" spans="37:37" ht="12.75">
      <c r="AK28715" s="121"/>
    </row>
    <row r="28716" spans="37:37" ht="12.75">
      <c r="AK28716" s="121"/>
    </row>
    <row r="28717" spans="37:37" ht="12.75">
      <c r="AK28717" s="121"/>
    </row>
    <row r="28718" spans="37:37" ht="12.75">
      <c r="AK28718" s="121"/>
    </row>
    <row r="28719" spans="37:37" ht="12.75">
      <c r="AK28719" s="121"/>
    </row>
    <row r="28720" spans="37:37" ht="12.75">
      <c r="AK28720" s="121"/>
    </row>
    <row r="28721" spans="37:37" ht="12.75">
      <c r="AK28721" s="121"/>
    </row>
    <row r="28722" spans="37:37" ht="12.75">
      <c r="AK28722" s="121"/>
    </row>
    <row r="28723" spans="37:37" ht="12.75">
      <c r="AK28723" s="121"/>
    </row>
    <row r="28724" spans="37:37" ht="12.75">
      <c r="AK28724" s="121"/>
    </row>
    <row r="28725" spans="37:37" ht="12.75">
      <c r="AK28725" s="121"/>
    </row>
    <row r="28726" spans="37:37" ht="12.75">
      <c r="AK28726" s="121"/>
    </row>
    <row r="28727" spans="37:37" ht="12.75">
      <c r="AK28727" s="121"/>
    </row>
    <row r="28728" spans="37:37" ht="12.75">
      <c r="AK28728" s="121"/>
    </row>
    <row r="28729" spans="37:37" ht="12.75">
      <c r="AK28729" s="121"/>
    </row>
    <row r="28730" spans="37:37" ht="12.75">
      <c r="AK28730" s="121"/>
    </row>
    <row r="28731" spans="37:37" ht="12.75">
      <c r="AK28731" s="121"/>
    </row>
    <row r="28732" spans="37:37" ht="12.75">
      <c r="AK28732" s="121"/>
    </row>
    <row r="28733" spans="37:37" ht="12.75">
      <c r="AK28733" s="121"/>
    </row>
    <row r="28734" spans="37:37" ht="12.75">
      <c r="AK28734" s="121"/>
    </row>
    <row r="28735" spans="37:37" ht="12.75">
      <c r="AK28735" s="121"/>
    </row>
    <row r="28736" spans="37:37" ht="12.75">
      <c r="AK28736" s="121"/>
    </row>
    <row r="28737" spans="37:37" ht="12.75">
      <c r="AK28737" s="121"/>
    </row>
    <row r="28738" spans="37:37" ht="12.75">
      <c r="AK28738" s="121"/>
    </row>
    <row r="28739" spans="37:37" ht="12.75">
      <c r="AK28739" s="121"/>
    </row>
    <row r="28740" spans="37:37" ht="12.75">
      <c r="AK28740" s="121"/>
    </row>
    <row r="28741" spans="37:37" ht="12.75">
      <c r="AK28741" s="121"/>
    </row>
    <row r="28742" spans="37:37" ht="12.75">
      <c r="AK28742" s="121"/>
    </row>
    <row r="28743" spans="37:37" ht="12.75">
      <c r="AK28743" s="121"/>
    </row>
    <row r="28744" spans="37:37" ht="12.75">
      <c r="AK28744" s="121"/>
    </row>
    <row r="28745" spans="37:37" ht="12.75">
      <c r="AK28745" s="121"/>
    </row>
    <row r="28746" spans="37:37" ht="12.75">
      <c r="AK28746" s="121"/>
    </row>
    <row r="28747" spans="37:37" ht="12.75">
      <c r="AK28747" s="121"/>
    </row>
    <row r="28748" spans="37:37" ht="12.75">
      <c r="AK28748" s="121"/>
    </row>
    <row r="28749" spans="37:37" ht="12.75">
      <c r="AK28749" s="121"/>
    </row>
    <row r="28750" spans="37:37" ht="12.75">
      <c r="AK28750" s="121"/>
    </row>
    <row r="28751" spans="37:37" ht="12.75">
      <c r="AK28751" s="121"/>
    </row>
    <row r="28752" spans="37:37" ht="12.75">
      <c r="AK28752" s="121"/>
    </row>
    <row r="28753" spans="37:37" ht="12.75">
      <c r="AK28753" s="121"/>
    </row>
    <row r="28754" spans="37:37" ht="12.75">
      <c r="AK28754" s="121"/>
    </row>
    <row r="28755" spans="37:37" ht="12.75">
      <c r="AK28755" s="121"/>
    </row>
    <row r="28756" spans="37:37" ht="12.75">
      <c r="AK28756" s="121"/>
    </row>
    <row r="28757" spans="37:37" ht="12.75">
      <c r="AK28757" s="121"/>
    </row>
    <row r="28758" spans="37:37" ht="12.75">
      <c r="AK28758" s="121"/>
    </row>
    <row r="28759" spans="37:37" ht="12.75">
      <c r="AK28759" s="121"/>
    </row>
    <row r="28760" spans="37:37" ht="12.75">
      <c r="AK28760" s="121"/>
    </row>
    <row r="28761" spans="37:37" ht="12.75">
      <c r="AK28761" s="121"/>
    </row>
    <row r="28762" spans="37:37" ht="12.75">
      <c r="AK28762" s="121"/>
    </row>
    <row r="28763" spans="37:37" ht="12.75">
      <c r="AK28763" s="121"/>
    </row>
    <row r="28764" spans="37:37" ht="12.75">
      <c r="AK28764" s="121"/>
    </row>
    <row r="28765" spans="37:37" ht="12.75">
      <c r="AK28765" s="121"/>
    </row>
    <row r="28766" spans="37:37" ht="12.75">
      <c r="AK28766" s="121"/>
    </row>
    <row r="28767" spans="37:37" ht="12.75">
      <c r="AK28767" s="121"/>
    </row>
    <row r="28768" spans="37:37" ht="12.75">
      <c r="AK28768" s="121"/>
    </row>
    <row r="28769" spans="37:37" ht="12.75">
      <c r="AK28769" s="121"/>
    </row>
    <row r="28770" spans="37:37" ht="12.75">
      <c r="AK28770" s="121"/>
    </row>
    <row r="28771" spans="37:37" ht="12.75">
      <c r="AK28771" s="121"/>
    </row>
    <row r="28772" spans="37:37" ht="12.75">
      <c r="AK28772" s="121"/>
    </row>
    <row r="28773" spans="37:37" ht="12.75">
      <c r="AK28773" s="121"/>
    </row>
    <row r="28774" spans="37:37" ht="12.75">
      <c r="AK28774" s="121"/>
    </row>
    <row r="28775" spans="37:37" ht="12.75">
      <c r="AK28775" s="121"/>
    </row>
    <row r="28776" spans="37:37" ht="12.75">
      <c r="AK28776" s="121"/>
    </row>
    <row r="28777" spans="37:37" ht="12.75">
      <c r="AK28777" s="121"/>
    </row>
    <row r="28778" spans="37:37" ht="12.75">
      <c r="AK28778" s="121"/>
    </row>
    <row r="28779" spans="37:37" ht="12.75">
      <c r="AK28779" s="121"/>
    </row>
    <row r="28780" spans="37:37" ht="12.75">
      <c r="AK28780" s="121"/>
    </row>
    <row r="28781" spans="37:37" ht="12.75">
      <c r="AK28781" s="121"/>
    </row>
    <row r="28782" spans="37:37" ht="12.75">
      <c r="AK28782" s="121"/>
    </row>
    <row r="28783" spans="37:37" ht="12.75">
      <c r="AK28783" s="121"/>
    </row>
    <row r="28784" spans="37:37" ht="12.75">
      <c r="AK28784" s="121"/>
    </row>
    <row r="28785" spans="37:37" ht="12.75">
      <c r="AK28785" s="121"/>
    </row>
    <row r="28786" spans="37:37" ht="12.75">
      <c r="AK28786" s="121"/>
    </row>
    <row r="28787" spans="37:37" ht="12.75">
      <c r="AK28787" s="121"/>
    </row>
    <row r="28788" spans="37:37" ht="12.75">
      <c r="AK28788" s="121"/>
    </row>
    <row r="28789" spans="37:37" ht="12.75">
      <c r="AK28789" s="121"/>
    </row>
    <row r="28790" spans="37:37" ht="12.75">
      <c r="AK28790" s="121"/>
    </row>
    <row r="28791" spans="37:37" ht="12.75">
      <c r="AK28791" s="121"/>
    </row>
    <row r="28792" spans="37:37" ht="12.75">
      <c r="AK28792" s="121"/>
    </row>
    <row r="28793" spans="37:37" ht="12.75">
      <c r="AK28793" s="121"/>
    </row>
    <row r="28794" spans="37:37" ht="12.75">
      <c r="AK28794" s="121"/>
    </row>
    <row r="28795" spans="37:37" ht="12.75">
      <c r="AK28795" s="121"/>
    </row>
    <row r="28796" spans="37:37" ht="12.75">
      <c r="AK28796" s="121"/>
    </row>
    <row r="28797" spans="37:37" ht="12.75">
      <c r="AK28797" s="121"/>
    </row>
    <row r="28798" spans="37:37" ht="12.75">
      <c r="AK28798" s="121"/>
    </row>
    <row r="28799" spans="37:37" ht="12.75">
      <c r="AK28799" s="121"/>
    </row>
    <row r="28800" spans="37:37" ht="12.75">
      <c r="AK28800" s="121"/>
    </row>
    <row r="28801" spans="37:37" ht="12.75">
      <c r="AK28801" s="121"/>
    </row>
    <row r="28802" spans="37:37" ht="12.75">
      <c r="AK28802" s="121"/>
    </row>
    <row r="28803" spans="37:37" ht="12.75">
      <c r="AK28803" s="121"/>
    </row>
    <row r="28804" spans="37:37" ht="12.75">
      <c r="AK28804" s="121"/>
    </row>
    <row r="28805" spans="37:37" ht="12.75">
      <c r="AK28805" s="121"/>
    </row>
    <row r="28806" spans="37:37" ht="12.75">
      <c r="AK28806" s="121"/>
    </row>
    <row r="28807" spans="37:37" ht="12.75">
      <c r="AK28807" s="121"/>
    </row>
    <row r="28808" spans="37:37" ht="12.75">
      <c r="AK28808" s="121"/>
    </row>
    <row r="28809" spans="37:37" ht="12.75">
      <c r="AK28809" s="121"/>
    </row>
    <row r="28810" spans="37:37" ht="12.75">
      <c r="AK28810" s="121"/>
    </row>
    <row r="28811" spans="37:37" ht="12.75">
      <c r="AK28811" s="121"/>
    </row>
    <row r="28812" spans="37:37" ht="12.75">
      <c r="AK28812" s="121"/>
    </row>
    <row r="28813" spans="37:37" ht="12.75">
      <c r="AK28813" s="121"/>
    </row>
    <row r="28814" spans="37:37" ht="12.75">
      <c r="AK28814" s="121"/>
    </row>
    <row r="28815" spans="37:37" ht="12.75">
      <c r="AK28815" s="121"/>
    </row>
    <row r="28816" spans="37:37" ht="12.75">
      <c r="AK28816" s="121"/>
    </row>
    <row r="28817" spans="37:37" ht="12.75">
      <c r="AK28817" s="121"/>
    </row>
    <row r="28818" spans="37:37" ht="12.75">
      <c r="AK28818" s="121"/>
    </row>
    <row r="28819" spans="37:37" ht="12.75">
      <c r="AK28819" s="121"/>
    </row>
    <row r="28820" spans="37:37" ht="12.75">
      <c r="AK28820" s="121"/>
    </row>
    <row r="28821" spans="37:37" ht="12.75">
      <c r="AK28821" s="121"/>
    </row>
    <row r="28822" spans="37:37" ht="12.75">
      <c r="AK28822" s="121"/>
    </row>
    <row r="28823" spans="37:37" ht="12.75">
      <c r="AK28823" s="121"/>
    </row>
    <row r="28824" spans="37:37" ht="12.75">
      <c r="AK28824" s="121"/>
    </row>
    <row r="28825" spans="37:37" ht="12.75">
      <c r="AK28825" s="121"/>
    </row>
    <row r="28826" spans="37:37" ht="12.75">
      <c r="AK28826" s="121"/>
    </row>
    <row r="28827" spans="37:37" ht="12.75">
      <c r="AK28827" s="121"/>
    </row>
    <row r="28828" spans="37:37" ht="12.75">
      <c r="AK28828" s="121"/>
    </row>
    <row r="28829" spans="37:37" ht="12.75">
      <c r="AK28829" s="121"/>
    </row>
    <row r="28830" spans="37:37" ht="12.75">
      <c r="AK28830" s="121"/>
    </row>
    <row r="28831" spans="37:37" ht="12.75">
      <c r="AK28831" s="121"/>
    </row>
    <row r="28832" spans="37:37" ht="12.75">
      <c r="AK28832" s="121"/>
    </row>
    <row r="28833" spans="37:37" ht="12.75">
      <c r="AK28833" s="121"/>
    </row>
    <row r="28834" spans="37:37" ht="12.75">
      <c r="AK28834" s="121"/>
    </row>
    <row r="28835" spans="37:37" ht="12.75">
      <c r="AK28835" s="121"/>
    </row>
    <row r="28836" spans="37:37" ht="12.75">
      <c r="AK28836" s="121"/>
    </row>
    <row r="28837" spans="37:37" ht="12.75">
      <c r="AK28837" s="121"/>
    </row>
    <row r="28838" spans="37:37" ht="12.75">
      <c r="AK28838" s="121"/>
    </row>
    <row r="28839" spans="37:37" ht="12.75">
      <c r="AK28839" s="121"/>
    </row>
    <row r="28840" spans="37:37" ht="12.75">
      <c r="AK28840" s="121"/>
    </row>
    <row r="28841" spans="37:37" ht="12.75">
      <c r="AK28841" s="121"/>
    </row>
    <row r="28842" spans="37:37" ht="12.75">
      <c r="AK28842" s="121"/>
    </row>
    <row r="28843" spans="37:37" ht="12.75">
      <c r="AK28843" s="121"/>
    </row>
    <row r="28844" spans="37:37" ht="12.75">
      <c r="AK28844" s="121"/>
    </row>
    <row r="28845" spans="37:37" ht="12.75">
      <c r="AK28845" s="121"/>
    </row>
    <row r="28846" spans="37:37" ht="12.75">
      <c r="AK28846" s="121"/>
    </row>
    <row r="28847" spans="37:37" ht="12.75">
      <c r="AK28847" s="121"/>
    </row>
    <row r="28848" spans="37:37" ht="12.75">
      <c r="AK28848" s="121"/>
    </row>
    <row r="28849" spans="37:37" ht="12.75">
      <c r="AK28849" s="121"/>
    </row>
    <row r="28850" spans="37:37" ht="12.75">
      <c r="AK28850" s="121"/>
    </row>
    <row r="28851" spans="37:37" ht="12.75">
      <c r="AK28851" s="121"/>
    </row>
    <row r="28852" spans="37:37" ht="12.75">
      <c r="AK28852" s="121"/>
    </row>
    <row r="28853" spans="37:37" ht="12.75">
      <c r="AK28853" s="121"/>
    </row>
    <row r="28854" spans="37:37" ht="12.75">
      <c r="AK28854" s="121"/>
    </row>
    <row r="28855" spans="37:37" ht="12.75">
      <c r="AK28855" s="121"/>
    </row>
    <row r="28856" spans="37:37" ht="12.75">
      <c r="AK28856" s="121"/>
    </row>
    <row r="28857" spans="37:37" ht="12.75">
      <c r="AK28857" s="121"/>
    </row>
    <row r="28858" spans="37:37" ht="12.75">
      <c r="AK28858" s="121"/>
    </row>
    <row r="28859" spans="37:37" ht="12.75">
      <c r="AK28859" s="121"/>
    </row>
    <row r="28860" spans="37:37" ht="12.75">
      <c r="AK28860" s="121"/>
    </row>
    <row r="28861" spans="37:37" ht="12.75">
      <c r="AK28861" s="121"/>
    </row>
    <row r="28862" spans="37:37" ht="12.75">
      <c r="AK28862" s="121"/>
    </row>
    <row r="28863" spans="37:37" ht="12.75">
      <c r="AK28863" s="121"/>
    </row>
    <row r="28864" spans="37:37" ht="12.75">
      <c r="AK28864" s="121"/>
    </row>
    <row r="28865" spans="37:37" ht="12.75">
      <c r="AK28865" s="121"/>
    </row>
    <row r="28866" spans="37:37" ht="12.75">
      <c r="AK28866" s="121"/>
    </row>
    <row r="28867" spans="37:37" ht="12.75">
      <c r="AK28867" s="121"/>
    </row>
    <row r="28868" spans="37:37" ht="12.75">
      <c r="AK28868" s="121"/>
    </row>
    <row r="28869" spans="37:37" ht="12.75">
      <c r="AK28869" s="121"/>
    </row>
    <row r="28870" spans="37:37" ht="12.75">
      <c r="AK28870" s="121"/>
    </row>
    <row r="28871" spans="37:37" ht="12.75">
      <c r="AK28871" s="121"/>
    </row>
    <row r="28872" spans="37:37" ht="12.75">
      <c r="AK28872" s="121"/>
    </row>
    <row r="28873" spans="37:37" ht="12.75">
      <c r="AK28873" s="121"/>
    </row>
    <row r="28874" spans="37:37" ht="12.75">
      <c r="AK28874" s="121"/>
    </row>
    <row r="28875" spans="37:37" ht="12.75">
      <c r="AK28875" s="121"/>
    </row>
    <row r="28876" spans="37:37" ht="12.75">
      <c r="AK28876" s="121"/>
    </row>
    <row r="28877" spans="37:37" ht="12.75">
      <c r="AK28877" s="121"/>
    </row>
    <row r="28878" spans="37:37" ht="12.75">
      <c r="AK28878" s="121"/>
    </row>
    <row r="28879" spans="37:37" ht="12.75">
      <c r="AK28879" s="121"/>
    </row>
    <row r="28880" spans="37:37" ht="12.75">
      <c r="AK28880" s="121"/>
    </row>
    <row r="28881" spans="37:37" ht="12.75">
      <c r="AK28881" s="121"/>
    </row>
    <row r="28882" spans="37:37" ht="12.75">
      <c r="AK28882" s="121"/>
    </row>
    <row r="28883" spans="37:37" ht="12.75">
      <c r="AK28883" s="121"/>
    </row>
    <row r="28884" spans="37:37" ht="12.75">
      <c r="AK28884" s="121"/>
    </row>
    <row r="28885" spans="37:37" ht="12.75">
      <c r="AK28885" s="121"/>
    </row>
    <row r="28886" spans="37:37" ht="12.75">
      <c r="AK28886" s="121"/>
    </row>
    <row r="28887" spans="37:37" ht="12.75">
      <c r="AK28887" s="121"/>
    </row>
    <row r="28888" spans="37:37" ht="12.75">
      <c r="AK28888" s="121"/>
    </row>
    <row r="28889" spans="37:37" ht="12.75">
      <c r="AK28889" s="121"/>
    </row>
    <row r="28890" spans="37:37" ht="12.75">
      <c r="AK28890" s="121"/>
    </row>
    <row r="28891" spans="37:37" ht="12.75">
      <c r="AK28891" s="121"/>
    </row>
    <row r="28892" spans="37:37" ht="12.75">
      <c r="AK28892" s="121"/>
    </row>
    <row r="28893" spans="37:37" ht="12.75">
      <c r="AK28893" s="121"/>
    </row>
    <row r="28894" spans="37:37" ht="12.75">
      <c r="AK28894" s="121"/>
    </row>
    <row r="28895" spans="37:37" ht="12.75">
      <c r="AK28895" s="121"/>
    </row>
    <row r="28896" spans="37:37" ht="12.75">
      <c r="AK28896" s="121"/>
    </row>
    <row r="28897" spans="37:37" ht="12.75">
      <c r="AK28897" s="121"/>
    </row>
    <row r="28898" spans="37:37" ht="12.75">
      <c r="AK28898" s="121"/>
    </row>
    <row r="28899" spans="37:37" ht="12.75">
      <c r="AK28899" s="121"/>
    </row>
    <row r="28900" spans="37:37" ht="12.75">
      <c r="AK28900" s="121"/>
    </row>
    <row r="28901" spans="37:37" ht="12.75">
      <c r="AK28901" s="121"/>
    </row>
    <row r="28902" spans="37:37" ht="12.75">
      <c r="AK28902" s="121"/>
    </row>
    <row r="28903" spans="37:37" ht="12.75">
      <c r="AK28903" s="121"/>
    </row>
    <row r="28904" spans="37:37" ht="12.75">
      <c r="AK28904" s="121"/>
    </row>
    <row r="28905" spans="37:37" ht="12.75">
      <c r="AK28905" s="121"/>
    </row>
    <row r="28906" spans="37:37" ht="12.75">
      <c r="AK28906" s="121"/>
    </row>
    <row r="28907" spans="37:37" ht="12.75">
      <c r="AK28907" s="121"/>
    </row>
    <row r="28908" spans="37:37" ht="12.75">
      <c r="AK28908" s="121"/>
    </row>
    <row r="28909" spans="37:37" ht="12.75">
      <c r="AK28909" s="121"/>
    </row>
    <row r="28910" spans="37:37" ht="12.75">
      <c r="AK28910" s="121"/>
    </row>
    <row r="28911" spans="37:37" ht="12.75">
      <c r="AK28911" s="121"/>
    </row>
    <row r="28912" spans="37:37" ht="12.75">
      <c r="AK28912" s="121"/>
    </row>
    <row r="28913" spans="37:37" ht="12.75">
      <c r="AK28913" s="121"/>
    </row>
    <row r="28914" spans="37:37" ht="12.75">
      <c r="AK28914" s="121"/>
    </row>
    <row r="28915" spans="37:37" ht="12.75">
      <c r="AK28915" s="121"/>
    </row>
    <row r="28916" spans="37:37" ht="12.75">
      <c r="AK28916" s="121"/>
    </row>
    <row r="28917" spans="37:37" ht="12.75">
      <c r="AK28917" s="121"/>
    </row>
    <row r="28918" spans="37:37" ht="12.75">
      <c r="AK28918" s="121"/>
    </row>
    <row r="28919" spans="37:37" ht="12.75">
      <c r="AK28919" s="121"/>
    </row>
    <row r="28920" spans="37:37" ht="12.75">
      <c r="AK28920" s="121"/>
    </row>
    <row r="28921" spans="37:37" ht="12.75">
      <c r="AK28921" s="121"/>
    </row>
    <row r="28922" spans="37:37" ht="12.75">
      <c r="AK28922" s="121"/>
    </row>
    <row r="28923" spans="37:37" ht="12.75">
      <c r="AK28923" s="121"/>
    </row>
    <row r="28924" spans="37:37" ht="12.75">
      <c r="AK28924" s="121"/>
    </row>
    <row r="28925" spans="37:37" ht="12.75">
      <c r="AK28925" s="121"/>
    </row>
    <row r="28926" spans="37:37" ht="12.75">
      <c r="AK28926" s="121"/>
    </row>
    <row r="28927" spans="37:37" ht="12.75">
      <c r="AK28927" s="121"/>
    </row>
    <row r="28928" spans="37:37" ht="12.75">
      <c r="AK28928" s="121"/>
    </row>
    <row r="28929" spans="37:37" ht="12.75">
      <c r="AK28929" s="121"/>
    </row>
    <row r="28930" spans="37:37" ht="12.75">
      <c r="AK28930" s="121"/>
    </row>
    <row r="28931" spans="37:37" ht="12.75">
      <c r="AK28931" s="121"/>
    </row>
    <row r="28932" spans="37:37" ht="12.75">
      <c r="AK28932" s="121"/>
    </row>
    <row r="28933" spans="37:37" ht="12.75">
      <c r="AK28933" s="121"/>
    </row>
    <row r="28934" spans="37:37" ht="12.75">
      <c r="AK28934" s="121"/>
    </row>
    <row r="28935" spans="37:37" ht="12.75">
      <c r="AK28935" s="121"/>
    </row>
    <row r="28936" spans="37:37" ht="12.75">
      <c r="AK28936" s="121"/>
    </row>
    <row r="28937" spans="37:37" ht="12.75">
      <c r="AK28937" s="121"/>
    </row>
    <row r="28938" spans="37:37" ht="12.75">
      <c r="AK28938" s="121"/>
    </row>
    <row r="28939" spans="37:37" ht="12.75">
      <c r="AK28939" s="121"/>
    </row>
    <row r="28940" spans="37:37" ht="12.75">
      <c r="AK28940" s="121"/>
    </row>
    <row r="28941" spans="37:37" ht="12.75">
      <c r="AK28941" s="121"/>
    </row>
    <row r="28942" spans="37:37" ht="12.75">
      <c r="AK28942" s="121"/>
    </row>
    <row r="28943" spans="37:37" ht="12.75">
      <c r="AK28943" s="121"/>
    </row>
    <row r="28944" spans="37:37" ht="12.75">
      <c r="AK28944" s="121"/>
    </row>
    <row r="28945" spans="37:37" ht="12.75">
      <c r="AK28945" s="121"/>
    </row>
    <row r="28946" spans="37:37" ht="12.75">
      <c r="AK28946" s="121"/>
    </row>
    <row r="28947" spans="37:37" ht="12.75">
      <c r="AK28947" s="121"/>
    </row>
    <row r="28948" spans="37:37" ht="12.75">
      <c r="AK28948" s="121"/>
    </row>
    <row r="28949" spans="37:37" ht="12.75">
      <c r="AK28949" s="121"/>
    </row>
    <row r="28950" spans="37:37" ht="12.75">
      <c r="AK28950" s="121"/>
    </row>
    <row r="28951" spans="37:37" ht="12.75">
      <c r="AK28951" s="121"/>
    </row>
    <row r="28952" spans="37:37" ht="12.75">
      <c r="AK28952" s="121"/>
    </row>
    <row r="28953" spans="37:37" ht="12.75">
      <c r="AK28953" s="121"/>
    </row>
    <row r="28954" spans="37:37" ht="12.75">
      <c r="AK28954" s="121"/>
    </row>
    <row r="28955" spans="37:37" ht="12.75">
      <c r="AK28955" s="121"/>
    </row>
    <row r="28956" spans="37:37" ht="12.75">
      <c r="AK28956" s="121"/>
    </row>
    <row r="28957" spans="37:37" ht="12.75">
      <c r="AK28957" s="121"/>
    </row>
    <row r="28958" spans="37:37" ht="12.75">
      <c r="AK28958" s="121"/>
    </row>
    <row r="28959" spans="37:37" ht="12.75">
      <c r="AK28959" s="121"/>
    </row>
    <row r="28960" spans="37:37" ht="12.75">
      <c r="AK28960" s="121"/>
    </row>
    <row r="28961" spans="37:37" ht="12.75">
      <c r="AK28961" s="121"/>
    </row>
    <row r="28962" spans="37:37" ht="12.75">
      <c r="AK28962" s="121"/>
    </row>
    <row r="28963" spans="37:37" ht="12.75">
      <c r="AK28963" s="121"/>
    </row>
    <row r="28964" spans="37:37" ht="12.75">
      <c r="AK28964" s="121"/>
    </row>
    <row r="28965" spans="37:37" ht="12.75">
      <c r="AK28965" s="121"/>
    </row>
    <row r="28966" spans="37:37" ht="12.75">
      <c r="AK28966" s="121"/>
    </row>
    <row r="28967" spans="37:37" ht="12.75">
      <c r="AK28967" s="121"/>
    </row>
    <row r="28968" spans="37:37" ht="12.75">
      <c r="AK28968" s="121"/>
    </row>
    <row r="28969" spans="37:37" ht="12.75">
      <c r="AK28969" s="121"/>
    </row>
    <row r="28970" spans="37:37" ht="12.75">
      <c r="AK28970" s="121"/>
    </row>
    <row r="28971" spans="37:37" ht="12.75">
      <c r="AK28971" s="121"/>
    </row>
    <row r="28972" spans="37:37" ht="12.75">
      <c r="AK28972" s="121"/>
    </row>
    <row r="28973" spans="37:37" ht="12.75">
      <c r="AK28973" s="121"/>
    </row>
    <row r="28974" spans="37:37" ht="12.75">
      <c r="AK28974" s="121"/>
    </row>
    <row r="28975" spans="37:37" ht="12.75">
      <c r="AK28975" s="121"/>
    </row>
    <row r="28976" spans="37:37" ht="12.75">
      <c r="AK28976" s="121"/>
    </row>
    <row r="28977" spans="37:37" ht="12.75">
      <c r="AK28977" s="121"/>
    </row>
    <row r="28978" spans="37:37" ht="12.75">
      <c r="AK28978" s="121"/>
    </row>
    <row r="28979" spans="37:37" ht="12.75">
      <c r="AK28979" s="121"/>
    </row>
    <row r="28980" spans="37:37" ht="12.75">
      <c r="AK28980" s="121"/>
    </row>
    <row r="28981" spans="37:37" ht="12.75">
      <c r="AK28981" s="121"/>
    </row>
    <row r="28982" spans="37:37" ht="12.75">
      <c r="AK28982" s="121"/>
    </row>
    <row r="28983" spans="37:37" ht="12.75">
      <c r="AK28983" s="121"/>
    </row>
    <row r="28984" spans="37:37" ht="12.75">
      <c r="AK28984" s="121"/>
    </row>
    <row r="28985" spans="37:37" ht="12.75">
      <c r="AK28985" s="121"/>
    </row>
    <row r="28986" spans="37:37" ht="12.75">
      <c r="AK28986" s="121"/>
    </row>
    <row r="28987" spans="37:37" ht="12.75">
      <c r="AK28987" s="121"/>
    </row>
    <row r="28988" spans="37:37" ht="12.75">
      <c r="AK28988" s="121"/>
    </row>
    <row r="28989" spans="37:37" ht="12.75">
      <c r="AK28989" s="121"/>
    </row>
    <row r="28990" spans="37:37" ht="12.75">
      <c r="AK28990" s="121"/>
    </row>
    <row r="28991" spans="37:37" ht="12.75">
      <c r="AK28991" s="121"/>
    </row>
    <row r="28992" spans="37:37" ht="12.75">
      <c r="AK28992" s="121"/>
    </row>
    <row r="28993" spans="37:37" ht="12.75">
      <c r="AK28993" s="121"/>
    </row>
    <row r="28994" spans="37:37" ht="12.75">
      <c r="AK28994" s="121"/>
    </row>
    <row r="28995" spans="37:37" ht="12.75">
      <c r="AK28995" s="121"/>
    </row>
    <row r="28996" spans="37:37" ht="12.75">
      <c r="AK28996" s="121"/>
    </row>
    <row r="28997" spans="37:37" ht="12.75">
      <c r="AK28997" s="121"/>
    </row>
    <row r="28998" spans="37:37" ht="12.75">
      <c r="AK28998" s="121"/>
    </row>
    <row r="28999" spans="37:37" ht="12.75">
      <c r="AK28999" s="121"/>
    </row>
    <row r="29000" spans="37:37" ht="12.75">
      <c r="AK29000" s="121"/>
    </row>
    <row r="29001" spans="37:37" ht="12.75">
      <c r="AK29001" s="121"/>
    </row>
    <row r="29002" spans="37:37" ht="12.75">
      <c r="AK29002" s="121"/>
    </row>
    <row r="29003" spans="37:37" ht="12.75">
      <c r="AK29003" s="121"/>
    </row>
    <row r="29004" spans="37:37" ht="12.75">
      <c r="AK29004" s="121"/>
    </row>
    <row r="29005" spans="37:37" ht="12.75">
      <c r="AK29005" s="121"/>
    </row>
    <row r="29006" spans="37:37" ht="12.75">
      <c r="AK29006" s="121"/>
    </row>
    <row r="29007" spans="37:37" ht="12.75">
      <c r="AK29007" s="121"/>
    </row>
    <row r="29008" spans="37:37" ht="12.75">
      <c r="AK29008" s="121"/>
    </row>
    <row r="29009" spans="37:37" ht="12.75">
      <c r="AK29009" s="121"/>
    </row>
    <row r="29010" spans="37:37" ht="12.75">
      <c r="AK29010" s="121"/>
    </row>
    <row r="29011" spans="37:37" ht="12.75">
      <c r="AK29011" s="121"/>
    </row>
    <row r="29012" spans="37:37" ht="12.75">
      <c r="AK29012" s="121"/>
    </row>
    <row r="29013" spans="37:37" ht="12.75">
      <c r="AK29013" s="121"/>
    </row>
    <row r="29014" spans="37:37" ht="12.75">
      <c r="AK29014" s="121"/>
    </row>
    <row r="29015" spans="37:37" ht="12.75">
      <c r="AK29015" s="121"/>
    </row>
    <row r="29016" spans="37:37" ht="12.75">
      <c r="AK29016" s="121"/>
    </row>
    <row r="29017" spans="37:37" ht="12.75">
      <c r="AK29017" s="121"/>
    </row>
    <row r="29018" spans="37:37" ht="12.75">
      <c r="AK29018" s="121"/>
    </row>
    <row r="29019" spans="37:37" ht="12.75">
      <c r="AK29019" s="121"/>
    </row>
    <row r="29020" spans="37:37" ht="12.75">
      <c r="AK29020" s="121"/>
    </row>
    <row r="29021" spans="37:37" ht="12.75">
      <c r="AK29021" s="121"/>
    </row>
    <row r="29022" spans="37:37" ht="12.75">
      <c r="AK29022" s="121"/>
    </row>
    <row r="29023" spans="37:37" ht="12.75">
      <c r="AK29023" s="121"/>
    </row>
    <row r="29024" spans="37:37" ht="12.75">
      <c r="AK29024" s="121"/>
    </row>
    <row r="29025" spans="37:37" ht="12.75">
      <c r="AK29025" s="121"/>
    </row>
    <row r="29026" spans="37:37" ht="12.75">
      <c r="AK29026" s="121"/>
    </row>
    <row r="29027" spans="37:37" ht="12.75">
      <c r="AK29027" s="121"/>
    </row>
    <row r="29028" spans="37:37" ht="12.75">
      <c r="AK29028" s="121"/>
    </row>
    <row r="29029" spans="37:37" ht="12.75">
      <c r="AK29029" s="121"/>
    </row>
    <row r="29030" spans="37:37" ht="12.75">
      <c r="AK29030" s="121"/>
    </row>
    <row r="29031" spans="37:37" ht="12.75">
      <c r="AK29031" s="121"/>
    </row>
    <row r="29032" spans="37:37" ht="12.75">
      <c r="AK29032" s="121"/>
    </row>
    <row r="29033" spans="37:37" ht="12.75">
      <c r="AK29033" s="121"/>
    </row>
    <row r="29034" spans="37:37" ht="12.75">
      <c r="AK29034" s="121"/>
    </row>
    <row r="29035" spans="37:37" ht="12.75">
      <c r="AK29035" s="121"/>
    </row>
    <row r="29036" spans="37:37" ht="12.75">
      <c r="AK29036" s="121"/>
    </row>
    <row r="29037" spans="37:37" ht="12.75">
      <c r="AK29037" s="121"/>
    </row>
    <row r="29038" spans="37:37" ht="12.75">
      <c r="AK29038" s="121"/>
    </row>
    <row r="29039" spans="37:37" ht="12.75">
      <c r="AK29039" s="121"/>
    </row>
    <row r="29040" spans="37:37" ht="12.75">
      <c r="AK29040" s="121"/>
    </row>
    <row r="29041" spans="37:37" ht="12.75">
      <c r="AK29041" s="121"/>
    </row>
    <row r="29042" spans="37:37" ht="12.75">
      <c r="AK29042" s="121"/>
    </row>
    <row r="29043" spans="37:37" ht="12.75">
      <c r="AK29043" s="121"/>
    </row>
    <row r="29044" spans="37:37" ht="12.75">
      <c r="AK29044" s="121"/>
    </row>
    <row r="29045" spans="37:37" ht="12.75">
      <c r="AK29045" s="121"/>
    </row>
    <row r="29046" spans="37:37" ht="12.75">
      <c r="AK29046" s="121"/>
    </row>
    <row r="29047" spans="37:37" ht="12.75">
      <c r="AK29047" s="121"/>
    </row>
    <row r="29048" spans="37:37" ht="12.75">
      <c r="AK29048" s="121"/>
    </row>
    <row r="29049" spans="37:37" ht="12.75">
      <c r="AK29049" s="121"/>
    </row>
    <row r="29050" spans="37:37" ht="12.75">
      <c r="AK29050" s="121"/>
    </row>
    <row r="29051" spans="37:37" ht="12.75">
      <c r="AK29051" s="121"/>
    </row>
    <row r="29052" spans="37:37" ht="12.75">
      <c r="AK29052" s="121"/>
    </row>
    <row r="29053" spans="37:37" ht="12.75">
      <c r="AK29053" s="121"/>
    </row>
    <row r="29054" spans="37:37" ht="12.75">
      <c r="AK29054" s="121"/>
    </row>
    <row r="29055" spans="37:37" ht="12.75">
      <c r="AK29055" s="121"/>
    </row>
    <row r="29056" spans="37:37" ht="12.75">
      <c r="AK29056" s="121"/>
    </row>
    <row r="29057" spans="37:37" ht="12.75">
      <c r="AK29057" s="121"/>
    </row>
    <row r="29058" spans="37:37" ht="12.75">
      <c r="AK29058" s="121"/>
    </row>
    <row r="29059" spans="37:37" ht="12.75">
      <c r="AK29059" s="121"/>
    </row>
    <row r="29060" spans="37:37" ht="12.75">
      <c r="AK29060" s="121"/>
    </row>
    <row r="29061" spans="37:37" ht="12.75">
      <c r="AK29061" s="121"/>
    </row>
    <row r="29062" spans="37:37" ht="12.75">
      <c r="AK29062" s="121"/>
    </row>
    <row r="29063" spans="37:37" ht="12.75">
      <c r="AK29063" s="121"/>
    </row>
    <row r="29064" spans="37:37" ht="12.75">
      <c r="AK29064" s="121"/>
    </row>
    <row r="29065" spans="37:37" ht="12.75">
      <c r="AK29065" s="121"/>
    </row>
    <row r="29066" spans="37:37" ht="12.75">
      <c r="AK29066" s="121"/>
    </row>
    <row r="29067" spans="37:37" ht="12.75">
      <c r="AK29067" s="121"/>
    </row>
    <row r="29068" spans="37:37" ht="12.75">
      <c r="AK29068" s="121"/>
    </row>
    <row r="29069" spans="37:37" ht="12.75">
      <c r="AK29069" s="121"/>
    </row>
    <row r="29070" spans="37:37" ht="12.75">
      <c r="AK29070" s="121"/>
    </row>
    <row r="29071" spans="37:37" ht="12.75">
      <c r="AK29071" s="121"/>
    </row>
    <row r="29072" spans="37:37" ht="12.75">
      <c r="AK29072" s="121"/>
    </row>
    <row r="29073" spans="37:37" ht="12.75">
      <c r="AK29073" s="121"/>
    </row>
    <row r="29074" spans="37:37" ht="12.75">
      <c r="AK29074" s="121"/>
    </row>
    <row r="29075" spans="37:37" ht="12.75">
      <c r="AK29075" s="121"/>
    </row>
    <row r="29076" spans="37:37" ht="12.75">
      <c r="AK29076" s="121"/>
    </row>
    <row r="29077" spans="37:37" ht="12.75">
      <c r="AK29077" s="121"/>
    </row>
    <row r="29078" spans="37:37" ht="12.75">
      <c r="AK29078" s="121"/>
    </row>
    <row r="29079" spans="37:37" ht="12.75">
      <c r="AK29079" s="121"/>
    </row>
    <row r="29080" spans="37:37" ht="12.75">
      <c r="AK29080" s="121"/>
    </row>
    <row r="29081" spans="37:37" ht="12.75">
      <c r="AK29081" s="121"/>
    </row>
    <row r="29082" spans="37:37" ht="12.75">
      <c r="AK29082" s="121"/>
    </row>
    <row r="29083" spans="37:37" ht="12.75">
      <c r="AK29083" s="121"/>
    </row>
    <row r="29084" spans="37:37" ht="12.75">
      <c r="AK29084" s="121"/>
    </row>
    <row r="29085" spans="37:37" ht="12.75">
      <c r="AK29085" s="121"/>
    </row>
    <row r="29086" spans="37:37" ht="12.75">
      <c r="AK29086" s="121"/>
    </row>
    <row r="29087" spans="37:37" ht="12.75">
      <c r="AK29087" s="121"/>
    </row>
    <row r="29088" spans="37:37" ht="12.75">
      <c r="AK29088" s="121"/>
    </row>
    <row r="29089" spans="37:37" ht="12.75">
      <c r="AK29089" s="121"/>
    </row>
    <row r="29090" spans="37:37" ht="12.75">
      <c r="AK29090" s="121"/>
    </row>
    <row r="29091" spans="37:37" ht="12.75">
      <c r="AK29091" s="121"/>
    </row>
    <row r="29092" spans="37:37" ht="12.75">
      <c r="AK29092" s="121"/>
    </row>
    <row r="29093" spans="37:37" ht="12.75">
      <c r="AK29093" s="121"/>
    </row>
    <row r="29094" spans="37:37" ht="12.75">
      <c r="AK29094" s="121"/>
    </row>
    <row r="29095" spans="37:37" ht="12.75">
      <c r="AK29095" s="121"/>
    </row>
    <row r="29096" spans="37:37" ht="12.75">
      <c r="AK29096" s="121"/>
    </row>
    <row r="29097" spans="37:37" ht="12.75">
      <c r="AK29097" s="121"/>
    </row>
    <row r="29098" spans="37:37" ht="12.75">
      <c r="AK29098" s="121"/>
    </row>
    <row r="29099" spans="37:37" ht="12.75">
      <c r="AK29099" s="121"/>
    </row>
    <row r="29100" spans="37:37" ht="12.75">
      <c r="AK29100" s="121"/>
    </row>
    <row r="29101" spans="37:37" ht="12.75">
      <c r="AK29101" s="121"/>
    </row>
    <row r="29102" spans="37:37" ht="12.75">
      <c r="AK29102" s="121"/>
    </row>
    <row r="29103" spans="37:37" ht="12.75">
      <c r="AK29103" s="121"/>
    </row>
    <row r="29104" spans="37:37" ht="12.75">
      <c r="AK29104" s="121"/>
    </row>
    <row r="29105" spans="37:37" ht="12.75">
      <c r="AK29105" s="121"/>
    </row>
    <row r="29106" spans="37:37" ht="12.75">
      <c r="AK29106" s="121"/>
    </row>
    <row r="29107" spans="37:37" ht="12.75">
      <c r="AK29107" s="121"/>
    </row>
    <row r="29108" spans="37:37" ht="12.75">
      <c r="AK29108" s="121"/>
    </row>
    <row r="29109" spans="37:37" ht="12.75">
      <c r="AK29109" s="121"/>
    </row>
    <row r="29110" spans="37:37" ht="12.75">
      <c r="AK29110" s="121"/>
    </row>
    <row r="29111" spans="37:37" ht="12.75">
      <c r="AK29111" s="121"/>
    </row>
    <row r="29112" spans="37:37" ht="12.75">
      <c r="AK29112" s="121"/>
    </row>
    <row r="29113" spans="37:37" ht="12.75">
      <c r="AK29113" s="121"/>
    </row>
    <row r="29114" spans="37:37" ht="12.75">
      <c r="AK29114" s="121"/>
    </row>
    <row r="29115" spans="37:37" ht="12.75">
      <c r="AK29115" s="121"/>
    </row>
    <row r="29116" spans="37:37" ht="12.75">
      <c r="AK29116" s="121"/>
    </row>
    <row r="29117" spans="37:37" ht="12.75">
      <c r="AK29117" s="121"/>
    </row>
    <row r="29118" spans="37:37" ht="12.75">
      <c r="AK29118" s="121"/>
    </row>
    <row r="29119" spans="37:37" ht="12.75">
      <c r="AK29119" s="121"/>
    </row>
    <row r="29120" spans="37:37" ht="12.75">
      <c r="AK29120" s="121"/>
    </row>
    <row r="29121" spans="37:37" ht="12.75">
      <c r="AK29121" s="121"/>
    </row>
    <row r="29122" spans="37:37" ht="12.75">
      <c r="AK29122" s="121"/>
    </row>
    <row r="29123" spans="37:37" ht="12.75">
      <c r="AK29123" s="121"/>
    </row>
    <row r="29124" spans="37:37" ht="12.75">
      <c r="AK29124" s="121"/>
    </row>
    <row r="29125" spans="37:37" ht="12.75">
      <c r="AK29125" s="121"/>
    </row>
    <row r="29126" spans="37:37" ht="12.75">
      <c r="AK29126" s="121"/>
    </row>
    <row r="29127" spans="37:37" ht="12.75">
      <c r="AK29127" s="121"/>
    </row>
    <row r="29128" spans="37:37" ht="12.75">
      <c r="AK29128" s="121"/>
    </row>
    <row r="29129" spans="37:37" ht="12.75">
      <c r="AK29129" s="121"/>
    </row>
    <row r="29130" spans="37:37" ht="12.75">
      <c r="AK29130" s="121"/>
    </row>
    <row r="29131" spans="37:37" ht="12.75">
      <c r="AK29131" s="121"/>
    </row>
    <row r="29132" spans="37:37" ht="12.75">
      <c r="AK29132" s="121"/>
    </row>
    <row r="29133" spans="37:37" ht="12.75">
      <c r="AK29133" s="121"/>
    </row>
    <row r="29134" spans="37:37" ht="12.75">
      <c r="AK29134" s="121"/>
    </row>
    <row r="29135" spans="37:37" ht="12.75">
      <c r="AK29135" s="121"/>
    </row>
    <row r="29136" spans="37:37" ht="12.75">
      <c r="AK29136" s="121"/>
    </row>
    <row r="29137" spans="37:37" ht="12.75">
      <c r="AK29137" s="121"/>
    </row>
    <row r="29138" spans="37:37" ht="12.75">
      <c r="AK29138" s="121"/>
    </row>
    <row r="29139" spans="37:37" ht="12.75">
      <c r="AK29139" s="121"/>
    </row>
    <row r="29140" spans="37:37" ht="12.75">
      <c r="AK29140" s="121"/>
    </row>
    <row r="29141" spans="37:37" ht="12.75">
      <c r="AK29141" s="121"/>
    </row>
    <row r="29142" spans="37:37" ht="12.75">
      <c r="AK29142" s="121"/>
    </row>
    <row r="29143" spans="37:37" ht="12.75">
      <c r="AK29143" s="121"/>
    </row>
    <row r="29144" spans="37:37" ht="12.75">
      <c r="AK29144" s="121"/>
    </row>
    <row r="29145" spans="37:37" ht="12.75">
      <c r="AK29145" s="121"/>
    </row>
    <row r="29146" spans="37:37" ht="12.75">
      <c r="AK29146" s="121"/>
    </row>
    <row r="29147" spans="37:37" ht="12.75">
      <c r="AK29147" s="121"/>
    </row>
    <row r="29148" spans="37:37" ht="12.75">
      <c r="AK29148" s="121"/>
    </row>
    <row r="29149" spans="37:37" ht="12.75">
      <c r="AK29149" s="121"/>
    </row>
    <row r="29150" spans="37:37" ht="12.75">
      <c r="AK29150" s="121"/>
    </row>
    <row r="29151" spans="37:37" ht="12.75">
      <c r="AK29151" s="121"/>
    </row>
    <row r="29152" spans="37:37" ht="12.75">
      <c r="AK29152" s="121"/>
    </row>
    <row r="29153" spans="37:37" ht="12.75">
      <c r="AK29153" s="121"/>
    </row>
    <row r="29154" spans="37:37" ht="12.75">
      <c r="AK29154" s="121"/>
    </row>
    <row r="29155" spans="37:37" ht="12.75">
      <c r="AK29155" s="121"/>
    </row>
    <row r="29156" spans="37:37" ht="12.75">
      <c r="AK29156" s="121"/>
    </row>
    <row r="29157" spans="37:37" ht="12.75">
      <c r="AK29157" s="121"/>
    </row>
    <row r="29158" spans="37:37" ht="12.75">
      <c r="AK29158" s="121"/>
    </row>
    <row r="29159" spans="37:37" ht="12.75">
      <c r="AK29159" s="121"/>
    </row>
    <row r="29160" spans="37:37" ht="12.75">
      <c r="AK29160" s="121"/>
    </row>
    <row r="29161" spans="37:37" ht="12.75">
      <c r="AK29161" s="121"/>
    </row>
    <row r="29162" spans="37:37" ht="12.75">
      <c r="AK29162" s="121"/>
    </row>
    <row r="29163" spans="37:37" ht="12.75">
      <c r="AK29163" s="121"/>
    </row>
    <row r="29164" spans="37:37" ht="12.75">
      <c r="AK29164" s="121"/>
    </row>
    <row r="29165" spans="37:37" ht="12.75">
      <c r="AK29165" s="121"/>
    </row>
    <row r="29166" spans="37:37" ht="12.75">
      <c r="AK29166" s="121"/>
    </row>
    <row r="29167" spans="37:37" ht="12.75">
      <c r="AK29167" s="121"/>
    </row>
    <row r="29168" spans="37:37" ht="12.75">
      <c r="AK29168" s="121"/>
    </row>
    <row r="29169" spans="37:37" ht="12.75">
      <c r="AK29169" s="121"/>
    </row>
    <row r="29170" spans="37:37" ht="12.75">
      <c r="AK29170" s="121"/>
    </row>
    <row r="29171" spans="37:37" ht="12.75">
      <c r="AK29171" s="121"/>
    </row>
    <row r="29172" spans="37:37" ht="12.75">
      <c r="AK29172" s="121"/>
    </row>
    <row r="29173" spans="37:37" ht="12.75">
      <c r="AK29173" s="121"/>
    </row>
    <row r="29174" spans="37:37" ht="12.75">
      <c r="AK29174" s="121"/>
    </row>
    <row r="29175" spans="37:37" ht="12.75">
      <c r="AK29175" s="121"/>
    </row>
    <row r="29176" spans="37:37" ht="12.75">
      <c r="AK29176" s="121"/>
    </row>
    <row r="29177" spans="37:37" ht="12.75">
      <c r="AK29177" s="121"/>
    </row>
    <row r="29178" spans="37:37" ht="12.75">
      <c r="AK29178" s="121"/>
    </row>
    <row r="29179" spans="37:37" ht="12.75">
      <c r="AK29179" s="121"/>
    </row>
    <row r="29180" spans="37:37" ht="12.75">
      <c r="AK29180" s="121"/>
    </row>
    <row r="29181" spans="37:37" ht="12.75">
      <c r="AK29181" s="121"/>
    </row>
    <row r="29182" spans="37:37" ht="12.75">
      <c r="AK29182" s="121"/>
    </row>
    <row r="29183" spans="37:37" ht="12.75">
      <c r="AK29183" s="121"/>
    </row>
    <row r="29184" spans="37:37" ht="12.75">
      <c r="AK29184" s="121"/>
    </row>
    <row r="29185" spans="37:37" ht="12.75">
      <c r="AK29185" s="121"/>
    </row>
    <row r="29186" spans="37:37" ht="12.75">
      <c r="AK29186" s="121"/>
    </row>
    <row r="29187" spans="37:37" ht="12.75">
      <c r="AK29187" s="121"/>
    </row>
    <row r="29188" spans="37:37" ht="12.75">
      <c r="AK29188" s="121"/>
    </row>
    <row r="29189" spans="37:37" ht="12.75">
      <c r="AK29189" s="121"/>
    </row>
    <row r="29190" spans="37:37" ht="12.75">
      <c r="AK29190" s="121"/>
    </row>
    <row r="29191" spans="37:37" ht="12.75">
      <c r="AK29191" s="121"/>
    </row>
    <row r="29192" spans="37:37" ht="12.75">
      <c r="AK29192" s="121"/>
    </row>
    <row r="29193" spans="37:37" ht="12.75">
      <c r="AK29193" s="121"/>
    </row>
    <row r="29194" spans="37:37" ht="12.75">
      <c r="AK29194" s="121"/>
    </row>
    <row r="29195" spans="37:37" ht="12.75">
      <c r="AK29195" s="121"/>
    </row>
    <row r="29196" spans="37:37" ht="12.75">
      <c r="AK29196" s="121"/>
    </row>
    <row r="29197" spans="37:37" ht="12.75">
      <c r="AK29197" s="121"/>
    </row>
    <row r="29198" spans="37:37" ht="12.75">
      <c r="AK29198" s="121"/>
    </row>
    <row r="29199" spans="37:37" ht="12.75">
      <c r="AK29199" s="121"/>
    </row>
    <row r="29200" spans="37:37" ht="12.75">
      <c r="AK29200" s="121"/>
    </row>
    <row r="29201" spans="37:37" ht="12.75">
      <c r="AK29201" s="121"/>
    </row>
    <row r="29202" spans="37:37" ht="12.75">
      <c r="AK29202" s="121"/>
    </row>
    <row r="29203" spans="37:37" ht="12.75">
      <c r="AK29203" s="121"/>
    </row>
    <row r="29204" spans="37:37" ht="12.75">
      <c r="AK29204" s="121"/>
    </row>
    <row r="29205" spans="37:37" ht="12.75">
      <c r="AK29205" s="121"/>
    </row>
    <row r="29206" spans="37:37" ht="12.75">
      <c r="AK29206" s="121"/>
    </row>
    <row r="29207" spans="37:37" ht="12.75">
      <c r="AK29207" s="121"/>
    </row>
    <row r="29208" spans="37:37" ht="12.75">
      <c r="AK29208" s="121"/>
    </row>
    <row r="29209" spans="37:37" ht="12.75">
      <c r="AK29209" s="121"/>
    </row>
    <row r="29210" spans="37:37" ht="12.75">
      <c r="AK29210" s="121"/>
    </row>
    <row r="29211" spans="37:37" ht="12.75">
      <c r="AK29211" s="121"/>
    </row>
    <row r="29212" spans="37:37" ht="12.75">
      <c r="AK29212" s="121"/>
    </row>
    <row r="29213" spans="37:37" ht="12.75">
      <c r="AK29213" s="121"/>
    </row>
    <row r="29214" spans="37:37" ht="12.75">
      <c r="AK29214" s="121"/>
    </row>
    <row r="29215" spans="37:37" ht="12.75">
      <c r="AK29215" s="121"/>
    </row>
    <row r="29216" spans="37:37" ht="12.75">
      <c r="AK29216" s="121"/>
    </row>
    <row r="29217" spans="37:37" ht="12.75">
      <c r="AK29217" s="121"/>
    </row>
    <row r="29218" spans="37:37" ht="12.75">
      <c r="AK29218" s="121"/>
    </row>
    <row r="29219" spans="37:37" ht="12.75">
      <c r="AK29219" s="121"/>
    </row>
    <row r="29220" spans="37:37" ht="12.75">
      <c r="AK29220" s="121"/>
    </row>
    <row r="29221" spans="37:37" ht="12.75">
      <c r="AK29221" s="121"/>
    </row>
    <row r="29222" spans="37:37" ht="12.75">
      <c r="AK29222" s="121"/>
    </row>
    <row r="29223" spans="37:37" ht="12.75">
      <c r="AK29223" s="121"/>
    </row>
    <row r="29224" spans="37:37" ht="12.75">
      <c r="AK29224" s="121"/>
    </row>
    <row r="29225" spans="37:37" ht="12.75">
      <c r="AK29225" s="121"/>
    </row>
    <row r="29226" spans="37:37" ht="12.75">
      <c r="AK29226" s="121"/>
    </row>
    <row r="29227" spans="37:37" ht="12.75">
      <c r="AK29227" s="121"/>
    </row>
    <row r="29228" spans="37:37" ht="12.75">
      <c r="AK29228" s="121"/>
    </row>
    <row r="29229" spans="37:37" ht="12.75">
      <c r="AK29229" s="121"/>
    </row>
    <row r="29230" spans="37:37" ht="12.75">
      <c r="AK29230" s="121"/>
    </row>
    <row r="29231" spans="37:37" ht="12.75">
      <c r="AK29231" s="121"/>
    </row>
    <row r="29232" spans="37:37" ht="12.75">
      <c r="AK29232" s="121"/>
    </row>
    <row r="29233" spans="37:37" ht="12.75">
      <c r="AK29233" s="121"/>
    </row>
    <row r="29234" spans="37:37" ht="12.75">
      <c r="AK29234" s="121"/>
    </row>
    <row r="29235" spans="37:37" ht="12.75">
      <c r="AK29235" s="121"/>
    </row>
    <row r="29236" spans="37:37" ht="12.75">
      <c r="AK29236" s="121"/>
    </row>
    <row r="29237" spans="37:37" ht="12.75">
      <c r="AK29237" s="121"/>
    </row>
    <row r="29238" spans="37:37" ht="12.75">
      <c r="AK29238" s="121"/>
    </row>
    <row r="29239" spans="37:37" ht="12.75">
      <c r="AK29239" s="121"/>
    </row>
    <row r="29240" spans="37:37" ht="12.75">
      <c r="AK29240" s="121"/>
    </row>
    <row r="29241" spans="37:37" ht="12.75">
      <c r="AK29241" s="121"/>
    </row>
    <row r="29242" spans="37:37" ht="12.75">
      <c r="AK29242" s="121"/>
    </row>
    <row r="29243" spans="37:37" ht="12.75">
      <c r="AK29243" s="121"/>
    </row>
    <row r="29244" spans="37:37" ht="12.75">
      <c r="AK29244" s="121"/>
    </row>
    <row r="29245" spans="37:37" ht="12.75">
      <c r="AK29245" s="121"/>
    </row>
    <row r="29246" spans="37:37" ht="12.75">
      <c r="AK29246" s="121"/>
    </row>
    <row r="29247" spans="37:37" ht="12.75">
      <c r="AK29247" s="121"/>
    </row>
    <row r="29248" spans="37:37" ht="12.75">
      <c r="AK29248" s="121"/>
    </row>
    <row r="29249" spans="37:37" ht="12.75">
      <c r="AK29249" s="121"/>
    </row>
    <row r="29250" spans="37:37" ht="12.75">
      <c r="AK29250" s="121"/>
    </row>
    <row r="29251" spans="37:37" ht="12.75">
      <c r="AK29251" s="121"/>
    </row>
    <row r="29252" spans="37:37" ht="12.75">
      <c r="AK29252" s="121"/>
    </row>
    <row r="29253" spans="37:37" ht="12.75">
      <c r="AK29253" s="121"/>
    </row>
    <row r="29254" spans="37:37" ht="12.75">
      <c r="AK29254" s="121"/>
    </row>
    <row r="29255" spans="37:37" ht="12.75">
      <c r="AK29255" s="121"/>
    </row>
    <row r="29256" spans="37:37" ht="12.75">
      <c r="AK29256" s="121"/>
    </row>
    <row r="29257" spans="37:37" ht="12.75">
      <c r="AK29257" s="121"/>
    </row>
    <row r="29258" spans="37:37" ht="12.75">
      <c r="AK29258" s="121"/>
    </row>
    <row r="29259" spans="37:37" ht="12.75">
      <c r="AK29259" s="121"/>
    </row>
    <row r="29260" spans="37:37" ht="12.75">
      <c r="AK29260" s="121"/>
    </row>
    <row r="29261" spans="37:37" ht="12.75">
      <c r="AK29261" s="121"/>
    </row>
    <row r="29262" spans="37:37" ht="12.75">
      <c r="AK29262" s="121"/>
    </row>
    <row r="29263" spans="37:37" ht="12.75">
      <c r="AK29263" s="121"/>
    </row>
    <row r="29264" spans="37:37" ht="12.75">
      <c r="AK29264" s="121"/>
    </row>
    <row r="29265" spans="37:37" ht="12.75">
      <c r="AK29265" s="121"/>
    </row>
    <row r="29266" spans="37:37" ht="12.75">
      <c r="AK29266" s="121"/>
    </row>
    <row r="29267" spans="37:37" ht="12.75">
      <c r="AK29267" s="121"/>
    </row>
    <row r="29268" spans="37:37" ht="12.75">
      <c r="AK29268" s="121"/>
    </row>
    <row r="29269" spans="37:37" ht="12.75">
      <c r="AK29269" s="121"/>
    </row>
    <row r="29270" spans="37:37" ht="12.75">
      <c r="AK29270" s="121"/>
    </row>
    <row r="29271" spans="37:37" ht="12.75">
      <c r="AK29271" s="121"/>
    </row>
    <row r="29272" spans="37:37" ht="12.75">
      <c r="AK29272" s="121"/>
    </row>
    <row r="29273" spans="37:37" ht="12.75">
      <c r="AK29273" s="121"/>
    </row>
    <row r="29274" spans="37:37" ht="12.75">
      <c r="AK29274" s="121"/>
    </row>
    <row r="29275" spans="37:37" ht="12.75">
      <c r="AK29275" s="121"/>
    </row>
    <row r="29276" spans="37:37" ht="12.75">
      <c r="AK29276" s="121"/>
    </row>
    <row r="29277" spans="37:37" ht="12.75">
      <c r="AK29277" s="121"/>
    </row>
    <row r="29278" spans="37:37" ht="12.75">
      <c r="AK29278" s="121"/>
    </row>
    <row r="29279" spans="37:37" ht="12.75">
      <c r="AK29279" s="121"/>
    </row>
    <row r="29280" spans="37:37" ht="12.75">
      <c r="AK29280" s="121"/>
    </row>
    <row r="29281" spans="37:37" ht="12.75">
      <c r="AK29281" s="121"/>
    </row>
    <row r="29282" spans="37:37" ht="12.75">
      <c r="AK29282" s="121"/>
    </row>
    <row r="29283" spans="37:37" ht="12.75">
      <c r="AK29283" s="121"/>
    </row>
    <row r="29284" spans="37:37" ht="12.75">
      <c r="AK29284" s="121"/>
    </row>
    <row r="29285" spans="37:37" ht="12.75">
      <c r="AK29285" s="121"/>
    </row>
    <row r="29286" spans="37:37" ht="12.75">
      <c r="AK29286" s="121"/>
    </row>
    <row r="29287" spans="37:37" ht="12.75">
      <c r="AK29287" s="121"/>
    </row>
    <row r="29288" spans="37:37" ht="12.75">
      <c r="AK29288" s="121"/>
    </row>
    <row r="29289" spans="37:37" ht="12.75">
      <c r="AK29289" s="121"/>
    </row>
    <row r="29290" spans="37:37" ht="12.75">
      <c r="AK29290" s="121"/>
    </row>
    <row r="29291" spans="37:37" ht="12.75">
      <c r="AK29291" s="121"/>
    </row>
    <row r="29292" spans="37:37" ht="12.75">
      <c r="AK29292" s="121"/>
    </row>
    <row r="29293" spans="37:37" ht="12.75">
      <c r="AK29293" s="121"/>
    </row>
    <row r="29294" spans="37:37" ht="12.75">
      <c r="AK29294" s="121"/>
    </row>
    <row r="29295" spans="37:37" ht="12.75">
      <c r="AK29295" s="121"/>
    </row>
    <row r="29296" spans="37:37" ht="12.75">
      <c r="AK29296" s="121"/>
    </row>
    <row r="29297" spans="37:37" ht="12.75">
      <c r="AK29297" s="121"/>
    </row>
    <row r="29298" spans="37:37" ht="12.75">
      <c r="AK29298" s="121"/>
    </row>
    <row r="29299" spans="37:37" ht="12.75">
      <c r="AK29299" s="121"/>
    </row>
    <row r="29300" spans="37:37" ht="12.75">
      <c r="AK29300" s="121"/>
    </row>
    <row r="29301" spans="37:37" ht="12.75">
      <c r="AK29301" s="121"/>
    </row>
    <row r="29302" spans="37:37" ht="12.75">
      <c r="AK29302" s="121"/>
    </row>
    <row r="29303" spans="37:37" ht="12.75">
      <c r="AK29303" s="121"/>
    </row>
    <row r="29304" spans="37:37" ht="12.75">
      <c r="AK29304" s="121"/>
    </row>
    <row r="29305" spans="37:37" ht="12.75">
      <c r="AK29305" s="121"/>
    </row>
    <row r="29306" spans="37:37" ht="12.75">
      <c r="AK29306" s="121"/>
    </row>
    <row r="29307" spans="37:37" ht="12.75">
      <c r="AK29307" s="121"/>
    </row>
    <row r="29308" spans="37:37" ht="12.75">
      <c r="AK29308" s="121"/>
    </row>
    <row r="29309" spans="37:37" ht="12.75">
      <c r="AK29309" s="121"/>
    </row>
    <row r="29310" spans="37:37" ht="12.75">
      <c r="AK29310" s="121"/>
    </row>
    <row r="29311" spans="37:37" ht="12.75">
      <c r="AK29311" s="121"/>
    </row>
    <row r="29312" spans="37:37" ht="12.75">
      <c r="AK29312" s="121"/>
    </row>
    <row r="29313" spans="37:37" ht="12.75">
      <c r="AK29313" s="121"/>
    </row>
    <row r="29314" spans="37:37" ht="12.75">
      <c r="AK29314" s="121"/>
    </row>
    <row r="29315" spans="37:37" ht="12.75">
      <c r="AK29315" s="121"/>
    </row>
    <row r="29316" spans="37:37" ht="12.75">
      <c r="AK29316" s="121"/>
    </row>
    <row r="29317" spans="37:37" ht="12.75">
      <c r="AK29317" s="121"/>
    </row>
    <row r="29318" spans="37:37" ht="12.75">
      <c r="AK29318" s="121"/>
    </row>
    <row r="29319" spans="37:37" ht="12.75">
      <c r="AK29319" s="121"/>
    </row>
    <row r="29320" spans="37:37" ht="12.75">
      <c r="AK29320" s="121"/>
    </row>
    <row r="29321" spans="37:37" ht="12.75">
      <c r="AK29321" s="121"/>
    </row>
    <row r="29322" spans="37:37" ht="12.75">
      <c r="AK29322" s="121"/>
    </row>
    <row r="29323" spans="37:37" ht="12.75">
      <c r="AK29323" s="121"/>
    </row>
    <row r="29324" spans="37:37" ht="12.75">
      <c r="AK29324" s="121"/>
    </row>
    <row r="29325" spans="37:37" ht="12.75">
      <c r="AK29325" s="121"/>
    </row>
    <row r="29326" spans="37:37" ht="12.75">
      <c r="AK29326" s="121"/>
    </row>
    <row r="29327" spans="37:37" ht="12.75">
      <c r="AK29327" s="121"/>
    </row>
    <row r="29328" spans="37:37" ht="12.75">
      <c r="AK29328" s="121"/>
    </row>
    <row r="29329" spans="37:37" ht="12.75">
      <c r="AK29329" s="121"/>
    </row>
    <row r="29330" spans="37:37" ht="12.75">
      <c r="AK29330" s="121"/>
    </row>
    <row r="29331" spans="37:37" ht="12.75">
      <c r="AK29331" s="121"/>
    </row>
    <row r="29332" spans="37:37" ht="12.75">
      <c r="AK29332" s="121"/>
    </row>
    <row r="29333" spans="37:37" ht="12.75">
      <c r="AK29333" s="121"/>
    </row>
    <row r="29334" spans="37:37" ht="12.75">
      <c r="AK29334" s="121"/>
    </row>
    <row r="29335" spans="37:37" ht="12.75">
      <c r="AK29335" s="121"/>
    </row>
    <row r="29336" spans="37:37" ht="12.75">
      <c r="AK29336" s="121"/>
    </row>
    <row r="29337" spans="37:37" ht="12.75">
      <c r="AK29337" s="121"/>
    </row>
    <row r="29338" spans="37:37" ht="12.75">
      <c r="AK29338" s="121"/>
    </row>
    <row r="29339" spans="37:37" ht="12.75">
      <c r="AK29339" s="121"/>
    </row>
    <row r="29340" spans="37:37" ht="12.75">
      <c r="AK29340" s="121"/>
    </row>
    <row r="29341" spans="37:37" ht="12.75">
      <c r="AK29341" s="121"/>
    </row>
    <row r="29342" spans="37:37" ht="12.75">
      <c r="AK29342" s="121"/>
    </row>
    <row r="29343" spans="37:37" ht="12.75">
      <c r="AK29343" s="121"/>
    </row>
    <row r="29344" spans="37:37" ht="12.75">
      <c r="AK29344" s="121"/>
    </row>
    <row r="29345" spans="37:37" ht="12.75">
      <c r="AK29345" s="121"/>
    </row>
    <row r="29346" spans="37:37" ht="12.75">
      <c r="AK29346" s="121"/>
    </row>
    <row r="29347" spans="37:37" ht="12.75">
      <c r="AK29347" s="121"/>
    </row>
    <row r="29348" spans="37:37" ht="12.75">
      <c r="AK29348" s="121"/>
    </row>
    <row r="29349" spans="37:37" ht="12.75">
      <c r="AK29349" s="121"/>
    </row>
    <row r="29350" spans="37:37" ht="12.75">
      <c r="AK29350" s="121"/>
    </row>
    <row r="29351" spans="37:37" ht="12.75">
      <c r="AK29351" s="121"/>
    </row>
    <row r="29352" spans="37:37" ht="12.75">
      <c r="AK29352" s="121"/>
    </row>
    <row r="29353" spans="37:37" ht="12.75">
      <c r="AK29353" s="121"/>
    </row>
    <row r="29354" spans="37:37" ht="12.75">
      <c r="AK29354" s="121"/>
    </row>
    <row r="29355" spans="37:37" ht="12.75">
      <c r="AK29355" s="121"/>
    </row>
    <row r="29356" spans="37:37" ht="12.75">
      <c r="AK29356" s="121"/>
    </row>
    <row r="29357" spans="37:37" ht="12.75">
      <c r="AK29357" s="121"/>
    </row>
    <row r="29358" spans="37:37" ht="12.75">
      <c r="AK29358" s="121"/>
    </row>
    <row r="29359" spans="37:37" ht="12.75">
      <c r="AK29359" s="121"/>
    </row>
    <row r="29360" spans="37:37" ht="12.75">
      <c r="AK29360" s="121"/>
    </row>
    <row r="29361" spans="37:37" ht="12.75">
      <c r="AK29361" s="121"/>
    </row>
    <row r="29362" spans="37:37" ht="12.75">
      <c r="AK29362" s="121"/>
    </row>
    <row r="29363" spans="37:37" ht="12.75">
      <c r="AK29363" s="121"/>
    </row>
    <row r="29364" spans="37:37" ht="12.75">
      <c r="AK29364" s="121"/>
    </row>
    <row r="29365" spans="37:37" ht="12.75">
      <c r="AK29365" s="121"/>
    </row>
    <row r="29366" spans="37:37" ht="12.75">
      <c r="AK29366" s="121"/>
    </row>
    <row r="29367" spans="37:37" ht="12.75">
      <c r="AK29367" s="121"/>
    </row>
    <row r="29368" spans="37:37" ht="12.75">
      <c r="AK29368" s="121"/>
    </row>
    <row r="29369" spans="37:37" ht="12.75">
      <c r="AK29369" s="121"/>
    </row>
    <row r="29370" spans="37:37" ht="12.75">
      <c r="AK29370" s="121"/>
    </row>
    <row r="29371" spans="37:37" ht="12.75">
      <c r="AK29371" s="121"/>
    </row>
    <row r="29372" spans="37:37" ht="12.75">
      <c r="AK29372" s="121"/>
    </row>
    <row r="29373" spans="37:37" ht="12.75">
      <c r="AK29373" s="121"/>
    </row>
    <row r="29374" spans="37:37" ht="12.75">
      <c r="AK29374" s="121"/>
    </row>
    <row r="29375" spans="37:37" ht="12.75">
      <c r="AK29375" s="121"/>
    </row>
    <row r="29376" spans="37:37" ht="12.75">
      <c r="AK29376" s="121"/>
    </row>
    <row r="29377" spans="37:37" ht="12.75">
      <c r="AK29377" s="121"/>
    </row>
    <row r="29378" spans="37:37" ht="12.75">
      <c r="AK29378" s="121"/>
    </row>
    <row r="29379" spans="37:37" ht="12.75">
      <c r="AK29379" s="121"/>
    </row>
    <row r="29380" spans="37:37" ht="12.75">
      <c r="AK29380" s="121"/>
    </row>
    <row r="29381" spans="37:37" ht="12.75">
      <c r="AK29381" s="121"/>
    </row>
    <row r="29382" spans="37:37" ht="12.75">
      <c r="AK29382" s="121"/>
    </row>
    <row r="29383" spans="37:37" ht="12.75">
      <c r="AK29383" s="121"/>
    </row>
    <row r="29384" spans="37:37" ht="12.75">
      <c r="AK29384" s="121"/>
    </row>
    <row r="29385" spans="37:37" ht="12.75">
      <c r="AK29385" s="121"/>
    </row>
    <row r="29386" spans="37:37" ht="12.75">
      <c r="AK29386" s="121"/>
    </row>
    <row r="29387" spans="37:37" ht="12.75">
      <c r="AK29387" s="121"/>
    </row>
    <row r="29388" spans="37:37" ht="12.75">
      <c r="AK29388" s="121"/>
    </row>
    <row r="29389" spans="37:37" ht="12.75">
      <c r="AK29389" s="121"/>
    </row>
    <row r="29390" spans="37:37" ht="12.75">
      <c r="AK29390" s="121"/>
    </row>
    <row r="29391" spans="37:37" ht="12.75">
      <c r="AK29391" s="121"/>
    </row>
    <row r="29392" spans="37:37" ht="12.75">
      <c r="AK29392" s="121"/>
    </row>
    <row r="29393" spans="37:37" ht="12.75">
      <c r="AK29393" s="121"/>
    </row>
    <row r="29394" spans="37:37" ht="12.75">
      <c r="AK29394" s="121"/>
    </row>
    <row r="29395" spans="37:37" ht="12.75">
      <c r="AK29395" s="121"/>
    </row>
    <row r="29396" spans="37:37" ht="12.75">
      <c r="AK29396" s="121"/>
    </row>
    <row r="29397" spans="37:37" ht="12.75">
      <c r="AK29397" s="121"/>
    </row>
    <row r="29398" spans="37:37" ht="12.75">
      <c r="AK29398" s="121"/>
    </row>
    <row r="29399" spans="37:37" ht="12.75">
      <c r="AK29399" s="121"/>
    </row>
    <row r="29400" spans="37:37" ht="12.75">
      <c r="AK29400" s="121"/>
    </row>
    <row r="29401" spans="37:37" ht="12.75">
      <c r="AK29401" s="121"/>
    </row>
    <row r="29402" spans="37:37" ht="12.75">
      <c r="AK29402" s="121"/>
    </row>
    <row r="29403" spans="37:37" ht="12.75">
      <c r="AK29403" s="121"/>
    </row>
    <row r="29404" spans="37:37" ht="12.75">
      <c r="AK29404" s="121"/>
    </row>
    <row r="29405" spans="37:37" ht="12.75">
      <c r="AK29405" s="121"/>
    </row>
    <row r="29406" spans="37:37" ht="12.75">
      <c r="AK29406" s="121"/>
    </row>
    <row r="29407" spans="37:37" ht="12.75">
      <c r="AK29407" s="121"/>
    </row>
    <row r="29408" spans="37:37" ht="12.75">
      <c r="AK29408" s="121"/>
    </row>
    <row r="29409" spans="37:37" ht="12.75">
      <c r="AK29409" s="121"/>
    </row>
    <row r="29410" spans="37:37" ht="12.75">
      <c r="AK29410" s="121"/>
    </row>
    <row r="29411" spans="37:37" ht="12.75">
      <c r="AK29411" s="121"/>
    </row>
    <row r="29412" spans="37:37" ht="12.75">
      <c r="AK29412" s="121"/>
    </row>
    <row r="29413" spans="37:37" ht="12.75">
      <c r="AK29413" s="121"/>
    </row>
    <row r="29414" spans="37:37" ht="12.75">
      <c r="AK29414" s="121"/>
    </row>
    <row r="29415" spans="37:37" ht="12.75">
      <c r="AK29415" s="121"/>
    </row>
    <row r="29416" spans="37:37" ht="12.75">
      <c r="AK29416" s="121"/>
    </row>
    <row r="29417" spans="37:37" ht="12.75">
      <c r="AK29417" s="121"/>
    </row>
    <row r="29418" spans="37:37" ht="12.75">
      <c r="AK29418" s="121"/>
    </row>
    <row r="29419" spans="37:37" ht="12.75">
      <c r="AK29419" s="121"/>
    </row>
    <row r="29420" spans="37:37" ht="12.75">
      <c r="AK29420" s="121"/>
    </row>
    <row r="29421" spans="37:37" ht="12.75">
      <c r="AK29421" s="121"/>
    </row>
    <row r="29422" spans="37:37" ht="12.75">
      <c r="AK29422" s="121"/>
    </row>
    <row r="29423" spans="37:37" ht="12.75">
      <c r="AK29423" s="121"/>
    </row>
    <row r="29424" spans="37:37" ht="12.75">
      <c r="AK29424" s="121"/>
    </row>
    <row r="29425" spans="37:37" ht="12.75">
      <c r="AK29425" s="121"/>
    </row>
    <row r="29426" spans="37:37" ht="12.75">
      <c r="AK29426" s="121"/>
    </row>
    <row r="29427" spans="37:37" ht="12.75">
      <c r="AK29427" s="121"/>
    </row>
    <row r="29428" spans="37:37" ht="12.75">
      <c r="AK29428" s="121"/>
    </row>
    <row r="29429" spans="37:37" ht="12.75">
      <c r="AK29429" s="121"/>
    </row>
    <row r="29430" spans="37:37" ht="12.75">
      <c r="AK29430" s="121"/>
    </row>
    <row r="29431" spans="37:37" ht="12.75">
      <c r="AK29431" s="121"/>
    </row>
    <row r="29432" spans="37:37" ht="12.75">
      <c r="AK29432" s="121"/>
    </row>
    <row r="29433" spans="37:37" ht="12.75">
      <c r="AK29433" s="121"/>
    </row>
    <row r="29434" spans="37:37" ht="12.75">
      <c r="AK29434" s="121"/>
    </row>
    <row r="29435" spans="37:37" ht="12.75">
      <c r="AK29435" s="121"/>
    </row>
    <row r="29436" spans="37:37" ht="12.75">
      <c r="AK29436" s="121"/>
    </row>
    <row r="29437" spans="37:37" ht="12.75">
      <c r="AK29437" s="121"/>
    </row>
    <row r="29438" spans="37:37" ht="12.75">
      <c r="AK29438" s="121"/>
    </row>
    <row r="29439" spans="37:37" ht="12.75">
      <c r="AK29439" s="121"/>
    </row>
    <row r="29440" spans="37:37" ht="12.75">
      <c r="AK29440" s="121"/>
    </row>
    <row r="29441" spans="37:37" ht="12.75">
      <c r="AK29441" s="121"/>
    </row>
    <row r="29442" spans="37:37" ht="12.75">
      <c r="AK29442" s="121"/>
    </row>
    <row r="29443" spans="37:37" ht="12.75">
      <c r="AK29443" s="121"/>
    </row>
    <row r="29444" spans="37:37" ht="12.75">
      <c r="AK29444" s="121"/>
    </row>
    <row r="29445" spans="37:37" ht="12.75">
      <c r="AK29445" s="121"/>
    </row>
    <row r="29446" spans="37:37" ht="12.75">
      <c r="AK29446" s="121"/>
    </row>
    <row r="29447" spans="37:37" ht="12.75">
      <c r="AK29447" s="121"/>
    </row>
    <row r="29448" spans="37:37" ht="12.75">
      <c r="AK29448" s="121"/>
    </row>
    <row r="29449" spans="37:37" ht="12.75">
      <c r="AK29449" s="121"/>
    </row>
    <row r="29450" spans="37:37" ht="12.75">
      <c r="AK29450" s="121"/>
    </row>
    <row r="29451" spans="37:37" ht="12.75">
      <c r="AK29451" s="121"/>
    </row>
    <row r="29452" spans="37:37" ht="12.75">
      <c r="AK29452" s="121"/>
    </row>
    <row r="29453" spans="37:37" ht="12.75">
      <c r="AK29453" s="121"/>
    </row>
    <row r="29454" spans="37:37" ht="12.75">
      <c r="AK29454" s="121"/>
    </row>
    <row r="29455" spans="37:37" ht="12.75">
      <c r="AK29455" s="121"/>
    </row>
    <row r="29456" spans="37:37" ht="12.75">
      <c r="AK29456" s="121"/>
    </row>
    <row r="29457" spans="37:37" ht="12.75">
      <c r="AK29457" s="121"/>
    </row>
    <row r="29458" spans="37:37" ht="12.75">
      <c r="AK29458" s="121"/>
    </row>
    <row r="29459" spans="37:37" ht="12.75">
      <c r="AK29459" s="121"/>
    </row>
    <row r="29460" spans="37:37" ht="12.75">
      <c r="AK29460" s="121"/>
    </row>
    <row r="29461" spans="37:37" ht="12.75">
      <c r="AK29461" s="121"/>
    </row>
    <row r="29462" spans="37:37" ht="12.75">
      <c r="AK29462" s="121"/>
    </row>
    <row r="29463" spans="37:37" ht="12.75">
      <c r="AK29463" s="121"/>
    </row>
    <row r="29464" spans="37:37" ht="12.75">
      <c r="AK29464" s="121"/>
    </row>
    <row r="29465" spans="37:37" ht="12.75">
      <c r="AK29465" s="121"/>
    </row>
    <row r="29466" spans="37:37" ht="12.75">
      <c r="AK29466" s="121"/>
    </row>
    <row r="29467" spans="37:37" ht="12.75">
      <c r="AK29467" s="121"/>
    </row>
    <row r="29468" spans="37:37" ht="12.75">
      <c r="AK29468" s="121"/>
    </row>
    <row r="29469" spans="37:37" ht="12.75">
      <c r="AK29469" s="121"/>
    </row>
    <row r="29470" spans="37:37" ht="12.75">
      <c r="AK29470" s="121"/>
    </row>
    <row r="29471" spans="37:37" ht="12.75">
      <c r="AK29471" s="121"/>
    </row>
    <row r="29472" spans="37:37" ht="12.75">
      <c r="AK29472" s="121"/>
    </row>
    <row r="29473" spans="37:37" ht="12.75">
      <c r="AK29473" s="121"/>
    </row>
    <row r="29474" spans="37:37" ht="12.75">
      <c r="AK29474" s="121"/>
    </row>
    <row r="29475" spans="37:37" ht="12.75">
      <c r="AK29475" s="121"/>
    </row>
    <row r="29476" spans="37:37" ht="12.75">
      <c r="AK29476" s="121"/>
    </row>
    <row r="29477" spans="37:37" ht="12.75">
      <c r="AK29477" s="121"/>
    </row>
    <row r="29478" spans="37:37" ht="12.75">
      <c r="AK29478" s="121"/>
    </row>
    <row r="29479" spans="37:37" ht="12.75">
      <c r="AK29479" s="121"/>
    </row>
    <row r="29480" spans="37:37" ht="12.75">
      <c r="AK29480" s="121"/>
    </row>
    <row r="29481" spans="37:37" ht="12.75">
      <c r="AK29481" s="121"/>
    </row>
    <row r="29482" spans="37:37" ht="12.75">
      <c r="AK29482" s="121"/>
    </row>
    <row r="29483" spans="37:37" ht="12.75">
      <c r="AK29483" s="121"/>
    </row>
    <row r="29484" spans="37:37" ht="12.75">
      <c r="AK29484" s="121"/>
    </row>
    <row r="29485" spans="37:37" ht="12.75">
      <c r="AK29485" s="121"/>
    </row>
    <row r="29486" spans="37:37" ht="12.75">
      <c r="AK29486" s="121"/>
    </row>
    <row r="29487" spans="37:37" ht="12.75">
      <c r="AK29487" s="121"/>
    </row>
    <row r="29488" spans="37:37" ht="12.75">
      <c r="AK29488" s="121"/>
    </row>
    <row r="29489" spans="37:37" ht="12.75">
      <c r="AK29489" s="121"/>
    </row>
    <row r="29490" spans="37:37" ht="12.75">
      <c r="AK29490" s="121"/>
    </row>
    <row r="29491" spans="37:37" ht="12.75">
      <c r="AK29491" s="121"/>
    </row>
    <row r="29492" spans="37:37" ht="12.75">
      <c r="AK29492" s="121"/>
    </row>
    <row r="29493" spans="37:37" ht="12.75">
      <c r="AK29493" s="121"/>
    </row>
    <row r="29494" spans="37:37" ht="12.75">
      <c r="AK29494" s="121"/>
    </row>
    <row r="29495" spans="37:37" ht="12.75">
      <c r="AK29495" s="121"/>
    </row>
    <row r="29496" spans="37:37" ht="12.75">
      <c r="AK29496" s="121"/>
    </row>
    <row r="29497" spans="37:37" ht="12.75">
      <c r="AK29497" s="121"/>
    </row>
    <row r="29498" spans="37:37" ht="12.75">
      <c r="AK29498" s="121"/>
    </row>
    <row r="29499" spans="37:37" ht="12.75">
      <c r="AK29499" s="121"/>
    </row>
    <row r="29500" spans="37:37" ht="12.75">
      <c r="AK29500" s="121"/>
    </row>
    <row r="29501" spans="37:37" ht="12.75">
      <c r="AK29501" s="121"/>
    </row>
    <row r="29502" spans="37:37" ht="12.75">
      <c r="AK29502" s="121"/>
    </row>
    <row r="29503" spans="37:37" ht="12.75">
      <c r="AK29503" s="121"/>
    </row>
    <row r="29504" spans="37:37" ht="12.75">
      <c r="AK29504" s="121"/>
    </row>
    <row r="29505" spans="37:37" ht="12.75">
      <c r="AK29505" s="121"/>
    </row>
    <row r="29506" spans="37:37" ht="12.75">
      <c r="AK29506" s="121"/>
    </row>
    <row r="29507" spans="37:37" ht="12.75">
      <c r="AK29507" s="121"/>
    </row>
    <row r="29508" spans="37:37" ht="12.75">
      <c r="AK29508" s="121"/>
    </row>
    <row r="29509" spans="37:37" ht="12.75">
      <c r="AK29509" s="121"/>
    </row>
    <row r="29510" spans="37:37" ht="12.75">
      <c r="AK29510" s="121"/>
    </row>
    <row r="29511" spans="37:37" ht="12.75">
      <c r="AK29511" s="121"/>
    </row>
    <row r="29512" spans="37:37" ht="12.75">
      <c r="AK29512" s="121"/>
    </row>
    <row r="29513" spans="37:37" ht="12.75">
      <c r="AK29513" s="121"/>
    </row>
    <row r="29514" spans="37:37" ht="12.75">
      <c r="AK29514" s="121"/>
    </row>
    <row r="29515" spans="37:37" ht="12.75">
      <c r="AK29515" s="121"/>
    </row>
    <row r="29516" spans="37:37" ht="12.75">
      <c r="AK29516" s="121"/>
    </row>
    <row r="29517" spans="37:37" ht="12.75">
      <c r="AK29517" s="121"/>
    </row>
    <row r="29518" spans="37:37" ht="12.75">
      <c r="AK29518" s="121"/>
    </row>
    <row r="29519" spans="37:37" ht="12.75">
      <c r="AK29519" s="121"/>
    </row>
    <row r="29520" spans="37:37" ht="12.75">
      <c r="AK29520" s="121"/>
    </row>
    <row r="29521" spans="37:37" ht="12.75">
      <c r="AK29521" s="121"/>
    </row>
    <row r="29522" spans="37:37" ht="12.75">
      <c r="AK29522" s="121"/>
    </row>
    <row r="29523" spans="37:37" ht="12.75">
      <c r="AK29523" s="121"/>
    </row>
    <row r="29524" spans="37:37" ht="12.75">
      <c r="AK29524" s="121"/>
    </row>
    <row r="29525" spans="37:37" ht="12.75">
      <c r="AK29525" s="121"/>
    </row>
    <row r="29526" spans="37:37" ht="12.75">
      <c r="AK29526" s="121"/>
    </row>
    <row r="29527" spans="37:37" ht="12.75">
      <c r="AK29527" s="121"/>
    </row>
    <row r="29528" spans="37:37" ht="12.75">
      <c r="AK29528" s="121"/>
    </row>
    <row r="29529" spans="37:37" ht="12.75">
      <c r="AK29529" s="121"/>
    </row>
    <row r="29530" spans="37:37" ht="12.75">
      <c r="AK29530" s="121"/>
    </row>
    <row r="29531" spans="37:37" ht="12.75">
      <c r="AK29531" s="121"/>
    </row>
    <row r="29532" spans="37:37" ht="12.75">
      <c r="AK29532" s="121"/>
    </row>
    <row r="29533" spans="37:37" ht="12.75">
      <c r="AK29533" s="121"/>
    </row>
    <row r="29534" spans="37:37" ht="12.75">
      <c r="AK29534" s="121"/>
    </row>
    <row r="29535" spans="37:37" ht="12.75">
      <c r="AK29535" s="121"/>
    </row>
    <row r="29536" spans="37:37" ht="12.75">
      <c r="AK29536" s="121"/>
    </row>
    <row r="29537" spans="37:37" ht="12.75">
      <c r="AK29537" s="121"/>
    </row>
    <row r="29538" spans="37:37" ht="12.75">
      <c r="AK29538" s="121"/>
    </row>
    <row r="29539" spans="37:37" ht="12.75">
      <c r="AK29539" s="121"/>
    </row>
    <row r="29540" spans="37:37" ht="12.75">
      <c r="AK29540" s="121"/>
    </row>
    <row r="29541" spans="37:37" ht="12.75">
      <c r="AK29541" s="121"/>
    </row>
    <row r="29542" spans="37:37" ht="12.75">
      <c r="AK29542" s="121"/>
    </row>
    <row r="29543" spans="37:37" ht="12.75">
      <c r="AK29543" s="121"/>
    </row>
    <row r="29544" spans="37:37" ht="12.75">
      <c r="AK29544" s="121"/>
    </row>
    <row r="29545" spans="37:37" ht="12.75">
      <c r="AK29545" s="121"/>
    </row>
    <row r="29546" spans="37:37" ht="12.75">
      <c r="AK29546" s="121"/>
    </row>
    <row r="29547" spans="37:37" ht="12.75">
      <c r="AK29547" s="121"/>
    </row>
    <row r="29548" spans="37:37" ht="12.75">
      <c r="AK29548" s="121"/>
    </row>
    <row r="29549" spans="37:37" ht="12.75">
      <c r="AK29549" s="121"/>
    </row>
    <row r="29550" spans="37:37" ht="12.75">
      <c r="AK29550" s="121"/>
    </row>
    <row r="29551" spans="37:37" ht="12.75">
      <c r="AK29551" s="121"/>
    </row>
    <row r="29552" spans="37:37" ht="12.75">
      <c r="AK29552" s="121"/>
    </row>
    <row r="29553" spans="37:37" ht="12.75">
      <c r="AK29553" s="121"/>
    </row>
    <row r="29554" spans="37:37" ht="12.75">
      <c r="AK29554" s="121"/>
    </row>
    <row r="29555" spans="37:37" ht="12.75">
      <c r="AK29555" s="121"/>
    </row>
    <row r="29556" spans="37:37" ht="12.75">
      <c r="AK29556" s="121"/>
    </row>
    <row r="29557" spans="37:37" ht="12.75">
      <c r="AK29557" s="121"/>
    </row>
    <row r="29558" spans="37:37" ht="12.75">
      <c r="AK29558" s="121"/>
    </row>
    <row r="29559" spans="37:37" ht="12.75">
      <c r="AK29559" s="121"/>
    </row>
    <row r="29560" spans="37:37" ht="12.75">
      <c r="AK29560" s="121"/>
    </row>
    <row r="29561" spans="37:37" ht="12.75">
      <c r="AK29561" s="121"/>
    </row>
    <row r="29562" spans="37:37" ht="12.75">
      <c r="AK29562" s="121"/>
    </row>
    <row r="29563" spans="37:37" ht="12.75">
      <c r="AK29563" s="121"/>
    </row>
    <row r="29564" spans="37:37" ht="12.75">
      <c r="AK29564" s="121"/>
    </row>
    <row r="29565" spans="37:37" ht="12.75">
      <c r="AK29565" s="121"/>
    </row>
    <row r="29566" spans="37:37" ht="12.75">
      <c r="AK29566" s="121"/>
    </row>
    <row r="29567" spans="37:37" ht="12.75">
      <c r="AK29567" s="121"/>
    </row>
    <row r="29568" spans="37:37" ht="12.75">
      <c r="AK29568" s="121"/>
    </row>
    <row r="29569" spans="37:37" ht="12.75">
      <c r="AK29569" s="121"/>
    </row>
    <row r="29570" spans="37:37" ht="12.75">
      <c r="AK29570" s="121"/>
    </row>
    <row r="29571" spans="37:37" ht="12.75">
      <c r="AK29571" s="121"/>
    </row>
    <row r="29572" spans="37:37" ht="12.75">
      <c r="AK29572" s="121"/>
    </row>
    <row r="29573" spans="37:37" ht="12.75">
      <c r="AK29573" s="121"/>
    </row>
    <row r="29574" spans="37:37" ht="12.75">
      <c r="AK29574" s="121"/>
    </row>
    <row r="29575" spans="37:37" ht="12.75">
      <c r="AK29575" s="121"/>
    </row>
    <row r="29576" spans="37:37" ht="12.75">
      <c r="AK29576" s="121"/>
    </row>
    <row r="29577" spans="37:37" ht="12.75">
      <c r="AK29577" s="121"/>
    </row>
    <row r="29578" spans="37:37" ht="12.75">
      <c r="AK29578" s="121"/>
    </row>
    <row r="29579" spans="37:37" ht="12.75">
      <c r="AK29579" s="121"/>
    </row>
    <row r="29580" spans="37:37" ht="12.75">
      <c r="AK29580" s="121"/>
    </row>
    <row r="29581" spans="37:37" ht="12.75">
      <c r="AK29581" s="121"/>
    </row>
    <row r="29582" spans="37:37" ht="12.75">
      <c r="AK29582" s="121"/>
    </row>
    <row r="29583" spans="37:37" ht="12.75">
      <c r="AK29583" s="121"/>
    </row>
    <row r="29584" spans="37:37" ht="12.75">
      <c r="AK29584" s="121"/>
    </row>
    <row r="29585" spans="37:37" ht="12.75">
      <c r="AK29585" s="121"/>
    </row>
    <row r="29586" spans="37:37" ht="12.75">
      <c r="AK29586" s="121"/>
    </row>
    <row r="29587" spans="37:37" ht="12.75">
      <c r="AK29587" s="121"/>
    </row>
    <row r="29588" spans="37:37" ht="12.75">
      <c r="AK29588" s="121"/>
    </row>
    <row r="29589" spans="37:37" ht="12.75">
      <c r="AK29589" s="121"/>
    </row>
    <row r="29590" spans="37:37" ht="12.75">
      <c r="AK29590" s="121"/>
    </row>
    <row r="29591" spans="37:37" ht="12.75">
      <c r="AK29591" s="121"/>
    </row>
    <row r="29592" spans="37:37" ht="12.75">
      <c r="AK29592" s="121"/>
    </row>
    <row r="29593" spans="37:37" ht="12.75">
      <c r="AK29593" s="121"/>
    </row>
    <row r="29594" spans="37:37" ht="12.75">
      <c r="AK29594" s="121"/>
    </row>
    <row r="29595" spans="37:37" ht="12.75">
      <c r="AK29595" s="121"/>
    </row>
    <row r="29596" spans="37:37" ht="12.75">
      <c r="AK29596" s="121"/>
    </row>
    <row r="29597" spans="37:37" ht="12.75">
      <c r="AK29597" s="121"/>
    </row>
    <row r="29598" spans="37:37" ht="12.75">
      <c r="AK29598" s="121"/>
    </row>
    <row r="29599" spans="37:37" ht="12.75">
      <c r="AK29599" s="121"/>
    </row>
    <row r="29600" spans="37:37" ht="12.75">
      <c r="AK29600" s="121"/>
    </row>
    <row r="29601" spans="37:37" ht="12.75">
      <c r="AK29601" s="121"/>
    </row>
    <row r="29602" spans="37:37" ht="12.75">
      <c r="AK29602" s="121"/>
    </row>
    <row r="29603" spans="37:37" ht="12.75">
      <c r="AK29603" s="121"/>
    </row>
    <row r="29604" spans="37:37" ht="12.75">
      <c r="AK29604" s="121"/>
    </row>
    <row r="29605" spans="37:37" ht="12.75">
      <c r="AK29605" s="121"/>
    </row>
    <row r="29606" spans="37:37" ht="12.75">
      <c r="AK29606" s="121"/>
    </row>
    <row r="29607" spans="37:37" ht="12.75">
      <c r="AK29607" s="121"/>
    </row>
    <row r="29608" spans="37:37" ht="12.75">
      <c r="AK29608" s="121"/>
    </row>
    <row r="29609" spans="37:37" ht="12.75">
      <c r="AK29609" s="121"/>
    </row>
    <row r="29610" spans="37:37" ht="12.75">
      <c r="AK29610" s="121"/>
    </row>
    <row r="29611" spans="37:37" ht="12.75">
      <c r="AK29611" s="121"/>
    </row>
    <row r="29612" spans="37:37" ht="12.75">
      <c r="AK29612" s="121"/>
    </row>
    <row r="29613" spans="37:37" ht="12.75">
      <c r="AK29613" s="121"/>
    </row>
    <row r="29614" spans="37:37" ht="12.75">
      <c r="AK29614" s="121"/>
    </row>
    <row r="29615" spans="37:37" ht="12.75">
      <c r="AK29615" s="121"/>
    </row>
    <row r="29616" spans="37:37" ht="12.75">
      <c r="AK29616" s="121"/>
    </row>
    <row r="29617" spans="37:37" ht="12.75">
      <c r="AK29617" s="121"/>
    </row>
    <row r="29618" spans="37:37" ht="12.75">
      <c r="AK29618" s="121"/>
    </row>
    <row r="29619" spans="37:37" ht="12.75">
      <c r="AK29619" s="121"/>
    </row>
    <row r="29620" spans="37:37" ht="12.75">
      <c r="AK29620" s="121"/>
    </row>
    <row r="29621" spans="37:37" ht="12.75">
      <c r="AK29621" s="121"/>
    </row>
    <row r="29622" spans="37:37" ht="12.75">
      <c r="AK29622" s="121"/>
    </row>
    <row r="29623" spans="37:37" ht="12.75">
      <c r="AK29623" s="121"/>
    </row>
    <row r="29624" spans="37:37" ht="12.75">
      <c r="AK29624" s="121"/>
    </row>
    <row r="29625" spans="37:37" ht="12.75">
      <c r="AK29625" s="121"/>
    </row>
    <row r="29626" spans="37:37" ht="12.75">
      <c r="AK29626" s="121"/>
    </row>
    <row r="29627" spans="37:37" ht="12.75">
      <c r="AK29627" s="121"/>
    </row>
    <row r="29628" spans="37:37" ht="12.75">
      <c r="AK29628" s="121"/>
    </row>
    <row r="29629" spans="37:37" ht="12.75">
      <c r="AK29629" s="121"/>
    </row>
    <row r="29630" spans="37:37" ht="12.75">
      <c r="AK29630" s="121"/>
    </row>
    <row r="29631" spans="37:37" ht="12.75">
      <c r="AK29631" s="121"/>
    </row>
    <row r="29632" spans="37:37" ht="12.75">
      <c r="AK29632" s="121"/>
    </row>
    <row r="29633" spans="37:37" ht="12.75">
      <c r="AK29633" s="121"/>
    </row>
    <row r="29634" spans="37:37" ht="12.75">
      <c r="AK29634" s="121"/>
    </row>
    <row r="29635" spans="37:37" ht="12.75">
      <c r="AK29635" s="121"/>
    </row>
    <row r="29636" spans="37:37" ht="12.75">
      <c r="AK29636" s="121"/>
    </row>
    <row r="29637" spans="37:37" ht="12.75">
      <c r="AK29637" s="121"/>
    </row>
    <row r="29638" spans="37:37" ht="12.75">
      <c r="AK29638" s="121"/>
    </row>
    <row r="29639" spans="37:37" ht="12.75">
      <c r="AK29639" s="121"/>
    </row>
    <row r="29640" spans="37:37" ht="12.75">
      <c r="AK29640" s="121"/>
    </row>
    <row r="29641" spans="37:37" ht="12.75">
      <c r="AK29641" s="121"/>
    </row>
    <row r="29642" spans="37:37" ht="12.75">
      <c r="AK29642" s="121"/>
    </row>
    <row r="29643" spans="37:37" ht="12.75">
      <c r="AK29643" s="121"/>
    </row>
    <row r="29644" spans="37:37" ht="12.75">
      <c r="AK29644" s="121"/>
    </row>
    <row r="29645" spans="37:37" ht="12.75">
      <c r="AK29645" s="121"/>
    </row>
    <row r="29646" spans="37:37" ht="12.75">
      <c r="AK29646" s="121"/>
    </row>
    <row r="29647" spans="37:37" ht="12.75">
      <c r="AK29647" s="121"/>
    </row>
    <row r="29648" spans="37:37" ht="12.75">
      <c r="AK29648" s="121"/>
    </row>
    <row r="29649" spans="37:37" ht="12.75">
      <c r="AK29649" s="121"/>
    </row>
    <row r="29650" spans="37:37" ht="12.75">
      <c r="AK29650" s="121"/>
    </row>
    <row r="29651" spans="37:37" ht="12.75">
      <c r="AK29651" s="121"/>
    </row>
    <row r="29652" spans="37:37" ht="12.75">
      <c r="AK29652" s="121"/>
    </row>
    <row r="29653" spans="37:37" ht="12.75">
      <c r="AK29653" s="121"/>
    </row>
    <row r="29654" spans="37:37" ht="12.75">
      <c r="AK29654" s="121"/>
    </row>
    <row r="29655" spans="37:37" ht="12.75">
      <c r="AK29655" s="121"/>
    </row>
    <row r="29656" spans="37:37" ht="12.75">
      <c r="AK29656" s="121"/>
    </row>
    <row r="29657" spans="37:37" ht="12.75">
      <c r="AK29657" s="121"/>
    </row>
    <row r="29658" spans="37:37" ht="12.75">
      <c r="AK29658" s="121"/>
    </row>
    <row r="29659" spans="37:37" ht="12.75">
      <c r="AK29659" s="121"/>
    </row>
    <row r="29660" spans="37:37" ht="12.75">
      <c r="AK29660" s="121"/>
    </row>
    <row r="29661" spans="37:37" ht="12.75">
      <c r="AK29661" s="121"/>
    </row>
    <row r="29662" spans="37:37" ht="12.75">
      <c r="AK29662" s="121"/>
    </row>
    <row r="29663" spans="37:37" ht="12.75">
      <c r="AK29663" s="121"/>
    </row>
    <row r="29664" spans="37:37" ht="12.75">
      <c r="AK29664" s="121"/>
    </row>
    <row r="29665" spans="37:37" ht="12.75">
      <c r="AK29665" s="121"/>
    </row>
    <row r="29666" spans="37:37" ht="12.75">
      <c r="AK29666" s="121"/>
    </row>
    <row r="29667" spans="37:37" ht="12.75">
      <c r="AK29667" s="121"/>
    </row>
    <row r="29668" spans="37:37" ht="12.75">
      <c r="AK29668" s="121"/>
    </row>
    <row r="29669" spans="37:37" ht="12.75">
      <c r="AK29669" s="121"/>
    </row>
    <row r="29670" spans="37:37" ht="12.75">
      <c r="AK29670" s="121"/>
    </row>
    <row r="29671" spans="37:37" ht="12.75">
      <c r="AK29671" s="121"/>
    </row>
    <row r="29672" spans="37:37" ht="12.75">
      <c r="AK29672" s="121"/>
    </row>
    <row r="29673" spans="37:37" ht="12.75">
      <c r="AK29673" s="121"/>
    </row>
    <row r="29674" spans="37:37" ht="12.75">
      <c r="AK29674" s="121"/>
    </row>
    <row r="29675" spans="37:37" ht="12.75">
      <c r="AK29675" s="121"/>
    </row>
    <row r="29676" spans="37:37" ht="12.75">
      <c r="AK29676" s="121"/>
    </row>
    <row r="29677" spans="37:37" ht="12.75">
      <c r="AK29677" s="121"/>
    </row>
    <row r="29678" spans="37:37" ht="12.75">
      <c r="AK29678" s="121"/>
    </row>
    <row r="29679" spans="37:37" ht="12.75">
      <c r="AK29679" s="121"/>
    </row>
    <row r="29680" spans="37:37" ht="12.75">
      <c r="AK29680" s="121"/>
    </row>
    <row r="29681" spans="37:37" ht="12.75">
      <c r="AK29681" s="121"/>
    </row>
    <row r="29682" spans="37:37" ht="12.75">
      <c r="AK29682" s="121"/>
    </row>
    <row r="29683" spans="37:37" ht="12.75">
      <c r="AK29683" s="121"/>
    </row>
    <row r="29684" spans="37:37" ht="12.75">
      <c r="AK29684" s="121"/>
    </row>
    <row r="29685" spans="37:37" ht="12.75">
      <c r="AK29685" s="121"/>
    </row>
    <row r="29686" spans="37:37" ht="12.75">
      <c r="AK29686" s="121"/>
    </row>
    <row r="29687" spans="37:37" ht="12.75">
      <c r="AK29687" s="121"/>
    </row>
    <row r="29688" spans="37:37" ht="12.75">
      <c r="AK29688" s="121"/>
    </row>
    <row r="29689" spans="37:37" ht="12.75">
      <c r="AK29689" s="121"/>
    </row>
    <row r="29690" spans="37:37" ht="12.75">
      <c r="AK29690" s="121"/>
    </row>
    <row r="29691" spans="37:37" ht="12.75">
      <c r="AK29691" s="121"/>
    </row>
    <row r="29692" spans="37:37" ht="12.75">
      <c r="AK29692" s="121"/>
    </row>
    <row r="29693" spans="37:37" ht="12.75">
      <c r="AK29693" s="121"/>
    </row>
    <row r="29694" spans="37:37" ht="12.75">
      <c r="AK29694" s="121"/>
    </row>
    <row r="29695" spans="37:37" ht="12.75">
      <c r="AK29695" s="121"/>
    </row>
    <row r="29696" spans="37:37" ht="12.75">
      <c r="AK29696" s="121"/>
    </row>
    <row r="29697" spans="37:37" ht="12.75">
      <c r="AK29697" s="121"/>
    </row>
    <row r="29698" spans="37:37" ht="12.75">
      <c r="AK29698" s="121"/>
    </row>
    <row r="29699" spans="37:37" ht="12.75">
      <c r="AK29699" s="121"/>
    </row>
    <row r="29700" spans="37:37" ht="12.75">
      <c r="AK29700" s="121"/>
    </row>
    <row r="29701" spans="37:37" ht="12.75">
      <c r="AK29701" s="121"/>
    </row>
    <row r="29702" spans="37:37" ht="12.75">
      <c r="AK29702" s="121"/>
    </row>
    <row r="29703" spans="37:37" ht="12.75">
      <c r="AK29703" s="121"/>
    </row>
    <row r="29704" spans="37:37" ht="12.75">
      <c r="AK29704" s="121"/>
    </row>
    <row r="29705" spans="37:37" ht="12.75">
      <c r="AK29705" s="121"/>
    </row>
    <row r="29706" spans="37:37" ht="12.75">
      <c r="AK29706" s="121"/>
    </row>
    <row r="29707" spans="37:37" ht="12.75">
      <c r="AK29707" s="121"/>
    </row>
    <row r="29708" spans="37:37" ht="12.75">
      <c r="AK29708" s="121"/>
    </row>
    <row r="29709" spans="37:37" ht="12.75">
      <c r="AK29709" s="121"/>
    </row>
    <row r="29710" spans="37:37" ht="12.75">
      <c r="AK29710" s="121"/>
    </row>
    <row r="29711" spans="37:37" ht="12.75">
      <c r="AK29711" s="121"/>
    </row>
    <row r="29712" spans="37:37" ht="12.75">
      <c r="AK29712" s="121"/>
    </row>
    <row r="29713" spans="37:37" ht="12.75">
      <c r="AK29713" s="121"/>
    </row>
    <row r="29714" spans="37:37" ht="12.75">
      <c r="AK29714" s="121"/>
    </row>
    <row r="29715" spans="37:37" ht="12.75">
      <c r="AK29715" s="121"/>
    </row>
    <row r="29716" spans="37:37" ht="12.75">
      <c r="AK29716" s="121"/>
    </row>
    <row r="29717" spans="37:37" ht="12.75">
      <c r="AK29717" s="121"/>
    </row>
    <row r="29718" spans="37:37" ht="12.75">
      <c r="AK29718" s="121"/>
    </row>
    <row r="29719" spans="37:37" ht="12.75">
      <c r="AK29719" s="121"/>
    </row>
    <row r="29720" spans="37:37" ht="12.75">
      <c r="AK29720" s="121"/>
    </row>
    <row r="29721" spans="37:37" ht="12.75">
      <c r="AK29721" s="121"/>
    </row>
    <row r="29722" spans="37:37" ht="12.75">
      <c r="AK29722" s="121"/>
    </row>
    <row r="29723" spans="37:37" ht="12.75">
      <c r="AK29723" s="121"/>
    </row>
    <row r="29724" spans="37:37" ht="12.75">
      <c r="AK29724" s="121"/>
    </row>
    <row r="29725" spans="37:37" ht="12.75">
      <c r="AK29725" s="121"/>
    </row>
    <row r="29726" spans="37:37" ht="12.75">
      <c r="AK29726" s="121"/>
    </row>
    <row r="29727" spans="37:37" ht="12.75">
      <c r="AK29727" s="121"/>
    </row>
    <row r="29728" spans="37:37" ht="12.75">
      <c r="AK29728" s="121"/>
    </row>
    <row r="29729" spans="37:37" ht="12.75">
      <c r="AK29729" s="121"/>
    </row>
    <row r="29730" spans="37:37" ht="12.75">
      <c r="AK29730" s="121"/>
    </row>
    <row r="29731" spans="37:37" ht="12.75">
      <c r="AK29731" s="121"/>
    </row>
    <row r="29732" spans="37:37" ht="12.75">
      <c r="AK29732" s="121"/>
    </row>
    <row r="29733" spans="37:37" ht="12.75">
      <c r="AK29733" s="121"/>
    </row>
    <row r="29734" spans="37:37" ht="12.75">
      <c r="AK29734" s="121"/>
    </row>
    <row r="29735" spans="37:37" ht="12.75">
      <c r="AK29735" s="121"/>
    </row>
    <row r="29736" spans="37:37" ht="12.75">
      <c r="AK29736" s="121"/>
    </row>
    <row r="29737" spans="37:37" ht="12.75">
      <c r="AK29737" s="121"/>
    </row>
    <row r="29738" spans="37:37" ht="12.75">
      <c r="AK29738" s="121"/>
    </row>
    <row r="29739" spans="37:37" ht="12.75">
      <c r="AK29739" s="121"/>
    </row>
    <row r="29740" spans="37:37" ht="12.75">
      <c r="AK29740" s="121"/>
    </row>
    <row r="29741" spans="37:37" ht="12.75">
      <c r="AK29741" s="121"/>
    </row>
    <row r="29742" spans="37:37" ht="12.75">
      <c r="AK29742" s="121"/>
    </row>
    <row r="29743" spans="37:37" ht="12.75">
      <c r="AK29743" s="121"/>
    </row>
    <row r="29744" spans="37:37" ht="12.75">
      <c r="AK29744" s="121"/>
    </row>
    <row r="29745" spans="37:37" ht="12.75">
      <c r="AK29745" s="121"/>
    </row>
    <row r="29746" spans="37:37" ht="12.75">
      <c r="AK29746" s="121"/>
    </row>
    <row r="29747" spans="37:37" ht="12.75">
      <c r="AK29747" s="121"/>
    </row>
    <row r="29748" spans="37:37" ht="12.75">
      <c r="AK29748" s="121"/>
    </row>
    <row r="29749" spans="37:37" ht="12.75">
      <c r="AK29749" s="121"/>
    </row>
    <row r="29750" spans="37:37" ht="12.75">
      <c r="AK29750" s="121"/>
    </row>
    <row r="29751" spans="37:37" ht="12.75">
      <c r="AK29751" s="121"/>
    </row>
    <row r="29752" spans="37:37" ht="12.75">
      <c r="AK29752" s="121"/>
    </row>
    <row r="29753" spans="37:37" ht="12.75">
      <c r="AK29753" s="121"/>
    </row>
    <row r="29754" spans="37:37" ht="12.75">
      <c r="AK29754" s="121"/>
    </row>
    <row r="29755" spans="37:37" ht="12.75">
      <c r="AK29755" s="121"/>
    </row>
    <row r="29756" spans="37:37" ht="12.75">
      <c r="AK29756" s="121"/>
    </row>
    <row r="29757" spans="37:37" ht="12.75">
      <c r="AK29757" s="121"/>
    </row>
    <row r="29758" spans="37:37" ht="12.75">
      <c r="AK29758" s="121"/>
    </row>
    <row r="29759" spans="37:37" ht="12.75">
      <c r="AK29759" s="121"/>
    </row>
    <row r="29760" spans="37:37" ht="12.75">
      <c r="AK29760" s="121"/>
    </row>
    <row r="29761" spans="37:37" ht="12.75">
      <c r="AK29761" s="121"/>
    </row>
    <row r="29762" spans="37:37" ht="12.75">
      <c r="AK29762" s="121"/>
    </row>
    <row r="29763" spans="37:37" ht="12.75">
      <c r="AK29763" s="121"/>
    </row>
    <row r="29764" spans="37:37" ht="12.75">
      <c r="AK29764" s="121"/>
    </row>
    <row r="29765" spans="37:37" ht="12.75">
      <c r="AK29765" s="121"/>
    </row>
    <row r="29766" spans="37:37" ht="12.75">
      <c r="AK29766" s="121"/>
    </row>
    <row r="29767" spans="37:37" ht="12.75">
      <c r="AK29767" s="121"/>
    </row>
    <row r="29768" spans="37:37" ht="12.75">
      <c r="AK29768" s="121"/>
    </row>
    <row r="29769" spans="37:37" ht="12.75">
      <c r="AK29769" s="121"/>
    </row>
    <row r="29770" spans="37:37" ht="12.75">
      <c r="AK29770" s="121"/>
    </row>
    <row r="29771" spans="37:37" ht="12.75">
      <c r="AK29771" s="121"/>
    </row>
    <row r="29772" spans="37:37" ht="12.75">
      <c r="AK29772" s="121"/>
    </row>
    <row r="29773" spans="37:37" ht="12.75">
      <c r="AK29773" s="121"/>
    </row>
    <row r="29774" spans="37:37" ht="12.75">
      <c r="AK29774" s="121"/>
    </row>
    <row r="29775" spans="37:37" ht="12.75">
      <c r="AK29775" s="121"/>
    </row>
    <row r="29776" spans="37:37" ht="12.75">
      <c r="AK29776" s="121"/>
    </row>
    <row r="29777" spans="37:37" ht="12.75">
      <c r="AK29777" s="121"/>
    </row>
    <row r="29778" spans="37:37" ht="12.75">
      <c r="AK29778" s="121"/>
    </row>
    <row r="29779" spans="37:37" ht="12.75">
      <c r="AK29779" s="121"/>
    </row>
    <row r="29780" spans="37:37" ht="12.75">
      <c r="AK29780" s="121"/>
    </row>
    <row r="29781" spans="37:37" ht="12.75">
      <c r="AK29781" s="121"/>
    </row>
    <row r="29782" spans="37:37" ht="12.75">
      <c r="AK29782" s="121"/>
    </row>
    <row r="29783" spans="37:37" ht="12.75">
      <c r="AK29783" s="121"/>
    </row>
    <row r="29784" spans="37:37" ht="12.75">
      <c r="AK29784" s="121"/>
    </row>
    <row r="29785" spans="37:37" ht="12.75">
      <c r="AK29785" s="121"/>
    </row>
    <row r="29786" spans="37:37" ht="12.75">
      <c r="AK29786" s="121"/>
    </row>
    <row r="29787" spans="37:37" ht="12.75">
      <c r="AK29787" s="121"/>
    </row>
    <row r="29788" spans="37:37" ht="12.75">
      <c r="AK29788" s="121"/>
    </row>
    <row r="29789" spans="37:37" ht="12.75">
      <c r="AK29789" s="121"/>
    </row>
    <row r="29790" spans="37:37" ht="12.75">
      <c r="AK29790" s="121"/>
    </row>
    <row r="29791" spans="37:37" ht="12.75">
      <c r="AK29791" s="121"/>
    </row>
    <row r="29792" spans="37:37" ht="12.75">
      <c r="AK29792" s="121"/>
    </row>
    <row r="29793" spans="37:37" ht="12.75">
      <c r="AK29793" s="121"/>
    </row>
    <row r="29794" spans="37:37" ht="12.75">
      <c r="AK29794" s="121"/>
    </row>
    <row r="29795" spans="37:37" ht="12.75">
      <c r="AK29795" s="121"/>
    </row>
    <row r="29796" spans="37:37" ht="12.75">
      <c r="AK29796" s="121"/>
    </row>
    <row r="29797" spans="37:37" ht="12.75">
      <c r="AK29797" s="121"/>
    </row>
    <row r="29798" spans="37:37" ht="12.75">
      <c r="AK29798" s="121"/>
    </row>
    <row r="29799" spans="37:37" ht="12.75">
      <c r="AK29799" s="121"/>
    </row>
    <row r="29800" spans="37:37" ht="12.75">
      <c r="AK29800" s="121"/>
    </row>
    <row r="29801" spans="37:37" ht="12.75">
      <c r="AK29801" s="121"/>
    </row>
    <row r="29802" spans="37:37" ht="12.75">
      <c r="AK29802" s="121"/>
    </row>
    <row r="29803" spans="37:37" ht="12.75">
      <c r="AK29803" s="121"/>
    </row>
    <row r="29804" spans="37:37" ht="12.75">
      <c r="AK29804" s="121"/>
    </row>
    <row r="29805" spans="37:37" ht="12.75">
      <c r="AK29805" s="121"/>
    </row>
    <row r="29806" spans="37:37" ht="12.75">
      <c r="AK29806" s="121"/>
    </row>
    <row r="29807" spans="37:37" ht="12.75">
      <c r="AK29807" s="121"/>
    </row>
    <row r="29808" spans="37:37" ht="12.75">
      <c r="AK29808" s="121"/>
    </row>
    <row r="29809" spans="37:37" ht="12.75">
      <c r="AK29809" s="121"/>
    </row>
    <row r="29810" spans="37:37" ht="12.75">
      <c r="AK29810" s="121"/>
    </row>
    <row r="29811" spans="37:37" ht="12.75">
      <c r="AK29811" s="121"/>
    </row>
    <row r="29812" spans="37:37" ht="12.75">
      <c r="AK29812" s="121"/>
    </row>
    <row r="29813" spans="37:37" ht="12.75">
      <c r="AK29813" s="121"/>
    </row>
    <row r="29814" spans="37:37" ht="12.75">
      <c r="AK29814" s="121"/>
    </row>
    <row r="29815" spans="37:37" ht="12.75">
      <c r="AK29815" s="121"/>
    </row>
    <row r="29816" spans="37:37" ht="12.75">
      <c r="AK29816" s="121"/>
    </row>
    <row r="29817" spans="37:37" ht="12.75">
      <c r="AK29817" s="121"/>
    </row>
    <row r="29818" spans="37:37" ht="12.75">
      <c r="AK29818" s="121"/>
    </row>
    <row r="29819" spans="37:37" ht="12.75">
      <c r="AK29819" s="121"/>
    </row>
    <row r="29820" spans="37:37" ht="12.75">
      <c r="AK29820" s="121"/>
    </row>
    <row r="29821" spans="37:37" ht="12.75">
      <c r="AK29821" s="121"/>
    </row>
    <row r="29822" spans="37:37" ht="12.75">
      <c r="AK29822" s="121"/>
    </row>
    <row r="29823" spans="37:37" ht="12.75">
      <c r="AK29823" s="121"/>
    </row>
    <row r="29824" spans="37:37" ht="12.75">
      <c r="AK29824" s="121"/>
    </row>
    <row r="29825" spans="37:37" ht="12.75">
      <c r="AK29825" s="121"/>
    </row>
    <row r="29826" spans="37:37" ht="12.75">
      <c r="AK29826" s="121"/>
    </row>
    <row r="29827" spans="37:37" ht="12.75">
      <c r="AK29827" s="121"/>
    </row>
    <row r="29828" spans="37:37" ht="12.75">
      <c r="AK29828" s="121"/>
    </row>
    <row r="29829" spans="37:37" ht="12.75">
      <c r="AK29829" s="121"/>
    </row>
    <row r="29830" spans="37:37" ht="12.75">
      <c r="AK29830" s="121"/>
    </row>
    <row r="29831" spans="37:37" ht="12.75">
      <c r="AK29831" s="121"/>
    </row>
    <row r="29832" spans="37:37" ht="12.75">
      <c r="AK29832" s="121"/>
    </row>
    <row r="29833" spans="37:37" ht="12.75">
      <c r="AK29833" s="121"/>
    </row>
    <row r="29834" spans="37:37" ht="12.75">
      <c r="AK29834" s="121"/>
    </row>
    <row r="29835" spans="37:37" ht="12.75">
      <c r="AK29835" s="121"/>
    </row>
    <row r="29836" spans="37:37" ht="12.75">
      <c r="AK29836" s="121"/>
    </row>
    <row r="29837" spans="37:37" ht="12.75">
      <c r="AK29837" s="121"/>
    </row>
    <row r="29838" spans="37:37" ht="12.75">
      <c r="AK29838" s="121"/>
    </row>
    <row r="29839" spans="37:37" ht="12.75">
      <c r="AK29839" s="121"/>
    </row>
    <row r="29840" spans="37:37" ht="12.75">
      <c r="AK29840" s="121"/>
    </row>
    <row r="29841" spans="37:37" ht="12.75">
      <c r="AK29841" s="121"/>
    </row>
    <row r="29842" spans="37:37" ht="12.75">
      <c r="AK29842" s="121"/>
    </row>
    <row r="29843" spans="37:37" ht="12.75">
      <c r="AK29843" s="121"/>
    </row>
    <row r="29844" spans="37:37" ht="12.75">
      <c r="AK29844" s="121"/>
    </row>
    <row r="29845" spans="37:37" ht="12.75">
      <c r="AK29845" s="121"/>
    </row>
    <row r="29846" spans="37:37" ht="12.75">
      <c r="AK29846" s="121"/>
    </row>
    <row r="29847" spans="37:37" ht="12.75">
      <c r="AK29847" s="121"/>
    </row>
    <row r="29848" spans="37:37" ht="12.75">
      <c r="AK29848" s="121"/>
    </row>
    <row r="29849" spans="37:37" ht="12.75">
      <c r="AK29849" s="121"/>
    </row>
    <row r="29850" spans="37:37" ht="12.75">
      <c r="AK29850" s="121"/>
    </row>
    <row r="29851" spans="37:37" ht="12.75">
      <c r="AK29851" s="121"/>
    </row>
    <row r="29852" spans="37:37" ht="12.75">
      <c r="AK29852" s="121"/>
    </row>
    <row r="29853" spans="37:37" ht="12.75">
      <c r="AK29853" s="121"/>
    </row>
    <row r="29854" spans="37:37" ht="12.75">
      <c r="AK29854" s="121"/>
    </row>
    <row r="29855" spans="37:37" ht="12.75">
      <c r="AK29855" s="121"/>
    </row>
    <row r="29856" spans="37:37" ht="12.75">
      <c r="AK29856" s="121"/>
    </row>
    <row r="29857" spans="37:37" ht="12.75">
      <c r="AK29857" s="121"/>
    </row>
    <row r="29858" spans="37:37" ht="12.75">
      <c r="AK29858" s="121"/>
    </row>
    <row r="29859" spans="37:37" ht="12.75">
      <c r="AK29859" s="121"/>
    </row>
    <row r="29860" spans="37:37" ht="12.75">
      <c r="AK29860" s="121"/>
    </row>
    <row r="29861" spans="37:37" ht="12.75">
      <c r="AK29861" s="121"/>
    </row>
    <row r="29862" spans="37:37" ht="12.75">
      <c r="AK29862" s="121"/>
    </row>
    <row r="29863" spans="37:37" ht="12.75">
      <c r="AK29863" s="121"/>
    </row>
    <row r="29864" spans="37:37" ht="12.75">
      <c r="AK29864" s="121"/>
    </row>
    <row r="29865" spans="37:37" ht="12.75">
      <c r="AK29865" s="121"/>
    </row>
    <row r="29866" spans="37:37" ht="12.75">
      <c r="AK29866" s="121"/>
    </row>
    <row r="29867" spans="37:37" ht="12.75">
      <c r="AK29867" s="121"/>
    </row>
    <row r="29868" spans="37:37" ht="12.75">
      <c r="AK29868" s="121"/>
    </row>
    <row r="29869" spans="37:37" ht="12.75">
      <c r="AK29869" s="121"/>
    </row>
    <row r="29870" spans="37:37" ht="12.75">
      <c r="AK29870" s="121"/>
    </row>
    <row r="29871" spans="37:37" ht="12.75">
      <c r="AK29871" s="121"/>
    </row>
    <row r="29872" spans="37:37" ht="12.75">
      <c r="AK29872" s="121"/>
    </row>
    <row r="29873" spans="37:37" ht="12.75">
      <c r="AK29873" s="121"/>
    </row>
    <row r="29874" spans="37:37" ht="12.75">
      <c r="AK29874" s="121"/>
    </row>
    <row r="29875" spans="37:37" ht="12.75">
      <c r="AK29875" s="121"/>
    </row>
    <row r="29876" spans="37:37" ht="12.75">
      <c r="AK29876" s="121"/>
    </row>
    <row r="29877" spans="37:37" ht="12.75">
      <c r="AK29877" s="121"/>
    </row>
    <row r="29878" spans="37:37" ht="12.75">
      <c r="AK29878" s="121"/>
    </row>
    <row r="29879" spans="37:37" ht="12.75">
      <c r="AK29879" s="121"/>
    </row>
    <row r="29880" spans="37:37" ht="12.75">
      <c r="AK29880" s="121"/>
    </row>
    <row r="29881" spans="37:37" ht="12.75">
      <c r="AK29881" s="121"/>
    </row>
    <row r="29882" spans="37:37" ht="12.75">
      <c r="AK29882" s="121"/>
    </row>
    <row r="29883" spans="37:37" ht="12.75">
      <c r="AK29883" s="121"/>
    </row>
    <row r="29884" spans="37:37" ht="12.75">
      <c r="AK29884" s="121"/>
    </row>
    <row r="29885" spans="37:37" ht="12.75">
      <c r="AK29885" s="121"/>
    </row>
    <row r="29886" spans="37:37" ht="12.75">
      <c r="AK29886" s="121"/>
    </row>
    <row r="29887" spans="37:37" ht="12.75">
      <c r="AK29887" s="121"/>
    </row>
    <row r="29888" spans="37:37" ht="12.75">
      <c r="AK29888" s="121"/>
    </row>
    <row r="29889" spans="37:37" ht="12.75">
      <c r="AK29889" s="121"/>
    </row>
    <row r="29890" spans="37:37" ht="12.75">
      <c r="AK29890" s="121"/>
    </row>
    <row r="29891" spans="37:37" ht="12.75">
      <c r="AK29891" s="121"/>
    </row>
    <row r="29892" spans="37:37" ht="12.75">
      <c r="AK29892" s="121"/>
    </row>
    <row r="29893" spans="37:37" ht="12.75">
      <c r="AK29893" s="121"/>
    </row>
    <row r="29894" spans="37:37" ht="12.75">
      <c r="AK29894" s="121"/>
    </row>
    <row r="29895" spans="37:37" ht="12.75">
      <c r="AK29895" s="121"/>
    </row>
    <row r="29896" spans="37:37" ht="12.75">
      <c r="AK29896" s="121"/>
    </row>
    <row r="29897" spans="37:37" ht="12.75">
      <c r="AK29897" s="121"/>
    </row>
    <row r="29898" spans="37:37" ht="12.75">
      <c r="AK29898" s="121"/>
    </row>
    <row r="29899" spans="37:37" ht="12.75">
      <c r="AK29899" s="121"/>
    </row>
    <row r="29900" spans="37:37" ht="12.75">
      <c r="AK29900" s="121"/>
    </row>
    <row r="29901" spans="37:37" ht="12.75">
      <c r="AK29901" s="121"/>
    </row>
    <row r="29902" spans="37:37" ht="12.75">
      <c r="AK29902" s="121"/>
    </row>
    <row r="29903" spans="37:37" ht="12.75">
      <c r="AK29903" s="121"/>
    </row>
    <row r="29904" spans="37:37" ht="12.75">
      <c r="AK29904" s="121"/>
    </row>
    <row r="29905" spans="37:37" ht="12.75">
      <c r="AK29905" s="121"/>
    </row>
    <row r="29906" spans="37:37" ht="12.75">
      <c r="AK29906" s="121"/>
    </row>
    <row r="29907" spans="37:37" ht="12.75">
      <c r="AK29907" s="121"/>
    </row>
    <row r="29908" spans="37:37" ht="12.75">
      <c r="AK29908" s="121"/>
    </row>
    <row r="29909" spans="37:37" ht="12.75">
      <c r="AK29909" s="121"/>
    </row>
    <row r="29910" spans="37:37" ht="12.75">
      <c r="AK29910" s="121"/>
    </row>
    <row r="29911" spans="37:37" ht="12.75">
      <c r="AK29911" s="121"/>
    </row>
    <row r="29912" spans="37:37" ht="12.75">
      <c r="AK29912" s="121"/>
    </row>
    <row r="29913" spans="37:37" ht="12.75">
      <c r="AK29913" s="121"/>
    </row>
    <row r="29914" spans="37:37" ht="12.75">
      <c r="AK29914" s="121"/>
    </row>
    <row r="29915" spans="37:37" ht="12.75">
      <c r="AK29915" s="121"/>
    </row>
    <row r="29916" spans="37:37" ht="12.75">
      <c r="AK29916" s="121"/>
    </row>
    <row r="29917" spans="37:37" ht="12.75">
      <c r="AK29917" s="121"/>
    </row>
    <row r="29918" spans="37:37" ht="12.75">
      <c r="AK29918" s="121"/>
    </row>
    <row r="29919" spans="37:37" ht="12.75">
      <c r="AK29919" s="121"/>
    </row>
    <row r="29920" spans="37:37" ht="12.75">
      <c r="AK29920" s="121"/>
    </row>
    <row r="29921" spans="37:37" ht="12.75">
      <c r="AK29921" s="121"/>
    </row>
    <row r="29922" spans="37:37" ht="12.75">
      <c r="AK29922" s="121"/>
    </row>
    <row r="29923" spans="37:37" ht="12.75">
      <c r="AK29923" s="121"/>
    </row>
    <row r="29924" spans="37:37" ht="12.75">
      <c r="AK29924" s="121"/>
    </row>
    <row r="29925" spans="37:37" ht="12.75">
      <c r="AK29925" s="121"/>
    </row>
    <row r="29926" spans="37:37" ht="12.75">
      <c r="AK29926" s="121"/>
    </row>
    <row r="29927" spans="37:37" ht="12.75">
      <c r="AK29927" s="121"/>
    </row>
    <row r="29928" spans="37:37" ht="12.75">
      <c r="AK29928" s="121"/>
    </row>
    <row r="29929" spans="37:37" ht="12.75">
      <c r="AK29929" s="121"/>
    </row>
    <row r="29930" spans="37:37" ht="12.75">
      <c r="AK29930" s="121"/>
    </row>
    <row r="29931" spans="37:37" ht="12.75">
      <c r="AK29931" s="121"/>
    </row>
    <row r="29932" spans="37:37" ht="12.75">
      <c r="AK29932" s="121"/>
    </row>
    <row r="29933" spans="37:37" ht="12.75">
      <c r="AK29933" s="121"/>
    </row>
    <row r="29934" spans="37:37" ht="12.75">
      <c r="AK29934" s="121"/>
    </row>
    <row r="29935" spans="37:37" ht="12.75">
      <c r="AK29935" s="121"/>
    </row>
    <row r="29936" spans="37:37" ht="12.75">
      <c r="AK29936" s="121"/>
    </row>
    <row r="29937" spans="37:37" ht="12.75">
      <c r="AK29937" s="121"/>
    </row>
    <row r="29938" spans="37:37" ht="12.75">
      <c r="AK29938" s="121"/>
    </row>
    <row r="29939" spans="37:37" ht="12.75">
      <c r="AK29939" s="121"/>
    </row>
    <row r="29940" spans="37:37" ht="12.75">
      <c r="AK29940" s="121"/>
    </row>
    <row r="29941" spans="37:37" ht="12.75">
      <c r="AK29941" s="121"/>
    </row>
    <row r="29942" spans="37:37" ht="12.75">
      <c r="AK29942" s="121"/>
    </row>
    <row r="29943" spans="37:37" ht="12.75">
      <c r="AK29943" s="121"/>
    </row>
    <row r="29944" spans="37:37" ht="12.75">
      <c r="AK29944" s="121"/>
    </row>
    <row r="29945" spans="37:37" ht="12.75">
      <c r="AK29945" s="121"/>
    </row>
    <row r="29946" spans="37:37" ht="12.75">
      <c r="AK29946" s="121"/>
    </row>
    <row r="29947" spans="37:37" ht="12.75">
      <c r="AK29947" s="121"/>
    </row>
    <row r="29948" spans="37:37" ht="12.75">
      <c r="AK29948" s="121"/>
    </row>
    <row r="29949" spans="37:37" ht="12.75">
      <c r="AK29949" s="121"/>
    </row>
    <row r="29950" spans="37:37" ht="12.75">
      <c r="AK29950" s="121"/>
    </row>
    <row r="29951" spans="37:37" ht="12.75">
      <c r="AK29951" s="121"/>
    </row>
    <row r="29952" spans="37:37" ht="12.75">
      <c r="AK29952" s="121"/>
    </row>
    <row r="29953" spans="37:37" ht="12.75">
      <c r="AK29953" s="121"/>
    </row>
    <row r="29954" spans="37:37" ht="12.75">
      <c r="AK29954" s="121"/>
    </row>
    <row r="29955" spans="37:37" ht="12.75">
      <c r="AK29955" s="121"/>
    </row>
    <row r="29956" spans="37:37" ht="12.75">
      <c r="AK29956" s="121"/>
    </row>
    <row r="29957" spans="37:37" ht="12.75">
      <c r="AK29957" s="121"/>
    </row>
    <row r="29958" spans="37:37" ht="12.75">
      <c r="AK29958" s="121"/>
    </row>
    <row r="29959" spans="37:37" ht="12.75">
      <c r="AK29959" s="121"/>
    </row>
    <row r="29960" spans="37:37" ht="12.75">
      <c r="AK29960" s="121"/>
    </row>
    <row r="29961" spans="37:37" ht="12.75">
      <c r="AK29961" s="121"/>
    </row>
    <row r="29962" spans="37:37" ht="12.75">
      <c r="AK29962" s="121"/>
    </row>
    <row r="29963" spans="37:37" ht="12.75">
      <c r="AK29963" s="121"/>
    </row>
    <row r="29964" spans="37:37" ht="12.75">
      <c r="AK29964" s="121"/>
    </row>
    <row r="29965" spans="37:37" ht="12.75">
      <c r="AK29965" s="121"/>
    </row>
    <row r="29966" spans="37:37" ht="12.75">
      <c r="AK29966" s="121"/>
    </row>
    <row r="29967" spans="37:37" ht="12.75">
      <c r="AK29967" s="121"/>
    </row>
    <row r="29968" spans="37:37" ht="12.75">
      <c r="AK29968" s="121"/>
    </row>
    <row r="29969" spans="37:37" ht="12.75">
      <c r="AK29969" s="121"/>
    </row>
    <row r="29970" spans="37:37" ht="12.75">
      <c r="AK29970" s="121"/>
    </row>
    <row r="29971" spans="37:37" ht="12.75">
      <c r="AK29971" s="121"/>
    </row>
    <row r="29972" spans="37:37" ht="12.75">
      <c r="AK29972" s="121"/>
    </row>
    <row r="29973" spans="37:37" ht="12.75">
      <c r="AK29973" s="121"/>
    </row>
    <row r="29974" spans="37:37" ht="12.75">
      <c r="AK29974" s="121"/>
    </row>
    <row r="29975" spans="37:37" ht="12.75">
      <c r="AK29975" s="121"/>
    </row>
    <row r="29976" spans="37:37" ht="12.75">
      <c r="AK29976" s="121"/>
    </row>
    <row r="29977" spans="37:37" ht="12.75">
      <c r="AK29977" s="121"/>
    </row>
    <row r="29978" spans="37:37" ht="12.75">
      <c r="AK29978" s="121"/>
    </row>
    <row r="29979" spans="37:37" ht="12.75">
      <c r="AK29979" s="121"/>
    </row>
    <row r="29980" spans="37:37" ht="12.75">
      <c r="AK29980" s="121"/>
    </row>
    <row r="29981" spans="37:37" ht="12.75">
      <c r="AK29981" s="121"/>
    </row>
    <row r="29982" spans="37:37" ht="12.75">
      <c r="AK29982" s="121"/>
    </row>
    <row r="29983" spans="37:37" ht="12.75">
      <c r="AK29983" s="121"/>
    </row>
    <row r="29984" spans="37:37" ht="12.75">
      <c r="AK29984" s="121"/>
    </row>
    <row r="29985" spans="37:37" ht="12.75">
      <c r="AK29985" s="121"/>
    </row>
    <row r="29986" spans="37:37" ht="12.75">
      <c r="AK29986" s="121"/>
    </row>
    <row r="29987" spans="37:37" ht="12.75">
      <c r="AK29987" s="121"/>
    </row>
    <row r="29988" spans="37:37" ht="12.75">
      <c r="AK29988" s="121"/>
    </row>
    <row r="29989" spans="37:37" ht="12.75">
      <c r="AK29989" s="121"/>
    </row>
    <row r="29990" spans="37:37" ht="12.75">
      <c r="AK29990" s="121"/>
    </row>
    <row r="29991" spans="37:37" ht="12.75">
      <c r="AK29991" s="121"/>
    </row>
    <row r="29992" spans="37:37" ht="12.75">
      <c r="AK29992" s="121"/>
    </row>
    <row r="29993" spans="37:37" ht="12.75">
      <c r="AK29993" s="121"/>
    </row>
    <row r="29994" spans="37:37" ht="12.75">
      <c r="AK29994" s="121"/>
    </row>
    <row r="29995" spans="37:37" ht="12.75">
      <c r="AK29995" s="121"/>
    </row>
    <row r="29996" spans="37:37" ht="12.75">
      <c r="AK29996" s="121"/>
    </row>
    <row r="29997" spans="37:37" ht="12.75">
      <c r="AK29997" s="121"/>
    </row>
    <row r="29998" spans="37:37" ht="12.75">
      <c r="AK29998" s="121"/>
    </row>
    <row r="29999" spans="37:37" ht="12.75">
      <c r="AK29999" s="121"/>
    </row>
    <row r="30000" spans="37:37" ht="12.75">
      <c r="AK30000" s="121"/>
    </row>
    <row r="30001" spans="37:37" ht="12.75">
      <c r="AK30001" s="121"/>
    </row>
    <row r="30002" spans="37:37" ht="12.75">
      <c r="AK30002" s="121"/>
    </row>
    <row r="30003" spans="37:37" ht="12.75">
      <c r="AK30003" s="121"/>
    </row>
    <row r="30004" spans="37:37" ht="12.75">
      <c r="AK30004" s="121"/>
    </row>
    <row r="30005" spans="37:37" ht="12.75">
      <c r="AK30005" s="121"/>
    </row>
    <row r="30006" spans="37:37" ht="12.75">
      <c r="AK30006" s="121"/>
    </row>
    <row r="30007" spans="37:37" ht="12.75">
      <c r="AK30007" s="121"/>
    </row>
    <row r="30008" spans="37:37" ht="12.75">
      <c r="AK30008" s="121"/>
    </row>
    <row r="30009" spans="37:37" ht="12.75">
      <c r="AK30009" s="121"/>
    </row>
    <row r="30010" spans="37:37" ht="12.75">
      <c r="AK30010" s="121"/>
    </row>
    <row r="30011" spans="37:37" ht="12.75">
      <c r="AK30011" s="121"/>
    </row>
    <row r="30012" spans="37:37" ht="12.75">
      <c r="AK30012" s="121"/>
    </row>
    <row r="30013" spans="37:37" ht="12.75">
      <c r="AK30013" s="121"/>
    </row>
    <row r="30014" spans="37:37" ht="12.75">
      <c r="AK30014" s="121"/>
    </row>
    <row r="30015" spans="37:37" ht="12.75">
      <c r="AK30015" s="121"/>
    </row>
    <row r="30016" spans="37:37" ht="12.75">
      <c r="AK30016" s="121"/>
    </row>
    <row r="30017" spans="37:37" ht="12.75">
      <c r="AK30017" s="121"/>
    </row>
    <row r="30018" spans="37:37" ht="12.75">
      <c r="AK30018" s="121"/>
    </row>
    <row r="30019" spans="37:37" ht="12.75">
      <c r="AK30019" s="121"/>
    </row>
    <row r="30020" spans="37:37" ht="12.75">
      <c r="AK30020" s="121"/>
    </row>
    <row r="30021" spans="37:37" ht="12.75">
      <c r="AK30021" s="121"/>
    </row>
    <row r="30022" spans="37:37" ht="12.75">
      <c r="AK30022" s="121"/>
    </row>
    <row r="30023" spans="37:37" ht="12.75">
      <c r="AK30023" s="121"/>
    </row>
    <row r="30024" spans="37:37" ht="12.75">
      <c r="AK30024" s="121"/>
    </row>
    <row r="30025" spans="37:37" ht="12.75">
      <c r="AK30025" s="121"/>
    </row>
    <row r="30026" spans="37:37" ht="12.75">
      <c r="AK30026" s="121"/>
    </row>
    <row r="30027" spans="37:37" ht="12.75">
      <c r="AK30027" s="121"/>
    </row>
    <row r="30028" spans="37:37" ht="12.75">
      <c r="AK30028" s="121"/>
    </row>
    <row r="30029" spans="37:37" ht="12.75">
      <c r="AK30029" s="121"/>
    </row>
    <row r="30030" spans="37:37" ht="12.75">
      <c r="AK30030" s="121"/>
    </row>
    <row r="30031" spans="37:37" ht="12.75">
      <c r="AK30031" s="121"/>
    </row>
    <row r="30032" spans="37:37" ht="12.75">
      <c r="AK30032" s="121"/>
    </row>
    <row r="30033" spans="37:37" ht="12.75">
      <c r="AK30033" s="121"/>
    </row>
    <row r="30034" spans="37:37" ht="12.75">
      <c r="AK30034" s="121"/>
    </row>
    <row r="30035" spans="37:37" ht="12.75">
      <c r="AK30035" s="121"/>
    </row>
    <row r="30036" spans="37:37" ht="12.75">
      <c r="AK30036" s="121"/>
    </row>
    <row r="30037" spans="37:37" ht="12.75">
      <c r="AK30037" s="121"/>
    </row>
    <row r="30038" spans="37:37" ht="12.75">
      <c r="AK30038" s="121"/>
    </row>
    <row r="30039" spans="37:37" ht="12.75">
      <c r="AK30039" s="121"/>
    </row>
    <row r="30040" spans="37:37" ht="12.75">
      <c r="AK30040" s="121"/>
    </row>
    <row r="30041" spans="37:37" ht="12.75">
      <c r="AK30041" s="121"/>
    </row>
    <row r="30042" spans="37:37" ht="12.75">
      <c r="AK30042" s="121"/>
    </row>
    <row r="30043" spans="37:37" ht="12.75">
      <c r="AK30043" s="121"/>
    </row>
    <row r="30044" spans="37:37" ht="12.75">
      <c r="AK30044" s="121"/>
    </row>
    <row r="30045" spans="37:37" ht="12.75">
      <c r="AK30045" s="121"/>
    </row>
    <row r="30046" spans="37:37" ht="12.75">
      <c r="AK30046" s="121"/>
    </row>
    <row r="30047" spans="37:37" ht="12.75">
      <c r="AK30047" s="121"/>
    </row>
    <row r="30048" spans="37:37" ht="12.75">
      <c r="AK30048" s="121"/>
    </row>
    <row r="30049" spans="37:37" ht="12.75">
      <c r="AK30049" s="121"/>
    </row>
    <row r="30050" spans="37:37" ht="12.75">
      <c r="AK30050" s="121"/>
    </row>
    <row r="30051" spans="37:37" ht="12.75">
      <c r="AK30051" s="121"/>
    </row>
    <row r="30052" spans="37:37" ht="12.75">
      <c r="AK30052" s="121"/>
    </row>
    <row r="30053" spans="37:37" ht="12.75">
      <c r="AK30053" s="121"/>
    </row>
    <row r="30054" spans="37:37" ht="12.75">
      <c r="AK30054" s="121"/>
    </row>
    <row r="30055" spans="37:37" ht="12.75">
      <c r="AK30055" s="121"/>
    </row>
    <row r="30056" spans="37:37" ht="12.75">
      <c r="AK30056" s="121"/>
    </row>
    <row r="30057" spans="37:37" ht="12.75">
      <c r="AK30057" s="121"/>
    </row>
    <row r="30058" spans="37:37" ht="12.75">
      <c r="AK30058" s="121"/>
    </row>
    <row r="30059" spans="37:37" ht="12.75">
      <c r="AK30059" s="121"/>
    </row>
    <row r="30060" spans="37:37" ht="12.75">
      <c r="AK30060" s="121"/>
    </row>
    <row r="30061" spans="37:37" ht="12.75">
      <c r="AK30061" s="121"/>
    </row>
    <row r="30062" spans="37:37" ht="12.75">
      <c r="AK30062" s="121"/>
    </row>
    <row r="30063" spans="37:37" ht="12.75">
      <c r="AK30063" s="121"/>
    </row>
    <row r="30064" spans="37:37" ht="12.75">
      <c r="AK30064" s="121"/>
    </row>
    <row r="30065" spans="37:37" ht="12.75">
      <c r="AK30065" s="121"/>
    </row>
    <row r="30066" spans="37:37" ht="12.75">
      <c r="AK30066" s="121"/>
    </row>
    <row r="30067" spans="37:37" ht="12.75">
      <c r="AK30067" s="121"/>
    </row>
    <row r="30068" spans="37:37" ht="12.75">
      <c r="AK30068" s="121"/>
    </row>
    <row r="30069" spans="37:37" ht="12.75">
      <c r="AK30069" s="121"/>
    </row>
    <row r="30070" spans="37:37" ht="12.75">
      <c r="AK30070" s="121"/>
    </row>
    <row r="30071" spans="37:37" ht="12.75">
      <c r="AK30071" s="121"/>
    </row>
    <row r="30072" spans="37:37" ht="12.75">
      <c r="AK30072" s="121"/>
    </row>
    <row r="30073" spans="37:37" ht="12.75">
      <c r="AK30073" s="121"/>
    </row>
    <row r="30074" spans="37:37" ht="12.75">
      <c r="AK30074" s="121"/>
    </row>
    <row r="30075" spans="37:37" ht="12.75">
      <c r="AK30075" s="121"/>
    </row>
    <row r="30076" spans="37:37" ht="12.75">
      <c r="AK30076" s="121"/>
    </row>
    <row r="30077" spans="37:37" ht="12.75">
      <c r="AK30077" s="121"/>
    </row>
    <row r="30078" spans="37:37" ht="12.75">
      <c r="AK30078" s="121"/>
    </row>
    <row r="30079" spans="37:37" ht="12.75">
      <c r="AK30079" s="121"/>
    </row>
    <row r="30080" spans="37:37" ht="12.75">
      <c r="AK30080" s="121"/>
    </row>
    <row r="30081" spans="37:37" ht="12.75">
      <c r="AK30081" s="121"/>
    </row>
    <row r="30082" spans="37:37" ht="12.75">
      <c r="AK30082" s="121"/>
    </row>
    <row r="30083" spans="37:37" ht="12.75">
      <c r="AK30083" s="121"/>
    </row>
    <row r="30084" spans="37:37" ht="12.75">
      <c r="AK30084" s="121"/>
    </row>
    <row r="30085" spans="37:37" ht="12.75">
      <c r="AK30085" s="121"/>
    </row>
    <row r="30086" spans="37:37" ht="12.75">
      <c r="AK30086" s="121"/>
    </row>
    <row r="30087" spans="37:37" ht="12.75">
      <c r="AK30087" s="121"/>
    </row>
    <row r="30088" spans="37:37" ht="12.75">
      <c r="AK30088" s="121"/>
    </row>
    <row r="30089" spans="37:37" ht="12.75">
      <c r="AK30089" s="121"/>
    </row>
    <row r="30090" spans="37:37" ht="12.75">
      <c r="AK30090" s="121"/>
    </row>
    <row r="30091" spans="37:37" ht="12.75">
      <c r="AK30091" s="121"/>
    </row>
    <row r="30092" spans="37:37" ht="12.75">
      <c r="AK30092" s="121"/>
    </row>
    <row r="30093" spans="37:37" ht="12.75">
      <c r="AK30093" s="121"/>
    </row>
    <row r="30094" spans="37:37" ht="12.75">
      <c r="AK30094" s="121"/>
    </row>
    <row r="30095" spans="37:37" ht="12.75">
      <c r="AK30095" s="121"/>
    </row>
    <row r="30096" spans="37:37" ht="12.75">
      <c r="AK30096" s="121"/>
    </row>
    <row r="30097" spans="37:37" ht="12.75">
      <c r="AK30097" s="121"/>
    </row>
    <row r="30098" spans="37:37" ht="12.75">
      <c r="AK30098" s="121"/>
    </row>
    <row r="30099" spans="37:37" ht="12.75">
      <c r="AK30099" s="121"/>
    </row>
    <row r="30100" spans="37:37" ht="12.75">
      <c r="AK30100" s="121"/>
    </row>
    <row r="30101" spans="37:37" ht="12.75">
      <c r="AK30101" s="121"/>
    </row>
    <row r="30102" spans="37:37" ht="12.75">
      <c r="AK30102" s="121"/>
    </row>
    <row r="30103" spans="37:37" ht="12.75">
      <c r="AK30103" s="121"/>
    </row>
    <row r="30104" spans="37:37" ht="12.75">
      <c r="AK30104" s="121"/>
    </row>
    <row r="30105" spans="37:37" ht="12.75">
      <c r="AK30105" s="121"/>
    </row>
    <row r="30106" spans="37:37" ht="12.75">
      <c r="AK30106" s="121"/>
    </row>
    <row r="30107" spans="37:37" ht="12.75">
      <c r="AK30107" s="121"/>
    </row>
    <row r="30108" spans="37:37" ht="12.75">
      <c r="AK30108" s="121"/>
    </row>
    <row r="30109" spans="37:37" ht="12.75">
      <c r="AK30109" s="121"/>
    </row>
    <row r="30110" spans="37:37" ht="12.75">
      <c r="AK30110" s="121"/>
    </row>
    <row r="30111" spans="37:37" ht="12.75">
      <c r="AK30111" s="121"/>
    </row>
    <row r="30112" spans="37:37" ht="12.75">
      <c r="AK30112" s="121"/>
    </row>
    <row r="30113" spans="37:37" ht="12.75">
      <c r="AK30113" s="121"/>
    </row>
    <row r="30114" spans="37:37" ht="12.75">
      <c r="AK30114" s="121"/>
    </row>
    <row r="30115" spans="37:37" ht="12.75">
      <c r="AK30115" s="121"/>
    </row>
    <row r="30116" spans="37:37" ht="12.75">
      <c r="AK30116" s="121"/>
    </row>
    <row r="30117" spans="37:37" ht="12.75">
      <c r="AK30117" s="121"/>
    </row>
    <row r="30118" spans="37:37" ht="12.75">
      <c r="AK30118" s="121"/>
    </row>
    <row r="30119" spans="37:37" ht="12.75">
      <c r="AK30119" s="121"/>
    </row>
    <row r="30120" spans="37:37" ht="12.75">
      <c r="AK30120" s="121"/>
    </row>
    <row r="30121" spans="37:37" ht="12.75">
      <c r="AK30121" s="121"/>
    </row>
    <row r="30122" spans="37:37" ht="12.75">
      <c r="AK30122" s="121"/>
    </row>
    <row r="30123" spans="37:37" ht="12.75">
      <c r="AK30123" s="121"/>
    </row>
    <row r="30124" spans="37:37" ht="12.75">
      <c r="AK30124" s="121"/>
    </row>
    <row r="30125" spans="37:37" ht="12.75">
      <c r="AK30125" s="121"/>
    </row>
    <row r="30126" spans="37:37" ht="12.75">
      <c r="AK30126" s="121"/>
    </row>
    <row r="30127" spans="37:37" ht="12.75">
      <c r="AK30127" s="121"/>
    </row>
    <row r="30128" spans="37:37" ht="12.75">
      <c r="AK30128" s="121"/>
    </row>
    <row r="30129" spans="37:37" ht="12.75">
      <c r="AK30129" s="121"/>
    </row>
    <row r="30130" spans="37:37" ht="12.75">
      <c r="AK30130" s="121"/>
    </row>
    <row r="30131" spans="37:37" ht="12.75">
      <c r="AK30131" s="121"/>
    </row>
    <row r="30132" spans="37:37" ht="12.75">
      <c r="AK30132" s="121"/>
    </row>
    <row r="30133" spans="37:37" ht="12.75">
      <c r="AK30133" s="121"/>
    </row>
    <row r="30134" spans="37:37" ht="12.75">
      <c r="AK30134" s="121"/>
    </row>
    <row r="30135" spans="37:37" ht="12.75">
      <c r="AK30135" s="121"/>
    </row>
    <row r="30136" spans="37:37" ht="12.75">
      <c r="AK30136" s="121"/>
    </row>
    <row r="30137" spans="37:37" ht="12.75">
      <c r="AK30137" s="121"/>
    </row>
    <row r="30138" spans="37:37" ht="12.75">
      <c r="AK30138" s="121"/>
    </row>
    <row r="30139" spans="37:37" ht="12.75">
      <c r="AK30139" s="121"/>
    </row>
    <row r="30140" spans="37:37" ht="12.75">
      <c r="AK30140" s="121"/>
    </row>
    <row r="30141" spans="37:37" ht="12.75">
      <c r="AK30141" s="121"/>
    </row>
    <row r="30142" spans="37:37" ht="12.75">
      <c r="AK30142" s="121"/>
    </row>
    <row r="30143" spans="37:37" ht="12.75">
      <c r="AK30143" s="121"/>
    </row>
    <row r="30144" spans="37:37" ht="12.75">
      <c r="AK30144" s="121"/>
    </row>
    <row r="30145" spans="37:37" ht="12.75">
      <c r="AK30145" s="121"/>
    </row>
    <row r="30146" spans="37:37" ht="12.75">
      <c r="AK30146" s="121"/>
    </row>
    <row r="30147" spans="37:37" ht="12.75">
      <c r="AK30147" s="121"/>
    </row>
    <row r="30148" spans="37:37" ht="12.75">
      <c r="AK30148" s="121"/>
    </row>
    <row r="30149" spans="37:37" ht="12.75">
      <c r="AK30149" s="121"/>
    </row>
    <row r="30150" spans="37:37" ht="12.75">
      <c r="AK30150" s="121"/>
    </row>
    <row r="30151" spans="37:37" ht="12.75">
      <c r="AK30151" s="121"/>
    </row>
    <row r="30152" spans="37:37" ht="12.75">
      <c r="AK30152" s="121"/>
    </row>
    <row r="30153" spans="37:37" ht="12.75">
      <c r="AK30153" s="121"/>
    </row>
    <row r="30154" spans="37:37" ht="12.75">
      <c r="AK30154" s="121"/>
    </row>
    <row r="30155" spans="37:37" ht="12.75">
      <c r="AK30155" s="121"/>
    </row>
    <row r="30156" spans="37:37" ht="12.75">
      <c r="AK30156" s="121"/>
    </row>
    <row r="30157" spans="37:37" ht="12.75">
      <c r="AK30157" s="121"/>
    </row>
    <row r="30158" spans="37:37" ht="12.75">
      <c r="AK30158" s="121"/>
    </row>
    <row r="30159" spans="37:37" ht="12.75">
      <c r="AK30159" s="121"/>
    </row>
    <row r="30160" spans="37:37" ht="12.75">
      <c r="AK30160" s="121"/>
    </row>
    <row r="30161" spans="37:37" ht="12.75">
      <c r="AK30161" s="121"/>
    </row>
    <row r="30162" spans="37:37" ht="12.75">
      <c r="AK30162" s="121"/>
    </row>
    <row r="30163" spans="37:37" ht="12.75">
      <c r="AK30163" s="121"/>
    </row>
    <row r="30164" spans="37:37" ht="12.75">
      <c r="AK30164" s="121"/>
    </row>
    <row r="30165" spans="37:37" ht="12.75">
      <c r="AK30165" s="121"/>
    </row>
    <row r="30166" spans="37:37" ht="12.75">
      <c r="AK30166" s="121"/>
    </row>
    <row r="30167" spans="37:37" ht="12.75">
      <c r="AK30167" s="121"/>
    </row>
    <row r="30168" spans="37:37" ht="12.75">
      <c r="AK30168" s="121"/>
    </row>
    <row r="30169" spans="37:37" ht="12.75">
      <c r="AK30169" s="121"/>
    </row>
    <row r="30170" spans="37:37" ht="12.75">
      <c r="AK30170" s="121"/>
    </row>
    <row r="30171" spans="37:37" ht="12.75">
      <c r="AK30171" s="121"/>
    </row>
    <row r="30172" spans="37:37" ht="12.75">
      <c r="AK30172" s="121"/>
    </row>
    <row r="30173" spans="37:37" ht="12.75">
      <c r="AK30173" s="121"/>
    </row>
    <row r="30174" spans="37:37" ht="12.75">
      <c r="AK30174" s="121"/>
    </row>
    <row r="30175" spans="37:37" ht="12.75">
      <c r="AK30175" s="121"/>
    </row>
    <row r="30176" spans="37:37" ht="12.75">
      <c r="AK30176" s="121"/>
    </row>
    <row r="30177" spans="37:37" ht="12.75">
      <c r="AK30177" s="121"/>
    </row>
    <row r="30178" spans="37:37" ht="12.75">
      <c r="AK30178" s="121"/>
    </row>
    <row r="30179" spans="37:37" ht="12.75">
      <c r="AK30179" s="121"/>
    </row>
    <row r="30180" spans="37:37" ht="12.75">
      <c r="AK30180" s="121"/>
    </row>
    <row r="30181" spans="37:37" ht="12.75">
      <c r="AK30181" s="121"/>
    </row>
    <row r="30182" spans="37:37" ht="12.75">
      <c r="AK30182" s="121"/>
    </row>
    <row r="30183" spans="37:37" ht="12.75">
      <c r="AK30183" s="121"/>
    </row>
    <row r="30184" spans="37:37" ht="12.75">
      <c r="AK30184" s="121"/>
    </row>
    <row r="30185" spans="37:37" ht="12.75">
      <c r="AK30185" s="121"/>
    </row>
    <row r="30186" spans="37:37" ht="12.75">
      <c r="AK30186" s="121"/>
    </row>
    <row r="30187" spans="37:37" ht="12.75">
      <c r="AK30187" s="121"/>
    </row>
    <row r="30188" spans="37:37" ht="12.75">
      <c r="AK30188" s="121"/>
    </row>
    <row r="30189" spans="37:37" ht="12.75">
      <c r="AK30189" s="121"/>
    </row>
    <row r="30190" spans="37:37" ht="12.75">
      <c r="AK30190" s="121"/>
    </row>
    <row r="30191" spans="37:37" ht="12.75">
      <c r="AK30191" s="121"/>
    </row>
    <row r="30192" spans="37:37" ht="12.75">
      <c r="AK30192" s="121"/>
    </row>
    <row r="30193" spans="37:37" ht="12.75">
      <c r="AK30193" s="121"/>
    </row>
    <row r="30194" spans="37:37" ht="12.75">
      <c r="AK30194" s="121"/>
    </row>
    <row r="30195" spans="37:37" ht="12.75">
      <c r="AK30195" s="121"/>
    </row>
    <row r="30196" spans="37:37" ht="12.75">
      <c r="AK30196" s="121"/>
    </row>
    <row r="30197" spans="37:37" ht="12.75">
      <c r="AK30197" s="121"/>
    </row>
    <row r="30198" spans="37:37" ht="12.75">
      <c r="AK30198" s="121"/>
    </row>
    <row r="30199" spans="37:37" ht="12.75">
      <c r="AK30199" s="121"/>
    </row>
    <row r="30200" spans="37:37" ht="12.75">
      <c r="AK30200" s="121"/>
    </row>
    <row r="30201" spans="37:37" ht="12.75">
      <c r="AK30201" s="121"/>
    </row>
    <row r="30202" spans="37:37" ht="12.75">
      <c r="AK30202" s="121"/>
    </row>
    <row r="30203" spans="37:37" ht="12.75">
      <c r="AK30203" s="121"/>
    </row>
    <row r="30204" spans="37:37" ht="12.75">
      <c r="AK30204" s="121"/>
    </row>
    <row r="30205" spans="37:37" ht="12.75">
      <c r="AK30205" s="121"/>
    </row>
    <row r="30206" spans="37:37" ht="12.75">
      <c r="AK30206" s="121"/>
    </row>
    <row r="30207" spans="37:37" ht="12.75">
      <c r="AK30207" s="121"/>
    </row>
    <row r="30208" spans="37:37" ht="12.75">
      <c r="AK30208" s="121"/>
    </row>
    <row r="30209" spans="37:37" ht="12.75">
      <c r="AK30209" s="121"/>
    </row>
    <row r="30210" spans="37:37" ht="12.75">
      <c r="AK30210" s="121"/>
    </row>
    <row r="30211" spans="37:37" ht="12.75">
      <c r="AK30211" s="121"/>
    </row>
    <row r="30212" spans="37:37" ht="12.75">
      <c r="AK30212" s="121"/>
    </row>
    <row r="30213" spans="37:37" ht="12.75">
      <c r="AK30213" s="121"/>
    </row>
    <row r="30214" spans="37:37" ht="12.75">
      <c r="AK30214" s="121"/>
    </row>
    <row r="30215" spans="37:37" ht="12.75">
      <c r="AK30215" s="121"/>
    </row>
    <row r="30216" spans="37:37" ht="12.75">
      <c r="AK30216" s="121"/>
    </row>
    <row r="30217" spans="37:37" ht="12.75">
      <c r="AK30217" s="121"/>
    </row>
    <row r="30218" spans="37:37" ht="12.75">
      <c r="AK30218" s="121"/>
    </row>
    <row r="30219" spans="37:37" ht="12.75">
      <c r="AK30219" s="121"/>
    </row>
    <row r="30220" spans="37:37" ht="12.75">
      <c r="AK30220" s="121"/>
    </row>
    <row r="30221" spans="37:37" ht="12.75">
      <c r="AK30221" s="121"/>
    </row>
    <row r="30222" spans="37:37" ht="12.75">
      <c r="AK30222" s="121"/>
    </row>
    <row r="30223" spans="37:37" ht="12.75">
      <c r="AK30223" s="121"/>
    </row>
    <row r="30224" spans="37:37" ht="12.75">
      <c r="AK30224" s="121"/>
    </row>
    <row r="30225" spans="37:37" ht="12.75">
      <c r="AK30225" s="121"/>
    </row>
    <row r="30226" spans="37:37" ht="12.75">
      <c r="AK30226" s="121"/>
    </row>
    <row r="30227" spans="37:37" ht="12.75">
      <c r="AK30227" s="121"/>
    </row>
    <row r="30228" spans="37:37" ht="12.75">
      <c r="AK30228" s="121"/>
    </row>
    <row r="30229" spans="37:37" ht="12.75">
      <c r="AK30229" s="121"/>
    </row>
    <row r="30230" spans="37:37" ht="12.75">
      <c r="AK30230" s="121"/>
    </row>
    <row r="30231" spans="37:37" ht="12.75">
      <c r="AK30231" s="121"/>
    </row>
    <row r="30232" spans="37:37" ht="12.75">
      <c r="AK30232" s="121"/>
    </row>
    <row r="30233" spans="37:37" ht="12.75">
      <c r="AK30233" s="121"/>
    </row>
    <row r="30234" spans="37:37" ht="12.75">
      <c r="AK30234" s="121"/>
    </row>
    <row r="30235" spans="37:37" ht="12.75">
      <c r="AK30235" s="121"/>
    </row>
    <row r="30236" spans="37:37" ht="12.75">
      <c r="AK30236" s="121"/>
    </row>
    <row r="30237" spans="37:37" ht="12.75">
      <c r="AK30237" s="121"/>
    </row>
    <row r="30238" spans="37:37" ht="12.75">
      <c r="AK30238" s="121"/>
    </row>
    <row r="30239" spans="37:37" ht="12.75">
      <c r="AK30239" s="121"/>
    </row>
    <row r="30240" spans="37:37" ht="12.75">
      <c r="AK30240" s="121"/>
    </row>
    <row r="30241" spans="37:37" ht="12.75">
      <c r="AK30241" s="121"/>
    </row>
    <row r="30242" spans="37:37" ht="12.75">
      <c r="AK30242" s="121"/>
    </row>
    <row r="30243" spans="37:37" ht="12.75">
      <c r="AK30243" s="121"/>
    </row>
    <row r="30244" spans="37:37" ht="12.75">
      <c r="AK30244" s="121"/>
    </row>
    <row r="30245" spans="37:37" ht="12.75">
      <c r="AK30245" s="121"/>
    </row>
    <row r="30246" spans="37:37" ht="12.75">
      <c r="AK30246" s="121"/>
    </row>
    <row r="30247" spans="37:37" ht="12.75">
      <c r="AK30247" s="121"/>
    </row>
    <row r="30248" spans="37:37" ht="12.75">
      <c r="AK30248" s="121"/>
    </row>
    <row r="30249" spans="37:37" ht="12.75">
      <c r="AK30249" s="121"/>
    </row>
    <row r="30250" spans="37:37" ht="12.75">
      <c r="AK30250" s="121"/>
    </row>
    <row r="30251" spans="37:37" ht="12.75">
      <c r="AK30251" s="121"/>
    </row>
    <row r="30252" spans="37:37" ht="12.75">
      <c r="AK30252" s="121"/>
    </row>
    <row r="30253" spans="37:37" ht="12.75">
      <c r="AK30253" s="121"/>
    </row>
    <row r="30254" spans="37:37" ht="12.75">
      <c r="AK30254" s="121"/>
    </row>
    <row r="30255" spans="37:37" ht="12.75">
      <c r="AK30255" s="121"/>
    </row>
    <row r="30256" spans="37:37" ht="12.75">
      <c r="AK30256" s="121"/>
    </row>
    <row r="30257" spans="37:37" ht="12.75">
      <c r="AK30257" s="121"/>
    </row>
    <row r="30258" spans="37:37" ht="12.75">
      <c r="AK30258" s="121"/>
    </row>
    <row r="30259" spans="37:37" ht="12.75">
      <c r="AK30259" s="121"/>
    </row>
    <row r="30260" spans="37:37" ht="12.75">
      <c r="AK30260" s="121"/>
    </row>
    <row r="30261" spans="37:37" ht="12.75">
      <c r="AK30261" s="121"/>
    </row>
    <row r="30262" spans="37:37" ht="12.75">
      <c r="AK30262" s="121"/>
    </row>
    <row r="30263" spans="37:37" ht="12.75">
      <c r="AK30263" s="121"/>
    </row>
    <row r="30264" spans="37:37" ht="12.75">
      <c r="AK30264" s="121"/>
    </row>
    <row r="30265" spans="37:37" ht="12.75">
      <c r="AK30265" s="121"/>
    </row>
    <row r="30266" spans="37:37" ht="12.75">
      <c r="AK30266" s="121"/>
    </row>
    <row r="30267" spans="37:37" ht="12.75">
      <c r="AK30267" s="121"/>
    </row>
    <row r="30268" spans="37:37" ht="12.75">
      <c r="AK30268" s="121"/>
    </row>
    <row r="30269" spans="37:37" ht="12.75">
      <c r="AK30269" s="121"/>
    </row>
    <row r="30270" spans="37:37" ht="12.75">
      <c r="AK30270" s="121"/>
    </row>
    <row r="30271" spans="37:37" ht="12.75">
      <c r="AK30271" s="121"/>
    </row>
    <row r="30272" spans="37:37" ht="12.75">
      <c r="AK30272" s="121"/>
    </row>
    <row r="30273" spans="37:37" ht="12.75">
      <c r="AK30273" s="121"/>
    </row>
    <row r="30274" spans="37:37" ht="12.75">
      <c r="AK30274" s="121"/>
    </row>
    <row r="30275" spans="37:37" ht="12.75">
      <c r="AK30275" s="121"/>
    </row>
    <row r="30276" spans="37:37" ht="12.75">
      <c r="AK30276" s="121"/>
    </row>
    <row r="30277" spans="37:37" ht="12.75">
      <c r="AK30277" s="121"/>
    </row>
    <row r="30278" spans="37:37" ht="12.75">
      <c r="AK30278" s="121"/>
    </row>
    <row r="30279" spans="37:37" ht="12.75">
      <c r="AK30279" s="121"/>
    </row>
    <row r="30280" spans="37:37" ht="12.75">
      <c r="AK30280" s="121"/>
    </row>
    <row r="30281" spans="37:37" ht="12.75">
      <c r="AK30281" s="121"/>
    </row>
    <row r="30282" spans="37:37" ht="12.75">
      <c r="AK30282" s="121"/>
    </row>
    <row r="30283" spans="37:37" ht="12.75">
      <c r="AK30283" s="121"/>
    </row>
    <row r="30284" spans="37:37" ht="12.75">
      <c r="AK30284" s="121"/>
    </row>
    <row r="30285" spans="37:37" ht="12.75">
      <c r="AK30285" s="121"/>
    </row>
    <row r="30286" spans="37:37" ht="12.75">
      <c r="AK30286" s="121"/>
    </row>
    <row r="30287" spans="37:37" ht="12.75">
      <c r="AK30287" s="121"/>
    </row>
    <row r="30288" spans="37:37" ht="12.75">
      <c r="AK30288" s="121"/>
    </row>
    <row r="30289" spans="37:37" ht="12.75">
      <c r="AK30289" s="121"/>
    </row>
    <row r="30290" spans="37:37" ht="12.75">
      <c r="AK30290" s="121"/>
    </row>
    <row r="30291" spans="37:37" ht="12.75">
      <c r="AK30291" s="121"/>
    </row>
    <row r="30292" spans="37:37" ht="12.75">
      <c r="AK30292" s="121"/>
    </row>
    <row r="30293" spans="37:37" ht="12.75">
      <c r="AK30293" s="121"/>
    </row>
    <row r="30294" spans="37:37" ht="12.75">
      <c r="AK30294" s="121"/>
    </row>
    <row r="30295" spans="37:37" ht="12.75">
      <c r="AK30295" s="121"/>
    </row>
    <row r="30296" spans="37:37" ht="12.75">
      <c r="AK30296" s="121"/>
    </row>
    <row r="30297" spans="37:37" ht="12.75">
      <c r="AK30297" s="121"/>
    </row>
    <row r="30298" spans="37:37" ht="12.75">
      <c r="AK30298" s="121"/>
    </row>
    <row r="30299" spans="37:37" ht="12.75">
      <c r="AK30299" s="121"/>
    </row>
    <row r="30300" spans="37:37" ht="12.75">
      <c r="AK30300" s="121"/>
    </row>
    <row r="30301" spans="37:37" ht="12.75">
      <c r="AK30301" s="121"/>
    </row>
    <row r="30302" spans="37:37" ht="12.75">
      <c r="AK30302" s="121"/>
    </row>
    <row r="30303" spans="37:37" ht="12.75">
      <c r="AK30303" s="121"/>
    </row>
    <row r="30304" spans="37:37" ht="12.75">
      <c r="AK30304" s="121"/>
    </row>
    <row r="30305" spans="37:37" ht="12.75">
      <c r="AK30305" s="121"/>
    </row>
    <row r="30306" spans="37:37" ht="12.75">
      <c r="AK30306" s="121"/>
    </row>
    <row r="30307" spans="37:37" ht="12.75">
      <c r="AK30307" s="121"/>
    </row>
    <row r="30308" spans="37:37" ht="12.75">
      <c r="AK30308" s="121"/>
    </row>
    <row r="30309" spans="37:37" ht="12.75">
      <c r="AK30309" s="121"/>
    </row>
    <row r="30310" spans="37:37" ht="12.75">
      <c r="AK30310" s="121"/>
    </row>
    <row r="30311" spans="37:37" ht="12.75">
      <c r="AK30311" s="121"/>
    </row>
    <row r="30312" spans="37:37" ht="12.75">
      <c r="AK30312" s="121"/>
    </row>
    <row r="30313" spans="37:37" ht="12.75">
      <c r="AK30313" s="121"/>
    </row>
    <row r="30314" spans="37:37" ht="12.75">
      <c r="AK30314" s="121"/>
    </row>
    <row r="30315" spans="37:37" ht="12.75">
      <c r="AK30315" s="121"/>
    </row>
    <row r="30316" spans="37:37" ht="12.75">
      <c r="AK30316" s="121"/>
    </row>
    <row r="30317" spans="37:37" ht="12.75">
      <c r="AK30317" s="121"/>
    </row>
    <row r="30318" spans="37:37" ht="12.75">
      <c r="AK30318" s="121"/>
    </row>
    <row r="30319" spans="37:37" ht="12.75">
      <c r="AK30319" s="121"/>
    </row>
    <row r="30320" spans="37:37" ht="12.75">
      <c r="AK30320" s="121"/>
    </row>
    <row r="30321" spans="37:37" ht="12.75">
      <c r="AK30321" s="121"/>
    </row>
    <row r="30322" spans="37:37" ht="12.75">
      <c r="AK30322" s="121"/>
    </row>
    <row r="30323" spans="37:37" ht="12.75">
      <c r="AK30323" s="121"/>
    </row>
    <row r="30324" spans="37:37" ht="12.75">
      <c r="AK30324" s="121"/>
    </row>
    <row r="30325" spans="37:37" ht="12.75">
      <c r="AK30325" s="121"/>
    </row>
    <row r="30326" spans="37:37" ht="12.75">
      <c r="AK30326" s="121"/>
    </row>
    <row r="30327" spans="37:37" ht="12.75">
      <c r="AK30327" s="121"/>
    </row>
    <row r="30328" spans="37:37" ht="12.75">
      <c r="AK30328" s="121"/>
    </row>
    <row r="30329" spans="37:37" ht="12.75">
      <c r="AK30329" s="121"/>
    </row>
    <row r="30330" spans="37:37" ht="12.75">
      <c r="AK30330" s="121"/>
    </row>
    <row r="30331" spans="37:37" ht="12.75">
      <c r="AK30331" s="121"/>
    </row>
    <row r="30332" spans="37:37" ht="12.75">
      <c r="AK30332" s="121"/>
    </row>
    <row r="30333" spans="37:37" ht="12.75">
      <c r="AK30333" s="121"/>
    </row>
    <row r="30334" spans="37:37" ht="12.75">
      <c r="AK30334" s="121"/>
    </row>
    <row r="30335" spans="37:37" ht="12.75">
      <c r="AK30335" s="121"/>
    </row>
    <row r="30336" spans="37:37" ht="12.75">
      <c r="AK30336" s="121"/>
    </row>
    <row r="30337" spans="37:37" ht="12.75">
      <c r="AK30337" s="121"/>
    </row>
    <row r="30338" spans="37:37" ht="12.75">
      <c r="AK30338" s="121"/>
    </row>
    <row r="30339" spans="37:37" ht="12.75">
      <c r="AK30339" s="121"/>
    </row>
    <row r="30340" spans="37:37" ht="12.75">
      <c r="AK30340" s="121"/>
    </row>
    <row r="30341" spans="37:37" ht="12.75">
      <c r="AK30341" s="121"/>
    </row>
    <row r="30342" spans="37:37" ht="12.75">
      <c r="AK30342" s="121"/>
    </row>
    <row r="30343" spans="37:37" ht="12.75">
      <c r="AK30343" s="121"/>
    </row>
    <row r="30344" spans="37:37" ht="12.75">
      <c r="AK30344" s="121"/>
    </row>
    <row r="30345" spans="37:37" ht="12.75">
      <c r="AK30345" s="121"/>
    </row>
    <row r="30346" spans="37:37" ht="12.75">
      <c r="AK30346" s="121"/>
    </row>
    <row r="30347" spans="37:37" ht="12.75">
      <c r="AK30347" s="121"/>
    </row>
    <row r="30348" spans="37:37" ht="12.75">
      <c r="AK30348" s="121"/>
    </row>
    <row r="30349" spans="37:37" ht="12.75">
      <c r="AK30349" s="121"/>
    </row>
    <row r="30350" spans="37:37" ht="12.75">
      <c r="AK30350" s="121"/>
    </row>
    <row r="30351" spans="37:37" ht="12.75">
      <c r="AK30351" s="121"/>
    </row>
    <row r="30352" spans="37:37" ht="12.75">
      <c r="AK30352" s="121"/>
    </row>
    <row r="30353" spans="37:37" ht="12.75">
      <c r="AK30353" s="121"/>
    </row>
    <row r="30354" spans="37:37" ht="12.75">
      <c r="AK30354" s="121"/>
    </row>
    <row r="30355" spans="37:37" ht="12.75">
      <c r="AK30355" s="121"/>
    </row>
    <row r="30356" spans="37:37" ht="12.75">
      <c r="AK30356" s="121"/>
    </row>
    <row r="30357" spans="37:37" ht="12.75">
      <c r="AK30357" s="121"/>
    </row>
    <row r="30358" spans="37:37" ht="12.75">
      <c r="AK30358" s="121"/>
    </row>
    <row r="30359" spans="37:37" ht="12.75">
      <c r="AK30359" s="121"/>
    </row>
    <row r="30360" spans="37:37" ht="12.75">
      <c r="AK30360" s="121"/>
    </row>
    <row r="30361" spans="37:37" ht="12.75">
      <c r="AK30361" s="121"/>
    </row>
    <row r="30362" spans="37:37" ht="12.75">
      <c r="AK30362" s="121"/>
    </row>
    <row r="30363" spans="37:37" ht="12.75">
      <c r="AK30363" s="121"/>
    </row>
    <row r="30364" spans="37:37" ht="12.75">
      <c r="AK30364" s="121"/>
    </row>
    <row r="30365" spans="37:37" ht="12.75">
      <c r="AK30365" s="121"/>
    </row>
    <row r="30366" spans="37:37" ht="12.75">
      <c r="AK30366" s="121"/>
    </row>
    <row r="30367" spans="37:37" ht="12.75">
      <c r="AK30367" s="121"/>
    </row>
    <row r="30368" spans="37:37" ht="12.75">
      <c r="AK30368" s="121"/>
    </row>
    <row r="30369" spans="37:37" ht="12.75">
      <c r="AK30369" s="121"/>
    </row>
    <row r="30370" spans="37:37" ht="12.75">
      <c r="AK30370" s="121"/>
    </row>
    <row r="30371" spans="37:37" ht="12.75">
      <c r="AK30371" s="121"/>
    </row>
    <row r="30372" spans="37:37" ht="12.75">
      <c r="AK30372" s="121"/>
    </row>
    <row r="30373" spans="37:37" ht="12.75">
      <c r="AK30373" s="121"/>
    </row>
    <row r="30374" spans="37:37" ht="12.75">
      <c r="AK30374" s="121"/>
    </row>
    <row r="30375" spans="37:37" ht="12.75">
      <c r="AK30375" s="121"/>
    </row>
    <row r="30376" spans="37:37" ht="12.75">
      <c r="AK30376" s="121"/>
    </row>
    <row r="30377" spans="37:37" ht="12.75">
      <c r="AK30377" s="121"/>
    </row>
    <row r="30378" spans="37:37" ht="12.75">
      <c r="AK30378" s="121"/>
    </row>
    <row r="30379" spans="37:37" ht="12.75">
      <c r="AK30379" s="121"/>
    </row>
    <row r="30380" spans="37:37" ht="12.75">
      <c r="AK30380" s="121"/>
    </row>
    <row r="30381" spans="37:37" ht="12.75">
      <c r="AK30381" s="121"/>
    </row>
    <row r="30382" spans="37:37" ht="12.75">
      <c r="AK30382" s="121"/>
    </row>
    <row r="30383" spans="37:37" ht="12.75">
      <c r="AK30383" s="121"/>
    </row>
    <row r="30384" spans="37:37" ht="12.75">
      <c r="AK30384" s="121"/>
    </row>
    <row r="30385" spans="37:37" ht="12.75">
      <c r="AK30385" s="121"/>
    </row>
    <row r="30386" spans="37:37" ht="12.75">
      <c r="AK30386" s="121"/>
    </row>
    <row r="30387" spans="37:37" ht="12.75">
      <c r="AK30387" s="121"/>
    </row>
    <row r="30388" spans="37:37" ht="12.75">
      <c r="AK30388" s="121"/>
    </row>
    <row r="30389" spans="37:37" ht="12.75">
      <c r="AK30389" s="121"/>
    </row>
    <row r="30390" spans="37:37" ht="12.75">
      <c r="AK30390" s="121"/>
    </row>
    <row r="30391" spans="37:37" ht="12.75">
      <c r="AK30391" s="121"/>
    </row>
    <row r="30392" spans="37:37" ht="12.75">
      <c r="AK30392" s="121"/>
    </row>
    <row r="30393" spans="37:37" ht="12.75">
      <c r="AK30393" s="121"/>
    </row>
    <row r="30394" spans="37:37" ht="12.75">
      <c r="AK30394" s="121"/>
    </row>
    <row r="30395" spans="37:37" ht="12.75">
      <c r="AK30395" s="121"/>
    </row>
    <row r="30396" spans="37:37" ht="12.75">
      <c r="AK30396" s="121"/>
    </row>
    <row r="30397" spans="37:37" ht="12.75">
      <c r="AK30397" s="121"/>
    </row>
    <row r="30398" spans="37:37" ht="12.75">
      <c r="AK30398" s="121"/>
    </row>
    <row r="30399" spans="37:37" ht="12.75">
      <c r="AK30399" s="121"/>
    </row>
    <row r="30400" spans="37:37" ht="12.75">
      <c r="AK30400" s="121"/>
    </row>
    <row r="30401" spans="37:37" ht="12.75">
      <c r="AK30401" s="121"/>
    </row>
    <row r="30402" spans="37:37" ht="12.75">
      <c r="AK30402" s="121"/>
    </row>
    <row r="30403" spans="37:37" ht="12.75">
      <c r="AK30403" s="121"/>
    </row>
    <row r="30404" spans="37:37" ht="12.75">
      <c r="AK30404" s="121"/>
    </row>
    <row r="30405" spans="37:37" ht="12.75">
      <c r="AK30405" s="121"/>
    </row>
    <row r="30406" spans="37:37" ht="12.75">
      <c r="AK30406" s="121"/>
    </row>
    <row r="30407" spans="37:37" ht="12.75">
      <c r="AK30407" s="121"/>
    </row>
    <row r="30408" spans="37:37" ht="12.75">
      <c r="AK30408" s="121"/>
    </row>
    <row r="30409" spans="37:37" ht="12.75">
      <c r="AK30409" s="121"/>
    </row>
    <row r="30410" spans="37:37" ht="12.75">
      <c r="AK30410" s="121"/>
    </row>
    <row r="30411" spans="37:37" ht="12.75">
      <c r="AK30411" s="121"/>
    </row>
    <row r="30412" spans="37:37" ht="12.75">
      <c r="AK30412" s="121"/>
    </row>
    <row r="30413" spans="37:37" ht="12.75">
      <c r="AK30413" s="121"/>
    </row>
    <row r="30414" spans="37:37" ht="12.75">
      <c r="AK30414" s="121"/>
    </row>
    <row r="30415" spans="37:37" ht="12.75">
      <c r="AK30415" s="121"/>
    </row>
    <row r="30416" spans="37:37" ht="12.75">
      <c r="AK30416" s="121"/>
    </row>
    <row r="30417" spans="37:37" ht="12.75">
      <c r="AK30417" s="121"/>
    </row>
    <row r="30418" spans="37:37" ht="12.75">
      <c r="AK30418" s="121"/>
    </row>
    <row r="30419" spans="37:37" ht="12.75">
      <c r="AK30419" s="121"/>
    </row>
    <row r="30420" spans="37:37" ht="12.75">
      <c r="AK30420" s="121"/>
    </row>
    <row r="30421" spans="37:37" ht="12.75">
      <c r="AK30421" s="121"/>
    </row>
    <row r="30422" spans="37:37" ht="12.75">
      <c r="AK30422" s="121"/>
    </row>
    <row r="30423" spans="37:37" ht="12.75">
      <c r="AK30423" s="121"/>
    </row>
    <row r="30424" spans="37:37" ht="12.75">
      <c r="AK30424" s="121"/>
    </row>
    <row r="30425" spans="37:37" ht="12.75">
      <c r="AK30425" s="121"/>
    </row>
    <row r="30426" spans="37:37" ht="12.75">
      <c r="AK30426" s="121"/>
    </row>
    <row r="30427" spans="37:37" ht="12.75">
      <c r="AK30427" s="121"/>
    </row>
    <row r="30428" spans="37:37" ht="12.75">
      <c r="AK30428" s="121"/>
    </row>
    <row r="30429" spans="37:37" ht="12.75">
      <c r="AK30429" s="121"/>
    </row>
    <row r="30430" spans="37:37" ht="12.75">
      <c r="AK30430" s="121"/>
    </row>
    <row r="30431" spans="37:37" ht="12.75">
      <c r="AK30431" s="121"/>
    </row>
    <row r="30432" spans="37:37" ht="12.75">
      <c r="AK30432" s="121"/>
    </row>
    <row r="30433" spans="37:37" ht="12.75">
      <c r="AK30433" s="121"/>
    </row>
    <row r="30434" spans="37:37" ht="12.75">
      <c r="AK30434" s="121"/>
    </row>
    <row r="30435" spans="37:37" ht="12.75">
      <c r="AK30435" s="121"/>
    </row>
    <row r="30436" spans="37:37" ht="12.75">
      <c r="AK30436" s="121"/>
    </row>
    <row r="30437" spans="37:37" ht="12.75">
      <c r="AK30437" s="121"/>
    </row>
    <row r="30438" spans="37:37" ht="12.75">
      <c r="AK30438" s="121"/>
    </row>
    <row r="30439" spans="37:37" ht="12.75">
      <c r="AK30439" s="121"/>
    </row>
    <row r="30440" spans="37:37" ht="12.75">
      <c r="AK30440" s="121"/>
    </row>
    <row r="30441" spans="37:37" ht="12.75">
      <c r="AK30441" s="121"/>
    </row>
    <row r="30442" spans="37:37" ht="12.75">
      <c r="AK30442" s="121"/>
    </row>
    <row r="30443" spans="37:37" ht="12.75">
      <c r="AK30443" s="121"/>
    </row>
    <row r="30444" spans="37:37" ht="12.75">
      <c r="AK30444" s="121"/>
    </row>
    <row r="30445" spans="37:37" ht="12.75">
      <c r="AK30445" s="121"/>
    </row>
    <row r="30446" spans="37:37" ht="12.75">
      <c r="AK30446" s="121"/>
    </row>
    <row r="30447" spans="37:37" ht="12.75">
      <c r="AK30447" s="121"/>
    </row>
    <row r="30448" spans="37:37" ht="12.75">
      <c r="AK30448" s="121"/>
    </row>
    <row r="30449" spans="37:37" ht="12.75">
      <c r="AK30449" s="121"/>
    </row>
    <row r="30450" spans="37:37" ht="12.75">
      <c r="AK30450" s="121"/>
    </row>
    <row r="30451" spans="37:37" ht="12.75">
      <c r="AK30451" s="121"/>
    </row>
    <row r="30452" spans="37:37" ht="12.75">
      <c r="AK30452" s="121"/>
    </row>
    <row r="30453" spans="37:37" ht="12.75">
      <c r="AK30453" s="121"/>
    </row>
    <row r="30454" spans="37:37" ht="12.75">
      <c r="AK30454" s="121"/>
    </row>
    <row r="30455" spans="37:37" ht="12.75">
      <c r="AK30455" s="121"/>
    </row>
    <row r="30456" spans="37:37" ht="12.75">
      <c r="AK30456" s="121"/>
    </row>
    <row r="30457" spans="37:37" ht="12.75">
      <c r="AK30457" s="121"/>
    </row>
    <row r="30458" spans="37:37" ht="12.75">
      <c r="AK30458" s="121"/>
    </row>
    <row r="30459" spans="37:37" ht="12.75">
      <c r="AK30459" s="121"/>
    </row>
    <row r="30460" spans="37:37" ht="12.75">
      <c r="AK30460" s="121"/>
    </row>
    <row r="30461" spans="37:37" ht="12.75">
      <c r="AK30461" s="121"/>
    </row>
    <row r="30462" spans="37:37" ht="12.75">
      <c r="AK30462" s="121"/>
    </row>
    <row r="30463" spans="37:37" ht="12.75">
      <c r="AK30463" s="121"/>
    </row>
    <row r="30464" spans="37:37" ht="12.75">
      <c r="AK30464" s="121"/>
    </row>
    <row r="30465" spans="37:37" ht="12.75">
      <c r="AK30465" s="121"/>
    </row>
    <row r="30466" spans="37:37" ht="12.75">
      <c r="AK30466" s="121"/>
    </row>
    <row r="30467" spans="37:37" ht="12.75">
      <c r="AK30467" s="121"/>
    </row>
    <row r="30468" spans="37:37" ht="12.75">
      <c r="AK30468" s="121"/>
    </row>
    <row r="30469" spans="37:37" ht="12.75">
      <c r="AK30469" s="121"/>
    </row>
    <row r="30470" spans="37:37" ht="12.75">
      <c r="AK30470" s="121"/>
    </row>
    <row r="30471" spans="37:37" ht="12.75">
      <c r="AK30471" s="121"/>
    </row>
    <row r="30472" spans="37:37" ht="12.75">
      <c r="AK30472" s="121"/>
    </row>
    <row r="30473" spans="37:37" ht="12.75">
      <c r="AK30473" s="121"/>
    </row>
    <row r="30474" spans="37:37" ht="12.75">
      <c r="AK30474" s="121"/>
    </row>
    <row r="30475" spans="37:37" ht="12.75">
      <c r="AK30475" s="121"/>
    </row>
    <row r="30476" spans="37:37" ht="12.75">
      <c r="AK30476" s="121"/>
    </row>
    <row r="30477" spans="37:37" ht="12.75">
      <c r="AK30477" s="121"/>
    </row>
    <row r="30478" spans="37:37" ht="12.75">
      <c r="AK30478" s="121"/>
    </row>
    <row r="30479" spans="37:37" ht="12.75">
      <c r="AK30479" s="121"/>
    </row>
    <row r="30480" spans="37:37" ht="12.75">
      <c r="AK30480" s="121"/>
    </row>
    <row r="30481" spans="37:37" ht="12.75">
      <c r="AK30481" s="121"/>
    </row>
    <row r="30482" spans="37:37" ht="12.75">
      <c r="AK30482" s="121"/>
    </row>
    <row r="30483" spans="37:37" ht="12.75">
      <c r="AK30483" s="121"/>
    </row>
    <row r="30484" spans="37:37" ht="12.75">
      <c r="AK30484" s="121"/>
    </row>
    <row r="30485" spans="37:37" ht="12.75">
      <c r="AK30485" s="121"/>
    </row>
    <row r="30486" spans="37:37" ht="12.75">
      <c r="AK30486" s="121"/>
    </row>
    <row r="30487" spans="37:37" ht="12.75">
      <c r="AK30487" s="121"/>
    </row>
    <row r="30488" spans="37:37" ht="12.75">
      <c r="AK30488" s="121"/>
    </row>
    <row r="30489" spans="37:37" ht="12.75">
      <c r="AK30489" s="121"/>
    </row>
    <row r="30490" spans="37:37" ht="12.75">
      <c r="AK30490" s="121"/>
    </row>
    <row r="30491" spans="37:37" ht="12.75">
      <c r="AK30491" s="121"/>
    </row>
    <row r="30492" spans="37:37" ht="12.75">
      <c r="AK30492" s="121"/>
    </row>
    <row r="30493" spans="37:37" ht="12.75">
      <c r="AK30493" s="121"/>
    </row>
    <row r="30494" spans="37:37" ht="12.75">
      <c r="AK30494" s="121"/>
    </row>
    <row r="30495" spans="37:37" ht="12.75">
      <c r="AK30495" s="121"/>
    </row>
    <row r="30496" spans="37:37" ht="12.75">
      <c r="AK30496" s="121"/>
    </row>
    <row r="30497" spans="37:37" ht="12.75">
      <c r="AK30497" s="121"/>
    </row>
    <row r="30498" spans="37:37" ht="12.75">
      <c r="AK30498" s="121"/>
    </row>
    <row r="30499" spans="37:37" ht="12.75">
      <c r="AK30499" s="121"/>
    </row>
    <row r="30500" spans="37:37" ht="12.75">
      <c r="AK30500" s="121"/>
    </row>
    <row r="30501" spans="37:37" ht="12.75">
      <c r="AK30501" s="121"/>
    </row>
    <row r="30502" spans="37:37" ht="12.75">
      <c r="AK30502" s="121"/>
    </row>
    <row r="30503" spans="37:37" ht="12.75">
      <c r="AK30503" s="121"/>
    </row>
    <row r="30504" spans="37:37" ht="12.75">
      <c r="AK30504" s="121"/>
    </row>
    <row r="30505" spans="37:37" ht="12.75">
      <c r="AK30505" s="121"/>
    </row>
    <row r="30506" spans="37:37" ht="12.75">
      <c r="AK30506" s="121"/>
    </row>
    <row r="30507" spans="37:37" ht="12.75">
      <c r="AK30507" s="121"/>
    </row>
    <row r="30508" spans="37:37" ht="12.75">
      <c r="AK30508" s="121"/>
    </row>
    <row r="30509" spans="37:37" ht="12.75">
      <c r="AK30509" s="121"/>
    </row>
    <row r="30510" spans="37:37" ht="12.75">
      <c r="AK30510" s="121"/>
    </row>
    <row r="30511" spans="37:37" ht="12.75">
      <c r="AK30511" s="121"/>
    </row>
    <row r="30512" spans="37:37" ht="12.75">
      <c r="AK30512" s="121"/>
    </row>
    <row r="30513" spans="37:37" ht="12.75">
      <c r="AK30513" s="121"/>
    </row>
    <row r="30514" spans="37:37" ht="12.75">
      <c r="AK30514" s="121"/>
    </row>
    <row r="30515" spans="37:37" ht="12.75">
      <c r="AK30515" s="121"/>
    </row>
    <row r="30516" spans="37:37" ht="12.75">
      <c r="AK30516" s="121"/>
    </row>
    <row r="30517" spans="37:37" ht="12.75">
      <c r="AK30517" s="121"/>
    </row>
    <row r="30518" spans="37:37" ht="12.75">
      <c r="AK30518" s="121"/>
    </row>
    <row r="30519" spans="37:37" ht="12.75">
      <c r="AK30519" s="121"/>
    </row>
    <row r="30520" spans="37:37" ht="12.75">
      <c r="AK30520" s="121"/>
    </row>
    <row r="30521" spans="37:37" ht="12.75">
      <c r="AK30521" s="121"/>
    </row>
    <row r="30522" spans="37:37" ht="12.75">
      <c r="AK30522" s="121"/>
    </row>
    <row r="30523" spans="37:37" ht="12.75">
      <c r="AK30523" s="121"/>
    </row>
    <row r="30524" spans="37:37" ht="12.75">
      <c r="AK30524" s="121"/>
    </row>
    <row r="30525" spans="37:37" ht="12.75">
      <c r="AK30525" s="121"/>
    </row>
    <row r="30526" spans="37:37" ht="12.75">
      <c r="AK30526" s="121"/>
    </row>
    <row r="30527" spans="37:37" ht="12.75">
      <c r="AK30527" s="121"/>
    </row>
    <row r="30528" spans="37:37" ht="12.75">
      <c r="AK30528" s="121"/>
    </row>
    <row r="30529" spans="37:37" ht="12.75">
      <c r="AK30529" s="121"/>
    </row>
    <row r="30530" spans="37:37" ht="12.75">
      <c r="AK30530" s="121"/>
    </row>
    <row r="30531" spans="37:37" ht="12.75">
      <c r="AK30531" s="121"/>
    </row>
    <row r="30532" spans="37:37" ht="12.75">
      <c r="AK30532" s="121"/>
    </row>
    <row r="30533" spans="37:37" ht="12.75">
      <c r="AK30533" s="121"/>
    </row>
    <row r="30534" spans="37:37" ht="12.75">
      <c r="AK30534" s="121"/>
    </row>
    <row r="30535" spans="37:37" ht="12.75">
      <c r="AK30535" s="121"/>
    </row>
    <row r="30536" spans="37:37" ht="12.75">
      <c r="AK30536" s="121"/>
    </row>
    <row r="30537" spans="37:37" ht="12.75">
      <c r="AK30537" s="121"/>
    </row>
    <row r="30538" spans="37:37" ht="12.75">
      <c r="AK30538" s="121"/>
    </row>
    <row r="30539" spans="37:37" ht="12.75">
      <c r="AK30539" s="121"/>
    </row>
    <row r="30540" spans="37:37" ht="12.75">
      <c r="AK30540" s="121"/>
    </row>
    <row r="30541" spans="37:37" ht="12.75">
      <c r="AK30541" s="121"/>
    </row>
    <row r="30542" spans="37:37" ht="12.75">
      <c r="AK30542" s="121"/>
    </row>
    <row r="30543" spans="37:37" ht="12.75">
      <c r="AK30543" s="121"/>
    </row>
    <row r="30544" spans="37:37" ht="12.75">
      <c r="AK30544" s="121"/>
    </row>
    <row r="30545" spans="37:37" ht="12.75">
      <c r="AK30545" s="121"/>
    </row>
    <row r="30546" spans="37:37" ht="12.75">
      <c r="AK30546" s="121"/>
    </row>
    <row r="30547" spans="37:37" ht="12.75">
      <c r="AK30547" s="121"/>
    </row>
    <row r="30548" spans="37:37" ht="12.75">
      <c r="AK30548" s="121"/>
    </row>
    <row r="30549" spans="37:37" ht="12.75">
      <c r="AK30549" s="121"/>
    </row>
    <row r="30550" spans="37:37" ht="12.75">
      <c r="AK30550" s="121"/>
    </row>
    <row r="30551" spans="37:37" ht="12.75">
      <c r="AK30551" s="121"/>
    </row>
    <row r="30552" spans="37:37" ht="12.75">
      <c r="AK30552" s="121"/>
    </row>
    <row r="30553" spans="37:37" ht="12.75">
      <c r="AK30553" s="121"/>
    </row>
    <row r="30554" spans="37:37" ht="12.75">
      <c r="AK30554" s="121"/>
    </row>
    <row r="30555" spans="37:37" ht="12.75">
      <c r="AK30555" s="121"/>
    </row>
    <row r="30556" spans="37:37" ht="12.75">
      <c r="AK30556" s="121"/>
    </row>
    <row r="30557" spans="37:37" ht="12.75">
      <c r="AK30557" s="121"/>
    </row>
    <row r="30558" spans="37:37" ht="12.75">
      <c r="AK30558" s="121"/>
    </row>
    <row r="30559" spans="37:37" ht="12.75">
      <c r="AK30559" s="121"/>
    </row>
    <row r="30560" spans="37:37" ht="12.75">
      <c r="AK30560" s="121"/>
    </row>
    <row r="30561" spans="37:37" ht="12.75">
      <c r="AK30561" s="121"/>
    </row>
    <row r="30562" spans="37:37" ht="12.75">
      <c r="AK30562" s="121"/>
    </row>
    <row r="30563" spans="37:37" ht="12.75">
      <c r="AK30563" s="121"/>
    </row>
    <row r="30564" spans="37:37" ht="12.75">
      <c r="AK30564" s="121"/>
    </row>
    <row r="30565" spans="37:37" ht="12.75">
      <c r="AK30565" s="121"/>
    </row>
    <row r="30566" spans="37:37" ht="12.75">
      <c r="AK30566" s="121"/>
    </row>
    <row r="30567" spans="37:37" ht="12.75">
      <c r="AK30567" s="121"/>
    </row>
    <row r="30568" spans="37:37" ht="12.75">
      <c r="AK30568" s="121"/>
    </row>
    <row r="30569" spans="37:37" ht="12.75">
      <c r="AK30569" s="121"/>
    </row>
    <row r="30570" spans="37:37" ht="12.75">
      <c r="AK30570" s="121"/>
    </row>
    <row r="30571" spans="37:37" ht="12.75">
      <c r="AK30571" s="121"/>
    </row>
    <row r="30572" spans="37:37" ht="12.75">
      <c r="AK30572" s="121"/>
    </row>
    <row r="30573" spans="37:37" ht="12.75">
      <c r="AK30573" s="121"/>
    </row>
    <row r="30574" spans="37:37" ht="12.75">
      <c r="AK30574" s="121"/>
    </row>
    <row r="30575" spans="37:37" ht="12.75">
      <c r="AK30575" s="121"/>
    </row>
    <row r="30576" spans="37:37" ht="12.75">
      <c r="AK30576" s="121"/>
    </row>
    <row r="30577" spans="37:37" ht="12.75">
      <c r="AK30577" s="121"/>
    </row>
    <row r="30578" spans="37:37" ht="12.75">
      <c r="AK30578" s="121"/>
    </row>
    <row r="30579" spans="37:37" ht="12.75">
      <c r="AK30579" s="121"/>
    </row>
    <row r="30580" spans="37:37" ht="12.75">
      <c r="AK30580" s="121"/>
    </row>
    <row r="30581" spans="37:37" ht="12.75">
      <c r="AK30581" s="121"/>
    </row>
    <row r="30582" spans="37:37" ht="12.75">
      <c r="AK30582" s="121"/>
    </row>
    <row r="30583" spans="37:37" ht="12.75">
      <c r="AK30583" s="121"/>
    </row>
    <row r="30584" spans="37:37" ht="12.75">
      <c r="AK30584" s="121"/>
    </row>
    <row r="30585" spans="37:37" ht="12.75">
      <c r="AK30585" s="121"/>
    </row>
    <row r="30586" spans="37:37" ht="12.75">
      <c r="AK30586" s="121"/>
    </row>
    <row r="30587" spans="37:37" ht="12.75">
      <c r="AK30587" s="121"/>
    </row>
    <row r="30588" spans="37:37" ht="12.75">
      <c r="AK30588" s="121"/>
    </row>
    <row r="30589" spans="37:37" ht="12.75">
      <c r="AK30589" s="121"/>
    </row>
    <row r="30590" spans="37:37" ht="12.75">
      <c r="AK30590" s="121"/>
    </row>
    <row r="30591" spans="37:37" ht="12.75">
      <c r="AK30591" s="121"/>
    </row>
    <row r="30592" spans="37:37" ht="12.75">
      <c r="AK30592" s="121"/>
    </row>
    <row r="30593" spans="37:37" ht="12.75">
      <c r="AK30593" s="121"/>
    </row>
    <row r="30594" spans="37:37" ht="12.75">
      <c r="AK30594" s="121"/>
    </row>
    <row r="30595" spans="37:37" ht="12.75">
      <c r="AK30595" s="121"/>
    </row>
    <row r="30596" spans="37:37" ht="12.75">
      <c r="AK30596" s="121"/>
    </row>
    <row r="30597" spans="37:37" ht="12.75">
      <c r="AK30597" s="121"/>
    </row>
    <row r="30598" spans="37:37" ht="12.75">
      <c r="AK30598" s="121"/>
    </row>
    <row r="30599" spans="37:37" ht="12.75">
      <c r="AK30599" s="121"/>
    </row>
    <row r="30600" spans="37:37" ht="12.75">
      <c r="AK30600" s="121"/>
    </row>
    <row r="30601" spans="37:37" ht="12.75">
      <c r="AK30601" s="121"/>
    </row>
    <row r="30602" spans="37:37" ht="12.75">
      <c r="AK30602" s="121"/>
    </row>
    <row r="30603" spans="37:37" ht="12.75">
      <c r="AK30603" s="121"/>
    </row>
    <row r="30604" spans="37:37" ht="12.75">
      <c r="AK30604" s="121"/>
    </row>
    <row r="30605" spans="37:37" ht="12.75">
      <c r="AK30605" s="121"/>
    </row>
    <row r="30606" spans="37:37" ht="12.75">
      <c r="AK30606" s="121"/>
    </row>
    <row r="30607" spans="37:37" ht="12.75">
      <c r="AK30607" s="121"/>
    </row>
    <row r="30608" spans="37:37" ht="12.75">
      <c r="AK30608" s="121"/>
    </row>
    <row r="30609" spans="37:37" ht="12.75">
      <c r="AK30609" s="121"/>
    </row>
    <row r="30610" spans="37:37" ht="12.75">
      <c r="AK30610" s="121"/>
    </row>
    <row r="30611" spans="37:37" ht="12.75">
      <c r="AK30611" s="121"/>
    </row>
    <row r="30612" spans="37:37" ht="12.75">
      <c r="AK30612" s="121"/>
    </row>
    <row r="30613" spans="37:37" ht="12.75">
      <c r="AK30613" s="121"/>
    </row>
    <row r="30614" spans="37:37" ht="12.75">
      <c r="AK30614" s="121"/>
    </row>
    <row r="30615" spans="37:37" ht="12.75">
      <c r="AK30615" s="121"/>
    </row>
    <row r="30616" spans="37:37" ht="12.75">
      <c r="AK30616" s="121"/>
    </row>
    <row r="30617" spans="37:37" ht="12.75">
      <c r="AK30617" s="121"/>
    </row>
    <row r="30618" spans="37:37" ht="12.75">
      <c r="AK30618" s="121"/>
    </row>
    <row r="30619" spans="37:37" ht="12.75">
      <c r="AK30619" s="121"/>
    </row>
    <row r="30620" spans="37:37" ht="12.75">
      <c r="AK30620" s="121"/>
    </row>
    <row r="30621" spans="37:37" ht="12.75">
      <c r="AK30621" s="121"/>
    </row>
    <row r="30622" spans="37:37" ht="12.75">
      <c r="AK30622" s="121"/>
    </row>
    <row r="30623" spans="37:37" ht="12.75">
      <c r="AK30623" s="121"/>
    </row>
    <row r="30624" spans="37:37" ht="12.75">
      <c r="AK30624" s="121"/>
    </row>
    <row r="30625" spans="37:37" ht="12.75">
      <c r="AK30625" s="121"/>
    </row>
    <row r="30626" spans="37:37" ht="12.75">
      <c r="AK30626" s="121"/>
    </row>
    <row r="30627" spans="37:37" ht="12.75">
      <c r="AK30627" s="121"/>
    </row>
    <row r="30628" spans="37:37" ht="12.75">
      <c r="AK30628" s="121"/>
    </row>
    <row r="30629" spans="37:37" ht="12.75">
      <c r="AK30629" s="121"/>
    </row>
    <row r="30630" spans="37:37" ht="12.75">
      <c r="AK30630" s="121"/>
    </row>
    <row r="30631" spans="37:37" ht="12.75">
      <c r="AK30631" s="121"/>
    </row>
    <row r="30632" spans="37:37" ht="12.75">
      <c r="AK30632" s="121"/>
    </row>
    <row r="30633" spans="37:37" ht="12.75">
      <c r="AK30633" s="121"/>
    </row>
    <row r="30634" spans="37:37" ht="12.75">
      <c r="AK30634" s="121"/>
    </row>
    <row r="30635" spans="37:37" ht="12.75">
      <c r="AK30635" s="121"/>
    </row>
    <row r="30636" spans="37:37" ht="12.75">
      <c r="AK30636" s="121"/>
    </row>
    <row r="30637" spans="37:37" ht="12.75">
      <c r="AK30637" s="121"/>
    </row>
    <row r="30638" spans="37:37" ht="12.75">
      <c r="AK30638" s="121"/>
    </row>
    <row r="30639" spans="37:37" ht="12.75">
      <c r="AK30639" s="121"/>
    </row>
    <row r="30640" spans="37:37" ht="12.75">
      <c r="AK30640" s="121"/>
    </row>
    <row r="30641" spans="37:37" ht="12.75">
      <c r="AK30641" s="121"/>
    </row>
    <row r="30642" spans="37:37" ht="12.75">
      <c r="AK30642" s="121"/>
    </row>
    <row r="30643" spans="37:37" ht="12.75">
      <c r="AK30643" s="121"/>
    </row>
    <row r="30644" spans="37:37" ht="12.75">
      <c r="AK30644" s="121"/>
    </row>
    <row r="30645" spans="37:37" ht="12.75">
      <c r="AK30645" s="121"/>
    </row>
    <row r="30646" spans="37:37" ht="12.75">
      <c r="AK30646" s="121"/>
    </row>
    <row r="30647" spans="37:37" ht="12.75">
      <c r="AK30647" s="121"/>
    </row>
    <row r="30648" spans="37:37" ht="12.75">
      <c r="AK30648" s="121"/>
    </row>
    <row r="30649" spans="37:37" ht="12.75">
      <c r="AK30649" s="121"/>
    </row>
    <row r="30650" spans="37:37" ht="12.75">
      <c r="AK30650" s="121"/>
    </row>
    <row r="30651" spans="37:37" ht="12.75">
      <c r="AK30651" s="121"/>
    </row>
    <row r="30652" spans="37:37" ht="12.75">
      <c r="AK30652" s="121"/>
    </row>
    <row r="30653" spans="37:37" ht="12.75">
      <c r="AK30653" s="121"/>
    </row>
    <row r="30654" spans="37:37" ht="12.75">
      <c r="AK30654" s="121"/>
    </row>
    <row r="30655" spans="37:37" ht="12.75">
      <c r="AK30655" s="121"/>
    </row>
    <row r="30656" spans="37:37" ht="12.75">
      <c r="AK30656" s="121"/>
    </row>
    <row r="30657" spans="37:37" ht="12.75">
      <c r="AK30657" s="121"/>
    </row>
    <row r="30658" spans="37:37" ht="12.75">
      <c r="AK30658" s="121"/>
    </row>
    <row r="30659" spans="37:37" ht="12.75">
      <c r="AK30659" s="121"/>
    </row>
    <row r="30660" spans="37:37" ht="12.75">
      <c r="AK30660" s="121"/>
    </row>
    <row r="30661" spans="37:37" ht="12.75">
      <c r="AK30661" s="121"/>
    </row>
    <row r="30662" spans="37:37" ht="12.75">
      <c r="AK30662" s="121"/>
    </row>
    <row r="30663" spans="37:37" ht="12.75">
      <c r="AK30663" s="121"/>
    </row>
    <row r="30664" spans="37:37" ht="12.75">
      <c r="AK30664" s="121"/>
    </row>
    <row r="30665" spans="37:37" ht="12.75">
      <c r="AK30665" s="121"/>
    </row>
    <row r="30666" spans="37:37" ht="12.75">
      <c r="AK30666" s="121"/>
    </row>
    <row r="30667" spans="37:37" ht="12.75">
      <c r="AK30667" s="121"/>
    </row>
    <row r="30668" spans="37:37" ht="12.75">
      <c r="AK30668" s="121"/>
    </row>
    <row r="30669" spans="37:37" ht="12.75">
      <c r="AK30669" s="121"/>
    </row>
    <row r="30670" spans="37:37" ht="12.75">
      <c r="AK30670" s="121"/>
    </row>
    <row r="30671" spans="37:37" ht="12.75">
      <c r="AK30671" s="121"/>
    </row>
    <row r="30672" spans="37:37" ht="12.75">
      <c r="AK30672" s="121"/>
    </row>
    <row r="30673" spans="37:37" ht="12.75">
      <c r="AK30673" s="121"/>
    </row>
    <row r="30674" spans="37:37" ht="12.75">
      <c r="AK30674" s="121"/>
    </row>
    <row r="30675" spans="37:37" ht="12.75">
      <c r="AK30675" s="121"/>
    </row>
    <row r="30676" spans="37:37" ht="12.75">
      <c r="AK30676" s="121"/>
    </row>
    <row r="30677" spans="37:37" ht="12.75">
      <c r="AK30677" s="121"/>
    </row>
    <row r="30678" spans="37:37" ht="12.75">
      <c r="AK30678" s="121"/>
    </row>
    <row r="30679" spans="37:37" ht="12.75">
      <c r="AK30679" s="121"/>
    </row>
    <row r="30680" spans="37:37" ht="12.75">
      <c r="AK30680" s="121"/>
    </row>
    <row r="30681" spans="37:37" ht="12.75">
      <c r="AK30681" s="121"/>
    </row>
    <row r="30682" spans="37:37" ht="12.75">
      <c r="AK30682" s="121"/>
    </row>
    <row r="30683" spans="37:37" ht="12.75">
      <c r="AK30683" s="121"/>
    </row>
    <row r="30684" spans="37:37" ht="12.75">
      <c r="AK30684" s="121"/>
    </row>
    <row r="30685" spans="37:37" ht="12.75">
      <c r="AK30685" s="121"/>
    </row>
    <row r="30686" spans="37:37" ht="12.75">
      <c r="AK30686" s="121"/>
    </row>
    <row r="30687" spans="37:37" ht="12.75">
      <c r="AK30687" s="121"/>
    </row>
    <row r="30688" spans="37:37" ht="12.75">
      <c r="AK30688" s="121"/>
    </row>
    <row r="30689" spans="37:37" ht="12.75">
      <c r="AK30689" s="121"/>
    </row>
    <row r="30690" spans="37:37" ht="12.75">
      <c r="AK30690" s="121"/>
    </row>
    <row r="30691" spans="37:37" ht="12.75">
      <c r="AK30691" s="121"/>
    </row>
    <row r="30692" spans="37:37" ht="12.75">
      <c r="AK30692" s="121"/>
    </row>
    <row r="30693" spans="37:37" ht="12.75">
      <c r="AK30693" s="121"/>
    </row>
    <row r="30694" spans="37:37" ht="12.75">
      <c r="AK30694" s="121"/>
    </row>
    <row r="30695" spans="37:37" ht="12.75">
      <c r="AK30695" s="121"/>
    </row>
    <row r="30696" spans="37:37" ht="12.75">
      <c r="AK30696" s="121"/>
    </row>
    <row r="30697" spans="37:37" ht="12.75">
      <c r="AK30697" s="121"/>
    </row>
    <row r="30698" spans="37:37" ht="12.75">
      <c r="AK30698" s="121"/>
    </row>
    <row r="30699" spans="37:37" ht="12.75">
      <c r="AK30699" s="121"/>
    </row>
    <row r="30700" spans="37:37" ht="12.75">
      <c r="AK30700" s="121"/>
    </row>
    <row r="30701" spans="37:37" ht="12.75">
      <c r="AK30701" s="121"/>
    </row>
    <row r="30702" spans="37:37" ht="12.75">
      <c r="AK30702" s="121"/>
    </row>
    <row r="30703" spans="37:37" ht="12.75">
      <c r="AK30703" s="121"/>
    </row>
    <row r="30704" spans="37:37" ht="12.75">
      <c r="AK30704" s="121"/>
    </row>
    <row r="30705" spans="37:37" ht="12.75">
      <c r="AK30705" s="121"/>
    </row>
    <row r="30706" spans="37:37" ht="12.75">
      <c r="AK30706" s="121"/>
    </row>
    <row r="30707" spans="37:37" ht="12.75">
      <c r="AK30707" s="121"/>
    </row>
    <row r="30708" spans="37:37" ht="12.75">
      <c r="AK30708" s="121"/>
    </row>
    <row r="30709" spans="37:37" ht="12.75">
      <c r="AK30709" s="121"/>
    </row>
    <row r="30710" spans="37:37" ht="12.75">
      <c r="AK30710" s="121"/>
    </row>
    <row r="30711" spans="37:37" ht="12.75">
      <c r="AK30711" s="121"/>
    </row>
    <row r="30712" spans="37:37" ht="12.75">
      <c r="AK30712" s="121"/>
    </row>
    <row r="30713" spans="37:37" ht="12.75">
      <c r="AK30713" s="121"/>
    </row>
    <row r="30714" spans="37:37" ht="12.75">
      <c r="AK30714" s="121"/>
    </row>
    <row r="30715" spans="37:37" ht="12.75">
      <c r="AK30715" s="121"/>
    </row>
    <row r="30716" spans="37:37" ht="12.75">
      <c r="AK30716" s="121"/>
    </row>
    <row r="30717" spans="37:37" ht="12.75">
      <c r="AK30717" s="121"/>
    </row>
    <row r="30718" spans="37:37" ht="12.75">
      <c r="AK30718" s="121"/>
    </row>
    <row r="30719" spans="37:37" ht="12.75">
      <c r="AK30719" s="121"/>
    </row>
    <row r="30720" spans="37:37" ht="12.75">
      <c r="AK30720" s="121"/>
    </row>
    <row r="30721" spans="37:37" ht="12.75">
      <c r="AK30721" s="121"/>
    </row>
    <row r="30722" spans="37:37" ht="12.75">
      <c r="AK30722" s="121"/>
    </row>
    <row r="30723" spans="37:37" ht="12.75">
      <c r="AK30723" s="121"/>
    </row>
    <row r="30724" spans="37:37" ht="12.75">
      <c r="AK30724" s="121"/>
    </row>
    <row r="30725" spans="37:37" ht="12.75">
      <c r="AK30725" s="121"/>
    </row>
    <row r="30726" spans="37:37" ht="12.75">
      <c r="AK30726" s="121"/>
    </row>
    <row r="30727" spans="37:37" ht="12.75">
      <c r="AK30727" s="121"/>
    </row>
    <row r="30728" spans="37:37" ht="12.75">
      <c r="AK30728" s="121"/>
    </row>
    <row r="30729" spans="37:37" ht="12.75">
      <c r="AK30729" s="121"/>
    </row>
    <row r="30730" spans="37:37" ht="12.75">
      <c r="AK30730" s="121"/>
    </row>
    <row r="30731" spans="37:37" ht="12.75">
      <c r="AK30731" s="121"/>
    </row>
    <row r="30732" spans="37:37" ht="12.75">
      <c r="AK30732" s="121"/>
    </row>
    <row r="30733" spans="37:37" ht="12.75">
      <c r="AK30733" s="121"/>
    </row>
    <row r="30734" spans="37:37" ht="12.75">
      <c r="AK30734" s="121"/>
    </row>
    <row r="30735" spans="37:37" ht="12.75">
      <c r="AK30735" s="121"/>
    </row>
    <row r="30736" spans="37:37" ht="12.75">
      <c r="AK30736" s="121"/>
    </row>
    <row r="30737" spans="37:37" ht="12.75">
      <c r="AK30737" s="121"/>
    </row>
    <row r="30738" spans="37:37" ht="12.75">
      <c r="AK30738" s="121"/>
    </row>
    <row r="30739" spans="37:37" ht="12.75">
      <c r="AK30739" s="121"/>
    </row>
    <row r="30740" spans="37:37" ht="12.75">
      <c r="AK30740" s="121"/>
    </row>
    <row r="30741" spans="37:37" ht="12.75">
      <c r="AK30741" s="121"/>
    </row>
    <row r="30742" spans="37:37" ht="12.75">
      <c r="AK30742" s="121"/>
    </row>
    <row r="30743" spans="37:37" ht="12.75">
      <c r="AK30743" s="121"/>
    </row>
    <row r="30744" spans="37:37" ht="12.75">
      <c r="AK30744" s="121"/>
    </row>
    <row r="30745" spans="37:37" ht="12.75">
      <c r="AK30745" s="121"/>
    </row>
    <row r="30746" spans="37:37" ht="12.75">
      <c r="AK30746" s="121"/>
    </row>
    <row r="30747" spans="37:37" ht="12.75">
      <c r="AK30747" s="121"/>
    </row>
    <row r="30748" spans="37:37" ht="12.75">
      <c r="AK30748" s="121"/>
    </row>
    <row r="30749" spans="37:37" ht="12.75">
      <c r="AK30749" s="121"/>
    </row>
    <row r="30750" spans="37:37" ht="12.75">
      <c r="AK30750" s="121"/>
    </row>
    <row r="30751" spans="37:37" ht="12.75">
      <c r="AK30751" s="121"/>
    </row>
    <row r="30752" spans="37:37" ht="12.75">
      <c r="AK30752" s="121"/>
    </row>
    <row r="30753" spans="37:37" ht="12.75">
      <c r="AK30753" s="121"/>
    </row>
    <row r="30754" spans="37:37" ht="12.75">
      <c r="AK30754" s="121"/>
    </row>
    <row r="30755" spans="37:37" ht="12.75">
      <c r="AK30755" s="121"/>
    </row>
    <row r="30756" spans="37:37" ht="12.75">
      <c r="AK30756" s="121"/>
    </row>
    <row r="30757" spans="37:37" ht="12.75">
      <c r="AK30757" s="121"/>
    </row>
    <row r="30758" spans="37:37" ht="12.75">
      <c r="AK30758" s="121"/>
    </row>
    <row r="30759" spans="37:37" ht="12.75">
      <c r="AK30759" s="121"/>
    </row>
    <row r="30760" spans="37:37" ht="12.75">
      <c r="AK30760" s="121"/>
    </row>
    <row r="30761" spans="37:37" ht="12.75">
      <c r="AK30761" s="121"/>
    </row>
    <row r="30762" spans="37:37" ht="12.75">
      <c r="AK30762" s="121"/>
    </row>
    <row r="30763" spans="37:37" ht="12.75">
      <c r="AK30763" s="121"/>
    </row>
    <row r="30764" spans="37:37" ht="12.75">
      <c r="AK30764" s="121"/>
    </row>
    <row r="30765" spans="37:37" ht="12.75">
      <c r="AK30765" s="121"/>
    </row>
    <row r="30766" spans="37:37" ht="12.75">
      <c r="AK30766" s="121"/>
    </row>
    <row r="30767" spans="37:37" ht="12.75">
      <c r="AK30767" s="121"/>
    </row>
    <row r="30768" spans="37:37" ht="12.75">
      <c r="AK30768" s="121"/>
    </row>
    <row r="30769" spans="37:37" ht="12.75">
      <c r="AK30769" s="121"/>
    </row>
    <row r="30770" spans="37:37" ht="12.75">
      <c r="AK30770" s="121"/>
    </row>
    <row r="30771" spans="37:37" ht="12.75">
      <c r="AK30771" s="121"/>
    </row>
    <row r="30772" spans="37:37" ht="12.75">
      <c r="AK30772" s="121"/>
    </row>
    <row r="30773" spans="37:37" ht="12.75">
      <c r="AK30773" s="121"/>
    </row>
    <row r="30774" spans="37:37" ht="12.75">
      <c r="AK30774" s="121"/>
    </row>
    <row r="30775" spans="37:37" ht="12.75">
      <c r="AK30775" s="121"/>
    </row>
    <row r="30776" spans="37:37" ht="12.75">
      <c r="AK30776" s="121"/>
    </row>
    <row r="30777" spans="37:37" ht="12.75">
      <c r="AK30777" s="121"/>
    </row>
    <row r="30778" spans="37:37" ht="12.75">
      <c r="AK30778" s="121"/>
    </row>
    <row r="30779" spans="37:37" ht="12.75">
      <c r="AK30779" s="121"/>
    </row>
    <row r="30780" spans="37:37" ht="12.75">
      <c r="AK30780" s="121"/>
    </row>
    <row r="30781" spans="37:37" ht="12.75">
      <c r="AK30781" s="121"/>
    </row>
    <row r="30782" spans="37:37" ht="12.75">
      <c r="AK30782" s="121"/>
    </row>
    <row r="30783" spans="37:37" ht="12.75">
      <c r="AK30783" s="121"/>
    </row>
    <row r="30784" spans="37:37" ht="12.75">
      <c r="AK30784" s="121"/>
    </row>
    <row r="30785" spans="37:37" ht="12.75">
      <c r="AK30785" s="121"/>
    </row>
    <row r="30786" spans="37:37" ht="12.75">
      <c r="AK30786" s="121"/>
    </row>
    <row r="30787" spans="37:37" ht="12.75">
      <c r="AK30787" s="121"/>
    </row>
    <row r="30788" spans="37:37" ht="12.75">
      <c r="AK30788" s="121"/>
    </row>
    <row r="30789" spans="37:37" ht="12.75">
      <c r="AK30789" s="121"/>
    </row>
    <row r="30790" spans="37:37" ht="12.75">
      <c r="AK30790" s="121"/>
    </row>
    <row r="30791" spans="37:37" ht="12.75">
      <c r="AK30791" s="121"/>
    </row>
    <row r="30792" spans="37:37" ht="12.75">
      <c r="AK30792" s="121"/>
    </row>
    <row r="30793" spans="37:37" ht="12.75">
      <c r="AK30793" s="121"/>
    </row>
    <row r="30794" spans="37:37" ht="12.75">
      <c r="AK30794" s="121"/>
    </row>
    <row r="30795" spans="37:37" ht="12.75">
      <c r="AK30795" s="121"/>
    </row>
    <row r="30796" spans="37:37" ht="12.75">
      <c r="AK30796" s="121"/>
    </row>
    <row r="30797" spans="37:37" ht="12.75">
      <c r="AK30797" s="121"/>
    </row>
    <row r="30798" spans="37:37" ht="12.75">
      <c r="AK30798" s="121"/>
    </row>
    <row r="30799" spans="37:37" ht="12.75">
      <c r="AK30799" s="121"/>
    </row>
    <row r="30800" spans="37:37" ht="12.75">
      <c r="AK30800" s="121"/>
    </row>
    <row r="30801" spans="37:37" ht="12.75">
      <c r="AK30801" s="121"/>
    </row>
    <row r="30802" spans="37:37" ht="12.75">
      <c r="AK30802" s="121"/>
    </row>
    <row r="30803" spans="37:37" ht="12.75">
      <c r="AK30803" s="121"/>
    </row>
    <row r="30804" spans="37:37" ht="12.75">
      <c r="AK30804" s="121"/>
    </row>
    <row r="30805" spans="37:37" ht="12.75">
      <c r="AK30805" s="121"/>
    </row>
    <row r="30806" spans="37:37" ht="12.75">
      <c r="AK30806" s="121"/>
    </row>
    <row r="30807" spans="37:37" ht="12.75">
      <c r="AK30807" s="121"/>
    </row>
    <row r="30808" spans="37:37" ht="12.75">
      <c r="AK30808" s="121"/>
    </row>
    <row r="30809" spans="37:37" ht="12.75">
      <c r="AK30809" s="121"/>
    </row>
    <row r="30810" spans="37:37" ht="12.75">
      <c r="AK30810" s="121"/>
    </row>
    <row r="30811" spans="37:37" ht="12.75">
      <c r="AK30811" s="121"/>
    </row>
    <row r="30812" spans="37:37" ht="12.75">
      <c r="AK30812" s="121"/>
    </row>
    <row r="30813" spans="37:37" ht="12.75">
      <c r="AK30813" s="121"/>
    </row>
    <row r="30814" spans="37:37" ht="12.75">
      <c r="AK30814" s="121"/>
    </row>
    <row r="30815" spans="37:37" ht="12.75">
      <c r="AK30815" s="121"/>
    </row>
    <row r="30816" spans="37:37" ht="12.75">
      <c r="AK30816" s="121"/>
    </row>
    <row r="30817" spans="37:37" ht="12.75">
      <c r="AK30817" s="121"/>
    </row>
    <row r="30818" spans="37:37" ht="12.75">
      <c r="AK30818" s="121"/>
    </row>
    <row r="30819" spans="37:37" ht="12.75">
      <c r="AK30819" s="121"/>
    </row>
    <row r="30820" spans="37:37" ht="12.75">
      <c r="AK30820" s="121"/>
    </row>
    <row r="30821" spans="37:37" ht="12.75">
      <c r="AK30821" s="121"/>
    </row>
    <row r="30822" spans="37:37" ht="12.75">
      <c r="AK30822" s="121"/>
    </row>
    <row r="30823" spans="37:37" ht="12.75">
      <c r="AK30823" s="121"/>
    </row>
    <row r="30824" spans="37:37" ht="12.75">
      <c r="AK30824" s="121"/>
    </row>
    <row r="30825" spans="37:37" ht="12.75">
      <c r="AK30825" s="121"/>
    </row>
    <row r="30826" spans="37:37" ht="12.75">
      <c r="AK30826" s="121"/>
    </row>
    <row r="30827" spans="37:37" ht="12.75">
      <c r="AK30827" s="121"/>
    </row>
    <row r="30828" spans="37:37" ht="12.75">
      <c r="AK30828" s="121"/>
    </row>
    <row r="30829" spans="37:37" ht="12.75">
      <c r="AK30829" s="121"/>
    </row>
    <row r="30830" spans="37:37" ht="12.75">
      <c r="AK30830" s="121"/>
    </row>
    <row r="30831" spans="37:37" ht="12.75">
      <c r="AK30831" s="121"/>
    </row>
    <row r="30832" spans="37:37" ht="12.75">
      <c r="AK30832" s="121"/>
    </row>
    <row r="30833" spans="37:37" ht="12.75">
      <c r="AK30833" s="121"/>
    </row>
    <row r="30834" spans="37:37" ht="12.75">
      <c r="AK30834" s="121"/>
    </row>
    <row r="30835" spans="37:37" ht="12.75">
      <c r="AK30835" s="121"/>
    </row>
    <row r="30836" spans="37:37" ht="12.75">
      <c r="AK30836" s="121"/>
    </row>
    <row r="30837" spans="37:37" ht="12.75">
      <c r="AK30837" s="121"/>
    </row>
    <row r="30838" spans="37:37" ht="12.75">
      <c r="AK30838" s="121"/>
    </row>
    <row r="30839" spans="37:37" ht="12.75">
      <c r="AK30839" s="121"/>
    </row>
    <row r="30840" spans="37:37" ht="12.75">
      <c r="AK30840" s="121"/>
    </row>
    <row r="30841" spans="37:37" ht="12.75">
      <c r="AK30841" s="121"/>
    </row>
    <row r="30842" spans="37:37" ht="12.75">
      <c r="AK30842" s="121"/>
    </row>
    <row r="30843" spans="37:37" ht="12.75">
      <c r="AK30843" s="121"/>
    </row>
    <row r="30844" spans="37:37" ht="12.75">
      <c r="AK30844" s="121"/>
    </row>
    <row r="30845" spans="37:37" ht="12.75">
      <c r="AK30845" s="121"/>
    </row>
    <row r="30846" spans="37:37" ht="12.75">
      <c r="AK30846" s="121"/>
    </row>
    <row r="30847" spans="37:37" ht="12.75">
      <c r="AK30847" s="121"/>
    </row>
    <row r="30848" spans="37:37" ht="12.75">
      <c r="AK30848" s="121"/>
    </row>
    <row r="30849" spans="37:37" ht="12.75">
      <c r="AK30849" s="121"/>
    </row>
    <row r="30850" spans="37:37" ht="12.75">
      <c r="AK30850" s="121"/>
    </row>
    <row r="30851" spans="37:37" ht="12.75">
      <c r="AK30851" s="121"/>
    </row>
    <row r="30852" spans="37:37" ht="12.75">
      <c r="AK30852" s="121"/>
    </row>
    <row r="30853" spans="37:37" ht="12.75">
      <c r="AK30853" s="121"/>
    </row>
    <row r="30854" spans="37:37" ht="12.75">
      <c r="AK30854" s="121"/>
    </row>
    <row r="30855" spans="37:37" ht="12.75">
      <c r="AK30855" s="121"/>
    </row>
    <row r="30856" spans="37:37" ht="12.75">
      <c r="AK30856" s="121"/>
    </row>
    <row r="30857" spans="37:37" ht="12.75">
      <c r="AK30857" s="121"/>
    </row>
    <row r="30858" spans="37:37" ht="12.75">
      <c r="AK30858" s="121"/>
    </row>
    <row r="30859" spans="37:37" ht="12.75">
      <c r="AK30859" s="121"/>
    </row>
    <row r="30860" spans="37:37" ht="12.75">
      <c r="AK30860" s="121"/>
    </row>
    <row r="30861" spans="37:37" ht="12.75">
      <c r="AK30861" s="121"/>
    </row>
    <row r="30862" spans="37:37" ht="12.75">
      <c r="AK30862" s="121"/>
    </row>
    <row r="30863" spans="37:37" ht="12.75">
      <c r="AK30863" s="121"/>
    </row>
    <row r="30864" spans="37:37" ht="12.75">
      <c r="AK30864" s="121"/>
    </row>
    <row r="30865" spans="37:37" ht="12.75">
      <c r="AK30865" s="121"/>
    </row>
    <row r="30866" spans="37:37" ht="12.75">
      <c r="AK30866" s="121"/>
    </row>
    <row r="30867" spans="37:37" ht="12.75">
      <c r="AK30867" s="121"/>
    </row>
    <row r="30868" spans="37:37" ht="12.75">
      <c r="AK30868" s="121"/>
    </row>
    <row r="30869" spans="37:37" ht="12.75">
      <c r="AK30869" s="121"/>
    </row>
    <row r="30870" spans="37:37" ht="12.75">
      <c r="AK30870" s="121"/>
    </row>
    <row r="30871" spans="37:37" ht="12.75">
      <c r="AK30871" s="121"/>
    </row>
    <row r="30872" spans="37:37" ht="12.75">
      <c r="AK30872" s="121"/>
    </row>
    <row r="30873" spans="37:37" ht="12.75">
      <c r="AK30873" s="121"/>
    </row>
    <row r="30874" spans="37:37" ht="12.75">
      <c r="AK30874" s="121"/>
    </row>
    <row r="30875" spans="37:37" ht="12.75">
      <c r="AK30875" s="121"/>
    </row>
    <row r="30876" spans="37:37" ht="12.75">
      <c r="AK30876" s="121"/>
    </row>
    <row r="30877" spans="37:37" ht="12.75">
      <c r="AK30877" s="121"/>
    </row>
    <row r="30878" spans="37:37" ht="12.75">
      <c r="AK30878" s="121"/>
    </row>
    <row r="30879" spans="37:37" ht="12.75">
      <c r="AK30879" s="121"/>
    </row>
    <row r="30880" spans="37:37" ht="12.75">
      <c r="AK30880" s="121"/>
    </row>
    <row r="30881" spans="37:37" ht="12.75">
      <c r="AK30881" s="121"/>
    </row>
    <row r="30882" spans="37:37" ht="12.75">
      <c r="AK30882" s="121"/>
    </row>
    <row r="30883" spans="37:37" ht="12.75">
      <c r="AK30883" s="121"/>
    </row>
    <row r="30884" spans="37:37" ht="12.75">
      <c r="AK30884" s="121"/>
    </row>
    <row r="30885" spans="37:37" ht="12.75">
      <c r="AK30885" s="121"/>
    </row>
    <row r="30886" spans="37:37" ht="12.75">
      <c r="AK30886" s="121"/>
    </row>
    <row r="30887" spans="37:37" ht="12.75">
      <c r="AK30887" s="121"/>
    </row>
    <row r="30888" spans="37:37" ht="12.75">
      <c r="AK30888" s="121"/>
    </row>
    <row r="30889" spans="37:37" ht="12.75">
      <c r="AK30889" s="121"/>
    </row>
    <row r="30890" spans="37:37" ht="12.75">
      <c r="AK30890" s="121"/>
    </row>
    <row r="30891" spans="37:37" ht="12.75">
      <c r="AK30891" s="121"/>
    </row>
    <row r="30892" spans="37:37" ht="12.75">
      <c r="AK30892" s="121"/>
    </row>
    <row r="30893" spans="37:37" ht="12.75">
      <c r="AK30893" s="121"/>
    </row>
    <row r="30894" spans="37:37" ht="12.75">
      <c r="AK30894" s="121"/>
    </row>
    <row r="30895" spans="37:37" ht="12.75">
      <c r="AK30895" s="121"/>
    </row>
    <row r="30896" spans="37:37" ht="12.75">
      <c r="AK30896" s="121"/>
    </row>
    <row r="30897" spans="37:37" ht="12.75">
      <c r="AK30897" s="121"/>
    </row>
    <row r="30898" spans="37:37" ht="12.75">
      <c r="AK30898" s="121"/>
    </row>
    <row r="30899" spans="37:37" ht="12.75">
      <c r="AK30899" s="121"/>
    </row>
    <row r="30900" spans="37:37" ht="12.75">
      <c r="AK30900" s="121"/>
    </row>
    <row r="30901" spans="37:37" ht="12.75">
      <c r="AK30901" s="121"/>
    </row>
    <row r="30902" spans="37:37" ht="12.75">
      <c r="AK30902" s="121"/>
    </row>
    <row r="30903" spans="37:37" ht="12.75">
      <c r="AK30903" s="121"/>
    </row>
    <row r="30904" spans="37:37" ht="12.75">
      <c r="AK30904" s="121"/>
    </row>
    <row r="30905" spans="37:37" ht="12.75">
      <c r="AK30905" s="121"/>
    </row>
    <row r="30906" spans="37:37" ht="12.75">
      <c r="AK30906" s="121"/>
    </row>
    <row r="30907" spans="37:37" ht="12.75">
      <c r="AK30907" s="121"/>
    </row>
    <row r="30908" spans="37:37" ht="12.75">
      <c r="AK30908" s="121"/>
    </row>
    <row r="30909" spans="37:37" ht="12.75">
      <c r="AK30909" s="121"/>
    </row>
    <row r="30910" spans="37:37" ht="12.75">
      <c r="AK30910" s="121"/>
    </row>
    <row r="30911" spans="37:37" ht="12.75">
      <c r="AK30911" s="121"/>
    </row>
    <row r="30912" spans="37:37" ht="12.75">
      <c r="AK30912" s="121"/>
    </row>
    <row r="30913" spans="37:37" ht="12.75">
      <c r="AK30913" s="121"/>
    </row>
    <row r="30914" spans="37:37" ht="12.75">
      <c r="AK30914" s="121"/>
    </row>
    <row r="30915" spans="37:37" ht="12.75">
      <c r="AK30915" s="121"/>
    </row>
    <row r="30916" spans="37:37" ht="12.75">
      <c r="AK30916" s="121"/>
    </row>
    <row r="30917" spans="37:37" ht="12.75">
      <c r="AK30917" s="121"/>
    </row>
    <row r="30918" spans="37:37" ht="12.75">
      <c r="AK30918" s="121"/>
    </row>
    <row r="30919" spans="37:37" ht="12.75">
      <c r="AK30919" s="121"/>
    </row>
    <row r="30920" spans="37:37" ht="12.75">
      <c r="AK30920" s="121"/>
    </row>
    <row r="30921" spans="37:37" ht="12.75">
      <c r="AK30921" s="121"/>
    </row>
    <row r="30922" spans="37:37" ht="12.75">
      <c r="AK30922" s="121"/>
    </row>
    <row r="30923" spans="37:37" ht="12.75">
      <c r="AK30923" s="121"/>
    </row>
    <row r="30924" spans="37:37" ht="12.75">
      <c r="AK30924" s="121"/>
    </row>
    <row r="30925" spans="37:37" ht="12.75">
      <c r="AK30925" s="121"/>
    </row>
    <row r="30926" spans="37:37" ht="12.75">
      <c r="AK30926" s="121"/>
    </row>
    <row r="30927" spans="37:37" ht="12.75">
      <c r="AK30927" s="121"/>
    </row>
    <row r="30928" spans="37:37" ht="12.75">
      <c r="AK30928" s="121"/>
    </row>
    <row r="30929" spans="37:37" ht="12.75">
      <c r="AK30929" s="121"/>
    </row>
    <row r="30930" spans="37:37" ht="12.75">
      <c r="AK30930" s="121"/>
    </row>
    <row r="30931" spans="37:37" ht="12.75">
      <c r="AK30931" s="121"/>
    </row>
    <row r="30932" spans="37:37" ht="12.75">
      <c r="AK30932" s="121"/>
    </row>
    <row r="30933" spans="37:37" ht="12.75">
      <c r="AK30933" s="121"/>
    </row>
    <row r="30934" spans="37:37" ht="12.75">
      <c r="AK30934" s="121"/>
    </row>
    <row r="30935" spans="37:37" ht="12.75">
      <c r="AK30935" s="121"/>
    </row>
    <row r="30936" spans="37:37" ht="12.75">
      <c r="AK30936" s="121"/>
    </row>
    <row r="30937" spans="37:37" ht="12.75">
      <c r="AK30937" s="121"/>
    </row>
    <row r="30938" spans="37:37" ht="12.75">
      <c r="AK30938" s="121"/>
    </row>
    <row r="30939" spans="37:37" ht="12.75">
      <c r="AK30939" s="121"/>
    </row>
    <row r="30940" spans="37:37" ht="12.75">
      <c r="AK30940" s="121"/>
    </row>
    <row r="30941" spans="37:37" ht="12.75">
      <c r="AK30941" s="121"/>
    </row>
    <row r="30942" spans="37:37" ht="12.75">
      <c r="AK30942" s="121"/>
    </row>
    <row r="30943" spans="37:37" ht="12.75">
      <c r="AK30943" s="121"/>
    </row>
    <row r="30944" spans="37:37" ht="12.75">
      <c r="AK30944" s="121"/>
    </row>
    <row r="30945" spans="37:37" ht="12.75">
      <c r="AK30945" s="121"/>
    </row>
    <row r="30946" spans="37:37" ht="12.75">
      <c r="AK30946" s="121"/>
    </row>
    <row r="30947" spans="37:37" ht="12.75">
      <c r="AK30947" s="121"/>
    </row>
    <row r="30948" spans="37:37" ht="12.75">
      <c r="AK30948" s="121"/>
    </row>
    <row r="30949" spans="37:37" ht="12.75">
      <c r="AK30949" s="121"/>
    </row>
    <row r="30950" spans="37:37" ht="12.75">
      <c r="AK30950" s="121"/>
    </row>
    <row r="30951" spans="37:37" ht="12.75">
      <c r="AK30951" s="121"/>
    </row>
    <row r="30952" spans="37:37" ht="12.75">
      <c r="AK30952" s="121"/>
    </row>
    <row r="30953" spans="37:37" ht="12.75">
      <c r="AK30953" s="121"/>
    </row>
    <row r="30954" spans="37:37" ht="12.75">
      <c r="AK30954" s="121"/>
    </row>
    <row r="30955" spans="37:37" ht="12.75">
      <c r="AK30955" s="121"/>
    </row>
    <row r="30956" spans="37:37" ht="12.75">
      <c r="AK30956" s="121"/>
    </row>
    <row r="30957" spans="37:37" ht="12.75">
      <c r="AK30957" s="121"/>
    </row>
    <row r="30958" spans="37:37" ht="12.75">
      <c r="AK30958" s="121"/>
    </row>
    <row r="30959" spans="37:37" ht="12.75">
      <c r="AK30959" s="121"/>
    </row>
    <row r="30960" spans="37:37" ht="12.75">
      <c r="AK30960" s="121"/>
    </row>
    <row r="30961" spans="37:37" ht="12.75">
      <c r="AK30961" s="121"/>
    </row>
    <row r="30962" spans="37:37" ht="12.75">
      <c r="AK30962" s="121"/>
    </row>
    <row r="30963" spans="37:37" ht="12.75">
      <c r="AK30963" s="121"/>
    </row>
    <row r="30964" spans="37:37" ht="12.75">
      <c r="AK30964" s="121"/>
    </row>
    <row r="30965" spans="37:37" ht="12.75">
      <c r="AK30965" s="121"/>
    </row>
    <row r="30966" spans="37:37" ht="12.75">
      <c r="AK30966" s="121"/>
    </row>
    <row r="30967" spans="37:37" ht="12.75">
      <c r="AK30967" s="121"/>
    </row>
    <row r="30968" spans="37:37" ht="12.75">
      <c r="AK30968" s="121"/>
    </row>
    <row r="30969" spans="37:37" ht="12.75">
      <c r="AK30969" s="121"/>
    </row>
    <row r="30970" spans="37:37" ht="12.75">
      <c r="AK30970" s="121"/>
    </row>
    <row r="30971" spans="37:37" ht="12.75">
      <c r="AK30971" s="121"/>
    </row>
    <row r="30972" spans="37:37" ht="12.75">
      <c r="AK30972" s="121"/>
    </row>
    <row r="30973" spans="37:37" ht="12.75">
      <c r="AK30973" s="121"/>
    </row>
    <row r="30974" spans="37:37" ht="12.75">
      <c r="AK30974" s="121"/>
    </row>
    <row r="30975" spans="37:37" ht="12.75">
      <c r="AK30975" s="121"/>
    </row>
    <row r="30976" spans="37:37" ht="12.75">
      <c r="AK30976" s="121"/>
    </row>
    <row r="30977" spans="37:37" ht="12.75">
      <c r="AK30977" s="121"/>
    </row>
    <row r="30978" spans="37:37" ht="12.75">
      <c r="AK30978" s="121"/>
    </row>
    <row r="30979" spans="37:37" ht="12.75">
      <c r="AK30979" s="121"/>
    </row>
    <row r="30980" spans="37:37" ht="12.75">
      <c r="AK30980" s="121"/>
    </row>
    <row r="30981" spans="37:37" ht="12.75">
      <c r="AK30981" s="121"/>
    </row>
    <row r="30982" spans="37:37" ht="12.75">
      <c r="AK30982" s="121"/>
    </row>
    <row r="30983" spans="37:37" ht="12.75">
      <c r="AK30983" s="121"/>
    </row>
    <row r="30984" spans="37:37" ht="12.75">
      <c r="AK30984" s="121"/>
    </row>
    <row r="30985" spans="37:37" ht="12.75">
      <c r="AK30985" s="121"/>
    </row>
    <row r="30986" spans="37:37" ht="12.75">
      <c r="AK30986" s="121"/>
    </row>
    <row r="30987" spans="37:37" ht="12.75">
      <c r="AK30987" s="121"/>
    </row>
    <row r="30988" spans="37:37" ht="12.75">
      <c r="AK30988" s="121"/>
    </row>
    <row r="30989" spans="37:37" ht="12.75">
      <c r="AK30989" s="121"/>
    </row>
    <row r="30990" spans="37:37" ht="12.75">
      <c r="AK30990" s="121"/>
    </row>
    <row r="30991" spans="37:37" ht="12.75">
      <c r="AK30991" s="121"/>
    </row>
    <row r="30992" spans="37:37" ht="12.75">
      <c r="AK30992" s="121"/>
    </row>
    <row r="30993" spans="37:37" ht="12.75">
      <c r="AK30993" s="121"/>
    </row>
    <row r="30994" spans="37:37" ht="12.75">
      <c r="AK30994" s="121"/>
    </row>
    <row r="30995" spans="37:37" ht="12.75">
      <c r="AK30995" s="121"/>
    </row>
    <row r="30996" spans="37:37" ht="12.75">
      <c r="AK30996" s="121"/>
    </row>
    <row r="30997" spans="37:37" ht="12.75">
      <c r="AK30997" s="121"/>
    </row>
    <row r="30998" spans="37:37" ht="12.75">
      <c r="AK30998" s="121"/>
    </row>
    <row r="30999" spans="37:37" ht="12.75">
      <c r="AK30999" s="121"/>
    </row>
    <row r="31000" spans="37:37" ht="12.75">
      <c r="AK31000" s="121"/>
    </row>
    <row r="31001" spans="37:37" ht="12.75">
      <c r="AK31001" s="121"/>
    </row>
    <row r="31002" spans="37:37" ht="12.75">
      <c r="AK31002" s="121"/>
    </row>
    <row r="31003" spans="37:37" ht="12.75">
      <c r="AK31003" s="121"/>
    </row>
    <row r="31004" spans="37:37" ht="12.75">
      <c r="AK31004" s="121"/>
    </row>
    <row r="31005" spans="37:37" ht="12.75">
      <c r="AK31005" s="121"/>
    </row>
    <row r="31006" spans="37:37" ht="12.75">
      <c r="AK31006" s="121"/>
    </row>
    <row r="31007" spans="37:37" ht="12.75">
      <c r="AK31007" s="121"/>
    </row>
    <row r="31008" spans="37:37" ht="12.75">
      <c r="AK31008" s="121"/>
    </row>
    <row r="31009" spans="37:37" ht="12.75">
      <c r="AK31009" s="121"/>
    </row>
    <row r="31010" spans="37:37" ht="12.75">
      <c r="AK31010" s="121"/>
    </row>
    <row r="31011" spans="37:37" ht="12.75">
      <c r="AK31011" s="121"/>
    </row>
    <row r="31012" spans="37:37" ht="12.75">
      <c r="AK31012" s="121"/>
    </row>
    <row r="31013" spans="37:37" ht="12.75">
      <c r="AK31013" s="121"/>
    </row>
    <row r="31014" spans="37:37" ht="12.75">
      <c r="AK31014" s="121"/>
    </row>
    <row r="31015" spans="37:37" ht="12.75">
      <c r="AK31015" s="121"/>
    </row>
    <row r="31016" spans="37:37" ht="12.75">
      <c r="AK31016" s="121"/>
    </row>
    <row r="31017" spans="37:37" ht="12.75">
      <c r="AK31017" s="121"/>
    </row>
    <row r="31018" spans="37:37" ht="12.75">
      <c r="AK31018" s="121"/>
    </row>
    <row r="31019" spans="37:37" ht="12.75">
      <c r="AK31019" s="121"/>
    </row>
    <row r="31020" spans="37:37" ht="12.75">
      <c r="AK31020" s="121"/>
    </row>
    <row r="31021" spans="37:37" ht="12.75">
      <c r="AK31021" s="121"/>
    </row>
    <row r="31022" spans="37:37" ht="12.75">
      <c r="AK31022" s="121"/>
    </row>
    <row r="31023" spans="37:37" ht="12.75">
      <c r="AK31023" s="121"/>
    </row>
    <row r="31024" spans="37:37" ht="12.75">
      <c r="AK31024" s="121"/>
    </row>
    <row r="31025" spans="37:37" ht="12.75">
      <c r="AK31025" s="121"/>
    </row>
    <row r="31026" spans="37:37" ht="12.75">
      <c r="AK31026" s="121"/>
    </row>
    <row r="31027" spans="37:37" ht="12.75">
      <c r="AK31027" s="121"/>
    </row>
    <row r="31028" spans="37:37" ht="12.75">
      <c r="AK31028" s="121"/>
    </row>
    <row r="31029" spans="37:37" ht="12.75">
      <c r="AK31029" s="121"/>
    </row>
    <row r="31030" spans="37:37" ht="12.75">
      <c r="AK31030" s="121"/>
    </row>
    <row r="31031" spans="37:37" ht="12.75">
      <c r="AK31031" s="121"/>
    </row>
    <row r="31032" spans="37:37" ht="12.75">
      <c r="AK31032" s="121"/>
    </row>
    <row r="31033" spans="37:37" ht="12.75">
      <c r="AK31033" s="121"/>
    </row>
    <row r="31034" spans="37:37" ht="12.75">
      <c r="AK31034" s="121"/>
    </row>
    <row r="31035" spans="37:37" ht="12.75">
      <c r="AK31035" s="121"/>
    </row>
    <row r="31036" spans="37:37" ht="12.75">
      <c r="AK31036" s="121"/>
    </row>
    <row r="31037" spans="37:37" ht="12.75">
      <c r="AK31037" s="121"/>
    </row>
    <row r="31038" spans="37:37" ht="12.75">
      <c r="AK31038" s="121"/>
    </row>
    <row r="31039" spans="37:37" ht="12.75">
      <c r="AK31039" s="121"/>
    </row>
    <row r="31040" spans="37:37" ht="12.75">
      <c r="AK31040" s="121"/>
    </row>
    <row r="31041" spans="37:37" ht="12.75">
      <c r="AK31041" s="121"/>
    </row>
    <row r="31042" spans="37:37" ht="12.75">
      <c r="AK31042" s="121"/>
    </row>
    <row r="31043" spans="37:37" ht="12.75">
      <c r="AK31043" s="121"/>
    </row>
    <row r="31044" spans="37:37" ht="12.75">
      <c r="AK31044" s="121"/>
    </row>
    <row r="31045" spans="37:37" ht="12.75">
      <c r="AK31045" s="121"/>
    </row>
    <row r="31046" spans="37:37" ht="12.75">
      <c r="AK31046" s="121"/>
    </row>
    <row r="31047" spans="37:37" ht="12.75">
      <c r="AK31047" s="121"/>
    </row>
    <row r="31048" spans="37:37" ht="12.75">
      <c r="AK31048" s="121"/>
    </row>
    <row r="31049" spans="37:37" ht="12.75">
      <c r="AK31049" s="121"/>
    </row>
    <row r="31050" spans="37:37" ht="12.75">
      <c r="AK31050" s="121"/>
    </row>
    <row r="31051" spans="37:37" ht="12.75">
      <c r="AK31051" s="121"/>
    </row>
    <row r="31052" spans="37:37" ht="12.75">
      <c r="AK31052" s="121"/>
    </row>
    <row r="31053" spans="37:37" ht="12.75">
      <c r="AK31053" s="121"/>
    </row>
    <row r="31054" spans="37:37" ht="12.75">
      <c r="AK31054" s="121"/>
    </row>
    <row r="31055" spans="37:37" ht="12.75">
      <c r="AK31055" s="121"/>
    </row>
    <row r="31056" spans="37:37" ht="12.75">
      <c r="AK31056" s="121"/>
    </row>
    <row r="31057" spans="37:37" ht="12.75">
      <c r="AK31057" s="121"/>
    </row>
    <row r="31058" spans="37:37" ht="12.75">
      <c r="AK31058" s="121"/>
    </row>
    <row r="31059" spans="37:37" ht="12.75">
      <c r="AK31059" s="121"/>
    </row>
    <row r="31060" spans="37:37" ht="12.75">
      <c r="AK31060" s="121"/>
    </row>
    <row r="31061" spans="37:37" ht="12.75">
      <c r="AK31061" s="121"/>
    </row>
    <row r="31062" spans="37:37" ht="12.75">
      <c r="AK31062" s="121"/>
    </row>
    <row r="31063" spans="37:37" ht="12.75">
      <c r="AK31063" s="121"/>
    </row>
    <row r="31064" spans="37:37" ht="12.75">
      <c r="AK31064" s="121"/>
    </row>
    <row r="31065" spans="37:37" ht="12.75">
      <c r="AK31065" s="121"/>
    </row>
    <row r="31066" spans="37:37" ht="12.75">
      <c r="AK31066" s="121"/>
    </row>
    <row r="31067" spans="37:37" ht="12.75">
      <c r="AK31067" s="121"/>
    </row>
    <row r="31068" spans="37:37" ht="12.75">
      <c r="AK31068" s="121"/>
    </row>
    <row r="31069" spans="37:37" ht="12.75">
      <c r="AK31069" s="121"/>
    </row>
    <row r="31070" spans="37:37" ht="12.75">
      <c r="AK31070" s="121"/>
    </row>
    <row r="31071" spans="37:37" ht="12.75">
      <c r="AK31071" s="121"/>
    </row>
    <row r="31072" spans="37:37" ht="12.75">
      <c r="AK31072" s="121"/>
    </row>
    <row r="31073" spans="37:37" ht="12.75">
      <c r="AK31073" s="121"/>
    </row>
    <row r="31074" spans="37:37" ht="12.75">
      <c r="AK31074" s="121"/>
    </row>
    <row r="31075" spans="37:37" ht="12.75">
      <c r="AK31075" s="121"/>
    </row>
    <row r="31076" spans="37:37" ht="12.75">
      <c r="AK31076" s="121"/>
    </row>
    <row r="31077" spans="37:37" ht="12.75">
      <c r="AK31077" s="121"/>
    </row>
    <row r="31078" spans="37:37" ht="12.75">
      <c r="AK31078" s="121"/>
    </row>
    <row r="31079" spans="37:37" ht="12.75">
      <c r="AK31079" s="121"/>
    </row>
    <row r="31080" spans="37:37" ht="12.75">
      <c r="AK31080" s="121"/>
    </row>
    <row r="31081" spans="37:37" ht="12.75">
      <c r="AK31081" s="121"/>
    </row>
    <row r="31082" spans="37:37" ht="12.75">
      <c r="AK31082" s="121"/>
    </row>
    <row r="31083" spans="37:37" ht="12.75">
      <c r="AK31083" s="121"/>
    </row>
    <row r="31084" spans="37:37" ht="12.75">
      <c r="AK31084" s="121"/>
    </row>
    <row r="31085" spans="37:37" ht="12.75">
      <c r="AK31085" s="121"/>
    </row>
    <row r="31086" spans="37:37" ht="12.75">
      <c r="AK31086" s="121"/>
    </row>
    <row r="31087" spans="37:37" ht="12.75">
      <c r="AK31087" s="121"/>
    </row>
    <row r="31088" spans="37:37" ht="12.75">
      <c r="AK31088" s="121"/>
    </row>
    <row r="31089" spans="37:37" ht="12.75">
      <c r="AK31089" s="121"/>
    </row>
    <row r="31090" spans="37:37" ht="12.75">
      <c r="AK31090" s="121"/>
    </row>
    <row r="31091" spans="37:37" ht="12.75">
      <c r="AK31091" s="121"/>
    </row>
    <row r="31092" spans="37:37" ht="12.75">
      <c r="AK31092" s="121"/>
    </row>
    <row r="31093" spans="37:37" ht="12.75">
      <c r="AK31093" s="121"/>
    </row>
    <row r="31094" spans="37:37" ht="12.75">
      <c r="AK31094" s="121"/>
    </row>
    <row r="31095" spans="37:37" ht="12.75">
      <c r="AK31095" s="121"/>
    </row>
    <row r="31096" spans="37:37" ht="12.75">
      <c r="AK31096" s="121"/>
    </row>
    <row r="31097" spans="37:37" ht="12.75">
      <c r="AK31097" s="121"/>
    </row>
    <row r="31098" spans="37:37" ht="12.75">
      <c r="AK31098" s="121"/>
    </row>
    <row r="31099" spans="37:37" ht="12.75">
      <c r="AK31099" s="121"/>
    </row>
    <row r="31100" spans="37:37" ht="12.75">
      <c r="AK31100" s="121"/>
    </row>
    <row r="31101" spans="37:37" ht="12.75">
      <c r="AK31101" s="121"/>
    </row>
    <row r="31102" spans="37:37" ht="12.75">
      <c r="AK31102" s="121"/>
    </row>
    <row r="31103" spans="37:37" ht="12.75">
      <c r="AK31103" s="121"/>
    </row>
    <row r="31104" spans="37:37" ht="12.75">
      <c r="AK31104" s="121"/>
    </row>
    <row r="31105" spans="37:37" ht="12.75">
      <c r="AK31105" s="121"/>
    </row>
    <row r="31106" spans="37:37" ht="12.75">
      <c r="AK31106" s="121"/>
    </row>
    <row r="31107" spans="37:37" ht="12.75">
      <c r="AK31107" s="121"/>
    </row>
    <row r="31108" spans="37:37" ht="12.75">
      <c r="AK31108" s="121"/>
    </row>
    <row r="31109" spans="37:37" ht="12.75">
      <c r="AK31109" s="121"/>
    </row>
    <row r="31110" spans="37:37" ht="12.75">
      <c r="AK31110" s="121"/>
    </row>
    <row r="31111" spans="37:37" ht="12.75">
      <c r="AK31111" s="121"/>
    </row>
    <row r="31112" spans="37:37" ht="12.75">
      <c r="AK31112" s="121"/>
    </row>
    <row r="31113" spans="37:37" ht="12.75">
      <c r="AK31113" s="121"/>
    </row>
    <row r="31114" spans="37:37" ht="12.75">
      <c r="AK31114" s="121"/>
    </row>
    <row r="31115" spans="37:37" ht="12.75">
      <c r="AK31115" s="121"/>
    </row>
    <row r="31116" spans="37:37" ht="12.75">
      <c r="AK31116" s="121"/>
    </row>
    <row r="31117" spans="37:37" ht="12.75">
      <c r="AK31117" s="121"/>
    </row>
    <row r="31118" spans="37:37" ht="12.75">
      <c r="AK31118" s="121"/>
    </row>
    <row r="31119" spans="37:37" ht="12.75">
      <c r="AK31119" s="121"/>
    </row>
    <row r="31120" spans="37:37" ht="12.75">
      <c r="AK31120" s="121"/>
    </row>
    <row r="31121" spans="37:37" ht="12.75">
      <c r="AK31121" s="121"/>
    </row>
    <row r="31122" spans="37:37" ht="12.75">
      <c r="AK31122" s="121"/>
    </row>
    <row r="31123" spans="37:37" ht="12.75">
      <c r="AK31123" s="121"/>
    </row>
    <row r="31124" spans="37:37" ht="12.75">
      <c r="AK31124" s="121"/>
    </row>
    <row r="31125" spans="37:37" ht="12.75">
      <c r="AK31125" s="121"/>
    </row>
    <row r="31126" spans="37:37" ht="12.75">
      <c r="AK31126" s="121"/>
    </row>
    <row r="31127" spans="37:37" ht="12.75">
      <c r="AK31127" s="121"/>
    </row>
    <row r="31128" spans="37:37" ht="12.75">
      <c r="AK31128" s="121"/>
    </row>
    <row r="31129" spans="37:37" ht="12.75">
      <c r="AK31129" s="121"/>
    </row>
    <row r="31130" spans="37:37" ht="12.75">
      <c r="AK31130" s="121"/>
    </row>
    <row r="31131" spans="37:37" ht="12.75">
      <c r="AK31131" s="121"/>
    </row>
    <row r="31132" spans="37:37" ht="12.75">
      <c r="AK31132" s="121"/>
    </row>
    <row r="31133" spans="37:37" ht="12.75">
      <c r="AK31133" s="121"/>
    </row>
    <row r="31134" spans="37:37" ht="12.75">
      <c r="AK31134" s="121"/>
    </row>
    <row r="31135" spans="37:37" ht="12.75">
      <c r="AK31135" s="121"/>
    </row>
    <row r="31136" spans="37:37" ht="12.75">
      <c r="AK31136" s="121"/>
    </row>
    <row r="31137" spans="37:37" ht="12.75">
      <c r="AK31137" s="121"/>
    </row>
    <row r="31138" spans="37:37" ht="12.75">
      <c r="AK31138" s="121"/>
    </row>
    <row r="31139" spans="37:37" ht="12.75">
      <c r="AK31139" s="121"/>
    </row>
    <row r="31140" spans="37:37" ht="12.75">
      <c r="AK31140" s="121"/>
    </row>
    <row r="31141" spans="37:37" ht="12.75">
      <c r="AK31141" s="121"/>
    </row>
    <row r="31142" spans="37:37" ht="12.75">
      <c r="AK31142" s="121"/>
    </row>
    <row r="31143" spans="37:37" ht="12.75">
      <c r="AK31143" s="121"/>
    </row>
    <row r="31144" spans="37:37" ht="12.75">
      <c r="AK31144" s="121"/>
    </row>
    <row r="31145" spans="37:37" ht="12.75">
      <c r="AK31145" s="121"/>
    </row>
    <row r="31146" spans="37:37" ht="12.75">
      <c r="AK31146" s="121"/>
    </row>
    <row r="31147" spans="37:37" ht="12.75">
      <c r="AK31147" s="121"/>
    </row>
    <row r="31148" spans="37:37" ht="12.75">
      <c r="AK31148" s="121"/>
    </row>
    <row r="31149" spans="37:37" ht="12.75">
      <c r="AK31149" s="121"/>
    </row>
    <row r="31150" spans="37:37" ht="12.75">
      <c r="AK31150" s="121"/>
    </row>
    <row r="31151" spans="37:37" ht="12.75">
      <c r="AK31151" s="121"/>
    </row>
    <row r="31152" spans="37:37" ht="12.75">
      <c r="AK31152" s="121"/>
    </row>
    <row r="31153" spans="37:37" ht="12.75">
      <c r="AK31153" s="121"/>
    </row>
    <row r="31154" spans="37:37" ht="12.75">
      <c r="AK31154" s="121"/>
    </row>
    <row r="31155" spans="37:37" ht="12.75">
      <c r="AK31155" s="121"/>
    </row>
    <row r="31156" spans="37:37" ht="12.75">
      <c r="AK31156" s="121"/>
    </row>
    <row r="31157" spans="37:37" ht="12.75">
      <c r="AK31157" s="121"/>
    </row>
    <row r="31158" spans="37:37" ht="12.75">
      <c r="AK31158" s="121"/>
    </row>
    <row r="31159" spans="37:37" ht="12.75">
      <c r="AK31159" s="121"/>
    </row>
    <row r="31160" spans="37:37" ht="12.75">
      <c r="AK31160" s="121"/>
    </row>
    <row r="31161" spans="37:37" ht="12.75">
      <c r="AK31161" s="121"/>
    </row>
    <row r="31162" spans="37:37" ht="12.75">
      <c r="AK31162" s="121"/>
    </row>
    <row r="31163" spans="37:37" ht="12.75">
      <c r="AK31163" s="121"/>
    </row>
    <row r="31164" spans="37:37" ht="12.75">
      <c r="AK31164" s="121"/>
    </row>
    <row r="31165" spans="37:37" ht="12.75">
      <c r="AK31165" s="121"/>
    </row>
    <row r="31166" spans="37:37" ht="12.75">
      <c r="AK31166" s="121"/>
    </row>
    <row r="31167" spans="37:37" ht="12.75">
      <c r="AK31167" s="121"/>
    </row>
    <row r="31168" spans="37:37" ht="12.75">
      <c r="AK31168" s="121"/>
    </row>
    <row r="31169" spans="37:37" ht="12.75">
      <c r="AK31169" s="121"/>
    </row>
    <row r="31170" spans="37:37" ht="12.75">
      <c r="AK31170" s="121"/>
    </row>
    <row r="31171" spans="37:37" ht="12.75">
      <c r="AK31171" s="121"/>
    </row>
    <row r="31172" spans="37:37" ht="12.75">
      <c r="AK31172" s="121"/>
    </row>
    <row r="31173" spans="37:37" ht="12.75">
      <c r="AK31173" s="121"/>
    </row>
    <row r="31174" spans="37:37" ht="12.75">
      <c r="AK31174" s="121"/>
    </row>
    <row r="31175" spans="37:37" ht="12.75">
      <c r="AK31175" s="121"/>
    </row>
    <row r="31176" spans="37:37" ht="12.75">
      <c r="AK31176" s="121"/>
    </row>
    <row r="31177" spans="37:37" ht="12.75">
      <c r="AK31177" s="121"/>
    </row>
    <row r="31178" spans="37:37" ht="12.75">
      <c r="AK31178" s="121"/>
    </row>
    <row r="31179" spans="37:37" ht="12.75">
      <c r="AK31179" s="121"/>
    </row>
    <row r="31180" spans="37:37" ht="12.75">
      <c r="AK31180" s="121"/>
    </row>
    <row r="31181" spans="37:37" ht="12.75">
      <c r="AK31181" s="121"/>
    </row>
    <row r="31182" spans="37:37" ht="12.75">
      <c r="AK31182" s="121"/>
    </row>
    <row r="31183" spans="37:37" ht="12.75">
      <c r="AK31183" s="121"/>
    </row>
    <row r="31184" spans="37:37" ht="12.75">
      <c r="AK31184" s="121"/>
    </row>
    <row r="31185" spans="37:37" ht="12.75">
      <c r="AK31185" s="121"/>
    </row>
    <row r="31186" spans="37:37" ht="12.75">
      <c r="AK31186" s="121"/>
    </row>
    <row r="31187" spans="37:37" ht="12.75">
      <c r="AK31187" s="121"/>
    </row>
    <row r="31188" spans="37:37" ht="12.75">
      <c r="AK31188" s="121"/>
    </row>
    <row r="31189" spans="37:37" ht="12.75">
      <c r="AK31189" s="121"/>
    </row>
    <row r="31190" spans="37:37" ht="12.75">
      <c r="AK31190" s="121"/>
    </row>
    <row r="31191" spans="37:37" ht="12.75">
      <c r="AK31191" s="121"/>
    </row>
    <row r="31192" spans="37:37" ht="12.75">
      <c r="AK31192" s="121"/>
    </row>
    <row r="31193" spans="37:37" ht="12.75">
      <c r="AK31193" s="121"/>
    </row>
    <row r="31194" spans="37:37" ht="12.75">
      <c r="AK31194" s="121"/>
    </row>
    <row r="31195" spans="37:37" ht="12.75">
      <c r="AK31195" s="121"/>
    </row>
    <row r="31196" spans="37:37" ht="12.75">
      <c r="AK31196" s="121"/>
    </row>
    <row r="31197" spans="37:37" ht="12.75">
      <c r="AK31197" s="121"/>
    </row>
    <row r="31198" spans="37:37" ht="12.75">
      <c r="AK31198" s="121"/>
    </row>
    <row r="31199" spans="37:37" ht="12.75">
      <c r="AK31199" s="121"/>
    </row>
    <row r="31200" spans="37:37" ht="12.75">
      <c r="AK31200" s="121"/>
    </row>
    <row r="31201" spans="37:37" ht="12.75">
      <c r="AK31201" s="121"/>
    </row>
    <row r="31202" spans="37:37" ht="12.75">
      <c r="AK31202" s="121"/>
    </row>
    <row r="31203" spans="37:37" ht="12.75">
      <c r="AK31203" s="121"/>
    </row>
    <row r="31204" spans="37:37" ht="12.75">
      <c r="AK31204" s="121"/>
    </row>
    <row r="31205" spans="37:37" ht="12.75">
      <c r="AK31205" s="121"/>
    </row>
    <row r="31206" spans="37:37" ht="12.75">
      <c r="AK31206" s="121"/>
    </row>
    <row r="31207" spans="37:37" ht="12.75">
      <c r="AK31207" s="121"/>
    </row>
    <row r="31208" spans="37:37" ht="12.75">
      <c r="AK31208" s="121"/>
    </row>
    <row r="31209" spans="37:37" ht="12.75">
      <c r="AK31209" s="121"/>
    </row>
    <row r="31210" spans="37:37" ht="12.75">
      <c r="AK31210" s="121"/>
    </row>
    <row r="31211" spans="37:37" ht="12.75">
      <c r="AK31211" s="121"/>
    </row>
    <row r="31212" spans="37:37" ht="12.75">
      <c r="AK31212" s="121"/>
    </row>
    <row r="31213" spans="37:37" ht="12.75">
      <c r="AK31213" s="121"/>
    </row>
    <row r="31214" spans="37:37" ht="12.75">
      <c r="AK31214" s="121"/>
    </row>
    <row r="31215" spans="37:37" ht="12.75">
      <c r="AK31215" s="121"/>
    </row>
    <row r="31216" spans="37:37" ht="12.75">
      <c r="AK31216" s="121"/>
    </row>
    <row r="31217" spans="37:37" ht="12.75">
      <c r="AK31217" s="121"/>
    </row>
    <row r="31218" spans="37:37" ht="12.75">
      <c r="AK31218" s="121"/>
    </row>
    <row r="31219" spans="37:37" ht="12.75">
      <c r="AK31219" s="121"/>
    </row>
    <row r="31220" spans="37:37" ht="12.75">
      <c r="AK31220" s="121"/>
    </row>
    <row r="31221" spans="37:37" ht="12.75">
      <c r="AK31221" s="121"/>
    </row>
    <row r="31222" spans="37:37" ht="12.75">
      <c r="AK31222" s="121"/>
    </row>
    <row r="31223" spans="37:37" ht="12.75">
      <c r="AK31223" s="121"/>
    </row>
    <row r="31224" spans="37:37" ht="12.75">
      <c r="AK31224" s="121"/>
    </row>
    <row r="31225" spans="37:37" ht="12.75">
      <c r="AK31225" s="121"/>
    </row>
    <row r="31226" spans="37:37" ht="12.75">
      <c r="AK31226" s="121"/>
    </row>
    <row r="31227" spans="37:37" ht="12.75">
      <c r="AK31227" s="121"/>
    </row>
    <row r="31228" spans="37:37" ht="12.75">
      <c r="AK31228" s="121"/>
    </row>
    <row r="31229" spans="37:37" ht="12.75">
      <c r="AK31229" s="121"/>
    </row>
    <row r="31230" spans="37:37" ht="12.75">
      <c r="AK31230" s="121"/>
    </row>
    <row r="31231" spans="37:37" ht="12.75">
      <c r="AK31231" s="121"/>
    </row>
    <row r="31232" spans="37:37" ht="12.75">
      <c r="AK31232" s="121"/>
    </row>
    <row r="31233" spans="37:37" ht="12.75">
      <c r="AK31233" s="121"/>
    </row>
    <row r="31234" spans="37:37" ht="12.75">
      <c r="AK31234" s="121"/>
    </row>
    <row r="31235" spans="37:37" ht="12.75">
      <c r="AK31235" s="121"/>
    </row>
    <row r="31236" spans="37:37" ht="12.75">
      <c r="AK31236" s="121"/>
    </row>
    <row r="31237" spans="37:37" ht="12.75">
      <c r="AK31237" s="121"/>
    </row>
    <row r="31238" spans="37:37" ht="12.75">
      <c r="AK31238" s="121"/>
    </row>
    <row r="31239" spans="37:37" ht="12.75">
      <c r="AK31239" s="121"/>
    </row>
    <row r="31240" spans="37:37" ht="12.75">
      <c r="AK31240" s="121"/>
    </row>
    <row r="31241" spans="37:37" ht="12.75">
      <c r="AK31241" s="121"/>
    </row>
    <row r="31242" spans="37:37" ht="12.75">
      <c r="AK31242" s="121"/>
    </row>
    <row r="31243" spans="37:37" ht="12.75">
      <c r="AK31243" s="121"/>
    </row>
    <row r="31244" spans="37:37" ht="12.75">
      <c r="AK31244" s="121"/>
    </row>
    <row r="31245" spans="37:37" ht="12.75">
      <c r="AK31245" s="121"/>
    </row>
    <row r="31246" spans="37:37" ht="12.75">
      <c r="AK31246" s="121"/>
    </row>
    <row r="31247" spans="37:37" ht="12.75">
      <c r="AK31247" s="121"/>
    </row>
    <row r="31248" spans="37:37" ht="12.75">
      <c r="AK31248" s="121"/>
    </row>
    <row r="31249" spans="37:37" ht="12.75">
      <c r="AK31249" s="121"/>
    </row>
    <row r="31250" spans="37:37" ht="12.75">
      <c r="AK31250" s="121"/>
    </row>
    <row r="31251" spans="37:37" ht="12.75">
      <c r="AK31251" s="121"/>
    </row>
    <row r="31252" spans="37:37" ht="12.75">
      <c r="AK31252" s="121"/>
    </row>
    <row r="31253" spans="37:37" ht="12.75">
      <c r="AK31253" s="121"/>
    </row>
    <row r="31254" spans="37:37" ht="12.75">
      <c r="AK31254" s="121"/>
    </row>
    <row r="31255" spans="37:37" ht="12.75">
      <c r="AK31255" s="121"/>
    </row>
    <row r="31256" spans="37:37" ht="12.75">
      <c r="AK31256" s="121"/>
    </row>
    <row r="31257" spans="37:37" ht="12.75">
      <c r="AK31257" s="121"/>
    </row>
    <row r="31258" spans="37:37" ht="12.75">
      <c r="AK31258" s="121"/>
    </row>
    <row r="31259" spans="37:37" ht="12.75">
      <c r="AK31259" s="121"/>
    </row>
    <row r="31260" spans="37:37" ht="12.75">
      <c r="AK31260" s="121"/>
    </row>
    <row r="31261" spans="37:37" ht="12.75">
      <c r="AK31261" s="121"/>
    </row>
    <row r="31262" spans="37:37" ht="12.75">
      <c r="AK31262" s="121"/>
    </row>
    <row r="31263" spans="37:37" ht="12.75">
      <c r="AK31263" s="121"/>
    </row>
    <row r="31264" spans="37:37" ht="12.75">
      <c r="AK31264" s="121"/>
    </row>
    <row r="31265" spans="37:37" ht="12.75">
      <c r="AK31265" s="121"/>
    </row>
    <row r="31266" spans="37:37" ht="12.75">
      <c r="AK31266" s="121"/>
    </row>
    <row r="31267" spans="37:37" ht="12.75">
      <c r="AK31267" s="121"/>
    </row>
    <row r="31268" spans="37:37" ht="12.75">
      <c r="AK31268" s="121"/>
    </row>
    <row r="31269" spans="37:37" ht="12.75">
      <c r="AK31269" s="121"/>
    </row>
    <row r="31270" spans="37:37" ht="12.75">
      <c r="AK31270" s="121"/>
    </row>
    <row r="31271" spans="37:37" ht="12.75">
      <c r="AK31271" s="121"/>
    </row>
    <row r="31272" spans="37:37" ht="12.75">
      <c r="AK31272" s="121"/>
    </row>
    <row r="31273" spans="37:37" ht="12.75">
      <c r="AK31273" s="121"/>
    </row>
    <row r="31274" spans="37:37" ht="12.75">
      <c r="AK31274" s="121"/>
    </row>
    <row r="31275" spans="37:37" ht="12.75">
      <c r="AK31275" s="121"/>
    </row>
    <row r="31276" spans="37:37" ht="12.75">
      <c r="AK31276" s="121"/>
    </row>
    <row r="31277" spans="37:37" ht="12.75">
      <c r="AK31277" s="121"/>
    </row>
    <row r="31278" spans="37:37" ht="12.75">
      <c r="AK31278" s="121"/>
    </row>
    <row r="31279" spans="37:37" ht="12.75">
      <c r="AK31279" s="121"/>
    </row>
    <row r="31280" spans="37:37" ht="12.75">
      <c r="AK31280" s="121"/>
    </row>
    <row r="31281" spans="37:37" ht="12.75">
      <c r="AK31281" s="121"/>
    </row>
    <row r="31282" spans="37:37" ht="12.75">
      <c r="AK31282" s="121"/>
    </row>
    <row r="31283" spans="37:37" ht="12.75">
      <c r="AK31283" s="121"/>
    </row>
    <row r="31284" spans="37:37" ht="12.75">
      <c r="AK31284" s="121"/>
    </row>
    <row r="31285" spans="37:37" ht="12.75">
      <c r="AK31285" s="121"/>
    </row>
    <row r="31286" spans="37:37" ht="12.75">
      <c r="AK31286" s="121"/>
    </row>
    <row r="31287" spans="37:37" ht="12.75">
      <c r="AK31287" s="121"/>
    </row>
    <row r="31288" spans="37:37" ht="12.75">
      <c r="AK31288" s="121"/>
    </row>
    <row r="31289" spans="37:37" ht="12.75">
      <c r="AK31289" s="121"/>
    </row>
    <row r="31290" spans="37:37" ht="12.75">
      <c r="AK31290" s="121"/>
    </row>
    <row r="31291" spans="37:37" ht="12.75">
      <c r="AK31291" s="121"/>
    </row>
    <row r="31292" spans="37:37" ht="12.75">
      <c r="AK31292" s="121"/>
    </row>
    <row r="31293" spans="37:37" ht="12.75">
      <c r="AK31293" s="121"/>
    </row>
    <row r="31294" spans="37:37" ht="12.75">
      <c r="AK31294" s="121"/>
    </row>
    <row r="31295" spans="37:37" ht="12.75">
      <c r="AK31295" s="121"/>
    </row>
    <row r="31296" spans="37:37" ht="12.75">
      <c r="AK31296" s="121"/>
    </row>
    <row r="31297" spans="37:37" ht="12.75">
      <c r="AK31297" s="121"/>
    </row>
    <row r="31298" spans="37:37" ht="12.75">
      <c r="AK31298" s="121"/>
    </row>
    <row r="31299" spans="37:37" ht="12.75">
      <c r="AK31299" s="121"/>
    </row>
    <row r="31300" spans="37:37" ht="12.75">
      <c r="AK31300" s="121"/>
    </row>
    <row r="31301" spans="37:37" ht="12.75">
      <c r="AK31301" s="121"/>
    </row>
    <row r="31302" spans="37:37" ht="12.75">
      <c r="AK31302" s="121"/>
    </row>
    <row r="31303" spans="37:37" ht="12.75">
      <c r="AK31303" s="121"/>
    </row>
    <row r="31304" spans="37:37" ht="12.75">
      <c r="AK31304" s="121"/>
    </row>
    <row r="31305" spans="37:37" ht="12.75">
      <c r="AK31305" s="121"/>
    </row>
    <row r="31306" spans="37:37" ht="12.75">
      <c r="AK31306" s="121"/>
    </row>
    <row r="31307" spans="37:37" ht="12.75">
      <c r="AK31307" s="121"/>
    </row>
    <row r="31308" spans="37:37" ht="12.75">
      <c r="AK31308" s="121"/>
    </row>
    <row r="31309" spans="37:37" ht="12.75">
      <c r="AK31309" s="121"/>
    </row>
    <row r="31310" spans="37:37" ht="12.75">
      <c r="AK31310" s="121"/>
    </row>
    <row r="31311" spans="37:37" ht="12.75">
      <c r="AK31311" s="121"/>
    </row>
    <row r="31312" spans="37:37" ht="12.75">
      <c r="AK31312" s="121"/>
    </row>
    <row r="31313" spans="37:37" ht="12.75">
      <c r="AK31313" s="121"/>
    </row>
    <row r="31314" spans="37:37" ht="12.75">
      <c r="AK31314" s="121"/>
    </row>
    <row r="31315" spans="37:37" ht="12.75">
      <c r="AK31315" s="121"/>
    </row>
    <row r="31316" spans="37:37" ht="12.75">
      <c r="AK31316" s="121"/>
    </row>
    <row r="31317" spans="37:37" ht="12.75">
      <c r="AK31317" s="121"/>
    </row>
    <row r="31318" spans="37:37" ht="12.75">
      <c r="AK31318" s="121"/>
    </row>
    <row r="31319" spans="37:37" ht="12.75">
      <c r="AK31319" s="121"/>
    </row>
    <row r="31320" spans="37:37" ht="12.75">
      <c r="AK31320" s="121"/>
    </row>
    <row r="31321" spans="37:37" ht="12.75">
      <c r="AK31321" s="121"/>
    </row>
    <row r="31322" spans="37:37" ht="12.75">
      <c r="AK31322" s="121"/>
    </row>
    <row r="31323" spans="37:37" ht="12.75">
      <c r="AK31323" s="121"/>
    </row>
    <row r="31324" spans="37:37" ht="12.75">
      <c r="AK31324" s="121"/>
    </row>
    <row r="31325" spans="37:37" ht="12.75">
      <c r="AK31325" s="121"/>
    </row>
    <row r="31326" spans="37:37" ht="12.75">
      <c r="AK31326" s="121"/>
    </row>
    <row r="31327" spans="37:37" ht="12.75">
      <c r="AK31327" s="121"/>
    </row>
    <row r="31328" spans="37:37" ht="12.75">
      <c r="AK31328" s="121"/>
    </row>
    <row r="31329" spans="37:37" ht="12.75">
      <c r="AK31329" s="121"/>
    </row>
    <row r="31330" spans="37:37" ht="12.75">
      <c r="AK31330" s="121"/>
    </row>
    <row r="31331" spans="37:37" ht="12.75">
      <c r="AK31331" s="121"/>
    </row>
    <row r="31332" spans="37:37" ht="12.75">
      <c r="AK31332" s="121"/>
    </row>
    <row r="31333" spans="37:37" ht="12.75">
      <c r="AK31333" s="121"/>
    </row>
    <row r="31334" spans="37:37" ht="12.75">
      <c r="AK31334" s="121"/>
    </row>
    <row r="31335" spans="37:37" ht="12.75">
      <c r="AK31335" s="121"/>
    </row>
    <row r="31336" spans="37:37" ht="12.75">
      <c r="AK31336" s="121"/>
    </row>
    <row r="31337" spans="37:37" ht="12.75">
      <c r="AK31337" s="121"/>
    </row>
    <row r="31338" spans="37:37" ht="12.75">
      <c r="AK31338" s="121"/>
    </row>
    <row r="31339" spans="37:37" ht="12.75">
      <c r="AK31339" s="121"/>
    </row>
    <row r="31340" spans="37:37" ht="12.75">
      <c r="AK31340" s="121"/>
    </row>
    <row r="31341" spans="37:37" ht="12.75">
      <c r="AK31341" s="121"/>
    </row>
    <row r="31342" spans="37:37" ht="12.75">
      <c r="AK31342" s="121"/>
    </row>
    <row r="31343" spans="37:37" ht="12.75">
      <c r="AK31343" s="121"/>
    </row>
    <row r="31344" spans="37:37" ht="12.75">
      <c r="AK31344" s="121"/>
    </row>
    <row r="31345" spans="37:37" ht="12.75">
      <c r="AK31345" s="121"/>
    </row>
    <row r="31346" spans="37:37" ht="12.75">
      <c r="AK31346" s="121"/>
    </row>
    <row r="31347" spans="37:37" ht="12.75">
      <c r="AK31347" s="121"/>
    </row>
    <row r="31348" spans="37:37" ht="12.75">
      <c r="AK31348" s="121"/>
    </row>
    <row r="31349" spans="37:37" ht="12.75">
      <c r="AK31349" s="121"/>
    </row>
    <row r="31350" spans="37:37" ht="12.75">
      <c r="AK31350" s="121"/>
    </row>
    <row r="31351" spans="37:37" ht="12.75">
      <c r="AK31351" s="121"/>
    </row>
    <row r="31352" spans="37:37" ht="12.75">
      <c r="AK31352" s="121"/>
    </row>
    <row r="31353" spans="37:37" ht="12.75">
      <c r="AK31353" s="121"/>
    </row>
    <row r="31354" spans="37:37" ht="12.75">
      <c r="AK31354" s="121"/>
    </row>
    <row r="31355" spans="37:37" ht="12.75">
      <c r="AK31355" s="121"/>
    </row>
    <row r="31356" spans="37:37" ht="12.75">
      <c r="AK31356" s="121"/>
    </row>
    <row r="31357" spans="37:37" ht="12.75">
      <c r="AK31357" s="121"/>
    </row>
    <row r="31358" spans="37:37" ht="12.75">
      <c r="AK31358" s="121"/>
    </row>
    <row r="31359" spans="37:37" ht="12.75">
      <c r="AK31359" s="121"/>
    </row>
    <row r="31360" spans="37:37" ht="12.75">
      <c r="AK31360" s="121"/>
    </row>
    <row r="31361" spans="37:37" ht="12.75">
      <c r="AK31361" s="121"/>
    </row>
    <row r="31362" spans="37:37" ht="12.75">
      <c r="AK31362" s="121"/>
    </row>
    <row r="31363" spans="37:37" ht="12.75">
      <c r="AK31363" s="121"/>
    </row>
    <row r="31364" spans="37:37" ht="12.75">
      <c r="AK31364" s="121"/>
    </row>
    <row r="31365" spans="37:37" ht="12.75">
      <c r="AK31365" s="121"/>
    </row>
    <row r="31366" spans="37:37" ht="12.75">
      <c r="AK31366" s="121"/>
    </row>
    <row r="31367" spans="37:37" ht="12.75">
      <c r="AK31367" s="121"/>
    </row>
    <row r="31368" spans="37:37" ht="12.75">
      <c r="AK31368" s="121"/>
    </row>
    <row r="31369" spans="37:37" ht="12.75">
      <c r="AK31369" s="121"/>
    </row>
    <row r="31370" spans="37:37" ht="12.75">
      <c r="AK31370" s="121"/>
    </row>
    <row r="31371" spans="37:37" ht="12.75">
      <c r="AK31371" s="121"/>
    </row>
    <row r="31372" spans="37:37" ht="12.75">
      <c r="AK31372" s="121"/>
    </row>
    <row r="31373" spans="37:37" ht="12.75">
      <c r="AK31373" s="121"/>
    </row>
    <row r="31374" spans="37:37" ht="12.75">
      <c r="AK31374" s="121"/>
    </row>
    <row r="31375" spans="37:37" ht="12.75">
      <c r="AK31375" s="121"/>
    </row>
    <row r="31376" spans="37:37" ht="12.75">
      <c r="AK31376" s="121"/>
    </row>
    <row r="31377" spans="37:37" ht="12.75">
      <c r="AK31377" s="121"/>
    </row>
    <row r="31378" spans="37:37" ht="12.75">
      <c r="AK31378" s="121"/>
    </row>
    <row r="31379" spans="37:37" ht="12.75">
      <c r="AK31379" s="121"/>
    </row>
    <row r="31380" spans="37:37" ht="12.75">
      <c r="AK31380" s="121"/>
    </row>
    <row r="31381" spans="37:37" ht="12.75">
      <c r="AK31381" s="121"/>
    </row>
    <row r="31382" spans="37:37" ht="12.75">
      <c r="AK31382" s="121"/>
    </row>
    <row r="31383" spans="37:37" ht="12.75">
      <c r="AK31383" s="121"/>
    </row>
    <row r="31384" spans="37:37" ht="12.75">
      <c r="AK31384" s="121"/>
    </row>
    <row r="31385" spans="37:37" ht="12.75">
      <c r="AK31385" s="121"/>
    </row>
    <row r="31386" spans="37:37" ht="12.75">
      <c r="AK31386" s="121"/>
    </row>
    <row r="31387" spans="37:37" ht="12.75">
      <c r="AK31387" s="121"/>
    </row>
    <row r="31388" spans="37:37" ht="12.75">
      <c r="AK31388" s="121"/>
    </row>
    <row r="31389" spans="37:37" ht="12.75">
      <c r="AK31389" s="121"/>
    </row>
    <row r="31390" spans="37:37" ht="12.75">
      <c r="AK31390" s="121"/>
    </row>
    <row r="31391" spans="37:37" ht="12.75">
      <c r="AK31391" s="121"/>
    </row>
    <row r="31392" spans="37:37" ht="12.75">
      <c r="AK31392" s="121"/>
    </row>
    <row r="31393" spans="37:37" ht="12.75">
      <c r="AK31393" s="121"/>
    </row>
    <row r="31394" spans="37:37" ht="12.75">
      <c r="AK31394" s="121"/>
    </row>
    <row r="31395" spans="37:37" ht="12.75">
      <c r="AK31395" s="121"/>
    </row>
    <row r="31396" spans="37:37" ht="12.75">
      <c r="AK31396" s="121"/>
    </row>
    <row r="31397" spans="37:37" ht="12.75">
      <c r="AK31397" s="121"/>
    </row>
    <row r="31398" spans="37:37" ht="12.75">
      <c r="AK31398" s="121"/>
    </row>
    <row r="31399" spans="37:37" ht="12.75">
      <c r="AK31399" s="121"/>
    </row>
    <row r="31400" spans="37:37" ht="12.75">
      <c r="AK31400" s="121"/>
    </row>
    <row r="31401" spans="37:37" ht="12.75">
      <c r="AK31401" s="121"/>
    </row>
    <row r="31402" spans="37:37" ht="12.75">
      <c r="AK31402" s="121"/>
    </row>
    <row r="31403" spans="37:37" ht="12.75">
      <c r="AK31403" s="121"/>
    </row>
    <row r="31404" spans="37:37" ht="12.75">
      <c r="AK31404" s="121"/>
    </row>
    <row r="31405" spans="37:37" ht="12.75">
      <c r="AK31405" s="121"/>
    </row>
    <row r="31406" spans="37:37" ht="12.75">
      <c r="AK31406" s="121"/>
    </row>
    <row r="31407" spans="37:37" ht="12.75">
      <c r="AK31407" s="121"/>
    </row>
    <row r="31408" spans="37:37" ht="12.75">
      <c r="AK31408" s="121"/>
    </row>
    <row r="31409" spans="37:37" ht="12.75">
      <c r="AK31409" s="121"/>
    </row>
    <row r="31410" spans="37:37" ht="12.75">
      <c r="AK31410" s="121"/>
    </row>
    <row r="31411" spans="37:37" ht="12.75">
      <c r="AK31411" s="121"/>
    </row>
    <row r="31412" spans="37:37" ht="12.75">
      <c r="AK31412" s="121"/>
    </row>
    <row r="31413" spans="37:37" ht="12.75">
      <c r="AK31413" s="121"/>
    </row>
    <row r="31414" spans="37:37" ht="12.75">
      <c r="AK31414" s="121"/>
    </row>
    <row r="31415" spans="37:37" ht="12.75">
      <c r="AK31415" s="121"/>
    </row>
    <row r="31416" spans="37:37" ht="12.75">
      <c r="AK31416" s="121"/>
    </row>
    <row r="31417" spans="37:37" ht="12.75">
      <c r="AK31417" s="121"/>
    </row>
    <row r="31418" spans="37:37" ht="12.75">
      <c r="AK31418" s="121"/>
    </row>
    <row r="31419" spans="37:37" ht="12.75">
      <c r="AK31419" s="121"/>
    </row>
    <row r="31420" spans="37:37" ht="12.75">
      <c r="AK31420" s="121"/>
    </row>
    <row r="31421" spans="37:37" ht="12.75">
      <c r="AK31421" s="121"/>
    </row>
    <row r="31422" spans="37:37" ht="12.75">
      <c r="AK31422" s="121"/>
    </row>
    <row r="31423" spans="37:37" ht="12.75">
      <c r="AK31423" s="121"/>
    </row>
    <row r="31424" spans="37:37" ht="12.75">
      <c r="AK31424" s="121"/>
    </row>
    <row r="31425" spans="37:37" ht="12.75">
      <c r="AK31425" s="121"/>
    </row>
    <row r="31426" spans="37:37" ht="12.75">
      <c r="AK31426" s="121"/>
    </row>
    <row r="31427" spans="37:37" ht="12.75">
      <c r="AK31427" s="121"/>
    </row>
    <row r="31428" spans="37:37" ht="12.75">
      <c r="AK31428" s="121"/>
    </row>
    <row r="31429" spans="37:37" ht="12.75">
      <c r="AK31429" s="121"/>
    </row>
    <row r="31430" spans="37:37" ht="12.75">
      <c r="AK31430" s="121"/>
    </row>
    <row r="31431" spans="37:37" ht="12.75">
      <c r="AK31431" s="121"/>
    </row>
    <row r="31432" spans="37:37" ht="12.75">
      <c r="AK31432" s="121"/>
    </row>
    <row r="31433" spans="37:37" ht="12.75">
      <c r="AK31433" s="121"/>
    </row>
    <row r="31434" spans="37:37" ht="12.75">
      <c r="AK31434" s="121"/>
    </row>
    <row r="31435" spans="37:37" ht="12.75">
      <c r="AK31435" s="121"/>
    </row>
    <row r="31436" spans="37:37" ht="12.75">
      <c r="AK31436" s="121"/>
    </row>
    <row r="31437" spans="37:37" ht="12.75">
      <c r="AK31437" s="121"/>
    </row>
    <row r="31438" spans="37:37" ht="12.75">
      <c r="AK31438" s="121"/>
    </row>
    <row r="31439" spans="37:37" ht="12.75">
      <c r="AK31439" s="121"/>
    </row>
    <row r="31440" spans="37:37" ht="12.75">
      <c r="AK31440" s="121"/>
    </row>
    <row r="31441" spans="37:37" ht="12.75">
      <c r="AK31441" s="121"/>
    </row>
    <row r="31442" spans="37:37" ht="12.75">
      <c r="AK31442" s="121"/>
    </row>
    <row r="31443" spans="37:37" ht="12.75">
      <c r="AK31443" s="121"/>
    </row>
    <row r="31444" spans="37:37" ht="12.75">
      <c r="AK31444" s="121"/>
    </row>
    <row r="31445" spans="37:37" ht="12.75">
      <c r="AK31445" s="121"/>
    </row>
    <row r="31446" spans="37:37" ht="12.75">
      <c r="AK31446" s="121"/>
    </row>
    <row r="31447" spans="37:37" ht="12.75">
      <c r="AK31447" s="121"/>
    </row>
    <row r="31448" spans="37:37" ht="12.75">
      <c r="AK31448" s="121"/>
    </row>
    <row r="31449" spans="37:37" ht="12.75">
      <c r="AK31449" s="121"/>
    </row>
    <row r="31450" spans="37:37" ht="12.75">
      <c r="AK31450" s="121"/>
    </row>
    <row r="31451" spans="37:37" ht="12.75">
      <c r="AK31451" s="121"/>
    </row>
    <row r="31452" spans="37:37" ht="12.75">
      <c r="AK31452" s="121"/>
    </row>
    <row r="31453" spans="37:37" ht="12.75">
      <c r="AK31453" s="121"/>
    </row>
    <row r="31454" spans="37:37" ht="12.75">
      <c r="AK31454" s="121"/>
    </row>
    <row r="31455" spans="37:37" ht="12.75">
      <c r="AK31455" s="121"/>
    </row>
    <row r="31456" spans="37:37" ht="12.75">
      <c r="AK31456" s="121"/>
    </row>
    <row r="31457" spans="37:37" ht="12.75">
      <c r="AK31457" s="121"/>
    </row>
    <row r="31458" spans="37:37" ht="12.75">
      <c r="AK31458" s="121"/>
    </row>
    <row r="31459" spans="37:37" ht="12.75">
      <c r="AK31459" s="121"/>
    </row>
    <row r="31460" spans="37:37" ht="12.75">
      <c r="AK31460" s="121"/>
    </row>
    <row r="31461" spans="37:37" ht="12.75">
      <c r="AK31461" s="121"/>
    </row>
    <row r="31462" spans="37:37" ht="12.75">
      <c r="AK31462" s="121"/>
    </row>
    <row r="31463" spans="37:37" ht="12.75">
      <c r="AK31463" s="121"/>
    </row>
    <row r="31464" spans="37:37" ht="12.75">
      <c r="AK31464" s="121"/>
    </row>
    <row r="31465" spans="37:37" ht="12.75">
      <c r="AK31465" s="121"/>
    </row>
    <row r="31466" spans="37:37" ht="12.75">
      <c r="AK31466" s="121"/>
    </row>
    <row r="31467" spans="37:37" ht="12.75">
      <c r="AK31467" s="121"/>
    </row>
    <row r="31468" spans="37:37" ht="12.75">
      <c r="AK31468" s="121"/>
    </row>
    <row r="31469" spans="37:37" ht="12.75">
      <c r="AK31469" s="121"/>
    </row>
    <row r="31470" spans="37:37" ht="12.75">
      <c r="AK31470" s="121"/>
    </row>
    <row r="31471" spans="37:37" ht="12.75">
      <c r="AK31471" s="121"/>
    </row>
    <row r="31472" spans="37:37" ht="12.75">
      <c r="AK31472" s="121"/>
    </row>
    <row r="31473" spans="37:37" ht="12.75">
      <c r="AK31473" s="121"/>
    </row>
    <row r="31474" spans="37:37" ht="12.75">
      <c r="AK31474" s="121"/>
    </row>
    <row r="31475" spans="37:37" ht="12.75">
      <c r="AK31475" s="121"/>
    </row>
    <row r="31476" spans="37:37" ht="12.75">
      <c r="AK31476" s="121"/>
    </row>
    <row r="31477" spans="37:37" ht="12.75">
      <c r="AK31477" s="121"/>
    </row>
    <row r="31478" spans="37:37" ht="12.75">
      <c r="AK31478" s="121"/>
    </row>
    <row r="31479" spans="37:37" ht="12.75">
      <c r="AK31479" s="121"/>
    </row>
    <row r="31480" spans="37:37" ht="12.75">
      <c r="AK31480" s="121"/>
    </row>
    <row r="31481" spans="37:37" ht="12.75">
      <c r="AK31481" s="121"/>
    </row>
    <row r="31482" spans="37:37" ht="12.75">
      <c r="AK31482" s="121"/>
    </row>
    <row r="31483" spans="37:37" ht="12.75">
      <c r="AK31483" s="121"/>
    </row>
    <row r="31484" spans="37:37" ht="12.75">
      <c r="AK31484" s="121"/>
    </row>
    <row r="31485" spans="37:37" ht="12.75">
      <c r="AK31485" s="121"/>
    </row>
    <row r="31486" spans="37:37" ht="12.75">
      <c r="AK31486" s="121"/>
    </row>
    <row r="31487" spans="37:37" ht="12.75">
      <c r="AK31487" s="121"/>
    </row>
    <row r="31488" spans="37:37" ht="12.75">
      <c r="AK31488" s="121"/>
    </row>
    <row r="31489" spans="37:37" ht="12.75">
      <c r="AK31489" s="121"/>
    </row>
    <row r="31490" spans="37:37" ht="12.75">
      <c r="AK31490" s="121"/>
    </row>
    <row r="31491" spans="37:37" ht="12.75">
      <c r="AK31491" s="121"/>
    </row>
    <row r="31492" spans="37:37" ht="12.75">
      <c r="AK31492" s="121"/>
    </row>
    <row r="31493" spans="37:37" ht="12.75">
      <c r="AK31493" s="121"/>
    </row>
    <row r="31494" spans="37:37" ht="12.75">
      <c r="AK31494" s="121"/>
    </row>
    <row r="31495" spans="37:37" ht="12.75">
      <c r="AK31495" s="121"/>
    </row>
    <row r="31496" spans="37:37" ht="12.75">
      <c r="AK31496" s="121"/>
    </row>
    <row r="31497" spans="37:37" ht="12.75">
      <c r="AK31497" s="121"/>
    </row>
    <row r="31498" spans="37:37" ht="12.75">
      <c r="AK31498" s="121"/>
    </row>
    <row r="31499" spans="37:37" ht="12.75">
      <c r="AK31499" s="121"/>
    </row>
    <row r="31500" spans="37:37" ht="12.75">
      <c r="AK31500" s="121"/>
    </row>
    <row r="31501" spans="37:37" ht="12.75">
      <c r="AK31501" s="121"/>
    </row>
    <row r="31502" spans="37:37" ht="12.75">
      <c r="AK31502" s="121"/>
    </row>
    <row r="31503" spans="37:37" ht="12.75">
      <c r="AK31503" s="121"/>
    </row>
    <row r="31504" spans="37:37" ht="12.75">
      <c r="AK31504" s="121"/>
    </row>
    <row r="31505" spans="37:37" ht="12.75">
      <c r="AK31505" s="121"/>
    </row>
    <row r="31506" spans="37:37" ht="12.75">
      <c r="AK31506" s="121"/>
    </row>
    <row r="31507" spans="37:37" ht="12.75">
      <c r="AK31507" s="121"/>
    </row>
    <row r="31508" spans="37:37" ht="12.75">
      <c r="AK31508" s="121"/>
    </row>
    <row r="31509" spans="37:37" ht="12.75">
      <c r="AK31509" s="121"/>
    </row>
    <row r="31510" spans="37:37" ht="12.75">
      <c r="AK31510" s="121"/>
    </row>
    <row r="31511" spans="37:37" ht="12.75">
      <c r="AK31511" s="121"/>
    </row>
    <row r="31512" spans="37:37" ht="12.75">
      <c r="AK31512" s="121"/>
    </row>
    <row r="31513" spans="37:37" ht="12.75">
      <c r="AK31513" s="121"/>
    </row>
    <row r="31514" spans="37:37" ht="12.75">
      <c r="AK31514" s="121"/>
    </row>
    <row r="31515" spans="37:37" ht="12.75">
      <c r="AK31515" s="121"/>
    </row>
    <row r="31516" spans="37:37" ht="12.75">
      <c r="AK31516" s="121"/>
    </row>
    <row r="31517" spans="37:37" ht="12.75">
      <c r="AK31517" s="121"/>
    </row>
    <row r="31518" spans="37:37" ht="12.75">
      <c r="AK31518" s="121"/>
    </row>
    <row r="31519" spans="37:37" ht="12.75">
      <c r="AK31519" s="121"/>
    </row>
    <row r="31520" spans="37:37" ht="12.75">
      <c r="AK31520" s="121"/>
    </row>
    <row r="31521" spans="37:37" ht="12.75">
      <c r="AK31521" s="121"/>
    </row>
    <row r="31522" spans="37:37" ht="12.75">
      <c r="AK31522" s="121"/>
    </row>
    <row r="31523" spans="37:37" ht="12.75">
      <c r="AK31523" s="121"/>
    </row>
    <row r="31524" spans="37:37" ht="12.75">
      <c r="AK31524" s="121"/>
    </row>
    <row r="31525" spans="37:37" ht="12.75">
      <c r="AK31525" s="121"/>
    </row>
    <row r="31526" spans="37:37" ht="12.75">
      <c r="AK31526" s="121"/>
    </row>
    <row r="31527" spans="37:37" ht="12.75">
      <c r="AK31527" s="121"/>
    </row>
    <row r="31528" spans="37:37" ht="12.75">
      <c r="AK31528" s="121"/>
    </row>
    <row r="31529" spans="37:37" ht="12.75">
      <c r="AK31529" s="121"/>
    </row>
    <row r="31530" spans="37:37" ht="12.75">
      <c r="AK31530" s="121"/>
    </row>
    <row r="31531" spans="37:37" ht="12.75">
      <c r="AK31531" s="121"/>
    </row>
    <row r="31532" spans="37:37" ht="12.75">
      <c r="AK31532" s="121"/>
    </row>
    <row r="31533" spans="37:37" ht="12.75">
      <c r="AK31533" s="121"/>
    </row>
    <row r="31534" spans="37:37" ht="12.75">
      <c r="AK31534" s="121"/>
    </row>
    <row r="31535" spans="37:37" ht="12.75">
      <c r="AK31535" s="121"/>
    </row>
    <row r="31536" spans="37:37" ht="12.75">
      <c r="AK31536" s="121"/>
    </row>
    <row r="31537" spans="37:37" ht="12.75">
      <c r="AK31537" s="121"/>
    </row>
    <row r="31538" spans="37:37" ht="12.75">
      <c r="AK31538" s="121"/>
    </row>
    <row r="31539" spans="37:37" ht="12.75">
      <c r="AK31539" s="121"/>
    </row>
    <row r="31540" spans="37:37" ht="12.75">
      <c r="AK31540" s="121"/>
    </row>
    <row r="31541" spans="37:37" ht="12.75">
      <c r="AK31541" s="121"/>
    </row>
    <row r="31542" spans="37:37" ht="12.75">
      <c r="AK31542" s="121"/>
    </row>
    <row r="31543" spans="37:37" ht="12.75">
      <c r="AK31543" s="121"/>
    </row>
    <row r="31544" spans="37:37" ht="12.75">
      <c r="AK31544" s="121"/>
    </row>
    <row r="31545" spans="37:37" ht="12.75">
      <c r="AK31545" s="121"/>
    </row>
    <row r="31546" spans="37:37" ht="12.75">
      <c r="AK31546" s="121"/>
    </row>
    <row r="31547" spans="37:37" ht="12.75">
      <c r="AK31547" s="121"/>
    </row>
    <row r="31548" spans="37:37" ht="12.75">
      <c r="AK31548" s="121"/>
    </row>
    <row r="31549" spans="37:37" ht="12.75">
      <c r="AK31549" s="121"/>
    </row>
    <row r="31550" spans="37:37" ht="12.75">
      <c r="AK31550" s="121"/>
    </row>
    <row r="31551" spans="37:37" ht="12.75">
      <c r="AK31551" s="121"/>
    </row>
    <row r="31552" spans="37:37" ht="12.75">
      <c r="AK31552" s="121"/>
    </row>
    <row r="31553" spans="37:37" ht="12.75">
      <c r="AK31553" s="121"/>
    </row>
    <row r="31554" spans="37:37" ht="12.75">
      <c r="AK31554" s="121"/>
    </row>
    <row r="31555" spans="37:37" ht="12.75">
      <c r="AK31555" s="121"/>
    </row>
    <row r="31556" spans="37:37" ht="12.75">
      <c r="AK31556" s="121"/>
    </row>
    <row r="31557" spans="37:37" ht="12.75">
      <c r="AK31557" s="121"/>
    </row>
    <row r="31558" spans="37:37" ht="12.75">
      <c r="AK31558" s="121"/>
    </row>
    <row r="31559" spans="37:37" ht="12.75">
      <c r="AK31559" s="121"/>
    </row>
    <row r="31560" spans="37:37" ht="12.75">
      <c r="AK31560" s="121"/>
    </row>
    <row r="31561" spans="37:37" ht="12.75">
      <c r="AK31561" s="121"/>
    </row>
    <row r="31562" spans="37:37" ht="12.75">
      <c r="AK31562" s="121"/>
    </row>
    <row r="31563" spans="37:37" ht="12.75">
      <c r="AK31563" s="121"/>
    </row>
    <row r="31564" spans="37:37" ht="12.75">
      <c r="AK31564" s="121"/>
    </row>
    <row r="31565" spans="37:37" ht="12.75">
      <c r="AK31565" s="121"/>
    </row>
    <row r="31566" spans="37:37" ht="12.75">
      <c r="AK31566" s="121"/>
    </row>
    <row r="31567" spans="37:37" ht="12.75">
      <c r="AK31567" s="121"/>
    </row>
    <row r="31568" spans="37:37" ht="12.75">
      <c r="AK31568" s="121"/>
    </row>
    <row r="31569" spans="37:37" ht="12.75">
      <c r="AK31569" s="121"/>
    </row>
    <row r="31570" spans="37:37" ht="12.75">
      <c r="AK31570" s="121"/>
    </row>
    <row r="31571" spans="37:37" ht="12.75">
      <c r="AK31571" s="121"/>
    </row>
    <row r="31572" spans="37:37" ht="12.75">
      <c r="AK31572" s="121"/>
    </row>
    <row r="31573" spans="37:37" ht="12.75">
      <c r="AK31573" s="121"/>
    </row>
    <row r="31574" spans="37:37" ht="12.75">
      <c r="AK31574" s="121"/>
    </row>
    <row r="31575" spans="37:37" ht="12.75">
      <c r="AK31575" s="121"/>
    </row>
    <row r="31576" spans="37:37" ht="12.75">
      <c r="AK31576" s="121"/>
    </row>
    <row r="31577" spans="37:37" ht="12.75">
      <c r="AK31577" s="121"/>
    </row>
    <row r="31578" spans="37:37" ht="12.75">
      <c r="AK31578" s="121"/>
    </row>
    <row r="31579" spans="37:37" ht="12.75">
      <c r="AK31579" s="121"/>
    </row>
    <row r="31580" spans="37:37" ht="12.75">
      <c r="AK31580" s="121"/>
    </row>
    <row r="31581" spans="37:37" ht="12.75">
      <c r="AK31581" s="121"/>
    </row>
    <row r="31582" spans="37:37" ht="12.75">
      <c r="AK31582" s="121"/>
    </row>
    <row r="31583" spans="37:37" ht="12.75">
      <c r="AK31583" s="121"/>
    </row>
    <row r="31584" spans="37:37" ht="12.75">
      <c r="AK31584" s="121"/>
    </row>
    <row r="31585" spans="37:37" ht="12.75">
      <c r="AK31585" s="121"/>
    </row>
    <row r="31586" spans="37:37" ht="12.75">
      <c r="AK31586" s="121"/>
    </row>
    <row r="31587" spans="37:37" ht="12.75">
      <c r="AK31587" s="121"/>
    </row>
    <row r="31588" spans="37:37" ht="12.75">
      <c r="AK31588" s="121"/>
    </row>
    <row r="31589" spans="37:37" ht="12.75">
      <c r="AK31589" s="121"/>
    </row>
    <row r="31590" spans="37:37" ht="12.75">
      <c r="AK31590" s="121"/>
    </row>
    <row r="31591" spans="37:37" ht="12.75">
      <c r="AK31591" s="121"/>
    </row>
    <row r="31592" spans="37:37" ht="12.75">
      <c r="AK31592" s="121"/>
    </row>
    <row r="31593" spans="37:37" ht="12.75">
      <c r="AK31593" s="121"/>
    </row>
    <row r="31594" spans="37:37" ht="12.75">
      <c r="AK31594" s="121"/>
    </row>
    <row r="31595" spans="37:37" ht="12.75">
      <c r="AK31595" s="121"/>
    </row>
    <row r="31596" spans="37:37" ht="12.75">
      <c r="AK31596" s="121"/>
    </row>
    <row r="31597" spans="37:37" ht="12.75">
      <c r="AK31597" s="121"/>
    </row>
    <row r="31598" spans="37:37" ht="12.75">
      <c r="AK31598" s="121"/>
    </row>
    <row r="31599" spans="37:37" ht="12.75">
      <c r="AK31599" s="121"/>
    </row>
    <row r="31600" spans="37:37" ht="12.75">
      <c r="AK31600" s="121"/>
    </row>
    <row r="31601" spans="37:37" ht="12.75">
      <c r="AK31601" s="121"/>
    </row>
    <row r="31602" spans="37:37" ht="12.75">
      <c r="AK31602" s="121"/>
    </row>
    <row r="31603" spans="37:37" ht="12.75">
      <c r="AK31603" s="121"/>
    </row>
    <row r="31604" spans="37:37" ht="12.75">
      <c r="AK31604" s="121"/>
    </row>
    <row r="31605" spans="37:37" ht="12.75">
      <c r="AK31605" s="121"/>
    </row>
    <row r="31606" spans="37:37" ht="12.75">
      <c r="AK31606" s="121"/>
    </row>
    <row r="31607" spans="37:37" ht="12.75">
      <c r="AK31607" s="121"/>
    </row>
    <row r="31608" spans="37:37" ht="12.75">
      <c r="AK31608" s="121"/>
    </row>
    <row r="31609" spans="37:37" ht="12.75">
      <c r="AK31609" s="121"/>
    </row>
    <row r="31610" spans="37:37" ht="12.75">
      <c r="AK31610" s="121"/>
    </row>
    <row r="31611" spans="37:37" ht="12.75">
      <c r="AK31611" s="121"/>
    </row>
    <row r="31612" spans="37:37" ht="12.75">
      <c r="AK31612" s="121"/>
    </row>
    <row r="31613" spans="37:37" ht="12.75">
      <c r="AK31613" s="121"/>
    </row>
    <row r="31614" spans="37:37" ht="12.75">
      <c r="AK31614" s="121"/>
    </row>
    <row r="31615" spans="37:37" ht="12.75">
      <c r="AK31615" s="121"/>
    </row>
    <row r="31616" spans="37:37" ht="12.75">
      <c r="AK31616" s="121"/>
    </row>
    <row r="31617" spans="37:37" ht="12.75">
      <c r="AK31617" s="121"/>
    </row>
    <row r="31618" spans="37:37" ht="12.75">
      <c r="AK31618" s="121"/>
    </row>
    <row r="31619" spans="37:37" ht="12.75">
      <c r="AK31619" s="121"/>
    </row>
    <row r="31620" spans="37:37" ht="12.75">
      <c r="AK31620" s="121"/>
    </row>
    <row r="31621" spans="37:37" ht="12.75">
      <c r="AK31621" s="121"/>
    </row>
    <row r="31622" spans="37:37" ht="12.75">
      <c r="AK31622" s="121"/>
    </row>
    <row r="31623" spans="37:37" ht="12.75">
      <c r="AK31623" s="121"/>
    </row>
    <row r="31624" spans="37:37" ht="12.75">
      <c r="AK31624" s="121"/>
    </row>
    <row r="31625" spans="37:37" ht="12.75">
      <c r="AK31625" s="121"/>
    </row>
    <row r="31626" spans="37:37" ht="12.75">
      <c r="AK31626" s="121"/>
    </row>
    <row r="31627" spans="37:37" ht="12.75">
      <c r="AK31627" s="121"/>
    </row>
    <row r="31628" spans="37:37" ht="12.75">
      <c r="AK31628" s="121"/>
    </row>
    <row r="31629" spans="37:37" ht="12.75">
      <c r="AK31629" s="121"/>
    </row>
    <row r="31630" spans="37:37" ht="12.75">
      <c r="AK31630" s="121"/>
    </row>
    <row r="31631" spans="37:37" ht="12.75">
      <c r="AK31631" s="121"/>
    </row>
    <row r="31632" spans="37:37" ht="12.75">
      <c r="AK31632" s="121"/>
    </row>
    <row r="31633" spans="37:37" ht="12.75">
      <c r="AK31633" s="121"/>
    </row>
    <row r="31634" spans="37:37" ht="12.75">
      <c r="AK31634" s="121"/>
    </row>
    <row r="31635" spans="37:37" ht="12.75">
      <c r="AK31635" s="121"/>
    </row>
    <row r="31636" spans="37:37" ht="12.75">
      <c r="AK31636" s="121"/>
    </row>
    <row r="31637" spans="37:37" ht="12.75">
      <c r="AK31637" s="121"/>
    </row>
    <row r="31638" spans="37:37" ht="12.75">
      <c r="AK31638" s="121"/>
    </row>
    <row r="31639" spans="37:37" ht="12.75">
      <c r="AK31639" s="121"/>
    </row>
    <row r="31640" spans="37:37" ht="12.75">
      <c r="AK31640" s="121"/>
    </row>
    <row r="31641" spans="37:37" ht="12.75">
      <c r="AK31641" s="121"/>
    </row>
    <row r="31642" spans="37:37" ht="12.75">
      <c r="AK31642" s="121"/>
    </row>
    <row r="31643" spans="37:37" ht="12.75">
      <c r="AK31643" s="121"/>
    </row>
    <row r="31644" spans="37:37" ht="12.75">
      <c r="AK31644" s="121"/>
    </row>
    <row r="31645" spans="37:37" ht="12.75">
      <c r="AK31645" s="121"/>
    </row>
    <row r="31646" spans="37:37" ht="12.75">
      <c r="AK31646" s="121"/>
    </row>
    <row r="31647" spans="37:37" ht="12.75">
      <c r="AK31647" s="121"/>
    </row>
    <row r="31648" spans="37:37" ht="12.75">
      <c r="AK31648" s="121"/>
    </row>
    <row r="31649" spans="37:37" ht="12.75">
      <c r="AK31649" s="121"/>
    </row>
    <row r="31650" spans="37:37" ht="12.75">
      <c r="AK31650" s="121"/>
    </row>
    <row r="31651" spans="37:37" ht="12.75">
      <c r="AK31651" s="121"/>
    </row>
    <row r="31652" spans="37:37" ht="12.75">
      <c r="AK31652" s="121"/>
    </row>
    <row r="31653" spans="37:37" ht="12.75">
      <c r="AK31653" s="121"/>
    </row>
    <row r="31654" spans="37:37" ht="12.75">
      <c r="AK31654" s="121"/>
    </row>
    <row r="31655" spans="37:37" ht="12.75">
      <c r="AK31655" s="121"/>
    </row>
    <row r="31656" spans="37:37" ht="12.75">
      <c r="AK31656" s="121"/>
    </row>
    <row r="31657" spans="37:37" ht="12.75">
      <c r="AK31657" s="121"/>
    </row>
    <row r="31658" spans="37:37" ht="12.75">
      <c r="AK31658" s="121"/>
    </row>
    <row r="31659" spans="37:37" ht="12.75">
      <c r="AK31659" s="121"/>
    </row>
    <row r="31660" spans="37:37" ht="12.75">
      <c r="AK31660" s="121"/>
    </row>
    <row r="31661" spans="37:37" ht="12.75">
      <c r="AK31661" s="121"/>
    </row>
    <row r="31662" spans="37:37" ht="12.75">
      <c r="AK31662" s="121"/>
    </row>
    <row r="31663" spans="37:37" ht="12.75">
      <c r="AK31663" s="121"/>
    </row>
    <row r="31664" spans="37:37" ht="12.75">
      <c r="AK31664" s="121"/>
    </row>
    <row r="31665" spans="37:37" ht="12.75">
      <c r="AK31665" s="121"/>
    </row>
    <row r="31666" spans="37:37" ht="12.75">
      <c r="AK31666" s="121"/>
    </row>
    <row r="31667" spans="37:37" ht="12.75">
      <c r="AK31667" s="121"/>
    </row>
    <row r="31668" spans="37:37" ht="12.75">
      <c r="AK31668" s="121"/>
    </row>
    <row r="31669" spans="37:37" ht="12.75">
      <c r="AK31669" s="121"/>
    </row>
    <row r="31670" spans="37:37" ht="12.75">
      <c r="AK31670" s="121"/>
    </row>
    <row r="31671" spans="37:37" ht="12.75">
      <c r="AK31671" s="121"/>
    </row>
    <row r="31672" spans="37:37" ht="12.75">
      <c r="AK31672" s="121"/>
    </row>
    <row r="31673" spans="37:37" ht="12.75">
      <c r="AK31673" s="121"/>
    </row>
    <row r="31674" spans="37:37" ht="12.75">
      <c r="AK31674" s="121"/>
    </row>
    <row r="31675" spans="37:37" ht="12.75">
      <c r="AK31675" s="121"/>
    </row>
    <row r="31676" spans="37:37" ht="12.75">
      <c r="AK31676" s="121"/>
    </row>
    <row r="31677" spans="37:37" ht="12.75">
      <c r="AK31677" s="121"/>
    </row>
    <row r="31678" spans="37:37" ht="12.75">
      <c r="AK31678" s="121"/>
    </row>
    <row r="31679" spans="37:37" ht="12.75">
      <c r="AK31679" s="121"/>
    </row>
    <row r="31680" spans="37:37" ht="12.75">
      <c r="AK31680" s="121"/>
    </row>
    <row r="31681" spans="37:37" ht="12.75">
      <c r="AK31681" s="121"/>
    </row>
    <row r="31682" spans="37:37" ht="12.75">
      <c r="AK31682" s="121"/>
    </row>
    <row r="31683" spans="37:37" ht="12.75">
      <c r="AK31683" s="121"/>
    </row>
    <row r="31684" spans="37:37" ht="12.75">
      <c r="AK31684" s="121"/>
    </row>
    <row r="31685" spans="37:37" ht="12.75">
      <c r="AK31685" s="121"/>
    </row>
    <row r="31686" spans="37:37" ht="12.75">
      <c r="AK31686" s="121"/>
    </row>
    <row r="31687" spans="37:37" ht="12.75">
      <c r="AK31687" s="121"/>
    </row>
    <row r="31688" spans="37:37" ht="12.75">
      <c r="AK31688" s="121"/>
    </row>
    <row r="31689" spans="37:37" ht="12.75">
      <c r="AK31689" s="121"/>
    </row>
    <row r="31690" spans="37:37" ht="12.75">
      <c r="AK31690" s="121"/>
    </row>
    <row r="31691" spans="37:37" ht="12.75">
      <c r="AK31691" s="121"/>
    </row>
    <row r="31692" spans="37:37" ht="12.75">
      <c r="AK31692" s="121"/>
    </row>
    <row r="31693" spans="37:37" ht="12.75">
      <c r="AK31693" s="121"/>
    </row>
    <row r="31694" spans="37:37" ht="12.75">
      <c r="AK31694" s="121"/>
    </row>
    <row r="31695" spans="37:37" ht="12.75">
      <c r="AK31695" s="121"/>
    </row>
    <row r="31696" spans="37:37" ht="12.75">
      <c r="AK31696" s="121"/>
    </row>
    <row r="31697" spans="37:37" ht="12.75">
      <c r="AK31697" s="121"/>
    </row>
    <row r="31698" spans="37:37" ht="12.75">
      <c r="AK31698" s="121"/>
    </row>
    <row r="31699" spans="37:37" ht="12.75">
      <c r="AK31699" s="121"/>
    </row>
    <row r="31700" spans="37:37" ht="12.75">
      <c r="AK31700" s="121"/>
    </row>
    <row r="31701" spans="37:37" ht="12.75">
      <c r="AK31701" s="121"/>
    </row>
    <row r="31702" spans="37:37" ht="12.75">
      <c r="AK31702" s="121"/>
    </row>
    <row r="31703" spans="37:37" ht="12.75">
      <c r="AK31703" s="121"/>
    </row>
    <row r="31704" spans="37:37" ht="12.75">
      <c r="AK31704" s="121"/>
    </row>
    <row r="31705" spans="37:37" ht="12.75">
      <c r="AK31705" s="121"/>
    </row>
    <row r="31706" spans="37:37" ht="12.75">
      <c r="AK31706" s="121"/>
    </row>
    <row r="31707" spans="37:37" ht="12.75">
      <c r="AK31707" s="121"/>
    </row>
    <row r="31708" spans="37:37" ht="12.75">
      <c r="AK31708" s="121"/>
    </row>
    <row r="31709" spans="37:37" ht="12.75">
      <c r="AK31709" s="121"/>
    </row>
    <row r="31710" spans="37:37" ht="12.75">
      <c r="AK31710" s="121"/>
    </row>
    <row r="31711" spans="37:37" ht="12.75">
      <c r="AK31711" s="121"/>
    </row>
    <row r="31712" spans="37:37" ht="12.75">
      <c r="AK31712" s="121"/>
    </row>
    <row r="31713" spans="37:37" ht="12.75">
      <c r="AK31713" s="121"/>
    </row>
    <row r="31714" spans="37:37" ht="12.75">
      <c r="AK31714" s="121"/>
    </row>
    <row r="31715" spans="37:37" ht="12.75">
      <c r="AK31715" s="121"/>
    </row>
    <row r="31716" spans="37:37" ht="12.75">
      <c r="AK31716" s="121"/>
    </row>
    <row r="31717" spans="37:37" ht="12.75">
      <c r="AK31717" s="121"/>
    </row>
    <row r="31718" spans="37:37" ht="12.75">
      <c r="AK31718" s="121"/>
    </row>
    <row r="31719" spans="37:37" ht="12.75">
      <c r="AK31719" s="121"/>
    </row>
    <row r="31720" spans="37:37" ht="12.75">
      <c r="AK31720" s="121"/>
    </row>
    <row r="31721" spans="37:37" ht="12.75">
      <c r="AK31721" s="121"/>
    </row>
    <row r="31722" spans="37:37" ht="12.75">
      <c r="AK31722" s="121"/>
    </row>
    <row r="31723" spans="37:37" ht="12.75">
      <c r="AK31723" s="121"/>
    </row>
    <row r="31724" spans="37:37" ht="12.75">
      <c r="AK31724" s="121"/>
    </row>
    <row r="31725" spans="37:37" ht="12.75">
      <c r="AK31725" s="121"/>
    </row>
    <row r="31726" spans="37:37" ht="12.75">
      <c r="AK31726" s="121"/>
    </row>
    <row r="31727" spans="37:37" ht="12.75">
      <c r="AK31727" s="121"/>
    </row>
    <row r="31728" spans="37:37" ht="12.75">
      <c r="AK31728" s="121"/>
    </row>
    <row r="31729" spans="37:37" ht="12.75">
      <c r="AK31729" s="121"/>
    </row>
    <row r="31730" spans="37:37" ht="12.75">
      <c r="AK31730" s="121"/>
    </row>
    <row r="31731" spans="37:37" ht="12.75">
      <c r="AK31731" s="121"/>
    </row>
    <row r="31732" spans="37:37" ht="12.75">
      <c r="AK31732" s="121"/>
    </row>
    <row r="31733" spans="37:37" ht="12.75">
      <c r="AK31733" s="121"/>
    </row>
    <row r="31734" spans="37:37" ht="12.75">
      <c r="AK31734" s="121"/>
    </row>
    <row r="31735" spans="37:37" ht="12.75">
      <c r="AK31735" s="121"/>
    </row>
    <row r="31736" spans="37:37" ht="12.75">
      <c r="AK31736" s="121"/>
    </row>
    <row r="31737" spans="37:37" ht="12.75">
      <c r="AK31737" s="121"/>
    </row>
    <row r="31738" spans="37:37" ht="12.75">
      <c r="AK31738" s="121"/>
    </row>
    <row r="31739" spans="37:37" ht="12.75">
      <c r="AK31739" s="121"/>
    </row>
    <row r="31740" spans="37:37" ht="12.75">
      <c r="AK31740" s="121"/>
    </row>
    <row r="31741" spans="37:37" ht="12.75">
      <c r="AK31741" s="121"/>
    </row>
    <row r="31742" spans="37:37" ht="12.75">
      <c r="AK31742" s="121"/>
    </row>
    <row r="31743" spans="37:37" ht="12.75">
      <c r="AK31743" s="121"/>
    </row>
    <row r="31744" spans="37:37" ht="12.75">
      <c r="AK31744" s="121"/>
    </row>
    <row r="31745" spans="37:37" ht="12.75">
      <c r="AK31745" s="121"/>
    </row>
    <row r="31746" spans="37:37" ht="12.75">
      <c r="AK31746" s="121"/>
    </row>
    <row r="31747" spans="37:37" ht="12.75">
      <c r="AK31747" s="121"/>
    </row>
    <row r="31748" spans="37:37" ht="12.75">
      <c r="AK31748" s="121"/>
    </row>
    <row r="31749" spans="37:37" ht="12.75">
      <c r="AK31749" s="121"/>
    </row>
    <row r="31750" spans="37:37" ht="12.75">
      <c r="AK31750" s="121"/>
    </row>
    <row r="31751" spans="37:37" ht="12.75">
      <c r="AK31751" s="121"/>
    </row>
    <row r="31752" spans="37:37" ht="12.75">
      <c r="AK31752" s="121"/>
    </row>
    <row r="31753" spans="37:37" ht="12.75">
      <c r="AK31753" s="121"/>
    </row>
    <row r="31754" spans="37:37" ht="12.75">
      <c r="AK31754" s="121"/>
    </row>
    <row r="31755" spans="37:37" ht="12.75">
      <c r="AK31755" s="121"/>
    </row>
    <row r="31756" spans="37:37" ht="12.75">
      <c r="AK31756" s="121"/>
    </row>
    <row r="31757" spans="37:37" ht="12.75">
      <c r="AK31757" s="121"/>
    </row>
    <row r="31758" spans="37:37" ht="12.75">
      <c r="AK31758" s="121"/>
    </row>
    <row r="31759" spans="37:37" ht="12.75">
      <c r="AK31759" s="121"/>
    </row>
    <row r="31760" spans="37:37" ht="12.75">
      <c r="AK31760" s="121"/>
    </row>
    <row r="31761" spans="37:37" ht="12.75">
      <c r="AK31761" s="121"/>
    </row>
    <row r="31762" spans="37:37" ht="12.75">
      <c r="AK31762" s="121"/>
    </row>
    <row r="31763" spans="37:37" ht="12.75">
      <c r="AK31763" s="121"/>
    </row>
    <row r="31764" spans="37:37" ht="12.75">
      <c r="AK31764" s="121"/>
    </row>
    <row r="31765" spans="37:37" ht="12.75">
      <c r="AK31765" s="121"/>
    </row>
    <row r="31766" spans="37:37" ht="12.75">
      <c r="AK31766" s="121"/>
    </row>
    <row r="31767" spans="37:37" ht="12.75">
      <c r="AK31767" s="121"/>
    </row>
    <row r="31768" spans="37:37" ht="12.75">
      <c r="AK31768" s="121"/>
    </row>
    <row r="31769" spans="37:37" ht="12.75">
      <c r="AK31769" s="121"/>
    </row>
    <row r="31770" spans="37:37" ht="12.75">
      <c r="AK31770" s="121"/>
    </row>
    <row r="31771" spans="37:37" ht="12.75">
      <c r="AK31771" s="121"/>
    </row>
    <row r="31772" spans="37:37" ht="12.75">
      <c r="AK31772" s="121"/>
    </row>
    <row r="31773" spans="37:37" ht="12.75">
      <c r="AK31773" s="121"/>
    </row>
    <row r="31774" spans="37:37" ht="12.75">
      <c r="AK31774" s="121"/>
    </row>
    <row r="31775" spans="37:37" ht="12.75">
      <c r="AK31775" s="121"/>
    </row>
    <row r="31776" spans="37:37" ht="12.75">
      <c r="AK31776" s="121"/>
    </row>
    <row r="31777" spans="37:37" ht="12.75">
      <c r="AK31777" s="121"/>
    </row>
    <row r="31778" spans="37:37" ht="12.75">
      <c r="AK31778" s="121"/>
    </row>
    <row r="31779" spans="37:37" ht="12.75">
      <c r="AK31779" s="121"/>
    </row>
    <row r="31780" spans="37:37" ht="12.75">
      <c r="AK31780" s="121"/>
    </row>
    <row r="31781" spans="37:37" ht="12.75">
      <c r="AK31781" s="121"/>
    </row>
    <row r="31782" spans="37:37" ht="12.75">
      <c r="AK31782" s="121"/>
    </row>
    <row r="31783" spans="37:37" ht="12.75">
      <c r="AK31783" s="121"/>
    </row>
    <row r="31784" spans="37:37" ht="12.75">
      <c r="AK31784" s="121"/>
    </row>
    <row r="31785" spans="37:37" ht="12.75">
      <c r="AK31785" s="121"/>
    </row>
    <row r="31786" spans="37:37" ht="12.75">
      <c r="AK31786" s="121"/>
    </row>
    <row r="31787" spans="37:37" ht="12.75">
      <c r="AK31787" s="121"/>
    </row>
    <row r="31788" spans="37:37" ht="12.75">
      <c r="AK31788" s="121"/>
    </row>
    <row r="31789" spans="37:37" ht="12.75">
      <c r="AK31789" s="121"/>
    </row>
    <row r="31790" spans="37:37" ht="12.75">
      <c r="AK31790" s="121"/>
    </row>
    <row r="31791" spans="37:37" ht="12.75">
      <c r="AK31791" s="121"/>
    </row>
    <row r="31792" spans="37:37" ht="12.75">
      <c r="AK31792" s="121"/>
    </row>
    <row r="31793" spans="37:37" ht="12.75">
      <c r="AK31793" s="121"/>
    </row>
    <row r="31794" spans="37:37" ht="12.75">
      <c r="AK31794" s="121"/>
    </row>
    <row r="31795" spans="37:37" ht="12.75">
      <c r="AK31795" s="121"/>
    </row>
    <row r="31796" spans="37:37" ht="12.75">
      <c r="AK31796" s="121"/>
    </row>
    <row r="31797" spans="37:37" ht="12.75">
      <c r="AK31797" s="121"/>
    </row>
    <row r="31798" spans="37:37" ht="12.75">
      <c r="AK31798" s="121"/>
    </row>
    <row r="31799" spans="37:37" ht="12.75">
      <c r="AK31799" s="121"/>
    </row>
    <row r="31800" spans="37:37" ht="12.75">
      <c r="AK31800" s="121"/>
    </row>
    <row r="31801" spans="37:37" ht="12.75">
      <c r="AK31801" s="121"/>
    </row>
    <row r="31802" spans="37:37" ht="12.75">
      <c r="AK31802" s="121"/>
    </row>
    <row r="31803" spans="37:37" ht="12.75">
      <c r="AK31803" s="121"/>
    </row>
    <row r="31804" spans="37:37" ht="12.75">
      <c r="AK31804" s="121"/>
    </row>
    <row r="31805" spans="37:37" ht="12.75">
      <c r="AK31805" s="121"/>
    </row>
    <row r="31806" spans="37:37" ht="12.75">
      <c r="AK31806" s="121"/>
    </row>
    <row r="31807" spans="37:37" ht="12.75">
      <c r="AK31807" s="121"/>
    </row>
    <row r="31808" spans="37:37" ht="12.75">
      <c r="AK31808" s="121"/>
    </row>
    <row r="31809" spans="37:37" ht="12.75">
      <c r="AK31809" s="121"/>
    </row>
    <row r="31810" spans="37:37" ht="12.75">
      <c r="AK31810" s="121"/>
    </row>
    <row r="31811" spans="37:37" ht="12.75">
      <c r="AK31811" s="121"/>
    </row>
    <row r="31812" spans="37:37" ht="12.75">
      <c r="AK31812" s="121"/>
    </row>
    <row r="31813" spans="37:37" ht="12.75">
      <c r="AK31813" s="121"/>
    </row>
    <row r="31814" spans="37:37" ht="12.75">
      <c r="AK31814" s="121"/>
    </row>
    <row r="31815" spans="37:37" ht="12.75">
      <c r="AK31815" s="121"/>
    </row>
    <row r="31816" spans="37:37" ht="12.75">
      <c r="AK31816" s="121"/>
    </row>
    <row r="31817" spans="37:37" ht="12.75">
      <c r="AK31817" s="121"/>
    </row>
    <row r="31818" spans="37:37" ht="12.75">
      <c r="AK31818" s="121"/>
    </row>
    <row r="31819" spans="37:37" ht="12.75">
      <c r="AK31819" s="121"/>
    </row>
    <row r="31820" spans="37:37" ht="12.75">
      <c r="AK31820" s="121"/>
    </row>
    <row r="31821" spans="37:37" ht="12.75">
      <c r="AK31821" s="121"/>
    </row>
    <row r="31822" spans="37:37" ht="12.75">
      <c r="AK31822" s="121"/>
    </row>
    <row r="31823" spans="37:37" ht="12.75">
      <c r="AK31823" s="121"/>
    </row>
    <row r="31824" spans="37:37" ht="12.75">
      <c r="AK31824" s="121"/>
    </row>
    <row r="31825" spans="37:37" ht="12.75">
      <c r="AK31825" s="121"/>
    </row>
    <row r="31826" spans="37:37" ht="12.75">
      <c r="AK31826" s="121"/>
    </row>
    <row r="31827" spans="37:37" ht="12.75">
      <c r="AK31827" s="121"/>
    </row>
    <row r="31828" spans="37:37" ht="12.75">
      <c r="AK31828" s="121"/>
    </row>
    <row r="31829" spans="37:37" ht="12.75">
      <c r="AK31829" s="121"/>
    </row>
    <row r="31830" spans="37:37" ht="12.75">
      <c r="AK31830" s="121"/>
    </row>
    <row r="31831" spans="37:37" ht="12.75">
      <c r="AK31831" s="121"/>
    </row>
    <row r="31832" spans="37:37" ht="12.75">
      <c r="AK31832" s="121"/>
    </row>
    <row r="31833" spans="37:37" ht="12.75">
      <c r="AK31833" s="121"/>
    </row>
    <row r="31834" spans="37:37" ht="12.75">
      <c r="AK31834" s="121"/>
    </row>
    <row r="31835" spans="37:37" ht="12.75">
      <c r="AK31835" s="121"/>
    </row>
    <row r="31836" spans="37:37" ht="12.75">
      <c r="AK31836" s="121"/>
    </row>
    <row r="31837" spans="37:37" ht="12.75">
      <c r="AK31837" s="121"/>
    </row>
    <row r="31838" spans="37:37" ht="12.75">
      <c r="AK31838" s="121"/>
    </row>
    <row r="31839" spans="37:37" ht="12.75">
      <c r="AK31839" s="121"/>
    </row>
    <row r="31840" spans="37:37" ht="12.75">
      <c r="AK31840" s="121"/>
    </row>
    <row r="31841" spans="37:37" ht="12.75">
      <c r="AK31841" s="121"/>
    </row>
    <row r="31842" spans="37:37" ht="12.75">
      <c r="AK31842" s="121"/>
    </row>
    <row r="31843" spans="37:37" ht="12.75">
      <c r="AK31843" s="121"/>
    </row>
    <row r="31844" spans="37:37" ht="12.75">
      <c r="AK31844" s="121"/>
    </row>
    <row r="31845" spans="37:37" ht="12.75">
      <c r="AK31845" s="121"/>
    </row>
    <row r="31846" spans="37:37" ht="12.75">
      <c r="AK31846" s="121"/>
    </row>
    <row r="31847" spans="37:37" ht="12.75">
      <c r="AK31847" s="121"/>
    </row>
    <row r="31848" spans="37:37" ht="12.75">
      <c r="AK31848" s="121"/>
    </row>
    <row r="31849" spans="37:37" ht="12.75">
      <c r="AK31849" s="121"/>
    </row>
    <row r="31850" spans="37:37" ht="12.75">
      <c r="AK31850" s="121"/>
    </row>
    <row r="31851" spans="37:37" ht="12.75">
      <c r="AK31851" s="121"/>
    </row>
    <row r="31852" spans="37:37" ht="12.75">
      <c r="AK31852" s="121"/>
    </row>
    <row r="31853" spans="37:37" ht="12.75">
      <c r="AK31853" s="121"/>
    </row>
    <row r="31854" spans="37:37" ht="12.75">
      <c r="AK31854" s="121"/>
    </row>
    <row r="31855" spans="37:37" ht="12.75">
      <c r="AK31855" s="121"/>
    </row>
    <row r="31856" spans="37:37" ht="12.75">
      <c r="AK31856" s="121"/>
    </row>
    <row r="31857" spans="37:37" ht="12.75">
      <c r="AK31857" s="121"/>
    </row>
    <row r="31858" spans="37:37" ht="12.75">
      <c r="AK31858" s="121"/>
    </row>
    <row r="31859" spans="37:37" ht="12.75">
      <c r="AK31859" s="121"/>
    </row>
    <row r="31860" spans="37:37" ht="12.75">
      <c r="AK31860" s="121"/>
    </row>
    <row r="31861" spans="37:37" ht="12.75">
      <c r="AK31861" s="121"/>
    </row>
    <row r="31862" spans="37:37" ht="12.75">
      <c r="AK31862" s="121"/>
    </row>
    <row r="31863" spans="37:37" ht="12.75">
      <c r="AK31863" s="121"/>
    </row>
    <row r="31864" spans="37:37" ht="12.75">
      <c r="AK31864" s="121"/>
    </row>
    <row r="31865" spans="37:37" ht="12.75">
      <c r="AK31865" s="121"/>
    </row>
    <row r="31866" spans="37:37" ht="12.75">
      <c r="AK31866" s="121"/>
    </row>
    <row r="31867" spans="37:37" ht="12.75">
      <c r="AK31867" s="121"/>
    </row>
    <row r="31868" spans="37:37" ht="12.75">
      <c r="AK31868" s="121"/>
    </row>
    <row r="31869" spans="37:37" ht="12.75">
      <c r="AK31869" s="121"/>
    </row>
    <row r="31870" spans="37:37" ht="12.75">
      <c r="AK31870" s="121"/>
    </row>
    <row r="31871" spans="37:37" ht="12.75">
      <c r="AK31871" s="121"/>
    </row>
    <row r="31872" spans="37:37" ht="12.75">
      <c r="AK31872" s="121"/>
    </row>
    <row r="31873" spans="37:37" ht="12.75">
      <c r="AK31873" s="121"/>
    </row>
    <row r="31874" spans="37:37" ht="12.75">
      <c r="AK31874" s="121"/>
    </row>
    <row r="31875" spans="37:37" ht="12.75">
      <c r="AK31875" s="121"/>
    </row>
    <row r="31876" spans="37:37" ht="12.75">
      <c r="AK31876" s="121"/>
    </row>
    <row r="31877" spans="37:37" ht="12.75">
      <c r="AK31877" s="121"/>
    </row>
    <row r="31878" spans="37:37" ht="12.75">
      <c r="AK31878" s="121"/>
    </row>
    <row r="31879" spans="37:37" ht="12.75">
      <c r="AK31879" s="121"/>
    </row>
    <row r="31880" spans="37:37" ht="12.75">
      <c r="AK31880" s="121"/>
    </row>
    <row r="31881" spans="37:37" ht="12.75">
      <c r="AK31881" s="121"/>
    </row>
    <row r="31882" spans="37:37" ht="12.75">
      <c r="AK31882" s="121"/>
    </row>
    <row r="31883" spans="37:37" ht="12.75">
      <c r="AK31883" s="121"/>
    </row>
    <row r="31884" spans="37:37" ht="12.75">
      <c r="AK31884" s="121"/>
    </row>
    <row r="31885" spans="37:37" ht="12.75">
      <c r="AK31885" s="121"/>
    </row>
    <row r="31886" spans="37:37" ht="12.75">
      <c r="AK31886" s="121"/>
    </row>
    <row r="31887" spans="37:37" ht="12.75">
      <c r="AK31887" s="121"/>
    </row>
    <row r="31888" spans="37:37" ht="12.75">
      <c r="AK31888" s="121"/>
    </row>
    <row r="31889" spans="37:37" ht="12.75">
      <c r="AK31889" s="121"/>
    </row>
    <row r="31890" spans="37:37" ht="12.75">
      <c r="AK31890" s="121"/>
    </row>
    <row r="31891" spans="37:37" ht="12.75">
      <c r="AK31891" s="121"/>
    </row>
    <row r="31892" spans="37:37" ht="12.75">
      <c r="AK31892" s="121"/>
    </row>
    <row r="31893" spans="37:37" ht="12.75">
      <c r="AK31893" s="121"/>
    </row>
    <row r="31894" spans="37:37" ht="12.75">
      <c r="AK31894" s="121"/>
    </row>
    <row r="31895" spans="37:37" ht="12.75">
      <c r="AK31895" s="121"/>
    </row>
    <row r="31896" spans="37:37" ht="12.75">
      <c r="AK31896" s="121"/>
    </row>
    <row r="31897" spans="37:37" ht="12.75">
      <c r="AK31897" s="121"/>
    </row>
    <row r="31898" spans="37:37" ht="12.75">
      <c r="AK31898" s="121"/>
    </row>
    <row r="31899" spans="37:37" ht="12.75">
      <c r="AK31899" s="121"/>
    </row>
    <row r="31900" spans="37:37" ht="12.75">
      <c r="AK31900" s="121"/>
    </row>
    <row r="31901" spans="37:37" ht="12.75">
      <c r="AK31901" s="121"/>
    </row>
    <row r="31902" spans="37:37" ht="12.75">
      <c r="AK31902" s="121"/>
    </row>
    <row r="31903" spans="37:37" ht="12.75">
      <c r="AK31903" s="121"/>
    </row>
    <row r="31904" spans="37:37" ht="12.75">
      <c r="AK31904" s="121"/>
    </row>
    <row r="31905" spans="37:37" ht="12.75">
      <c r="AK31905" s="121"/>
    </row>
    <row r="31906" spans="37:37" ht="12.75">
      <c r="AK31906" s="121"/>
    </row>
    <row r="31907" spans="37:37" ht="12.75">
      <c r="AK31907" s="121"/>
    </row>
    <row r="31908" spans="37:37" ht="12.75">
      <c r="AK31908" s="121"/>
    </row>
    <row r="31909" spans="37:37" ht="12.75">
      <c r="AK31909" s="121"/>
    </row>
    <row r="31910" spans="37:37" ht="12.75">
      <c r="AK31910" s="121"/>
    </row>
    <row r="31911" spans="37:37" ht="12.75">
      <c r="AK31911" s="121"/>
    </row>
    <row r="31912" spans="37:37" ht="12.75">
      <c r="AK31912" s="121"/>
    </row>
    <row r="31913" spans="37:37" ht="12.75">
      <c r="AK31913" s="121"/>
    </row>
    <row r="31914" spans="37:37" ht="12.75">
      <c r="AK31914" s="121"/>
    </row>
    <row r="31915" spans="37:37" ht="12.75">
      <c r="AK31915" s="121"/>
    </row>
    <row r="31916" spans="37:37" ht="12.75">
      <c r="AK31916" s="121"/>
    </row>
    <row r="31917" spans="37:37" ht="12.75">
      <c r="AK31917" s="121"/>
    </row>
    <row r="31918" spans="37:37" ht="12.75">
      <c r="AK31918" s="121"/>
    </row>
    <row r="31919" spans="37:37" ht="12.75">
      <c r="AK31919" s="121"/>
    </row>
    <row r="31920" spans="37:37" ht="12.75">
      <c r="AK31920" s="121"/>
    </row>
    <row r="31921" spans="37:37" ht="12.75">
      <c r="AK31921" s="121"/>
    </row>
    <row r="31922" spans="37:37" ht="12.75">
      <c r="AK31922" s="121"/>
    </row>
    <row r="31923" spans="37:37" ht="12.75">
      <c r="AK31923" s="121"/>
    </row>
    <row r="31924" spans="37:37" ht="12.75">
      <c r="AK31924" s="121"/>
    </row>
    <row r="31925" spans="37:37" ht="12.75">
      <c r="AK31925" s="121"/>
    </row>
    <row r="31926" spans="37:37" ht="12.75">
      <c r="AK31926" s="121"/>
    </row>
    <row r="31927" spans="37:37" ht="12.75">
      <c r="AK31927" s="121"/>
    </row>
    <row r="31928" spans="37:37" ht="12.75">
      <c r="AK31928" s="121"/>
    </row>
    <row r="31929" spans="37:37" ht="12.75">
      <c r="AK31929" s="121"/>
    </row>
    <row r="31930" spans="37:37" ht="12.75">
      <c r="AK31930" s="121"/>
    </row>
    <row r="31931" spans="37:37" ht="12.75">
      <c r="AK31931" s="121"/>
    </row>
    <row r="31932" spans="37:37" ht="12.75">
      <c r="AK31932" s="121"/>
    </row>
    <row r="31933" spans="37:37" ht="12.75">
      <c r="AK31933" s="121"/>
    </row>
    <row r="31934" spans="37:37" ht="12.75">
      <c r="AK31934" s="121"/>
    </row>
    <row r="31935" spans="37:37" ht="12.75">
      <c r="AK31935" s="121"/>
    </row>
    <row r="31936" spans="37:37" ht="12.75">
      <c r="AK31936" s="121"/>
    </row>
    <row r="31937" spans="37:37" ht="12.75">
      <c r="AK31937" s="121"/>
    </row>
    <row r="31938" spans="37:37" ht="12.75">
      <c r="AK31938" s="121"/>
    </row>
    <row r="31939" spans="37:37" ht="12.75">
      <c r="AK31939" s="121"/>
    </row>
    <row r="31940" spans="37:37" ht="12.75">
      <c r="AK31940" s="121"/>
    </row>
    <row r="31941" spans="37:37" ht="12.75">
      <c r="AK31941" s="121"/>
    </row>
    <row r="31942" spans="37:37" ht="12.75">
      <c r="AK31942" s="121"/>
    </row>
    <row r="31943" spans="37:37" ht="12.75">
      <c r="AK31943" s="121"/>
    </row>
    <row r="31944" spans="37:37" ht="12.75">
      <c r="AK31944" s="121"/>
    </row>
    <row r="31945" spans="37:37" ht="12.75">
      <c r="AK31945" s="121"/>
    </row>
    <row r="31946" spans="37:37" ht="12.75">
      <c r="AK31946" s="121"/>
    </row>
    <row r="31947" spans="37:37" ht="12.75">
      <c r="AK31947" s="121"/>
    </row>
    <row r="31948" spans="37:37" ht="12.75">
      <c r="AK31948" s="121"/>
    </row>
    <row r="31949" spans="37:37" ht="12.75">
      <c r="AK31949" s="121"/>
    </row>
    <row r="31950" spans="37:37" ht="12.75">
      <c r="AK31950" s="121"/>
    </row>
    <row r="31951" spans="37:37" ht="12.75">
      <c r="AK31951" s="121"/>
    </row>
    <row r="31952" spans="37:37" ht="12.75">
      <c r="AK31952" s="121"/>
    </row>
    <row r="31953" spans="37:37" ht="12.75">
      <c r="AK31953" s="121"/>
    </row>
    <row r="31954" spans="37:37" ht="12.75">
      <c r="AK31954" s="121"/>
    </row>
    <row r="31955" spans="37:37" ht="12.75">
      <c r="AK31955" s="121"/>
    </row>
    <row r="31956" spans="37:37" ht="12.75">
      <c r="AK31956" s="121"/>
    </row>
    <row r="31957" spans="37:37" ht="12.75">
      <c r="AK31957" s="121"/>
    </row>
    <row r="31958" spans="37:37" ht="12.75">
      <c r="AK31958" s="121"/>
    </row>
    <row r="31959" spans="37:37" ht="12.75">
      <c r="AK31959" s="121"/>
    </row>
    <row r="31960" spans="37:37" ht="12.75">
      <c r="AK31960" s="121"/>
    </row>
    <row r="31961" spans="37:37" ht="12.75">
      <c r="AK31961" s="121"/>
    </row>
    <row r="31962" spans="37:37" ht="12.75">
      <c r="AK31962" s="121"/>
    </row>
    <row r="31963" spans="37:37" ht="12.75">
      <c r="AK31963" s="121"/>
    </row>
    <row r="31964" spans="37:37" ht="12.75">
      <c r="AK31964" s="121"/>
    </row>
    <row r="31965" spans="37:37" ht="12.75">
      <c r="AK31965" s="121"/>
    </row>
    <row r="31966" spans="37:37" ht="12.75">
      <c r="AK31966" s="121"/>
    </row>
    <row r="31967" spans="37:37" ht="12.75">
      <c r="AK31967" s="121"/>
    </row>
    <row r="31968" spans="37:37" ht="12.75">
      <c r="AK31968" s="121"/>
    </row>
    <row r="31969" spans="37:37" ht="12.75">
      <c r="AK31969" s="121"/>
    </row>
    <row r="31970" spans="37:37" ht="12.75">
      <c r="AK31970" s="121"/>
    </row>
    <row r="31971" spans="37:37" ht="12.75">
      <c r="AK31971" s="121"/>
    </row>
    <row r="31972" spans="37:37" ht="12.75">
      <c r="AK31972" s="121"/>
    </row>
    <row r="31973" spans="37:37" ht="12.75">
      <c r="AK31973" s="121"/>
    </row>
    <row r="31974" spans="37:37" ht="12.75">
      <c r="AK31974" s="121"/>
    </row>
    <row r="31975" spans="37:37" ht="12.75">
      <c r="AK31975" s="121"/>
    </row>
    <row r="31976" spans="37:37" ht="12.75">
      <c r="AK31976" s="121"/>
    </row>
    <row r="31977" spans="37:37" ht="12.75">
      <c r="AK31977" s="121"/>
    </row>
    <row r="31978" spans="37:37" ht="12.75">
      <c r="AK31978" s="121"/>
    </row>
    <row r="31979" spans="37:37" ht="12.75">
      <c r="AK31979" s="121"/>
    </row>
    <row r="31980" spans="37:37" ht="12.75">
      <c r="AK31980" s="121"/>
    </row>
    <row r="31981" spans="37:37" ht="12.75">
      <c r="AK31981" s="121"/>
    </row>
    <row r="31982" spans="37:37" ht="12.75">
      <c r="AK31982" s="121"/>
    </row>
    <row r="31983" spans="37:37" ht="12.75">
      <c r="AK31983" s="121"/>
    </row>
    <row r="31984" spans="37:37" ht="12.75">
      <c r="AK31984" s="121"/>
    </row>
    <row r="31985" spans="37:37" ht="12.75">
      <c r="AK31985" s="121"/>
    </row>
    <row r="31986" spans="37:37" ht="12.75">
      <c r="AK31986" s="121"/>
    </row>
    <row r="31987" spans="37:37" ht="12.75">
      <c r="AK31987" s="121"/>
    </row>
    <row r="31988" spans="37:37" ht="12.75">
      <c r="AK31988" s="121"/>
    </row>
    <row r="31989" spans="37:37" ht="12.75">
      <c r="AK31989" s="121"/>
    </row>
    <row r="31990" spans="37:37" ht="12.75">
      <c r="AK31990" s="121"/>
    </row>
    <row r="31991" spans="37:37" ht="12.75">
      <c r="AK31991" s="121"/>
    </row>
    <row r="31992" spans="37:37" ht="12.75">
      <c r="AK31992" s="121"/>
    </row>
    <row r="31993" spans="37:37" ht="12.75">
      <c r="AK31993" s="121"/>
    </row>
    <row r="31994" spans="37:37" ht="12.75">
      <c r="AK31994" s="121"/>
    </row>
    <row r="31995" spans="37:37" ht="12.75">
      <c r="AK31995" s="121"/>
    </row>
    <row r="31996" spans="37:37" ht="12.75">
      <c r="AK31996" s="121"/>
    </row>
    <row r="31997" spans="37:37" ht="12.75">
      <c r="AK31997" s="121"/>
    </row>
    <row r="31998" spans="37:37" ht="12.75">
      <c r="AK31998" s="121"/>
    </row>
    <row r="31999" spans="37:37" ht="12.75">
      <c r="AK31999" s="121"/>
    </row>
    <row r="32000" spans="37:37" ht="12.75">
      <c r="AK32000" s="121"/>
    </row>
    <row r="32001" spans="37:37" ht="12.75">
      <c r="AK32001" s="121"/>
    </row>
    <row r="32002" spans="37:37" ht="12.75">
      <c r="AK32002" s="121"/>
    </row>
    <row r="32003" spans="37:37" ht="12.75">
      <c r="AK32003" s="121"/>
    </row>
    <row r="32004" spans="37:37" ht="12.75">
      <c r="AK32004" s="121"/>
    </row>
    <row r="32005" spans="37:37" ht="12.75">
      <c r="AK32005" s="121"/>
    </row>
    <row r="32006" spans="37:37" ht="12.75">
      <c r="AK32006" s="121"/>
    </row>
    <row r="32007" spans="37:37" ht="12.75">
      <c r="AK32007" s="121"/>
    </row>
    <row r="32008" spans="37:37" ht="12.75">
      <c r="AK32008" s="121"/>
    </row>
    <row r="32009" spans="37:37" ht="12.75">
      <c r="AK32009" s="121"/>
    </row>
    <row r="32010" spans="37:37" ht="12.75">
      <c r="AK32010" s="121"/>
    </row>
    <row r="32011" spans="37:37" ht="12.75">
      <c r="AK32011" s="121"/>
    </row>
    <row r="32012" spans="37:37" ht="12.75">
      <c r="AK32012" s="121"/>
    </row>
    <row r="32013" spans="37:37" ht="12.75">
      <c r="AK32013" s="121"/>
    </row>
    <row r="32014" spans="37:37" ht="12.75">
      <c r="AK32014" s="121"/>
    </row>
    <row r="32015" spans="37:37" ht="12.75">
      <c r="AK32015" s="121"/>
    </row>
    <row r="32016" spans="37:37" ht="12.75">
      <c r="AK32016" s="121"/>
    </row>
    <row r="32017" spans="37:37" ht="12.75">
      <c r="AK32017" s="121"/>
    </row>
    <row r="32018" spans="37:37" ht="12.75">
      <c r="AK32018" s="121"/>
    </row>
    <row r="32019" spans="37:37" ht="12.75">
      <c r="AK32019" s="121"/>
    </row>
    <row r="32020" spans="37:37" ht="12.75">
      <c r="AK32020" s="121"/>
    </row>
    <row r="32021" spans="37:37" ht="12.75">
      <c r="AK32021" s="121"/>
    </row>
    <row r="32022" spans="37:37" ht="12.75">
      <c r="AK32022" s="121"/>
    </row>
    <row r="32023" spans="37:37" ht="12.75">
      <c r="AK32023" s="121"/>
    </row>
    <row r="32024" spans="37:37" ht="12.75">
      <c r="AK32024" s="121"/>
    </row>
    <row r="32025" spans="37:37" ht="12.75">
      <c r="AK32025" s="121"/>
    </row>
    <row r="32026" spans="37:37" ht="12.75">
      <c r="AK32026" s="121"/>
    </row>
    <row r="32027" spans="37:37" ht="12.75">
      <c r="AK32027" s="121"/>
    </row>
    <row r="32028" spans="37:37" ht="12.75">
      <c r="AK32028" s="121"/>
    </row>
    <row r="32029" spans="37:37" ht="12.75">
      <c r="AK32029" s="121"/>
    </row>
    <row r="32030" spans="37:37" ht="12.75">
      <c r="AK32030" s="121"/>
    </row>
    <row r="32031" spans="37:37" ht="12.75">
      <c r="AK32031" s="121"/>
    </row>
    <row r="32032" spans="37:37" ht="12.75">
      <c r="AK32032" s="121"/>
    </row>
    <row r="32033" spans="37:37" ht="12.75">
      <c r="AK32033" s="121"/>
    </row>
    <row r="32034" spans="37:37" ht="12.75">
      <c r="AK32034" s="121"/>
    </row>
    <row r="32035" spans="37:37" ht="12.75">
      <c r="AK32035" s="121"/>
    </row>
    <row r="32036" spans="37:37" ht="12.75">
      <c r="AK32036" s="121"/>
    </row>
    <row r="32037" spans="37:37" ht="12.75">
      <c r="AK32037" s="121"/>
    </row>
    <row r="32038" spans="37:37" ht="12.75">
      <c r="AK32038" s="121"/>
    </row>
    <row r="32039" spans="37:37" ht="12.75">
      <c r="AK32039" s="121"/>
    </row>
    <row r="32040" spans="37:37" ht="12.75">
      <c r="AK32040" s="121"/>
    </row>
    <row r="32041" spans="37:37" ht="12.75">
      <c r="AK32041" s="121"/>
    </row>
    <row r="32042" spans="37:37" ht="12.75">
      <c r="AK32042" s="121"/>
    </row>
    <row r="32043" spans="37:37" ht="12.75">
      <c r="AK32043" s="121"/>
    </row>
    <row r="32044" spans="37:37" ht="12.75">
      <c r="AK32044" s="121"/>
    </row>
    <row r="32045" spans="37:37" ht="12.75">
      <c r="AK32045" s="121"/>
    </row>
    <row r="32046" spans="37:37" ht="12.75">
      <c r="AK32046" s="121"/>
    </row>
    <row r="32047" spans="37:37" ht="12.75">
      <c r="AK32047" s="121"/>
    </row>
    <row r="32048" spans="37:37" ht="12.75">
      <c r="AK32048" s="121"/>
    </row>
    <row r="32049" spans="37:37" ht="12.75">
      <c r="AK32049" s="121"/>
    </row>
    <row r="32050" spans="37:37" ht="12.75">
      <c r="AK32050" s="121"/>
    </row>
    <row r="32051" spans="37:37" ht="12.75">
      <c r="AK32051" s="121"/>
    </row>
    <row r="32052" spans="37:37" ht="12.75">
      <c r="AK32052" s="121"/>
    </row>
    <row r="32053" spans="37:37" ht="12.75">
      <c r="AK32053" s="121"/>
    </row>
    <row r="32054" spans="37:37" ht="12.75">
      <c r="AK32054" s="121"/>
    </row>
    <row r="32055" spans="37:37" ht="12.75">
      <c r="AK32055" s="121"/>
    </row>
    <row r="32056" spans="37:37" ht="12.75">
      <c r="AK32056" s="121"/>
    </row>
    <row r="32057" spans="37:37" ht="12.75">
      <c r="AK32057" s="121"/>
    </row>
    <row r="32058" spans="37:37" ht="12.75">
      <c r="AK32058" s="121"/>
    </row>
    <row r="32059" spans="37:37" ht="12.75">
      <c r="AK32059" s="121"/>
    </row>
    <row r="32060" spans="37:37" ht="12.75">
      <c r="AK32060" s="121"/>
    </row>
    <row r="32061" spans="37:37" ht="12.75">
      <c r="AK32061" s="121"/>
    </row>
    <row r="32062" spans="37:37" ht="12.75">
      <c r="AK32062" s="121"/>
    </row>
    <row r="32063" spans="37:37" ht="12.75">
      <c r="AK32063" s="121"/>
    </row>
    <row r="32064" spans="37:37" ht="12.75">
      <c r="AK32064" s="121"/>
    </row>
    <row r="32065" spans="37:37" ht="12.75">
      <c r="AK32065" s="121"/>
    </row>
    <row r="32066" spans="37:37" ht="12.75">
      <c r="AK32066" s="121"/>
    </row>
    <row r="32067" spans="37:37" ht="12.75">
      <c r="AK32067" s="121"/>
    </row>
    <row r="32068" spans="37:37" ht="12.75">
      <c r="AK32068" s="121"/>
    </row>
    <row r="32069" spans="37:37" ht="12.75">
      <c r="AK32069" s="121"/>
    </row>
    <row r="32070" spans="37:37" ht="12.75">
      <c r="AK32070" s="121"/>
    </row>
    <row r="32071" spans="37:37" ht="12.75">
      <c r="AK32071" s="121"/>
    </row>
    <row r="32072" spans="37:37" ht="12.75">
      <c r="AK32072" s="121"/>
    </row>
    <row r="32073" spans="37:37" ht="12.75">
      <c r="AK32073" s="121"/>
    </row>
    <row r="32074" spans="37:37" ht="12.75">
      <c r="AK32074" s="121"/>
    </row>
    <row r="32075" spans="37:37" ht="12.75">
      <c r="AK32075" s="121"/>
    </row>
    <row r="32076" spans="37:37" ht="12.75">
      <c r="AK32076" s="121"/>
    </row>
    <row r="32077" spans="37:37" ht="12.75">
      <c r="AK32077" s="121"/>
    </row>
    <row r="32078" spans="37:37" ht="12.75">
      <c r="AK32078" s="121"/>
    </row>
    <row r="32079" spans="37:37" ht="12.75">
      <c r="AK32079" s="121"/>
    </row>
    <row r="32080" spans="37:37" ht="12.75">
      <c r="AK32080" s="121"/>
    </row>
    <row r="32081" spans="37:37" ht="12.75">
      <c r="AK32081" s="121"/>
    </row>
    <row r="32082" spans="37:37" ht="12.75">
      <c r="AK32082" s="121"/>
    </row>
    <row r="32083" spans="37:37" ht="12.75">
      <c r="AK32083" s="121"/>
    </row>
    <row r="32084" spans="37:37" ht="12.75">
      <c r="AK32084" s="121"/>
    </row>
    <row r="32085" spans="37:37" ht="12.75">
      <c r="AK32085" s="121"/>
    </row>
    <row r="32086" spans="37:37" ht="12.75">
      <c r="AK32086" s="121"/>
    </row>
    <row r="32087" spans="37:37" ht="12.75">
      <c r="AK32087" s="121"/>
    </row>
    <row r="32088" spans="37:37" ht="12.75">
      <c r="AK32088" s="121"/>
    </row>
    <row r="32089" spans="37:37" ht="12.75">
      <c r="AK32089" s="121"/>
    </row>
    <row r="32090" spans="37:37" ht="12.75">
      <c r="AK32090" s="121"/>
    </row>
    <row r="32091" spans="37:37" ht="12.75">
      <c r="AK32091" s="121"/>
    </row>
    <row r="32092" spans="37:37" ht="12.75">
      <c r="AK32092" s="121"/>
    </row>
    <row r="32093" spans="37:37" ht="12.75">
      <c r="AK32093" s="121"/>
    </row>
    <row r="32094" spans="37:37" ht="12.75">
      <c r="AK32094" s="121"/>
    </row>
    <row r="32095" spans="37:37" ht="12.75">
      <c r="AK32095" s="121"/>
    </row>
    <row r="32096" spans="37:37" ht="12.75">
      <c r="AK32096" s="121"/>
    </row>
    <row r="32097" spans="37:37" ht="12.75">
      <c r="AK32097" s="121"/>
    </row>
    <row r="32098" spans="37:37" ht="12.75">
      <c r="AK32098" s="121"/>
    </row>
    <row r="32099" spans="37:37" ht="12.75">
      <c r="AK32099" s="121"/>
    </row>
    <row r="32100" spans="37:37" ht="12.75">
      <c r="AK32100" s="121"/>
    </row>
    <row r="32101" spans="37:37" ht="12.75">
      <c r="AK32101" s="121"/>
    </row>
    <row r="32102" spans="37:37" ht="12.75">
      <c r="AK32102" s="121"/>
    </row>
    <row r="32103" spans="37:37" ht="12.75">
      <c r="AK32103" s="121"/>
    </row>
    <row r="32104" spans="37:37" ht="12.75">
      <c r="AK32104" s="121"/>
    </row>
    <row r="32105" spans="37:37" ht="12.75">
      <c r="AK32105" s="121"/>
    </row>
    <row r="32106" spans="37:37" ht="12.75">
      <c r="AK32106" s="121"/>
    </row>
    <row r="32107" spans="37:37" ht="12.75">
      <c r="AK32107" s="121"/>
    </row>
    <row r="32108" spans="37:37" ht="12.75">
      <c r="AK32108" s="121"/>
    </row>
    <row r="32109" spans="37:37" ht="12.75">
      <c r="AK32109" s="121"/>
    </row>
    <row r="32110" spans="37:37" ht="12.75">
      <c r="AK32110" s="121"/>
    </row>
    <row r="32111" spans="37:37" ht="12.75">
      <c r="AK32111" s="121"/>
    </row>
    <row r="32112" spans="37:37" ht="12.75">
      <c r="AK32112" s="121"/>
    </row>
    <row r="32113" spans="37:37" ht="12.75">
      <c r="AK32113" s="121"/>
    </row>
    <row r="32114" spans="37:37" ht="12.75">
      <c r="AK32114" s="121"/>
    </row>
    <row r="32115" spans="37:37" ht="12.75">
      <c r="AK32115" s="121"/>
    </row>
    <row r="32116" spans="37:37" ht="12.75">
      <c r="AK32116" s="121"/>
    </row>
    <row r="32117" spans="37:37" ht="12.75">
      <c r="AK32117" s="121"/>
    </row>
    <row r="32118" spans="37:37" ht="12.75">
      <c r="AK32118" s="121"/>
    </row>
    <row r="32119" spans="37:37" ht="12.75">
      <c r="AK32119" s="121"/>
    </row>
    <row r="32120" spans="37:37" ht="12.75">
      <c r="AK32120" s="121"/>
    </row>
    <row r="32121" spans="37:37" ht="12.75">
      <c r="AK32121" s="121"/>
    </row>
    <row r="32122" spans="37:37" ht="12.75">
      <c r="AK32122" s="121"/>
    </row>
    <row r="32123" spans="37:37" ht="12.75">
      <c r="AK32123" s="121"/>
    </row>
    <row r="32124" spans="37:37" ht="12.75">
      <c r="AK32124" s="121"/>
    </row>
    <row r="32125" spans="37:37" ht="12.75">
      <c r="AK32125" s="121"/>
    </row>
    <row r="32126" spans="37:37" ht="12.75">
      <c r="AK32126" s="121"/>
    </row>
    <row r="32127" spans="37:37" ht="12.75">
      <c r="AK32127" s="121"/>
    </row>
    <row r="32128" spans="37:37" ht="12.75">
      <c r="AK32128" s="121"/>
    </row>
    <row r="32129" spans="37:37" ht="12.75">
      <c r="AK32129" s="121"/>
    </row>
    <row r="32130" spans="37:37" ht="12.75">
      <c r="AK32130" s="121"/>
    </row>
    <row r="32131" spans="37:37" ht="12.75">
      <c r="AK32131" s="121"/>
    </row>
    <row r="32132" spans="37:37" ht="12.75">
      <c r="AK32132" s="121"/>
    </row>
    <row r="32133" spans="37:37" ht="12.75">
      <c r="AK32133" s="121"/>
    </row>
    <row r="32134" spans="37:37" ht="12.75">
      <c r="AK32134" s="121"/>
    </row>
    <row r="32135" spans="37:37" ht="12.75">
      <c r="AK32135" s="121"/>
    </row>
    <row r="32136" spans="37:37" ht="12.75">
      <c r="AK32136" s="121"/>
    </row>
    <row r="32137" spans="37:37" ht="12.75">
      <c r="AK32137" s="121"/>
    </row>
    <row r="32138" spans="37:37" ht="12.75">
      <c r="AK32138" s="121"/>
    </row>
    <row r="32139" spans="37:37" ht="12.75">
      <c r="AK32139" s="121"/>
    </row>
    <row r="32140" spans="37:37" ht="12.75">
      <c r="AK32140" s="121"/>
    </row>
    <row r="32141" spans="37:37" ht="12.75">
      <c r="AK32141" s="121"/>
    </row>
    <row r="32142" spans="37:37" ht="12.75">
      <c r="AK32142" s="121"/>
    </row>
    <row r="32143" spans="37:37" ht="12.75">
      <c r="AK32143" s="121"/>
    </row>
    <row r="32144" spans="37:37" ht="12.75">
      <c r="AK32144" s="121"/>
    </row>
    <row r="32145" spans="37:37" ht="12.75">
      <c r="AK32145" s="121"/>
    </row>
    <row r="32146" spans="37:37" ht="12.75">
      <c r="AK32146" s="121"/>
    </row>
    <row r="32147" spans="37:37" ht="12.75">
      <c r="AK32147" s="121"/>
    </row>
    <row r="32148" spans="37:37" ht="12.75">
      <c r="AK32148" s="121"/>
    </row>
    <row r="32149" spans="37:37" ht="12.75">
      <c r="AK32149" s="121"/>
    </row>
    <row r="32150" spans="37:37" ht="12.75">
      <c r="AK32150" s="121"/>
    </row>
    <row r="32151" spans="37:37" ht="12.75">
      <c r="AK32151" s="121"/>
    </row>
    <row r="32152" spans="37:37" ht="12.75">
      <c r="AK32152" s="121"/>
    </row>
    <row r="32153" spans="37:37" ht="12.75">
      <c r="AK32153" s="121"/>
    </row>
    <row r="32154" spans="37:37" ht="12.75">
      <c r="AK32154" s="121"/>
    </row>
    <row r="32155" spans="37:37" ht="12.75">
      <c r="AK32155" s="121"/>
    </row>
    <row r="32156" spans="37:37" ht="12.75">
      <c r="AK32156" s="121"/>
    </row>
    <row r="32157" spans="37:37" ht="12.75">
      <c r="AK32157" s="121"/>
    </row>
    <row r="32158" spans="37:37" ht="12.75">
      <c r="AK32158" s="121"/>
    </row>
    <row r="32159" spans="37:37" ht="12.75">
      <c r="AK32159" s="121"/>
    </row>
    <row r="32160" spans="37:37" ht="12.75">
      <c r="AK32160" s="121"/>
    </row>
    <row r="32161" spans="37:37" ht="12.75">
      <c r="AK32161" s="121"/>
    </row>
    <row r="32162" spans="37:37" ht="12.75">
      <c r="AK32162" s="121"/>
    </row>
    <row r="32163" spans="37:37" ht="12.75">
      <c r="AK32163" s="121"/>
    </row>
    <row r="32164" spans="37:37" ht="12.75">
      <c r="AK32164" s="121"/>
    </row>
    <row r="32165" spans="37:37" ht="12.75">
      <c r="AK32165" s="121"/>
    </row>
    <row r="32166" spans="37:37" ht="12.75">
      <c r="AK32166" s="121"/>
    </row>
    <row r="32167" spans="37:37" ht="12.75">
      <c r="AK32167" s="121"/>
    </row>
    <row r="32168" spans="37:37" ht="12.75">
      <c r="AK32168" s="121"/>
    </row>
    <row r="32169" spans="37:37" ht="12.75">
      <c r="AK32169" s="121"/>
    </row>
    <row r="32170" spans="37:37" ht="12.75">
      <c r="AK32170" s="121"/>
    </row>
    <row r="32171" spans="37:37" ht="12.75">
      <c r="AK32171" s="121"/>
    </row>
    <row r="32172" spans="37:37" ht="12.75">
      <c r="AK32172" s="121"/>
    </row>
    <row r="32173" spans="37:37" ht="12.75">
      <c r="AK32173" s="121"/>
    </row>
    <row r="32174" spans="37:37" ht="12.75">
      <c r="AK32174" s="121"/>
    </row>
    <row r="32175" spans="37:37" ht="12.75">
      <c r="AK32175" s="121"/>
    </row>
    <row r="32176" spans="37:37" ht="12.75">
      <c r="AK32176" s="121"/>
    </row>
    <row r="32177" spans="37:37" ht="12.75">
      <c r="AK32177" s="121"/>
    </row>
    <row r="32178" spans="37:37" ht="12.75">
      <c r="AK32178" s="121"/>
    </row>
    <row r="32179" spans="37:37" ht="12.75">
      <c r="AK32179" s="121"/>
    </row>
    <row r="32180" spans="37:37" ht="12.75">
      <c r="AK32180" s="121"/>
    </row>
    <row r="32181" spans="37:37" ht="12.75">
      <c r="AK32181" s="121"/>
    </row>
    <row r="32182" spans="37:37" ht="12.75">
      <c r="AK32182" s="121"/>
    </row>
    <row r="32183" spans="37:37" ht="12.75">
      <c r="AK32183" s="121"/>
    </row>
    <row r="32184" spans="37:37" ht="12.75">
      <c r="AK32184" s="121"/>
    </row>
    <row r="32185" spans="37:37" ht="12.75">
      <c r="AK32185" s="121"/>
    </row>
    <row r="32186" spans="37:37" ht="12.75">
      <c r="AK32186" s="121"/>
    </row>
    <row r="32187" spans="37:37" ht="12.75">
      <c r="AK32187" s="121"/>
    </row>
    <row r="32188" spans="37:37" ht="12.75">
      <c r="AK32188" s="121"/>
    </row>
    <row r="32189" spans="37:37" ht="12.75">
      <c r="AK32189" s="121"/>
    </row>
    <row r="32190" spans="37:37" ht="12.75">
      <c r="AK32190" s="121"/>
    </row>
    <row r="32191" spans="37:37" ht="12.75">
      <c r="AK32191" s="121"/>
    </row>
    <row r="32192" spans="37:37" ht="12.75">
      <c r="AK32192" s="121"/>
    </row>
    <row r="32193" spans="37:37" ht="12.75">
      <c r="AK32193" s="121"/>
    </row>
    <row r="32194" spans="37:37" ht="12.75">
      <c r="AK32194" s="121"/>
    </row>
    <row r="32195" spans="37:37" ht="12.75">
      <c r="AK32195" s="121"/>
    </row>
    <row r="32196" spans="37:37" ht="12.75">
      <c r="AK32196" s="121"/>
    </row>
    <row r="32197" spans="37:37" ht="12.75">
      <c r="AK32197" s="121"/>
    </row>
    <row r="32198" spans="37:37" ht="12.75">
      <c r="AK32198" s="121"/>
    </row>
    <row r="32199" spans="37:37" ht="12.75">
      <c r="AK32199" s="121"/>
    </row>
    <row r="32200" spans="37:37" ht="12.75">
      <c r="AK32200" s="121"/>
    </row>
    <row r="32201" spans="37:37" ht="12.75">
      <c r="AK32201" s="121"/>
    </row>
    <row r="32202" spans="37:37" ht="12.75">
      <c r="AK32202" s="121"/>
    </row>
    <row r="32203" spans="37:37" ht="12.75">
      <c r="AK32203" s="121"/>
    </row>
    <row r="32204" spans="37:37" ht="12.75">
      <c r="AK32204" s="121"/>
    </row>
    <row r="32205" spans="37:37" ht="12.75">
      <c r="AK32205" s="121"/>
    </row>
    <row r="32206" spans="37:37" ht="12.75">
      <c r="AK32206" s="121"/>
    </row>
    <row r="32207" spans="37:37" ht="12.75">
      <c r="AK32207" s="121"/>
    </row>
    <row r="32208" spans="37:37" ht="12.75">
      <c r="AK32208" s="121"/>
    </row>
    <row r="32209" spans="37:37" ht="12.75">
      <c r="AK32209" s="121"/>
    </row>
    <row r="32210" spans="37:37" ht="12.75">
      <c r="AK32210" s="121"/>
    </row>
    <row r="32211" spans="37:37" ht="12.75">
      <c r="AK32211" s="121"/>
    </row>
    <row r="32212" spans="37:37" ht="12.75">
      <c r="AK32212" s="121"/>
    </row>
    <row r="32213" spans="37:37" ht="12.75">
      <c r="AK32213" s="121"/>
    </row>
    <row r="32214" spans="37:37" ht="12.75">
      <c r="AK32214" s="121"/>
    </row>
    <row r="32215" spans="37:37" ht="12.75">
      <c r="AK32215" s="121"/>
    </row>
    <row r="32216" spans="37:37" ht="12.75">
      <c r="AK32216" s="121"/>
    </row>
    <row r="32217" spans="37:37" ht="12.75">
      <c r="AK32217" s="121"/>
    </row>
    <row r="32218" spans="37:37" ht="12.75">
      <c r="AK32218" s="121"/>
    </row>
    <row r="32219" spans="37:37" ht="12.75">
      <c r="AK32219" s="121"/>
    </row>
    <row r="32220" spans="37:37" ht="12.75">
      <c r="AK32220" s="121"/>
    </row>
    <row r="32221" spans="37:37" ht="12.75">
      <c r="AK32221" s="121"/>
    </row>
    <row r="32222" spans="37:37" ht="12.75">
      <c r="AK32222" s="121"/>
    </row>
    <row r="32223" spans="37:37" ht="12.75">
      <c r="AK32223" s="121"/>
    </row>
    <row r="32224" spans="37:37" ht="12.75">
      <c r="AK32224" s="121"/>
    </row>
    <row r="32225" spans="37:37" ht="12.75">
      <c r="AK32225" s="121"/>
    </row>
    <row r="32226" spans="37:37" ht="12.75">
      <c r="AK32226" s="121"/>
    </row>
    <row r="32227" spans="37:37" ht="12.75">
      <c r="AK32227" s="121"/>
    </row>
    <row r="32228" spans="37:37" ht="12.75">
      <c r="AK32228" s="121"/>
    </row>
    <row r="32229" spans="37:37" ht="12.75">
      <c r="AK32229" s="121"/>
    </row>
    <row r="32230" spans="37:37" ht="12.75">
      <c r="AK32230" s="121"/>
    </row>
    <row r="32231" spans="37:37" ht="12.75">
      <c r="AK32231" s="121"/>
    </row>
    <row r="32232" spans="37:37" ht="12.75">
      <c r="AK32232" s="121"/>
    </row>
    <row r="32233" spans="37:37" ht="12.75">
      <c r="AK32233" s="121"/>
    </row>
    <row r="32234" spans="37:37" ht="12.75">
      <c r="AK32234" s="121"/>
    </row>
    <row r="32235" spans="37:37" ht="12.75">
      <c r="AK32235" s="121"/>
    </row>
    <row r="32236" spans="37:37" ht="12.75">
      <c r="AK32236" s="121"/>
    </row>
    <row r="32237" spans="37:37" ht="12.75">
      <c r="AK32237" s="121"/>
    </row>
    <row r="32238" spans="37:37" ht="12.75">
      <c r="AK32238" s="121"/>
    </row>
    <row r="32239" spans="37:37" ht="12.75">
      <c r="AK32239" s="121"/>
    </row>
    <row r="32240" spans="37:37" ht="12.75">
      <c r="AK32240" s="121"/>
    </row>
    <row r="32241" spans="37:37" ht="12.75">
      <c r="AK32241" s="121"/>
    </row>
    <row r="32242" spans="37:37" ht="12.75">
      <c r="AK32242" s="121"/>
    </row>
    <row r="32243" spans="37:37" ht="12.75">
      <c r="AK32243" s="121"/>
    </row>
    <row r="32244" spans="37:37" ht="12.75">
      <c r="AK32244" s="121"/>
    </row>
    <row r="32245" spans="37:37" ht="12.75">
      <c r="AK32245" s="121"/>
    </row>
    <row r="32246" spans="37:37" ht="12.75">
      <c r="AK32246" s="121"/>
    </row>
    <row r="32247" spans="37:37" ht="12.75">
      <c r="AK32247" s="121"/>
    </row>
    <row r="32248" spans="37:37" ht="12.75">
      <c r="AK32248" s="121"/>
    </row>
    <row r="32249" spans="37:37" ht="12.75">
      <c r="AK32249" s="121"/>
    </row>
    <row r="32250" spans="37:37" ht="12.75">
      <c r="AK32250" s="121"/>
    </row>
    <row r="32251" spans="37:37" ht="12.75">
      <c r="AK32251" s="121"/>
    </row>
    <row r="32252" spans="37:37" ht="12.75">
      <c r="AK32252" s="121"/>
    </row>
    <row r="32253" spans="37:37" ht="12.75">
      <c r="AK32253" s="121"/>
    </row>
    <row r="32254" spans="37:37" ht="12.75">
      <c r="AK32254" s="121"/>
    </row>
    <row r="32255" spans="37:37" ht="12.75">
      <c r="AK32255" s="121"/>
    </row>
    <row r="32256" spans="37:37" ht="12.75">
      <c r="AK32256" s="121"/>
    </row>
    <row r="32257" spans="37:37" ht="12.75">
      <c r="AK32257" s="121"/>
    </row>
    <row r="32258" spans="37:37" ht="12.75">
      <c r="AK32258" s="121"/>
    </row>
    <row r="32259" spans="37:37" ht="12.75">
      <c r="AK32259" s="121"/>
    </row>
    <row r="32260" spans="37:37" ht="12.75">
      <c r="AK32260" s="121"/>
    </row>
    <row r="32261" spans="37:37" ht="12.75">
      <c r="AK32261" s="121"/>
    </row>
    <row r="32262" spans="37:37" ht="12.75">
      <c r="AK32262" s="121"/>
    </row>
    <row r="32263" spans="37:37" ht="12.75">
      <c r="AK32263" s="121"/>
    </row>
    <row r="32264" spans="37:37" ht="12.75">
      <c r="AK32264" s="121"/>
    </row>
    <row r="32265" spans="37:37" ht="12.75">
      <c r="AK32265" s="121"/>
    </row>
    <row r="32266" spans="37:37" ht="12.75">
      <c r="AK32266" s="121"/>
    </row>
    <row r="32267" spans="37:37" ht="12.75">
      <c r="AK32267" s="121"/>
    </row>
    <row r="32268" spans="37:37" ht="12.75">
      <c r="AK32268" s="121"/>
    </row>
    <row r="32269" spans="37:37" ht="12.75">
      <c r="AK32269" s="121"/>
    </row>
    <row r="32270" spans="37:37" ht="12.75">
      <c r="AK32270" s="121"/>
    </row>
    <row r="32271" spans="37:37" ht="12.75">
      <c r="AK32271" s="121"/>
    </row>
    <row r="32272" spans="37:37" ht="12.75">
      <c r="AK32272" s="121"/>
    </row>
    <row r="32273" spans="37:37" ht="12.75">
      <c r="AK32273" s="121"/>
    </row>
    <row r="32274" spans="37:37" ht="12.75">
      <c r="AK32274" s="121"/>
    </row>
    <row r="32275" spans="37:37" ht="12.75">
      <c r="AK32275" s="121"/>
    </row>
    <row r="32276" spans="37:37" ht="12.75">
      <c r="AK32276" s="121"/>
    </row>
    <row r="32277" spans="37:37" ht="12.75">
      <c r="AK32277" s="121"/>
    </row>
    <row r="32278" spans="37:37" ht="12.75">
      <c r="AK32278" s="121"/>
    </row>
    <row r="32279" spans="37:37" ht="12.75">
      <c r="AK32279" s="121"/>
    </row>
    <row r="32280" spans="37:37" ht="12.75">
      <c r="AK32280" s="121"/>
    </row>
    <row r="32281" spans="37:37" ht="12.75">
      <c r="AK32281" s="121"/>
    </row>
    <row r="32282" spans="37:37" ht="12.75">
      <c r="AK32282" s="121"/>
    </row>
    <row r="32283" spans="37:37" ht="12.75">
      <c r="AK32283" s="121"/>
    </row>
    <row r="32284" spans="37:37" ht="12.75">
      <c r="AK32284" s="121"/>
    </row>
    <row r="32285" spans="37:37" ht="12.75">
      <c r="AK32285" s="121"/>
    </row>
    <row r="32286" spans="37:37" ht="12.75">
      <c r="AK32286" s="121"/>
    </row>
    <row r="32287" spans="37:37" ht="12.75">
      <c r="AK32287" s="121"/>
    </row>
    <row r="32288" spans="37:37" ht="12.75">
      <c r="AK32288" s="121"/>
    </row>
    <row r="32289" spans="37:37" ht="12.75">
      <c r="AK32289" s="121"/>
    </row>
    <row r="32290" spans="37:37" ht="12.75">
      <c r="AK32290" s="121"/>
    </row>
    <row r="32291" spans="37:37" ht="12.75">
      <c r="AK32291" s="121"/>
    </row>
    <row r="32292" spans="37:37" ht="12.75">
      <c r="AK32292" s="121"/>
    </row>
    <row r="32293" spans="37:37" ht="12.75">
      <c r="AK32293" s="121"/>
    </row>
    <row r="32294" spans="37:37" ht="12.75">
      <c r="AK32294" s="121"/>
    </row>
    <row r="32295" spans="37:37" ht="12.75">
      <c r="AK32295" s="121"/>
    </row>
    <row r="32296" spans="37:37" ht="12.75">
      <c r="AK32296" s="121"/>
    </row>
    <row r="32297" spans="37:37" ht="12.75">
      <c r="AK32297" s="121"/>
    </row>
    <row r="32298" spans="37:37" ht="12.75">
      <c r="AK32298" s="121"/>
    </row>
    <row r="32299" spans="37:37" ht="12.75">
      <c r="AK32299" s="121"/>
    </row>
    <row r="32300" spans="37:37" ht="12.75">
      <c r="AK32300" s="121"/>
    </row>
    <row r="32301" spans="37:37" ht="12.75">
      <c r="AK32301" s="121"/>
    </row>
    <row r="32302" spans="37:37" ht="12.75">
      <c r="AK32302" s="121"/>
    </row>
    <row r="32303" spans="37:37" ht="12.75">
      <c r="AK32303" s="121"/>
    </row>
    <row r="32304" spans="37:37" ht="12.75">
      <c r="AK32304" s="121"/>
    </row>
    <row r="32305" spans="37:37" ht="12.75">
      <c r="AK32305" s="121"/>
    </row>
    <row r="32306" spans="37:37" ht="12.75">
      <c r="AK32306" s="121"/>
    </row>
    <row r="32307" spans="37:37" ht="12.75">
      <c r="AK32307" s="121"/>
    </row>
    <row r="32308" spans="37:37" ht="12.75">
      <c r="AK32308" s="121"/>
    </row>
    <row r="32309" spans="37:37" ht="12.75">
      <c r="AK32309" s="121"/>
    </row>
    <row r="32310" spans="37:37" ht="12.75">
      <c r="AK32310" s="121"/>
    </row>
    <row r="32311" spans="37:37" ht="12.75">
      <c r="AK32311" s="121"/>
    </row>
    <row r="32312" spans="37:37" ht="12.75">
      <c r="AK32312" s="121"/>
    </row>
    <row r="32313" spans="37:37" ht="12.75">
      <c r="AK32313" s="121"/>
    </row>
    <row r="32314" spans="37:37" ht="12.75">
      <c r="AK32314" s="121"/>
    </row>
    <row r="32315" spans="37:37" ht="12.75">
      <c r="AK32315" s="121"/>
    </row>
    <row r="32316" spans="37:37" ht="12.75">
      <c r="AK32316" s="121"/>
    </row>
    <row r="32317" spans="37:37" ht="12.75">
      <c r="AK32317" s="121"/>
    </row>
    <row r="32318" spans="37:37" ht="12.75">
      <c r="AK32318" s="121"/>
    </row>
    <row r="32319" spans="37:37" ht="12.75">
      <c r="AK32319" s="121"/>
    </row>
    <row r="32320" spans="37:37" ht="12.75">
      <c r="AK32320" s="121"/>
    </row>
    <row r="32321" spans="37:37" ht="12.75">
      <c r="AK32321" s="121"/>
    </row>
    <row r="32322" spans="37:37" ht="12.75">
      <c r="AK32322" s="121"/>
    </row>
    <row r="32323" spans="37:37" ht="12.75">
      <c r="AK32323" s="121"/>
    </row>
    <row r="32324" spans="37:37" ht="12.75">
      <c r="AK32324" s="121"/>
    </row>
    <row r="32325" spans="37:37" ht="12.75">
      <c r="AK32325" s="121"/>
    </row>
    <row r="32326" spans="37:37" ht="12.75">
      <c r="AK32326" s="121"/>
    </row>
    <row r="32327" spans="37:37" ht="12.75">
      <c r="AK32327" s="121"/>
    </row>
    <row r="32328" spans="37:37" ht="12.75">
      <c r="AK32328" s="121"/>
    </row>
    <row r="32329" spans="37:37" ht="12.75">
      <c r="AK32329" s="121"/>
    </row>
    <row r="32330" spans="37:37" ht="12.75">
      <c r="AK32330" s="121"/>
    </row>
    <row r="32331" spans="37:37" ht="12.75">
      <c r="AK32331" s="121"/>
    </row>
    <row r="32332" spans="37:37" ht="12.75">
      <c r="AK32332" s="121"/>
    </row>
    <row r="32333" spans="37:37" ht="12.75">
      <c r="AK32333" s="121"/>
    </row>
    <row r="32334" spans="37:37" ht="12.75">
      <c r="AK32334" s="121"/>
    </row>
    <row r="32335" spans="37:37" ht="12.75">
      <c r="AK32335" s="121"/>
    </row>
    <row r="32336" spans="37:37" ht="12.75">
      <c r="AK32336" s="121"/>
    </row>
    <row r="32337" spans="37:37" ht="12.75">
      <c r="AK32337" s="121"/>
    </row>
    <row r="32338" spans="37:37" ht="12.75">
      <c r="AK32338" s="121"/>
    </row>
    <row r="32339" spans="37:37" ht="12.75">
      <c r="AK32339" s="121"/>
    </row>
    <row r="32340" spans="37:37" ht="12.75">
      <c r="AK32340" s="121"/>
    </row>
    <row r="32341" spans="37:37" ht="12.75">
      <c r="AK32341" s="121"/>
    </row>
    <row r="32342" spans="37:37" ht="12.75">
      <c r="AK32342" s="121"/>
    </row>
    <row r="32343" spans="37:37" ht="12.75">
      <c r="AK32343" s="121"/>
    </row>
    <row r="32344" spans="37:37" ht="12.75">
      <c r="AK32344" s="121"/>
    </row>
    <row r="32345" spans="37:37" ht="12.75">
      <c r="AK32345" s="121"/>
    </row>
    <row r="32346" spans="37:37" ht="12.75">
      <c r="AK32346" s="121"/>
    </row>
    <row r="32347" spans="37:37" ht="12.75">
      <c r="AK32347" s="121"/>
    </row>
    <row r="32348" spans="37:37" ht="12.75">
      <c r="AK32348" s="121"/>
    </row>
    <row r="32349" spans="37:37" ht="12.75">
      <c r="AK32349" s="121"/>
    </row>
    <row r="32350" spans="37:37" ht="12.75">
      <c r="AK32350" s="121"/>
    </row>
    <row r="32351" spans="37:37" ht="12.75">
      <c r="AK32351" s="121"/>
    </row>
    <row r="32352" spans="37:37" ht="12.75">
      <c r="AK32352" s="121"/>
    </row>
    <row r="32353" spans="37:37" ht="12.75">
      <c r="AK32353" s="121"/>
    </row>
    <row r="32354" spans="37:37" ht="12.75">
      <c r="AK32354" s="121"/>
    </row>
    <row r="32355" spans="37:37" ht="12.75">
      <c r="AK32355" s="121"/>
    </row>
    <row r="32356" spans="37:37" ht="12.75">
      <c r="AK32356" s="121"/>
    </row>
    <row r="32357" spans="37:37" ht="12.75">
      <c r="AK32357" s="121"/>
    </row>
    <row r="32358" spans="37:37" ht="12.75">
      <c r="AK32358" s="121"/>
    </row>
    <row r="32359" spans="37:37" ht="12.75">
      <c r="AK32359" s="121"/>
    </row>
    <row r="32360" spans="37:37" ht="12.75">
      <c r="AK32360" s="121"/>
    </row>
    <row r="32361" spans="37:37" ht="12.75">
      <c r="AK32361" s="121"/>
    </row>
    <row r="32362" spans="37:37" ht="12.75">
      <c r="AK32362" s="121"/>
    </row>
    <row r="32363" spans="37:37" ht="12.75">
      <c r="AK32363" s="121"/>
    </row>
    <row r="32364" spans="37:37" ht="12.75">
      <c r="AK32364" s="121"/>
    </row>
    <row r="32365" spans="37:37" ht="12.75">
      <c r="AK32365" s="121"/>
    </row>
    <row r="32366" spans="37:37" ht="12.75">
      <c r="AK32366" s="121"/>
    </row>
    <row r="32367" spans="37:37" ht="12.75">
      <c r="AK32367" s="121"/>
    </row>
    <row r="32368" spans="37:37" ht="12.75">
      <c r="AK32368" s="121"/>
    </row>
    <row r="32369" spans="37:37" ht="12.75">
      <c r="AK32369" s="121"/>
    </row>
    <row r="32370" spans="37:37" ht="12.75">
      <c r="AK32370" s="121"/>
    </row>
    <row r="32371" spans="37:37" ht="12.75">
      <c r="AK32371" s="121"/>
    </row>
    <row r="32372" spans="37:37" ht="12.75">
      <c r="AK32372" s="121"/>
    </row>
    <row r="32373" spans="37:37" ht="12.75">
      <c r="AK32373" s="121"/>
    </row>
    <row r="32374" spans="37:37" ht="12.75">
      <c r="AK32374" s="121"/>
    </row>
    <row r="32375" spans="37:37" ht="12.75">
      <c r="AK32375" s="121"/>
    </row>
    <row r="32376" spans="37:37" ht="12.75">
      <c r="AK32376" s="121"/>
    </row>
    <row r="32377" spans="37:37" ht="12.75">
      <c r="AK32377" s="121"/>
    </row>
    <row r="32378" spans="37:37" ht="12.75">
      <c r="AK32378" s="121"/>
    </row>
    <row r="32379" spans="37:37" ht="12.75">
      <c r="AK32379" s="121"/>
    </row>
    <row r="32380" spans="37:37" ht="12.75">
      <c r="AK32380" s="121"/>
    </row>
    <row r="32381" spans="37:37" ht="12.75">
      <c r="AK32381" s="121"/>
    </row>
    <row r="32382" spans="37:37" ht="12.75">
      <c r="AK32382" s="121"/>
    </row>
    <row r="32383" spans="37:37" ht="12.75">
      <c r="AK32383" s="121"/>
    </row>
    <row r="32384" spans="37:37" ht="12.75">
      <c r="AK32384" s="121"/>
    </row>
    <row r="32385" spans="37:37" ht="12.75">
      <c r="AK32385" s="121"/>
    </row>
    <row r="32386" spans="37:37" ht="12.75">
      <c r="AK32386" s="121"/>
    </row>
    <row r="32387" spans="37:37" ht="12.75">
      <c r="AK32387" s="121"/>
    </row>
    <row r="32388" spans="37:37" ht="12.75">
      <c r="AK32388" s="121"/>
    </row>
    <row r="32389" spans="37:37" ht="12.75">
      <c r="AK32389" s="121"/>
    </row>
    <row r="32390" spans="37:37" ht="12.75">
      <c r="AK32390" s="121"/>
    </row>
    <row r="32391" spans="37:37" ht="12.75">
      <c r="AK32391" s="121"/>
    </row>
    <row r="32392" spans="37:37" ht="12.75">
      <c r="AK32392" s="121"/>
    </row>
    <row r="32393" spans="37:37" ht="12.75">
      <c r="AK32393" s="121"/>
    </row>
    <row r="32394" spans="37:37" ht="12.75">
      <c r="AK32394" s="121"/>
    </row>
    <row r="32395" spans="37:37" ht="12.75">
      <c r="AK32395" s="121"/>
    </row>
    <row r="32396" spans="37:37" ht="12.75">
      <c r="AK32396" s="121"/>
    </row>
    <row r="32397" spans="37:37" ht="12.75">
      <c r="AK32397" s="121"/>
    </row>
    <row r="32398" spans="37:37" ht="12.75">
      <c r="AK32398" s="121"/>
    </row>
    <row r="32399" spans="37:37" ht="12.75">
      <c r="AK32399" s="121"/>
    </row>
    <row r="32400" spans="37:37" ht="12.75">
      <c r="AK32400" s="121"/>
    </row>
    <row r="32401" spans="37:37" ht="12.75">
      <c r="AK32401" s="121"/>
    </row>
    <row r="32402" spans="37:37" ht="12.75">
      <c r="AK32402" s="121"/>
    </row>
    <row r="32403" spans="37:37" ht="12.75">
      <c r="AK32403" s="121"/>
    </row>
    <row r="32404" spans="37:37" ht="12.75">
      <c r="AK32404" s="121"/>
    </row>
    <row r="32405" spans="37:37" ht="12.75">
      <c r="AK32405" s="121"/>
    </row>
    <row r="32406" spans="37:37" ht="12.75">
      <c r="AK32406" s="121"/>
    </row>
    <row r="32407" spans="37:37" ht="12.75">
      <c r="AK32407" s="121"/>
    </row>
    <row r="32408" spans="37:37" ht="12.75">
      <c r="AK32408" s="121"/>
    </row>
    <row r="32409" spans="37:37" ht="12.75">
      <c r="AK32409" s="121"/>
    </row>
    <row r="32410" spans="37:37" ht="12.75">
      <c r="AK32410" s="121"/>
    </row>
    <row r="32411" spans="37:37" ht="12.75">
      <c r="AK32411" s="121"/>
    </row>
    <row r="32412" spans="37:37" ht="12.75">
      <c r="AK32412" s="121"/>
    </row>
    <row r="32413" spans="37:37" ht="12.75">
      <c r="AK32413" s="121"/>
    </row>
    <row r="32414" spans="37:37" ht="12.75">
      <c r="AK32414" s="121"/>
    </row>
    <row r="32415" spans="37:37" ht="12.75">
      <c r="AK32415" s="121"/>
    </row>
    <row r="32416" spans="37:37" ht="12.75">
      <c r="AK32416" s="121"/>
    </row>
    <row r="32417" spans="37:37" ht="12.75">
      <c r="AK32417" s="121"/>
    </row>
    <row r="32418" spans="37:37" ht="12.75">
      <c r="AK32418" s="121"/>
    </row>
    <row r="32419" spans="37:37" ht="12.75">
      <c r="AK32419" s="121"/>
    </row>
    <row r="32420" spans="37:37" ht="12.75">
      <c r="AK32420" s="121"/>
    </row>
    <row r="32421" spans="37:37" ht="12.75">
      <c r="AK32421" s="121"/>
    </row>
    <row r="32422" spans="37:37" ht="12.75">
      <c r="AK32422" s="121"/>
    </row>
    <row r="32423" spans="37:37" ht="12.75">
      <c r="AK32423" s="121"/>
    </row>
    <row r="32424" spans="37:37" ht="12.75">
      <c r="AK32424" s="121"/>
    </row>
    <row r="32425" spans="37:37" ht="12.75">
      <c r="AK32425" s="121"/>
    </row>
    <row r="32426" spans="37:37" ht="12.75">
      <c r="AK32426" s="121"/>
    </row>
    <row r="32427" spans="37:37" ht="12.75">
      <c r="AK32427" s="121"/>
    </row>
    <row r="32428" spans="37:37" ht="12.75">
      <c r="AK32428" s="121"/>
    </row>
    <row r="32429" spans="37:37" ht="12.75">
      <c r="AK32429" s="121"/>
    </row>
    <row r="32430" spans="37:37" ht="12.75">
      <c r="AK32430" s="121"/>
    </row>
    <row r="32431" spans="37:37" ht="12.75">
      <c r="AK32431" s="121"/>
    </row>
    <row r="32432" spans="37:37" ht="12.75">
      <c r="AK32432" s="121"/>
    </row>
    <row r="32433" spans="37:37" ht="12.75">
      <c r="AK32433" s="121"/>
    </row>
    <row r="32434" spans="37:37" ht="12.75">
      <c r="AK32434" s="121"/>
    </row>
    <row r="32435" spans="37:37" ht="12.75">
      <c r="AK32435" s="121"/>
    </row>
    <row r="32436" spans="37:37" ht="12.75">
      <c r="AK32436" s="121"/>
    </row>
    <row r="32437" spans="37:37" ht="12.75">
      <c r="AK32437" s="121"/>
    </row>
    <row r="32438" spans="37:37" ht="12.75">
      <c r="AK32438" s="121"/>
    </row>
    <row r="32439" spans="37:37" ht="12.75">
      <c r="AK32439" s="121"/>
    </row>
    <row r="32440" spans="37:37" ht="12.75">
      <c r="AK32440" s="121"/>
    </row>
    <row r="32441" spans="37:37" ht="12.75">
      <c r="AK32441" s="121"/>
    </row>
    <row r="32442" spans="37:37" ht="12.75">
      <c r="AK32442" s="121"/>
    </row>
    <row r="32443" spans="37:37" ht="12.75">
      <c r="AK32443" s="121"/>
    </row>
    <row r="32444" spans="37:37" ht="12.75">
      <c r="AK32444" s="121"/>
    </row>
    <row r="32445" spans="37:37" ht="12.75">
      <c r="AK32445" s="121"/>
    </row>
    <row r="32446" spans="37:37" ht="12.75">
      <c r="AK32446" s="121"/>
    </row>
    <row r="32447" spans="37:37" ht="12.75">
      <c r="AK32447" s="121"/>
    </row>
    <row r="32448" spans="37:37" ht="12.75">
      <c r="AK32448" s="121"/>
    </row>
    <row r="32449" spans="37:37" ht="12.75">
      <c r="AK32449" s="121"/>
    </row>
    <row r="32450" spans="37:37" ht="12.75">
      <c r="AK32450" s="121"/>
    </row>
    <row r="32451" spans="37:37" ht="12.75">
      <c r="AK32451" s="121"/>
    </row>
    <row r="32452" spans="37:37" ht="12.75">
      <c r="AK32452" s="121"/>
    </row>
    <row r="32453" spans="37:37" ht="12.75">
      <c r="AK32453" s="121"/>
    </row>
    <row r="32454" spans="37:37" ht="12.75">
      <c r="AK32454" s="121"/>
    </row>
    <row r="32455" spans="37:37" ht="12.75">
      <c r="AK32455" s="121"/>
    </row>
    <row r="32456" spans="37:37" ht="12.75">
      <c r="AK32456" s="121"/>
    </row>
    <row r="32457" spans="37:37" ht="12.75">
      <c r="AK32457" s="121"/>
    </row>
    <row r="32458" spans="37:37" ht="12.75">
      <c r="AK32458" s="121"/>
    </row>
    <row r="32459" spans="37:37" ht="12.75">
      <c r="AK32459" s="121"/>
    </row>
    <row r="32460" spans="37:37" ht="12.75">
      <c r="AK32460" s="121"/>
    </row>
    <row r="32461" spans="37:37" ht="12.75">
      <c r="AK32461" s="121"/>
    </row>
    <row r="32462" spans="37:37" ht="12.75">
      <c r="AK32462" s="121"/>
    </row>
    <row r="32463" spans="37:37" ht="12.75">
      <c r="AK32463" s="121"/>
    </row>
    <row r="32464" spans="37:37" ht="12.75">
      <c r="AK32464" s="121"/>
    </row>
    <row r="32465" spans="37:37" ht="12.75">
      <c r="AK32465" s="121"/>
    </row>
    <row r="32466" spans="37:37" ht="12.75">
      <c r="AK32466" s="121"/>
    </row>
    <row r="32467" spans="37:37" ht="12.75">
      <c r="AK32467" s="121"/>
    </row>
    <row r="32468" spans="37:37" ht="12.75">
      <c r="AK32468" s="121"/>
    </row>
    <row r="32469" spans="37:37" ht="12.75">
      <c r="AK32469" s="121"/>
    </row>
    <row r="32470" spans="37:37" ht="12.75">
      <c r="AK32470" s="121"/>
    </row>
    <row r="32471" spans="37:37" ht="12.75">
      <c r="AK32471" s="121"/>
    </row>
    <row r="32472" spans="37:37" ht="12.75">
      <c r="AK32472" s="121"/>
    </row>
    <row r="32473" spans="37:37" ht="12.75">
      <c r="AK32473" s="121"/>
    </row>
    <row r="32474" spans="37:37" ht="12.75">
      <c r="AK32474" s="121"/>
    </row>
    <row r="32475" spans="37:37" ht="12.75">
      <c r="AK32475" s="121"/>
    </row>
    <row r="32476" spans="37:37" ht="12.75">
      <c r="AK32476" s="121"/>
    </row>
    <row r="32477" spans="37:37" ht="12.75">
      <c r="AK32477" s="121"/>
    </row>
    <row r="32478" spans="37:37" ht="12.75">
      <c r="AK32478" s="121"/>
    </row>
    <row r="32479" spans="37:37" ht="12.75">
      <c r="AK32479" s="121"/>
    </row>
    <row r="32480" spans="37:37" ht="12.75">
      <c r="AK32480" s="121"/>
    </row>
    <row r="32481" spans="37:37" ht="12.75">
      <c r="AK32481" s="121"/>
    </row>
    <row r="32482" spans="37:37" ht="12.75">
      <c r="AK32482" s="121"/>
    </row>
    <row r="32483" spans="37:37" ht="12.75">
      <c r="AK32483" s="121"/>
    </row>
    <row r="32484" spans="37:37" ht="12.75">
      <c r="AK32484" s="121"/>
    </row>
    <row r="32485" spans="37:37" ht="12.75">
      <c r="AK32485" s="121"/>
    </row>
    <row r="32486" spans="37:37" ht="12.75">
      <c r="AK32486" s="121"/>
    </row>
    <row r="32487" spans="37:37" ht="12.75">
      <c r="AK32487" s="121"/>
    </row>
    <row r="32488" spans="37:37" ht="12.75">
      <c r="AK32488" s="121"/>
    </row>
    <row r="32489" spans="37:37" ht="12.75">
      <c r="AK32489" s="121"/>
    </row>
    <row r="32490" spans="37:37" ht="12.75">
      <c r="AK32490" s="121"/>
    </row>
    <row r="32491" spans="37:37" ht="12.75">
      <c r="AK32491" s="121"/>
    </row>
    <row r="32492" spans="37:37" ht="12.75">
      <c r="AK32492" s="121"/>
    </row>
    <row r="32493" spans="37:37" ht="12.75">
      <c r="AK32493" s="121"/>
    </row>
    <row r="32494" spans="37:37" ht="12.75">
      <c r="AK32494" s="121"/>
    </row>
    <row r="32495" spans="37:37" ht="12.75">
      <c r="AK32495" s="121"/>
    </row>
    <row r="32496" spans="37:37" ht="12.75">
      <c r="AK32496" s="121"/>
    </row>
    <row r="32497" spans="37:37" ht="12.75">
      <c r="AK32497" s="121"/>
    </row>
    <row r="32498" spans="37:37" ht="12.75">
      <c r="AK32498" s="121"/>
    </row>
    <row r="32499" spans="37:37" ht="12.75">
      <c r="AK32499" s="121"/>
    </row>
    <row r="32500" spans="37:37" ht="12.75">
      <c r="AK32500" s="121"/>
    </row>
    <row r="32501" spans="37:37" ht="12.75">
      <c r="AK32501" s="121"/>
    </row>
    <row r="32502" spans="37:37" ht="12.75">
      <c r="AK32502" s="121"/>
    </row>
    <row r="32503" spans="37:37" ht="12.75">
      <c r="AK32503" s="121"/>
    </row>
    <row r="32504" spans="37:37" ht="12.75">
      <c r="AK32504" s="121"/>
    </row>
    <row r="32505" spans="37:37" ht="12.75">
      <c r="AK32505" s="121"/>
    </row>
    <row r="32506" spans="37:37" ht="12.75">
      <c r="AK32506" s="121"/>
    </row>
    <row r="32507" spans="37:37" ht="12.75">
      <c r="AK32507" s="121"/>
    </row>
    <row r="32508" spans="37:37" ht="12.75">
      <c r="AK32508" s="121"/>
    </row>
    <row r="32509" spans="37:37" ht="12.75">
      <c r="AK32509" s="121"/>
    </row>
    <row r="32510" spans="37:37" ht="12.75">
      <c r="AK32510" s="121"/>
    </row>
    <row r="32511" spans="37:37" ht="12.75">
      <c r="AK32511" s="121"/>
    </row>
    <row r="32512" spans="37:37" ht="12.75">
      <c r="AK32512" s="121"/>
    </row>
    <row r="32513" spans="37:37" ht="12.75">
      <c r="AK32513" s="121"/>
    </row>
    <row r="32514" spans="37:37" ht="12.75">
      <c r="AK32514" s="121"/>
    </row>
    <row r="32515" spans="37:37" ht="12.75">
      <c r="AK32515" s="121"/>
    </row>
    <row r="32516" spans="37:37" ht="12.75">
      <c r="AK32516" s="121"/>
    </row>
    <row r="32517" spans="37:37" ht="12.75">
      <c r="AK32517" s="121"/>
    </row>
    <row r="32518" spans="37:37" ht="12.75">
      <c r="AK32518" s="121"/>
    </row>
    <row r="32519" spans="37:37" ht="12.75">
      <c r="AK32519" s="121"/>
    </row>
    <row r="32520" spans="37:37" ht="12.75">
      <c r="AK32520" s="121"/>
    </row>
    <row r="32521" spans="37:37" ht="12.75">
      <c r="AK32521" s="121"/>
    </row>
    <row r="32522" spans="37:37" ht="12.75">
      <c r="AK32522" s="121"/>
    </row>
    <row r="32523" spans="37:37" ht="12.75">
      <c r="AK32523" s="121"/>
    </row>
    <row r="32524" spans="37:37" ht="12.75">
      <c r="AK32524" s="121"/>
    </row>
    <row r="32525" spans="37:37" ht="12.75">
      <c r="AK32525" s="121"/>
    </row>
    <row r="32526" spans="37:37" ht="12.75">
      <c r="AK32526" s="121"/>
    </row>
    <row r="32527" spans="37:37" ht="12.75">
      <c r="AK32527" s="121"/>
    </row>
    <row r="32528" spans="37:37" ht="12.75">
      <c r="AK32528" s="121"/>
    </row>
    <row r="32529" spans="37:37" ht="12.75">
      <c r="AK32529" s="121"/>
    </row>
    <row r="32530" spans="37:37" ht="12.75">
      <c r="AK32530" s="121"/>
    </row>
    <row r="32531" spans="37:37" ht="12.75">
      <c r="AK32531" s="121"/>
    </row>
    <row r="32532" spans="37:37" ht="12.75">
      <c r="AK32532" s="121"/>
    </row>
    <row r="32533" spans="37:37" ht="12.75">
      <c r="AK32533" s="121"/>
    </row>
    <row r="32534" spans="37:37" ht="12.75">
      <c r="AK32534" s="121"/>
    </row>
    <row r="32535" spans="37:37" ht="12.75">
      <c r="AK32535" s="121"/>
    </row>
    <row r="32536" spans="37:37" ht="12.75">
      <c r="AK32536" s="121"/>
    </row>
    <row r="32537" spans="37:37" ht="12.75">
      <c r="AK32537" s="121"/>
    </row>
    <row r="32538" spans="37:37" ht="12.75">
      <c r="AK32538" s="121"/>
    </row>
    <row r="32539" spans="37:37" ht="12.75">
      <c r="AK32539" s="121"/>
    </row>
    <row r="32540" spans="37:37" ht="12.75">
      <c r="AK32540" s="121"/>
    </row>
    <row r="32541" spans="37:37" ht="12.75">
      <c r="AK32541" s="121"/>
    </row>
    <row r="32542" spans="37:37" ht="12.75">
      <c r="AK32542" s="121"/>
    </row>
    <row r="32543" spans="37:37" ht="12.75">
      <c r="AK32543" s="121"/>
    </row>
    <row r="32544" spans="37:37" ht="12.75">
      <c r="AK32544" s="121"/>
    </row>
    <row r="32545" spans="37:37" ht="12.75">
      <c r="AK32545" s="121"/>
    </row>
    <row r="32546" spans="37:37" ht="12.75">
      <c r="AK32546" s="121"/>
    </row>
    <row r="32547" spans="37:37" ht="12.75">
      <c r="AK32547" s="121"/>
    </row>
    <row r="32548" spans="37:37" ht="12.75">
      <c r="AK32548" s="121"/>
    </row>
    <row r="32549" spans="37:37" ht="12.75">
      <c r="AK32549" s="121"/>
    </row>
    <row r="32550" spans="37:37" ht="12.75">
      <c r="AK32550" s="121"/>
    </row>
    <row r="32551" spans="37:37" ht="12.75">
      <c r="AK32551" s="121"/>
    </row>
    <row r="32552" spans="37:37" ht="12.75">
      <c r="AK32552" s="121"/>
    </row>
    <row r="32553" spans="37:37" ht="12.75">
      <c r="AK32553" s="121"/>
    </row>
    <row r="32554" spans="37:37" ht="12.75">
      <c r="AK32554" s="121"/>
    </row>
    <row r="32555" spans="37:37" ht="12.75">
      <c r="AK32555" s="121"/>
    </row>
    <row r="32556" spans="37:37" ht="12.75">
      <c r="AK32556" s="121"/>
    </row>
    <row r="32557" spans="37:37" ht="12.75">
      <c r="AK32557" s="121"/>
    </row>
    <row r="32558" spans="37:37" ht="12.75">
      <c r="AK32558" s="121"/>
    </row>
    <row r="32559" spans="37:37" ht="12.75">
      <c r="AK32559" s="121"/>
    </row>
    <row r="32560" spans="37:37" ht="12.75">
      <c r="AK32560" s="121"/>
    </row>
    <row r="32561" spans="37:37" ht="12.75">
      <c r="AK32561" s="121"/>
    </row>
    <row r="32562" spans="37:37" ht="12.75">
      <c r="AK32562" s="121"/>
    </row>
    <row r="32563" spans="37:37" ht="12.75">
      <c r="AK32563" s="121"/>
    </row>
    <row r="32564" spans="37:37" ht="12.75">
      <c r="AK32564" s="121"/>
    </row>
    <row r="32565" spans="37:37" ht="12.75">
      <c r="AK32565" s="121"/>
    </row>
    <row r="32566" spans="37:37" ht="12.75">
      <c r="AK32566" s="121"/>
    </row>
    <row r="32567" spans="37:37" ht="12.75">
      <c r="AK32567" s="121"/>
    </row>
    <row r="32568" spans="37:37" ht="12.75">
      <c r="AK32568" s="121"/>
    </row>
    <row r="32569" spans="37:37" ht="12.75">
      <c r="AK32569" s="121"/>
    </row>
    <row r="32570" spans="37:37" ht="12.75">
      <c r="AK32570" s="121"/>
    </row>
    <row r="32571" spans="37:37" ht="12.75">
      <c r="AK32571" s="121"/>
    </row>
    <row r="32572" spans="37:37" ht="12.75">
      <c r="AK32572" s="121"/>
    </row>
    <row r="32573" spans="37:37" ht="12.75">
      <c r="AK32573" s="121"/>
    </row>
    <row r="32574" spans="37:37" ht="12.75">
      <c r="AK32574" s="121"/>
    </row>
    <row r="32575" spans="37:37" ht="12.75">
      <c r="AK32575" s="121"/>
    </row>
    <row r="32576" spans="37:37" ht="12.75">
      <c r="AK32576" s="121"/>
    </row>
    <row r="32577" spans="37:37" ht="12.75">
      <c r="AK32577" s="121"/>
    </row>
    <row r="32578" spans="37:37" ht="12.75">
      <c r="AK32578" s="121"/>
    </row>
    <row r="32579" spans="37:37" ht="12.75">
      <c r="AK32579" s="121"/>
    </row>
    <row r="32580" spans="37:37" ht="12.75">
      <c r="AK32580" s="121"/>
    </row>
    <row r="32581" spans="37:37" ht="12.75">
      <c r="AK32581" s="121"/>
    </row>
    <row r="32582" spans="37:37" ht="12.75">
      <c r="AK32582" s="121"/>
    </row>
    <row r="32583" spans="37:37" ht="12.75">
      <c r="AK32583" s="121"/>
    </row>
    <row r="32584" spans="37:37" ht="12.75">
      <c r="AK32584" s="121"/>
    </row>
    <row r="32585" spans="37:37" ht="12.75">
      <c r="AK32585" s="121"/>
    </row>
    <row r="32586" spans="37:37" ht="12.75">
      <c r="AK32586" s="121"/>
    </row>
    <row r="32587" spans="37:37" ht="12.75">
      <c r="AK32587" s="121"/>
    </row>
    <row r="32588" spans="37:37" ht="12.75">
      <c r="AK32588" s="121"/>
    </row>
    <row r="32589" spans="37:37" ht="12.75">
      <c r="AK32589" s="121"/>
    </row>
    <row r="32590" spans="37:37" ht="12.75">
      <c r="AK32590" s="121"/>
    </row>
    <row r="32591" spans="37:37" ht="12.75">
      <c r="AK32591" s="121"/>
    </row>
    <row r="32592" spans="37:37" ht="12.75">
      <c r="AK32592" s="121"/>
    </row>
    <row r="32593" spans="37:37" ht="12.75">
      <c r="AK32593" s="121"/>
    </row>
    <row r="32594" spans="37:37" ht="12.75">
      <c r="AK32594" s="121"/>
    </row>
    <row r="32595" spans="37:37" ht="12.75">
      <c r="AK32595" s="121"/>
    </row>
    <row r="32596" spans="37:37" ht="12.75">
      <c r="AK32596" s="121"/>
    </row>
    <row r="32597" spans="37:37" ht="12.75">
      <c r="AK32597" s="121"/>
    </row>
    <row r="32598" spans="37:37" ht="12.75">
      <c r="AK32598" s="121"/>
    </row>
    <row r="32599" spans="37:37" ht="12.75">
      <c r="AK32599" s="121"/>
    </row>
    <row r="32600" spans="37:37" ht="12.75">
      <c r="AK32600" s="121"/>
    </row>
    <row r="32601" spans="37:37" ht="12.75">
      <c r="AK32601" s="121"/>
    </row>
    <row r="32602" spans="37:37" ht="12.75">
      <c r="AK32602" s="121"/>
    </row>
    <row r="32603" spans="37:37" ht="12.75">
      <c r="AK32603" s="121"/>
    </row>
    <row r="32604" spans="37:37" ht="12.75">
      <c r="AK32604" s="121"/>
    </row>
    <row r="32605" spans="37:37" ht="12.75">
      <c r="AK32605" s="121"/>
    </row>
    <row r="32606" spans="37:37" ht="12.75">
      <c r="AK32606" s="121"/>
    </row>
    <row r="32607" spans="37:37" ht="12.75">
      <c r="AK32607" s="121"/>
    </row>
    <row r="32608" spans="37:37" ht="12.75">
      <c r="AK32608" s="121"/>
    </row>
    <row r="32609" spans="37:37" ht="12.75">
      <c r="AK32609" s="121"/>
    </row>
    <row r="32610" spans="37:37" ht="12.75">
      <c r="AK32610" s="121"/>
    </row>
    <row r="32611" spans="37:37" ht="12.75">
      <c r="AK32611" s="121"/>
    </row>
    <row r="32612" spans="37:37" ht="12.75">
      <c r="AK32612" s="121"/>
    </row>
    <row r="32613" spans="37:37" ht="12.75">
      <c r="AK32613" s="121"/>
    </row>
    <row r="32614" spans="37:37" ht="12.75">
      <c r="AK32614" s="121"/>
    </row>
    <row r="32615" spans="37:37" ht="12.75">
      <c r="AK32615" s="121"/>
    </row>
    <row r="32616" spans="37:37" ht="12.75">
      <c r="AK32616" s="121"/>
    </row>
    <row r="32617" spans="37:37" ht="12.75">
      <c r="AK32617" s="121"/>
    </row>
    <row r="32618" spans="37:37" ht="12.75">
      <c r="AK32618" s="121"/>
    </row>
    <row r="32619" spans="37:37" ht="12.75">
      <c r="AK32619" s="121"/>
    </row>
    <row r="32620" spans="37:37" ht="12.75">
      <c r="AK32620" s="121"/>
    </row>
    <row r="32621" spans="37:37" ht="12.75">
      <c r="AK32621" s="121"/>
    </row>
    <row r="32622" spans="37:37" ht="12.75">
      <c r="AK32622" s="121"/>
    </row>
    <row r="32623" spans="37:37" ht="12.75">
      <c r="AK32623" s="121"/>
    </row>
    <row r="32624" spans="37:37" ht="12.75">
      <c r="AK32624" s="121"/>
    </row>
    <row r="32625" spans="37:37" ht="12.75">
      <c r="AK32625" s="121"/>
    </row>
    <row r="32626" spans="37:37" ht="12.75">
      <c r="AK32626" s="121"/>
    </row>
    <row r="32627" spans="37:37" ht="12.75">
      <c r="AK32627" s="121"/>
    </row>
    <row r="32628" spans="37:37" ht="12.75">
      <c r="AK32628" s="121"/>
    </row>
    <row r="32629" spans="37:37" ht="12.75">
      <c r="AK32629" s="121"/>
    </row>
    <row r="32630" spans="37:37" ht="12.75">
      <c r="AK32630" s="121"/>
    </row>
    <row r="32631" spans="37:37" ht="12.75">
      <c r="AK32631" s="121"/>
    </row>
    <row r="32632" spans="37:37" ht="12.75">
      <c r="AK32632" s="121"/>
    </row>
    <row r="32633" spans="37:37" ht="12.75">
      <c r="AK32633" s="121"/>
    </row>
    <row r="32634" spans="37:37" ht="12.75">
      <c r="AK32634" s="121"/>
    </row>
    <row r="32635" spans="37:37" ht="12.75">
      <c r="AK32635" s="121"/>
    </row>
    <row r="32636" spans="37:37" ht="12.75">
      <c r="AK32636" s="121"/>
    </row>
    <row r="32637" spans="37:37" ht="12.75">
      <c r="AK32637" s="121"/>
    </row>
    <row r="32638" spans="37:37" ht="12.75">
      <c r="AK32638" s="121"/>
    </row>
    <row r="32639" spans="37:37" ht="12.75">
      <c r="AK32639" s="121"/>
    </row>
    <row r="32640" spans="37:37" ht="12.75">
      <c r="AK32640" s="121"/>
    </row>
    <row r="32641" spans="37:37" ht="12.75">
      <c r="AK32641" s="121"/>
    </row>
    <row r="32642" spans="37:37" ht="12.75">
      <c r="AK32642" s="121"/>
    </row>
    <row r="32643" spans="37:37" ht="12.75">
      <c r="AK32643" s="121"/>
    </row>
    <row r="32644" spans="37:37" ht="12.75">
      <c r="AK32644" s="121"/>
    </row>
    <row r="32645" spans="37:37" ht="12.75">
      <c r="AK32645" s="121"/>
    </row>
    <row r="32646" spans="37:37" ht="12.75">
      <c r="AK32646" s="121"/>
    </row>
    <row r="32647" spans="37:37" ht="12.75">
      <c r="AK32647" s="121"/>
    </row>
    <row r="32648" spans="37:37" ht="12.75">
      <c r="AK32648" s="121"/>
    </row>
    <row r="32649" spans="37:37" ht="12.75">
      <c r="AK32649" s="121"/>
    </row>
    <row r="32650" spans="37:37" ht="12.75">
      <c r="AK32650" s="121"/>
    </row>
    <row r="32651" spans="37:37" ht="12.75">
      <c r="AK32651" s="121"/>
    </row>
    <row r="32652" spans="37:37" ht="12.75">
      <c r="AK32652" s="121"/>
    </row>
    <row r="32653" spans="37:37" ht="12.75">
      <c r="AK32653" s="121"/>
    </row>
    <row r="32654" spans="37:37" ht="12.75">
      <c r="AK32654" s="121"/>
    </row>
    <row r="32655" spans="37:37" ht="12.75">
      <c r="AK32655" s="121"/>
    </row>
    <row r="32656" spans="37:37" ht="12.75">
      <c r="AK32656" s="121"/>
    </row>
    <row r="32657" spans="37:37" ht="12.75">
      <c r="AK32657" s="121"/>
    </row>
    <row r="32658" spans="37:37" ht="12.75">
      <c r="AK32658" s="121"/>
    </row>
    <row r="32659" spans="37:37" ht="12.75">
      <c r="AK32659" s="121"/>
    </row>
    <row r="32660" spans="37:37" ht="12.75">
      <c r="AK32660" s="121"/>
    </row>
    <row r="32661" spans="37:37" ht="12.75">
      <c r="AK32661" s="121"/>
    </row>
    <row r="32662" spans="37:37" ht="12.75">
      <c r="AK32662" s="121"/>
    </row>
    <row r="32663" spans="37:37" ht="12.75">
      <c r="AK32663" s="121"/>
    </row>
    <row r="32664" spans="37:37" ht="12.75">
      <c r="AK32664" s="121"/>
    </row>
    <row r="32665" spans="37:37" ht="12.75">
      <c r="AK32665" s="121"/>
    </row>
    <row r="32666" spans="37:37" ht="12.75">
      <c r="AK32666" s="121"/>
    </row>
    <row r="32667" spans="37:37" ht="12.75">
      <c r="AK32667" s="121"/>
    </row>
    <row r="32668" spans="37:37" ht="12.75">
      <c r="AK32668" s="121"/>
    </row>
    <row r="32669" spans="37:37" ht="12.75">
      <c r="AK32669" s="121"/>
    </row>
    <row r="32670" spans="37:37" ht="12.75">
      <c r="AK32670" s="121"/>
    </row>
    <row r="32671" spans="37:37" ht="12.75">
      <c r="AK32671" s="121"/>
    </row>
    <row r="32672" spans="37:37" ht="12.75">
      <c r="AK32672" s="121"/>
    </row>
    <row r="32673" spans="37:37" ht="12.75">
      <c r="AK32673" s="121"/>
    </row>
    <row r="32674" spans="37:37" ht="12.75">
      <c r="AK32674" s="121"/>
    </row>
    <row r="32675" spans="37:37" ht="12.75">
      <c r="AK32675" s="121"/>
    </row>
    <row r="32676" spans="37:37" ht="12.75">
      <c r="AK32676" s="121"/>
    </row>
    <row r="32677" spans="37:37" ht="12.75">
      <c r="AK32677" s="121"/>
    </row>
    <row r="32678" spans="37:37" ht="12.75">
      <c r="AK32678" s="121"/>
    </row>
    <row r="32679" spans="37:37" ht="12.75">
      <c r="AK32679" s="121"/>
    </row>
    <row r="32680" spans="37:37" ht="12.75">
      <c r="AK32680" s="121"/>
    </row>
    <row r="32681" spans="37:37" ht="12.75">
      <c r="AK32681" s="121"/>
    </row>
    <row r="32682" spans="37:37" ht="12.75">
      <c r="AK32682" s="121"/>
    </row>
    <row r="32683" spans="37:37" ht="12.75">
      <c r="AK32683" s="121"/>
    </row>
    <row r="32684" spans="37:37" ht="12.75">
      <c r="AK32684" s="121"/>
    </row>
    <row r="32685" spans="37:37" ht="12.75">
      <c r="AK32685" s="121"/>
    </row>
    <row r="32686" spans="37:37" ht="12.75">
      <c r="AK32686" s="121"/>
    </row>
    <row r="32687" spans="37:37" ht="12.75">
      <c r="AK32687" s="121"/>
    </row>
    <row r="32688" spans="37:37" ht="12.75">
      <c r="AK32688" s="121"/>
    </row>
    <row r="32689" spans="37:37" ht="12.75">
      <c r="AK32689" s="121"/>
    </row>
    <row r="32690" spans="37:37" ht="12.75">
      <c r="AK32690" s="121"/>
    </row>
    <row r="32691" spans="37:37" ht="12.75">
      <c r="AK32691" s="121"/>
    </row>
    <row r="32692" spans="37:37" ht="12.75">
      <c r="AK32692" s="121"/>
    </row>
    <row r="32693" spans="37:37" ht="12.75">
      <c r="AK32693" s="121"/>
    </row>
    <row r="32694" spans="37:37" ht="12.75">
      <c r="AK32694" s="121"/>
    </row>
    <row r="32695" spans="37:37" ht="12.75">
      <c r="AK32695" s="121"/>
    </row>
    <row r="32696" spans="37:37" ht="12.75">
      <c r="AK32696" s="121"/>
    </row>
    <row r="32697" spans="37:37" ht="12.75">
      <c r="AK32697" s="121"/>
    </row>
    <row r="32698" spans="37:37" ht="12.75">
      <c r="AK32698" s="121"/>
    </row>
    <row r="32699" spans="37:37" ht="12.75">
      <c r="AK32699" s="121"/>
    </row>
    <row r="32700" spans="37:37" ht="12.75">
      <c r="AK32700" s="121"/>
    </row>
    <row r="32701" spans="37:37" ht="12.75">
      <c r="AK32701" s="121"/>
    </row>
    <row r="32702" spans="37:37" ht="12.75">
      <c r="AK32702" s="121"/>
    </row>
    <row r="32703" spans="37:37" ht="12.75">
      <c r="AK32703" s="121"/>
    </row>
    <row r="32704" spans="37:37" ht="12.75">
      <c r="AK32704" s="121"/>
    </row>
    <row r="32705" spans="37:37" ht="12.75">
      <c r="AK32705" s="121"/>
    </row>
    <row r="32706" spans="37:37" ht="12.75">
      <c r="AK32706" s="121"/>
    </row>
    <row r="32707" spans="37:37" ht="12.75">
      <c r="AK32707" s="121"/>
    </row>
    <row r="32708" spans="37:37" ht="12.75">
      <c r="AK32708" s="121"/>
    </row>
    <row r="32709" spans="37:37" ht="12.75">
      <c r="AK32709" s="121"/>
    </row>
    <row r="32710" spans="37:37" ht="12.75">
      <c r="AK32710" s="121"/>
    </row>
    <row r="32711" spans="37:37" ht="12.75">
      <c r="AK32711" s="121"/>
    </row>
    <row r="32712" spans="37:37" ht="12.75">
      <c r="AK32712" s="121"/>
    </row>
    <row r="32713" spans="37:37" ht="12.75">
      <c r="AK32713" s="121"/>
    </row>
    <row r="32714" spans="37:37" ht="12.75">
      <c r="AK32714" s="121"/>
    </row>
    <row r="32715" spans="37:37" ht="12.75">
      <c r="AK32715" s="121"/>
    </row>
    <row r="32716" spans="37:37" ht="12.75">
      <c r="AK32716" s="121"/>
    </row>
    <row r="32717" spans="37:37" ht="12.75">
      <c r="AK32717" s="121"/>
    </row>
    <row r="32718" spans="37:37" ht="12.75">
      <c r="AK32718" s="121"/>
    </row>
    <row r="32719" spans="37:37" ht="12.75">
      <c r="AK32719" s="121"/>
    </row>
    <row r="32720" spans="37:37" ht="12.75">
      <c r="AK32720" s="121"/>
    </row>
    <row r="32721" spans="37:37" ht="12.75">
      <c r="AK32721" s="121"/>
    </row>
    <row r="32722" spans="37:37" ht="12.75">
      <c r="AK32722" s="121"/>
    </row>
    <row r="32723" spans="37:37" ht="12.75">
      <c r="AK32723" s="121"/>
    </row>
    <row r="32724" spans="37:37" ht="12.75">
      <c r="AK32724" s="121"/>
    </row>
    <row r="32725" spans="37:37" ht="12.75">
      <c r="AK32725" s="121"/>
    </row>
    <row r="32726" spans="37:37" ht="12.75">
      <c r="AK32726" s="121"/>
    </row>
    <row r="32727" spans="37:37" ht="12.75">
      <c r="AK32727" s="121"/>
    </row>
    <row r="32728" spans="37:37" ht="12.75">
      <c r="AK32728" s="121"/>
    </row>
    <row r="32729" spans="37:37" ht="12.75">
      <c r="AK32729" s="121"/>
    </row>
    <row r="32730" spans="37:37" ht="12.75">
      <c r="AK32730" s="121"/>
    </row>
    <row r="32731" spans="37:37" ht="12.75">
      <c r="AK32731" s="121"/>
    </row>
    <row r="32732" spans="37:37" ht="12.75">
      <c r="AK32732" s="121"/>
    </row>
    <row r="32733" spans="37:37" ht="12.75">
      <c r="AK32733" s="121"/>
    </row>
    <row r="32734" spans="37:37" ht="12.75">
      <c r="AK32734" s="121"/>
    </row>
    <row r="32735" spans="37:37" ht="12.75">
      <c r="AK32735" s="121"/>
    </row>
    <row r="32736" spans="37:37" ht="12.75">
      <c r="AK32736" s="121"/>
    </row>
    <row r="32737" spans="37:37" ht="12.75">
      <c r="AK32737" s="121"/>
    </row>
    <row r="32738" spans="37:37" ht="12.75">
      <c r="AK32738" s="121"/>
    </row>
    <row r="32739" spans="37:37" ht="12.75">
      <c r="AK32739" s="121"/>
    </row>
    <row r="32740" spans="37:37" ht="12.75">
      <c r="AK32740" s="121"/>
    </row>
    <row r="32741" spans="37:37" ht="12.75">
      <c r="AK32741" s="121"/>
    </row>
    <row r="32742" spans="37:37" ht="12.75">
      <c r="AK32742" s="121"/>
    </row>
    <row r="32743" spans="37:37" ht="12.75">
      <c r="AK32743" s="121"/>
    </row>
    <row r="32744" spans="37:37" ht="12.75">
      <c r="AK32744" s="121"/>
    </row>
    <row r="32745" spans="37:37" ht="12.75">
      <c r="AK32745" s="121"/>
    </row>
    <row r="32746" spans="37:37" ht="12.75">
      <c r="AK32746" s="121"/>
    </row>
    <row r="32747" spans="37:37" ht="12.75">
      <c r="AK32747" s="121"/>
    </row>
    <row r="32748" spans="37:37" ht="12.75">
      <c r="AK32748" s="121"/>
    </row>
    <row r="32749" spans="37:37" ht="12.75">
      <c r="AK32749" s="121"/>
    </row>
    <row r="32750" spans="37:37" ht="12.75">
      <c r="AK32750" s="121"/>
    </row>
    <row r="32751" spans="37:37" ht="12.75">
      <c r="AK32751" s="121"/>
    </row>
    <row r="32752" spans="37:37" ht="12.75">
      <c r="AK32752" s="121"/>
    </row>
    <row r="32753" spans="37:37" ht="12.75">
      <c r="AK32753" s="121"/>
    </row>
    <row r="32754" spans="37:37" ht="12.75">
      <c r="AK32754" s="121"/>
    </row>
    <row r="32755" spans="37:37" ht="12.75">
      <c r="AK32755" s="121"/>
    </row>
    <row r="32756" spans="37:37" ht="12.75">
      <c r="AK32756" s="121"/>
    </row>
    <row r="32757" spans="37:37" ht="12.75">
      <c r="AK32757" s="121"/>
    </row>
    <row r="32758" spans="37:37" ht="12.75">
      <c r="AK32758" s="121"/>
    </row>
    <row r="32759" spans="37:37" ht="12.75">
      <c r="AK32759" s="121"/>
    </row>
    <row r="32760" spans="37:37" ht="12.75">
      <c r="AK32760" s="121"/>
    </row>
    <row r="32761" spans="37:37" ht="12.75">
      <c r="AK32761" s="121"/>
    </row>
    <row r="32762" spans="37:37" ht="12.75">
      <c r="AK32762" s="121"/>
    </row>
    <row r="32763" spans="37:37" ht="12.75">
      <c r="AK32763" s="121"/>
    </row>
    <row r="32764" spans="37:37" ht="12.75">
      <c r="AK32764" s="121"/>
    </row>
    <row r="32765" spans="37:37" ht="12.75">
      <c r="AK32765" s="121"/>
    </row>
    <row r="32766" spans="37:37" ht="12.75">
      <c r="AK32766" s="121"/>
    </row>
    <row r="32767" spans="37:37" ht="12.75">
      <c r="AK32767" s="121"/>
    </row>
    <row r="32768" spans="37:37" ht="12.75">
      <c r="AK32768" s="121"/>
    </row>
    <row r="32769" spans="37:37" ht="12.75">
      <c r="AK32769" s="121"/>
    </row>
    <row r="32770" spans="37:37" ht="12.75">
      <c r="AK32770" s="121"/>
    </row>
    <row r="32771" spans="37:37" ht="12.75">
      <c r="AK32771" s="121"/>
    </row>
    <row r="32772" spans="37:37" ht="12.75">
      <c r="AK32772" s="121"/>
    </row>
    <row r="32773" spans="37:37" ht="12.75">
      <c r="AK32773" s="121"/>
    </row>
    <row r="32774" spans="37:37" ht="12.75">
      <c r="AK32774" s="121"/>
    </row>
    <row r="32775" spans="37:37" ht="12.75">
      <c r="AK32775" s="121"/>
    </row>
    <row r="32776" spans="37:37" ht="12.75">
      <c r="AK32776" s="121"/>
    </row>
    <row r="32777" spans="37:37" ht="12.75">
      <c r="AK32777" s="121"/>
    </row>
    <row r="32778" spans="37:37" ht="12.75">
      <c r="AK32778" s="121"/>
    </row>
    <row r="32779" spans="37:37" ht="12.75">
      <c r="AK32779" s="121"/>
    </row>
    <row r="32780" spans="37:37" ht="12.75">
      <c r="AK32780" s="121"/>
    </row>
    <row r="32781" spans="37:37" ht="12.75">
      <c r="AK32781" s="121"/>
    </row>
    <row r="32782" spans="37:37" ht="12.75">
      <c r="AK32782" s="121"/>
    </row>
    <row r="32783" spans="37:37" ht="12.75">
      <c r="AK32783" s="121"/>
    </row>
    <row r="32784" spans="37:37" ht="12.75">
      <c r="AK32784" s="121"/>
    </row>
    <row r="32785" spans="37:37" ht="12.75">
      <c r="AK32785" s="121"/>
    </row>
    <row r="32786" spans="37:37" ht="12.75">
      <c r="AK32786" s="121"/>
    </row>
    <row r="32787" spans="37:37" ht="12.75">
      <c r="AK32787" s="121"/>
    </row>
    <row r="32788" spans="37:37" ht="12.75">
      <c r="AK32788" s="121"/>
    </row>
    <row r="32789" spans="37:37" ht="12.75">
      <c r="AK32789" s="121"/>
    </row>
    <row r="32790" spans="37:37" ht="12.75">
      <c r="AK32790" s="121"/>
    </row>
    <row r="32791" spans="37:37" ht="12.75">
      <c r="AK32791" s="121"/>
    </row>
    <row r="32792" spans="37:37" ht="12.75">
      <c r="AK32792" s="121"/>
    </row>
    <row r="32793" spans="37:37" ht="12.75">
      <c r="AK32793" s="121"/>
    </row>
    <row r="32794" spans="37:37" ht="12.75">
      <c r="AK32794" s="121"/>
    </row>
    <row r="32795" spans="37:37" ht="12.75">
      <c r="AK32795" s="121"/>
    </row>
    <row r="32796" spans="37:37" ht="12.75">
      <c r="AK32796" s="121"/>
    </row>
    <row r="32797" spans="37:37" ht="12.75">
      <c r="AK32797" s="121"/>
    </row>
    <row r="32798" spans="37:37" ht="12.75">
      <c r="AK32798" s="121"/>
    </row>
    <row r="32799" spans="37:37" ht="12.75">
      <c r="AK32799" s="121"/>
    </row>
    <row r="32800" spans="37:37" ht="12.75">
      <c r="AK32800" s="121"/>
    </row>
    <row r="32801" spans="37:37" ht="12.75">
      <c r="AK32801" s="121"/>
    </row>
    <row r="32802" spans="37:37" ht="12.75">
      <c r="AK32802" s="121"/>
    </row>
    <row r="32803" spans="37:37" ht="12.75">
      <c r="AK32803" s="121"/>
    </row>
    <row r="32804" spans="37:37" ht="12.75">
      <c r="AK32804" s="121"/>
    </row>
    <row r="32805" spans="37:37" ht="12.75">
      <c r="AK32805" s="121"/>
    </row>
    <row r="32806" spans="37:37" ht="12.75">
      <c r="AK32806" s="121"/>
    </row>
    <row r="32807" spans="37:37" ht="12.75">
      <c r="AK32807" s="121"/>
    </row>
    <row r="32808" spans="37:37" ht="12.75">
      <c r="AK32808" s="121"/>
    </row>
    <row r="32809" spans="37:37" ht="12.75">
      <c r="AK32809" s="121"/>
    </row>
    <row r="32810" spans="37:37" ht="12.75">
      <c r="AK32810" s="121"/>
    </row>
    <row r="32811" spans="37:37" ht="12.75">
      <c r="AK32811" s="121"/>
    </row>
    <row r="32812" spans="37:37" ht="12.75">
      <c r="AK32812" s="121"/>
    </row>
    <row r="32813" spans="37:37" ht="12.75">
      <c r="AK32813" s="121"/>
    </row>
    <row r="32814" spans="37:37" ht="12.75">
      <c r="AK32814" s="121"/>
    </row>
    <row r="32815" spans="37:37" ht="12.75">
      <c r="AK32815" s="121"/>
    </row>
    <row r="32816" spans="37:37" ht="12.75">
      <c r="AK32816" s="121"/>
    </row>
    <row r="32817" spans="37:37" ht="12.75">
      <c r="AK32817" s="121"/>
    </row>
    <row r="32818" spans="37:37" ht="12.75">
      <c r="AK32818" s="121"/>
    </row>
    <row r="32819" spans="37:37" ht="12.75">
      <c r="AK32819" s="121"/>
    </row>
    <row r="32820" spans="37:37" ht="12.75">
      <c r="AK32820" s="121"/>
    </row>
    <row r="32821" spans="37:37" ht="12.75">
      <c r="AK32821" s="121"/>
    </row>
    <row r="32822" spans="37:37" ht="12.75">
      <c r="AK32822" s="121"/>
    </row>
    <row r="32823" spans="37:37" ht="12.75">
      <c r="AK32823" s="121"/>
    </row>
    <row r="32824" spans="37:37" ht="12.75">
      <c r="AK32824" s="121"/>
    </row>
    <row r="32825" spans="37:37" ht="12.75">
      <c r="AK32825" s="121"/>
    </row>
    <row r="32826" spans="37:37" ht="12.75">
      <c r="AK32826" s="121"/>
    </row>
    <row r="32827" spans="37:37" ht="12.75">
      <c r="AK32827" s="121"/>
    </row>
    <row r="32828" spans="37:37" ht="12.75">
      <c r="AK32828" s="121"/>
    </row>
    <row r="32829" spans="37:37" ht="12.75">
      <c r="AK32829" s="121"/>
    </row>
    <row r="32830" spans="37:37" ht="12.75">
      <c r="AK32830" s="121"/>
    </row>
    <row r="32831" spans="37:37" ht="12.75">
      <c r="AK32831" s="121"/>
    </row>
    <row r="32832" spans="37:37" ht="12.75">
      <c r="AK32832" s="121"/>
    </row>
    <row r="32833" spans="37:37" ht="12.75">
      <c r="AK32833" s="121"/>
    </row>
    <row r="32834" spans="37:37" ht="12.75">
      <c r="AK32834" s="121"/>
    </row>
    <row r="32835" spans="37:37" ht="12.75">
      <c r="AK32835" s="121"/>
    </row>
    <row r="32836" spans="37:37" ht="12.75">
      <c r="AK32836" s="121"/>
    </row>
    <row r="32837" spans="37:37" ht="12.75">
      <c r="AK32837" s="121"/>
    </row>
    <row r="32838" spans="37:37" ht="12.75">
      <c r="AK32838" s="121"/>
    </row>
    <row r="32839" spans="37:37" ht="12.75">
      <c r="AK32839" s="121"/>
    </row>
    <row r="32840" spans="37:37" ht="12.75">
      <c r="AK32840" s="121"/>
    </row>
    <row r="32841" spans="37:37" ht="12.75">
      <c r="AK32841" s="121"/>
    </row>
    <row r="32842" spans="37:37" ht="12.75">
      <c r="AK32842" s="121"/>
    </row>
    <row r="32843" spans="37:37" ht="12.75">
      <c r="AK32843" s="121"/>
    </row>
    <row r="32844" spans="37:37" ht="12.75">
      <c r="AK32844" s="121"/>
    </row>
    <row r="32845" spans="37:37" ht="12.75">
      <c r="AK32845" s="121"/>
    </row>
    <row r="32846" spans="37:37" ht="12.75">
      <c r="AK32846" s="121"/>
    </row>
    <row r="32847" spans="37:37" ht="12.75">
      <c r="AK32847" s="121"/>
    </row>
    <row r="32848" spans="37:37" ht="12.75">
      <c r="AK32848" s="121"/>
    </row>
    <row r="32849" spans="37:37" ht="12.75">
      <c r="AK32849" s="121"/>
    </row>
    <row r="32850" spans="37:37" ht="12.75">
      <c r="AK32850" s="121"/>
    </row>
    <row r="32851" spans="37:37" ht="12.75">
      <c r="AK32851" s="121"/>
    </row>
    <row r="32852" spans="37:37" ht="12.75">
      <c r="AK32852" s="121"/>
    </row>
    <row r="32853" spans="37:37" ht="12.75">
      <c r="AK32853" s="121"/>
    </row>
    <row r="32854" spans="37:37" ht="12.75">
      <c r="AK32854" s="121"/>
    </row>
    <row r="32855" spans="37:37" ht="12.75">
      <c r="AK32855" s="121"/>
    </row>
    <row r="32856" spans="37:37" ht="12.75">
      <c r="AK32856" s="121"/>
    </row>
    <row r="32857" spans="37:37" ht="12.75">
      <c r="AK32857" s="121"/>
    </row>
    <row r="32858" spans="37:37" ht="12.75">
      <c r="AK32858" s="121"/>
    </row>
    <row r="32859" spans="37:37" ht="12.75">
      <c r="AK32859" s="121"/>
    </row>
    <row r="32860" spans="37:37" ht="12.75">
      <c r="AK32860" s="121"/>
    </row>
    <row r="32861" spans="37:37" ht="12.75">
      <c r="AK32861" s="121"/>
    </row>
    <row r="32862" spans="37:37" ht="12.75">
      <c r="AK32862" s="121"/>
    </row>
    <row r="32863" spans="37:37" ht="12.75">
      <c r="AK32863" s="121"/>
    </row>
    <row r="32864" spans="37:37" ht="12.75">
      <c r="AK32864" s="121"/>
    </row>
    <row r="32865" spans="37:37" ht="12.75">
      <c r="AK32865" s="121"/>
    </row>
    <row r="32866" spans="37:37" ht="12.75">
      <c r="AK32866" s="121"/>
    </row>
    <row r="32867" spans="37:37" ht="12.75">
      <c r="AK32867" s="121"/>
    </row>
    <row r="32868" spans="37:37" ht="12.75">
      <c r="AK32868" s="121"/>
    </row>
    <row r="32869" spans="37:37" ht="12.75">
      <c r="AK32869" s="121"/>
    </row>
    <row r="32870" spans="37:37" ht="12.75">
      <c r="AK32870" s="121"/>
    </row>
    <row r="32871" spans="37:37" ht="12.75">
      <c r="AK32871" s="121"/>
    </row>
    <row r="32872" spans="37:37" ht="12.75">
      <c r="AK32872" s="121"/>
    </row>
    <row r="32873" spans="37:37" ht="12.75">
      <c r="AK32873" s="121"/>
    </row>
    <row r="32874" spans="37:37" ht="12.75">
      <c r="AK32874" s="121"/>
    </row>
    <row r="32875" spans="37:37" ht="12.75">
      <c r="AK32875" s="121"/>
    </row>
    <row r="32876" spans="37:37" ht="12.75">
      <c r="AK32876" s="121"/>
    </row>
    <row r="32877" spans="37:37" ht="12.75">
      <c r="AK32877" s="121"/>
    </row>
    <row r="32878" spans="37:37" ht="12.75">
      <c r="AK32878" s="121"/>
    </row>
    <row r="32879" spans="37:37" ht="12.75">
      <c r="AK32879" s="121"/>
    </row>
    <row r="32880" spans="37:37" ht="12.75">
      <c r="AK32880" s="121"/>
    </row>
    <row r="32881" spans="37:37" ht="12.75">
      <c r="AK32881" s="121"/>
    </row>
    <row r="32882" spans="37:37" ht="12.75">
      <c r="AK32882" s="121"/>
    </row>
    <row r="32883" spans="37:37" ht="12.75">
      <c r="AK32883" s="121"/>
    </row>
    <row r="32884" spans="37:37" ht="12.75">
      <c r="AK32884" s="121"/>
    </row>
    <row r="32885" spans="37:37" ht="12.75">
      <c r="AK32885" s="121"/>
    </row>
    <row r="32886" spans="37:37" ht="12.75">
      <c r="AK32886" s="121"/>
    </row>
    <row r="32887" spans="37:37" ht="12.75">
      <c r="AK32887" s="121"/>
    </row>
    <row r="32888" spans="37:37" ht="12.75">
      <c r="AK32888" s="121"/>
    </row>
    <row r="32889" spans="37:37" ht="12.75">
      <c r="AK32889" s="121"/>
    </row>
    <row r="32890" spans="37:37" ht="12.75">
      <c r="AK32890" s="121"/>
    </row>
    <row r="32891" spans="37:37" ht="12.75">
      <c r="AK32891" s="121"/>
    </row>
    <row r="32892" spans="37:37" ht="12.75">
      <c r="AK32892" s="121"/>
    </row>
    <row r="32893" spans="37:37" ht="12.75">
      <c r="AK32893" s="121"/>
    </row>
    <row r="32894" spans="37:37" ht="12.75">
      <c r="AK32894" s="121"/>
    </row>
    <row r="32895" spans="37:37" ht="12.75">
      <c r="AK32895" s="121"/>
    </row>
    <row r="32896" spans="37:37" ht="12.75">
      <c r="AK32896" s="121"/>
    </row>
    <row r="32897" spans="37:37" ht="12.75">
      <c r="AK32897" s="121"/>
    </row>
    <row r="32898" spans="37:37" ht="12.75">
      <c r="AK32898" s="121"/>
    </row>
    <row r="32899" spans="37:37" ht="12.75">
      <c r="AK32899" s="121"/>
    </row>
    <row r="32900" spans="37:37" ht="12.75">
      <c r="AK32900" s="121"/>
    </row>
    <row r="32901" spans="37:37" ht="12.75">
      <c r="AK32901" s="121"/>
    </row>
    <row r="32902" spans="37:37" ht="12.75">
      <c r="AK32902" s="121"/>
    </row>
    <row r="32903" spans="37:37" ht="12.75">
      <c r="AK32903" s="121"/>
    </row>
    <row r="32904" spans="37:37" ht="12.75">
      <c r="AK32904" s="121"/>
    </row>
    <row r="32905" spans="37:37" ht="12.75">
      <c r="AK32905" s="121"/>
    </row>
    <row r="32906" spans="37:37" ht="12.75">
      <c r="AK32906" s="121"/>
    </row>
    <row r="32907" spans="37:37" ht="12.75">
      <c r="AK32907" s="121"/>
    </row>
    <row r="32908" spans="37:37" ht="12.75">
      <c r="AK32908" s="121"/>
    </row>
    <row r="32909" spans="37:37" ht="12.75">
      <c r="AK32909" s="121"/>
    </row>
    <row r="32910" spans="37:37" ht="12.75">
      <c r="AK32910" s="121"/>
    </row>
    <row r="32911" spans="37:37" ht="12.75">
      <c r="AK32911" s="121"/>
    </row>
    <row r="32912" spans="37:37" ht="12.75">
      <c r="AK32912" s="121"/>
    </row>
    <row r="32913" spans="37:37" ht="12.75">
      <c r="AK32913" s="121"/>
    </row>
    <row r="32914" spans="37:37" ht="12.75">
      <c r="AK32914" s="121"/>
    </row>
    <row r="32915" spans="37:37" ht="12.75">
      <c r="AK32915" s="121"/>
    </row>
    <row r="32916" spans="37:37" ht="12.75">
      <c r="AK32916" s="121"/>
    </row>
    <row r="32917" spans="37:37" ht="12.75">
      <c r="AK32917" s="121"/>
    </row>
    <row r="32918" spans="37:37" ht="12.75">
      <c r="AK32918" s="121"/>
    </row>
    <row r="32919" spans="37:37" ht="12.75">
      <c r="AK32919" s="121"/>
    </row>
    <row r="32920" spans="37:37" ht="12.75">
      <c r="AK32920" s="121"/>
    </row>
    <row r="32921" spans="37:37" ht="12.75">
      <c r="AK32921" s="121"/>
    </row>
    <row r="32922" spans="37:37" ht="12.75">
      <c r="AK32922" s="121"/>
    </row>
    <row r="32923" spans="37:37" ht="12.75">
      <c r="AK32923" s="121"/>
    </row>
    <row r="32924" spans="37:37" ht="12.75">
      <c r="AK32924" s="121"/>
    </row>
    <row r="32925" spans="37:37" ht="12.75">
      <c r="AK32925" s="121"/>
    </row>
    <row r="32926" spans="37:37" ht="12.75">
      <c r="AK32926" s="121"/>
    </row>
    <row r="32927" spans="37:37" ht="12.75">
      <c r="AK32927" s="121"/>
    </row>
    <row r="32928" spans="37:37" ht="12.75">
      <c r="AK32928" s="121"/>
    </row>
    <row r="32929" spans="37:37" ht="12.75">
      <c r="AK32929" s="121"/>
    </row>
    <row r="32930" spans="37:37" ht="12.75">
      <c r="AK32930" s="121"/>
    </row>
    <row r="32931" spans="37:37" ht="12.75">
      <c r="AK32931" s="121"/>
    </row>
    <row r="32932" spans="37:37" ht="12.75">
      <c r="AK32932" s="121"/>
    </row>
    <row r="32933" spans="37:37" ht="12.75">
      <c r="AK32933" s="121"/>
    </row>
    <row r="32934" spans="37:37" ht="12.75">
      <c r="AK32934" s="121"/>
    </row>
    <row r="32935" spans="37:37" ht="12.75">
      <c r="AK32935" s="121"/>
    </row>
    <row r="32936" spans="37:37" ht="12.75">
      <c r="AK32936" s="121"/>
    </row>
    <row r="32937" spans="37:37" ht="12.75">
      <c r="AK32937" s="121"/>
    </row>
    <row r="32938" spans="37:37" ht="12.75">
      <c r="AK32938" s="121"/>
    </row>
    <row r="32939" spans="37:37" ht="12.75">
      <c r="AK32939" s="121"/>
    </row>
    <row r="32940" spans="37:37" ht="12.75">
      <c r="AK32940" s="121"/>
    </row>
    <row r="32941" spans="37:37" ht="12.75">
      <c r="AK32941" s="121"/>
    </row>
    <row r="32942" spans="37:37" ht="12.75">
      <c r="AK32942" s="121"/>
    </row>
    <row r="32943" spans="37:37" ht="12.75">
      <c r="AK32943" s="121"/>
    </row>
    <row r="32944" spans="37:37" ht="12.75">
      <c r="AK32944" s="121"/>
    </row>
    <row r="32945" spans="37:37" ht="12.75">
      <c r="AK32945" s="121"/>
    </row>
    <row r="32946" spans="37:37" ht="12.75">
      <c r="AK32946" s="121"/>
    </row>
    <row r="32947" spans="37:37" ht="12.75">
      <c r="AK32947" s="121"/>
    </row>
    <row r="32948" spans="37:37" ht="12.75">
      <c r="AK32948" s="121"/>
    </row>
    <row r="32949" spans="37:37" ht="12.75">
      <c r="AK32949" s="121"/>
    </row>
    <row r="32950" spans="37:37" ht="12.75">
      <c r="AK32950" s="121"/>
    </row>
    <row r="32951" spans="37:37" ht="12.75">
      <c r="AK32951" s="121"/>
    </row>
    <row r="32952" spans="37:37" ht="12.75">
      <c r="AK32952" s="121"/>
    </row>
    <row r="32953" spans="37:37" ht="12.75">
      <c r="AK32953" s="121"/>
    </row>
    <row r="32954" spans="37:37" ht="12.75">
      <c r="AK32954" s="121"/>
    </row>
    <row r="32955" spans="37:37" ht="12.75">
      <c r="AK32955" s="121"/>
    </row>
    <row r="32956" spans="37:37" ht="12.75">
      <c r="AK32956" s="121"/>
    </row>
    <row r="32957" spans="37:37" ht="12.75">
      <c r="AK32957" s="121"/>
    </row>
    <row r="32958" spans="37:37" ht="12.75">
      <c r="AK32958" s="121"/>
    </row>
    <row r="32959" spans="37:37" ht="12.75">
      <c r="AK32959" s="121"/>
    </row>
    <row r="32960" spans="37:37" ht="12.75">
      <c r="AK32960" s="121"/>
    </row>
    <row r="32961" spans="37:37" ht="12.75">
      <c r="AK32961" s="121"/>
    </row>
    <row r="32962" spans="37:37" ht="12.75">
      <c r="AK32962" s="121"/>
    </row>
    <row r="32963" spans="37:37" ht="12.75">
      <c r="AK32963" s="121"/>
    </row>
    <row r="32964" spans="37:37" ht="12.75">
      <c r="AK32964" s="121"/>
    </row>
    <row r="32965" spans="37:37" ht="12.75">
      <c r="AK32965" s="121"/>
    </row>
    <row r="32966" spans="37:37" ht="12.75">
      <c r="AK32966" s="121"/>
    </row>
    <row r="32967" spans="37:37" ht="12.75">
      <c r="AK32967" s="121"/>
    </row>
    <row r="32968" spans="37:37" ht="12.75">
      <c r="AK32968" s="121"/>
    </row>
    <row r="32969" spans="37:37" ht="12.75">
      <c r="AK32969" s="121"/>
    </row>
    <row r="32970" spans="37:37" ht="12.75">
      <c r="AK32970" s="121"/>
    </row>
    <row r="32971" spans="37:37" ht="12.75">
      <c r="AK32971" s="121"/>
    </row>
    <row r="32972" spans="37:37" ht="12.75">
      <c r="AK32972" s="121"/>
    </row>
    <row r="32973" spans="37:37" ht="12.75">
      <c r="AK32973" s="121"/>
    </row>
    <row r="32974" spans="37:37" ht="12.75">
      <c r="AK32974" s="121"/>
    </row>
    <row r="32975" spans="37:37" ht="12.75">
      <c r="AK32975" s="121"/>
    </row>
    <row r="32976" spans="37:37" ht="12.75">
      <c r="AK32976" s="121"/>
    </row>
    <row r="32977" spans="37:37" ht="12.75">
      <c r="AK32977" s="121"/>
    </row>
    <row r="32978" spans="37:37" ht="12.75">
      <c r="AK32978" s="121"/>
    </row>
    <row r="32979" spans="37:37" ht="12.75">
      <c r="AK32979" s="121"/>
    </row>
    <row r="32980" spans="37:37" ht="12.75">
      <c r="AK32980" s="121"/>
    </row>
    <row r="32981" spans="37:37" ht="12.75">
      <c r="AK32981" s="121"/>
    </row>
    <row r="32982" spans="37:37" ht="12.75">
      <c r="AK32982" s="121"/>
    </row>
    <row r="32983" spans="37:37" ht="12.75">
      <c r="AK32983" s="121"/>
    </row>
    <row r="32984" spans="37:37" ht="12.75">
      <c r="AK32984" s="121"/>
    </row>
    <row r="32985" spans="37:37" ht="12.75">
      <c r="AK32985" s="121"/>
    </row>
    <row r="32986" spans="37:37" ht="12.75">
      <c r="AK32986" s="121"/>
    </row>
    <row r="32987" spans="37:37" ht="12.75">
      <c r="AK32987" s="121"/>
    </row>
    <row r="32988" spans="37:37" ht="12.75">
      <c r="AK32988" s="121"/>
    </row>
    <row r="32989" spans="37:37" ht="12.75">
      <c r="AK32989" s="121"/>
    </row>
    <row r="32990" spans="37:37" ht="12.75">
      <c r="AK32990" s="121"/>
    </row>
    <row r="32991" spans="37:37" ht="12.75">
      <c r="AK32991" s="121"/>
    </row>
    <row r="32992" spans="37:37" ht="12.75">
      <c r="AK32992" s="121"/>
    </row>
    <row r="32993" spans="37:37" ht="12.75">
      <c r="AK32993" s="121"/>
    </row>
    <row r="32994" spans="37:37" ht="12.75">
      <c r="AK32994" s="121"/>
    </row>
    <row r="32995" spans="37:37" ht="12.75">
      <c r="AK32995" s="121"/>
    </row>
    <row r="32996" spans="37:37" ht="12.75">
      <c r="AK32996" s="121"/>
    </row>
    <row r="32997" spans="37:37" ht="12.75">
      <c r="AK32997" s="121"/>
    </row>
    <row r="32998" spans="37:37" ht="12.75">
      <c r="AK32998" s="121"/>
    </row>
    <row r="32999" spans="37:37" ht="12.75">
      <c r="AK32999" s="121"/>
    </row>
    <row r="33000" spans="37:37" ht="12.75">
      <c r="AK33000" s="121"/>
    </row>
    <row r="33001" spans="37:37" ht="12.75">
      <c r="AK33001" s="121"/>
    </row>
    <row r="33002" spans="37:37" ht="12.75">
      <c r="AK33002" s="121"/>
    </row>
    <row r="33003" spans="37:37" ht="12.75">
      <c r="AK33003" s="121"/>
    </row>
    <row r="33004" spans="37:37" ht="12.75">
      <c r="AK33004" s="121"/>
    </row>
    <row r="33005" spans="37:37" ht="12.75">
      <c r="AK33005" s="121"/>
    </row>
    <row r="33006" spans="37:37" ht="12.75">
      <c r="AK33006" s="121"/>
    </row>
    <row r="33007" spans="37:37" ht="12.75">
      <c r="AK33007" s="121"/>
    </row>
    <row r="33008" spans="37:37" ht="12.75">
      <c r="AK33008" s="121"/>
    </row>
    <row r="33009" spans="37:37" ht="12.75">
      <c r="AK33009" s="121"/>
    </row>
    <row r="33010" spans="37:37" ht="12.75">
      <c r="AK33010" s="121"/>
    </row>
    <row r="33011" spans="37:37" ht="12.75">
      <c r="AK33011" s="121"/>
    </row>
    <row r="33012" spans="37:37" ht="12.75">
      <c r="AK33012" s="121"/>
    </row>
    <row r="33013" spans="37:37" ht="12.75">
      <c r="AK33013" s="121"/>
    </row>
    <row r="33014" spans="37:37" ht="12.75">
      <c r="AK33014" s="121"/>
    </row>
    <row r="33015" spans="37:37" ht="12.75">
      <c r="AK33015" s="121"/>
    </row>
    <row r="33016" spans="37:37" ht="12.75">
      <c r="AK33016" s="121"/>
    </row>
    <row r="33017" spans="37:37" ht="12.75">
      <c r="AK33017" s="121"/>
    </row>
    <row r="33018" spans="37:37" ht="12.75">
      <c r="AK33018" s="121"/>
    </row>
    <row r="33019" spans="37:37" ht="12.75">
      <c r="AK33019" s="121"/>
    </row>
    <row r="33020" spans="37:37" ht="12.75">
      <c r="AK33020" s="121"/>
    </row>
    <row r="33021" spans="37:37" ht="12.75">
      <c r="AK33021" s="121"/>
    </row>
    <row r="33022" spans="37:37" ht="12.75">
      <c r="AK33022" s="121"/>
    </row>
    <row r="33023" spans="37:37" ht="12.75">
      <c r="AK33023" s="121"/>
    </row>
    <row r="33024" spans="37:37" ht="12.75">
      <c r="AK33024" s="121"/>
    </row>
    <row r="33025" spans="37:37" ht="12.75">
      <c r="AK33025" s="121"/>
    </row>
    <row r="33026" spans="37:37" ht="12.75">
      <c r="AK33026" s="121"/>
    </row>
    <row r="33027" spans="37:37" ht="12.75">
      <c r="AK33027" s="121"/>
    </row>
    <row r="33028" spans="37:37" ht="12.75">
      <c r="AK33028" s="121"/>
    </row>
    <row r="33029" spans="37:37" ht="12.75">
      <c r="AK33029" s="121"/>
    </row>
    <row r="33030" spans="37:37" ht="12.75">
      <c r="AK33030" s="121"/>
    </row>
    <row r="33031" spans="37:37" ht="12.75">
      <c r="AK33031" s="121"/>
    </row>
    <row r="33032" spans="37:37" ht="12.75">
      <c r="AK33032" s="121"/>
    </row>
    <row r="33033" spans="37:37" ht="12.75">
      <c r="AK33033" s="121"/>
    </row>
    <row r="33034" spans="37:37" ht="12.75">
      <c r="AK33034" s="121"/>
    </row>
    <row r="33035" spans="37:37" ht="12.75">
      <c r="AK33035" s="121"/>
    </row>
    <row r="33036" spans="37:37" ht="12.75">
      <c r="AK33036" s="121"/>
    </row>
    <row r="33037" spans="37:37" ht="12.75">
      <c r="AK33037" s="121"/>
    </row>
    <row r="33038" spans="37:37" ht="12.75">
      <c r="AK33038" s="121"/>
    </row>
    <row r="33039" spans="37:37" ht="12.75">
      <c r="AK33039" s="121"/>
    </row>
    <row r="33040" spans="37:37" ht="12.75">
      <c r="AK33040" s="121"/>
    </row>
    <row r="33041" spans="37:37" ht="12.75">
      <c r="AK33041" s="121"/>
    </row>
    <row r="33042" spans="37:37" ht="12.75">
      <c r="AK33042" s="121"/>
    </row>
    <row r="33043" spans="37:37" ht="12.75">
      <c r="AK33043" s="121"/>
    </row>
    <row r="33044" spans="37:37" ht="12.75">
      <c r="AK33044" s="121"/>
    </row>
    <row r="33045" spans="37:37" ht="12.75">
      <c r="AK33045" s="121"/>
    </row>
    <row r="33046" spans="37:37" ht="12.75">
      <c r="AK33046" s="121"/>
    </row>
    <row r="33047" spans="37:37" ht="12.75">
      <c r="AK33047" s="121"/>
    </row>
    <row r="33048" spans="37:37" ht="12.75">
      <c r="AK33048" s="121"/>
    </row>
    <row r="33049" spans="37:37" ht="12.75">
      <c r="AK33049" s="121"/>
    </row>
    <row r="33050" spans="37:37" ht="12.75">
      <c r="AK33050" s="121"/>
    </row>
    <row r="33051" spans="37:37" ht="12.75">
      <c r="AK33051" s="121"/>
    </row>
    <row r="33052" spans="37:37" ht="12.75">
      <c r="AK33052" s="121"/>
    </row>
    <row r="33053" spans="37:37" ht="12.75">
      <c r="AK33053" s="121"/>
    </row>
    <row r="33054" spans="37:37" ht="12.75">
      <c r="AK33054" s="121"/>
    </row>
    <row r="33055" spans="37:37" ht="12.75">
      <c r="AK33055" s="121"/>
    </row>
    <row r="33056" spans="37:37" ht="12.75">
      <c r="AK33056" s="121"/>
    </row>
    <row r="33057" spans="37:37" ht="12.75">
      <c r="AK33057" s="121"/>
    </row>
    <row r="33058" spans="37:37" ht="12.75">
      <c r="AK33058" s="121"/>
    </row>
    <row r="33059" spans="37:37" ht="12.75">
      <c r="AK33059" s="121"/>
    </row>
    <row r="33060" spans="37:37" ht="12.75">
      <c r="AK33060" s="121"/>
    </row>
    <row r="33061" spans="37:37" ht="12.75">
      <c r="AK33061" s="121"/>
    </row>
    <row r="33062" spans="37:37" ht="12.75">
      <c r="AK33062" s="121"/>
    </row>
    <row r="33063" spans="37:37" ht="12.75">
      <c r="AK33063" s="121"/>
    </row>
    <row r="33064" spans="37:37" ht="12.75">
      <c r="AK33064" s="121"/>
    </row>
    <row r="33065" spans="37:37" ht="12.75">
      <c r="AK33065" s="121"/>
    </row>
    <row r="33066" spans="37:37" ht="12.75">
      <c r="AK33066" s="121"/>
    </row>
    <row r="33067" spans="37:37" ht="12.75">
      <c r="AK33067" s="121"/>
    </row>
    <row r="33068" spans="37:37" ht="12.75">
      <c r="AK33068" s="121"/>
    </row>
    <row r="33069" spans="37:37" ht="12.75">
      <c r="AK33069" s="121"/>
    </row>
    <row r="33070" spans="37:37" ht="12.75">
      <c r="AK33070" s="121"/>
    </row>
    <row r="33071" spans="37:37" ht="12.75">
      <c r="AK33071" s="121"/>
    </row>
    <row r="33072" spans="37:37" ht="12.75">
      <c r="AK33072" s="121"/>
    </row>
    <row r="33073" spans="37:37" ht="12.75">
      <c r="AK33073" s="121"/>
    </row>
    <row r="33074" spans="37:37" ht="12.75">
      <c r="AK33074" s="121"/>
    </row>
    <row r="33075" spans="37:37" ht="12.75">
      <c r="AK33075" s="121"/>
    </row>
    <row r="33076" spans="37:37" ht="12.75">
      <c r="AK33076" s="121"/>
    </row>
    <row r="33077" spans="37:37" ht="12.75">
      <c r="AK33077" s="121"/>
    </row>
    <row r="33078" spans="37:37" ht="12.75">
      <c r="AK33078" s="121"/>
    </row>
    <row r="33079" spans="37:37" ht="12.75">
      <c r="AK33079" s="121"/>
    </row>
    <row r="33080" spans="37:37" ht="12.75">
      <c r="AK33080" s="121"/>
    </row>
    <row r="33081" spans="37:37" ht="12.75">
      <c r="AK33081" s="121"/>
    </row>
    <row r="33082" spans="37:37" ht="12.75">
      <c r="AK33082" s="121"/>
    </row>
    <row r="33083" spans="37:37" ht="12.75">
      <c r="AK33083" s="121"/>
    </row>
    <row r="33084" spans="37:37" ht="12.75">
      <c r="AK33084" s="121"/>
    </row>
    <row r="33085" spans="37:37" ht="12.75">
      <c r="AK33085" s="121"/>
    </row>
    <row r="33086" spans="37:37" ht="12.75">
      <c r="AK33086" s="121"/>
    </row>
    <row r="33087" spans="37:37" ht="12.75">
      <c r="AK33087" s="121"/>
    </row>
    <row r="33088" spans="37:37" ht="12.75">
      <c r="AK33088" s="121"/>
    </row>
    <row r="33089" spans="37:37" ht="12.75">
      <c r="AK33089" s="121"/>
    </row>
    <row r="33090" spans="37:37" ht="12.75">
      <c r="AK33090" s="121"/>
    </row>
    <row r="33091" spans="37:37" ht="12.75">
      <c r="AK33091" s="121"/>
    </row>
    <row r="33092" spans="37:37" ht="12.75">
      <c r="AK33092" s="121"/>
    </row>
    <row r="33093" spans="37:37" ht="12.75">
      <c r="AK33093" s="121"/>
    </row>
    <row r="33094" spans="37:37" ht="12.75">
      <c r="AK33094" s="121"/>
    </row>
    <row r="33095" spans="37:37" ht="12.75">
      <c r="AK33095" s="121"/>
    </row>
    <row r="33096" spans="37:37" ht="12.75">
      <c r="AK33096" s="121"/>
    </row>
    <row r="33097" spans="37:37" ht="12.75">
      <c r="AK33097" s="121"/>
    </row>
    <row r="33098" spans="37:37" ht="12.75">
      <c r="AK33098" s="121"/>
    </row>
    <row r="33099" spans="37:37" ht="12.75">
      <c r="AK33099" s="121"/>
    </row>
    <row r="33100" spans="37:37" ht="12.75">
      <c r="AK33100" s="121"/>
    </row>
    <row r="33101" spans="37:37" ht="12.75">
      <c r="AK33101" s="121"/>
    </row>
    <row r="33102" spans="37:37" ht="12.75">
      <c r="AK33102" s="121"/>
    </row>
    <row r="33103" spans="37:37" ht="12.75">
      <c r="AK33103" s="121"/>
    </row>
    <row r="33104" spans="37:37" ht="12.75">
      <c r="AK33104" s="121"/>
    </row>
    <row r="33105" spans="37:37" ht="12.75">
      <c r="AK33105" s="121"/>
    </row>
    <row r="33106" spans="37:37" ht="12.75">
      <c r="AK33106" s="121"/>
    </row>
    <row r="33107" spans="37:37" ht="12.75">
      <c r="AK33107" s="121"/>
    </row>
    <row r="33108" spans="37:37" ht="12.75">
      <c r="AK33108" s="121"/>
    </row>
    <row r="33109" spans="37:37" ht="12.75">
      <c r="AK33109" s="121"/>
    </row>
    <row r="33110" spans="37:37" ht="12.75">
      <c r="AK33110" s="121"/>
    </row>
    <row r="33111" spans="37:37" ht="12.75">
      <c r="AK33111" s="121"/>
    </row>
    <row r="33112" spans="37:37" ht="12.75">
      <c r="AK33112" s="121"/>
    </row>
    <row r="33113" spans="37:37" ht="12.75">
      <c r="AK33113" s="121"/>
    </row>
    <row r="33114" spans="37:37" ht="12.75">
      <c r="AK33114" s="121"/>
    </row>
    <row r="33115" spans="37:37" ht="12.75">
      <c r="AK33115" s="121"/>
    </row>
    <row r="33116" spans="37:37" ht="12.75">
      <c r="AK33116" s="121"/>
    </row>
    <row r="33117" spans="37:37" ht="12.75">
      <c r="AK33117" s="121"/>
    </row>
    <row r="33118" spans="37:37" ht="12.75">
      <c r="AK33118" s="121"/>
    </row>
    <row r="33119" spans="37:37" ht="12.75">
      <c r="AK33119" s="121"/>
    </row>
    <row r="33120" spans="37:37" ht="12.75">
      <c r="AK33120" s="121"/>
    </row>
    <row r="33121" spans="37:37" ht="12.75">
      <c r="AK33121" s="121"/>
    </row>
    <row r="33122" spans="37:37" ht="12.75">
      <c r="AK33122" s="121"/>
    </row>
    <row r="33123" spans="37:37" ht="12.75">
      <c r="AK33123" s="121"/>
    </row>
    <row r="33124" spans="37:37" ht="12.75">
      <c r="AK33124" s="121"/>
    </row>
    <row r="33125" spans="37:37" ht="12.75">
      <c r="AK33125" s="121"/>
    </row>
    <row r="33126" spans="37:37" ht="12.75">
      <c r="AK33126" s="121"/>
    </row>
    <row r="33127" spans="37:37" ht="12.75">
      <c r="AK33127" s="121"/>
    </row>
    <row r="33128" spans="37:37" ht="12.75">
      <c r="AK33128" s="121"/>
    </row>
    <row r="33129" spans="37:37" ht="12.75">
      <c r="AK33129" s="121"/>
    </row>
    <row r="33130" spans="37:37" ht="12.75">
      <c r="AK33130" s="121"/>
    </row>
    <row r="33131" spans="37:37" ht="12.75">
      <c r="AK33131" s="121"/>
    </row>
    <row r="33132" spans="37:37" ht="12.75">
      <c r="AK33132" s="121"/>
    </row>
    <row r="33133" spans="37:37" ht="12.75">
      <c r="AK33133" s="121"/>
    </row>
    <row r="33134" spans="37:37" ht="12.75">
      <c r="AK33134" s="121"/>
    </row>
    <row r="33135" spans="37:37" ht="12.75">
      <c r="AK33135" s="121"/>
    </row>
    <row r="33136" spans="37:37" ht="12.75">
      <c r="AK33136" s="121"/>
    </row>
    <row r="33137" spans="37:37" ht="12.75">
      <c r="AK33137" s="121"/>
    </row>
    <row r="33138" spans="37:37" ht="12.75">
      <c r="AK33138" s="121"/>
    </row>
    <row r="33139" spans="37:37" ht="12.75">
      <c r="AK33139" s="121"/>
    </row>
    <row r="33140" spans="37:37" ht="12.75">
      <c r="AK33140" s="121"/>
    </row>
    <row r="33141" spans="37:37" ht="12.75">
      <c r="AK33141" s="121"/>
    </row>
    <row r="33142" spans="37:37" ht="12.75">
      <c r="AK33142" s="121"/>
    </row>
    <row r="33143" spans="37:37" ht="12.75">
      <c r="AK33143" s="121"/>
    </row>
    <row r="33144" spans="37:37" ht="12.75">
      <c r="AK33144" s="121"/>
    </row>
    <row r="33145" spans="37:37" ht="12.75">
      <c r="AK33145" s="121"/>
    </row>
    <row r="33146" spans="37:37" ht="12.75">
      <c r="AK33146" s="121"/>
    </row>
    <row r="33147" spans="37:37" ht="12.75">
      <c r="AK33147" s="121"/>
    </row>
    <row r="33148" spans="37:37" ht="12.75">
      <c r="AK33148" s="121"/>
    </row>
    <row r="33149" spans="37:37" ht="12.75">
      <c r="AK33149" s="121"/>
    </row>
    <row r="33150" spans="37:37" ht="12.75">
      <c r="AK33150" s="121"/>
    </row>
    <row r="33151" spans="37:37" ht="12.75">
      <c r="AK33151" s="121"/>
    </row>
    <row r="33152" spans="37:37" ht="12.75">
      <c r="AK33152" s="121"/>
    </row>
    <row r="33153" spans="37:37" ht="12.75">
      <c r="AK33153" s="121"/>
    </row>
    <row r="33154" spans="37:37" ht="12.75">
      <c r="AK33154" s="121"/>
    </row>
    <row r="33155" spans="37:37" ht="12.75">
      <c r="AK33155" s="121"/>
    </row>
    <row r="33156" spans="37:37" ht="12.75">
      <c r="AK33156" s="121"/>
    </row>
    <row r="33157" spans="37:37" ht="12.75">
      <c r="AK33157" s="121"/>
    </row>
    <row r="33158" spans="37:37" ht="12.75">
      <c r="AK33158" s="121"/>
    </row>
    <row r="33159" spans="37:37" ht="12.75">
      <c r="AK33159" s="121"/>
    </row>
    <row r="33160" spans="37:37" ht="12.75">
      <c r="AK33160" s="121"/>
    </row>
    <row r="33161" spans="37:37" ht="12.75">
      <c r="AK33161" s="121"/>
    </row>
    <row r="33162" spans="37:37" ht="12.75">
      <c r="AK33162" s="121"/>
    </row>
    <row r="33163" spans="37:37" ht="12.75">
      <c r="AK33163" s="121"/>
    </row>
    <row r="33164" spans="37:37" ht="12.75">
      <c r="AK33164" s="121"/>
    </row>
    <row r="33165" spans="37:37" ht="12.75">
      <c r="AK33165" s="121"/>
    </row>
    <row r="33166" spans="37:37" ht="12.75">
      <c r="AK33166" s="121"/>
    </row>
    <row r="33167" spans="37:37" ht="12.75">
      <c r="AK33167" s="121"/>
    </row>
    <row r="33168" spans="37:37" ht="12.75">
      <c r="AK33168" s="121"/>
    </row>
    <row r="33169" spans="37:37" ht="12.75">
      <c r="AK33169" s="121"/>
    </row>
    <row r="33170" spans="37:37" ht="12.75">
      <c r="AK33170" s="121"/>
    </row>
    <row r="33171" spans="37:37" ht="12.75">
      <c r="AK33171" s="121"/>
    </row>
    <row r="33172" spans="37:37" ht="12.75">
      <c r="AK33172" s="121"/>
    </row>
    <row r="33173" spans="37:37" ht="12.75">
      <c r="AK33173" s="121"/>
    </row>
    <row r="33174" spans="37:37" ht="12.75">
      <c r="AK33174" s="121"/>
    </row>
    <row r="33175" spans="37:37" ht="12.75">
      <c r="AK33175" s="121"/>
    </row>
    <row r="33176" spans="37:37" ht="12.75">
      <c r="AK33176" s="121"/>
    </row>
    <row r="33177" spans="37:37" ht="12.75">
      <c r="AK33177" s="121"/>
    </row>
    <row r="33178" spans="37:37" ht="12.75">
      <c r="AK33178" s="121"/>
    </row>
    <row r="33179" spans="37:37" ht="12.75">
      <c r="AK33179" s="121"/>
    </row>
    <row r="33180" spans="37:37" ht="12.75">
      <c r="AK33180" s="121"/>
    </row>
    <row r="33181" spans="37:37" ht="12.75">
      <c r="AK33181" s="121"/>
    </row>
    <row r="33182" spans="37:37" ht="12.75">
      <c r="AK33182" s="121"/>
    </row>
    <row r="33183" spans="37:37" ht="12.75">
      <c r="AK33183" s="121"/>
    </row>
    <row r="33184" spans="37:37" ht="12.75">
      <c r="AK33184" s="121"/>
    </row>
    <row r="33185" spans="37:37" ht="12.75">
      <c r="AK33185" s="121"/>
    </row>
    <row r="33186" spans="37:37" ht="12.75">
      <c r="AK33186" s="121"/>
    </row>
    <row r="33187" spans="37:37" ht="12.75">
      <c r="AK33187" s="121"/>
    </row>
    <row r="33188" spans="37:37" ht="12.75">
      <c r="AK33188" s="121"/>
    </row>
    <row r="33189" spans="37:37" ht="12.75">
      <c r="AK33189" s="121"/>
    </row>
    <row r="33190" spans="37:37" ht="12.75">
      <c r="AK33190" s="121"/>
    </row>
    <row r="33191" spans="37:37" ht="12.75">
      <c r="AK33191" s="121"/>
    </row>
    <row r="33192" spans="37:37" ht="12.75">
      <c r="AK33192" s="121"/>
    </row>
    <row r="33193" spans="37:37" ht="12.75">
      <c r="AK33193" s="121"/>
    </row>
    <row r="33194" spans="37:37" ht="12.75">
      <c r="AK33194" s="121"/>
    </row>
    <row r="33195" spans="37:37" ht="12.75">
      <c r="AK33195" s="121"/>
    </row>
    <row r="33196" spans="37:37" ht="12.75">
      <c r="AK33196" s="121"/>
    </row>
    <row r="33197" spans="37:37" ht="12.75">
      <c r="AK33197" s="121"/>
    </row>
    <row r="33198" spans="37:37" ht="12.75">
      <c r="AK33198" s="121"/>
    </row>
    <row r="33199" spans="37:37" ht="12.75">
      <c r="AK33199" s="121"/>
    </row>
    <row r="33200" spans="37:37" ht="12.75">
      <c r="AK33200" s="121"/>
    </row>
    <row r="33201" spans="37:37" ht="12.75">
      <c r="AK33201" s="121"/>
    </row>
    <row r="33202" spans="37:37" ht="12.75">
      <c r="AK33202" s="121"/>
    </row>
    <row r="33203" spans="37:37" ht="12.75">
      <c r="AK33203" s="121"/>
    </row>
    <row r="33204" spans="37:37" ht="12.75">
      <c r="AK33204" s="121"/>
    </row>
    <row r="33205" spans="37:37" ht="12.75">
      <c r="AK33205" s="121"/>
    </row>
    <row r="33206" spans="37:37" ht="12.75">
      <c r="AK33206" s="121"/>
    </row>
    <row r="33207" spans="37:37" ht="12.75">
      <c r="AK33207" s="121"/>
    </row>
    <row r="33208" spans="37:37" ht="12.75">
      <c r="AK33208" s="121"/>
    </row>
    <row r="33209" spans="37:37" ht="12.75">
      <c r="AK33209" s="121"/>
    </row>
    <row r="33210" spans="37:37" ht="12.75">
      <c r="AK33210" s="121"/>
    </row>
    <row r="33211" spans="37:37" ht="12.75">
      <c r="AK33211" s="121"/>
    </row>
    <row r="33212" spans="37:37" ht="12.75">
      <c r="AK33212" s="121"/>
    </row>
    <row r="33213" spans="37:37" ht="12.75">
      <c r="AK33213" s="121"/>
    </row>
    <row r="33214" spans="37:37" ht="12.75">
      <c r="AK33214" s="121"/>
    </row>
    <row r="33215" spans="37:37" ht="12.75">
      <c r="AK33215" s="121"/>
    </row>
    <row r="33216" spans="37:37" ht="12.75">
      <c r="AK33216" s="121"/>
    </row>
    <row r="33217" spans="37:37" ht="12.75">
      <c r="AK33217" s="121"/>
    </row>
    <row r="33218" spans="37:37" ht="12.75">
      <c r="AK33218" s="121"/>
    </row>
    <row r="33219" spans="37:37" ht="12.75">
      <c r="AK33219" s="121"/>
    </row>
    <row r="33220" spans="37:37" ht="12.75">
      <c r="AK33220" s="121"/>
    </row>
    <row r="33221" spans="37:37" ht="12.75">
      <c r="AK33221" s="121"/>
    </row>
    <row r="33222" spans="37:37" ht="12.75">
      <c r="AK33222" s="121"/>
    </row>
    <row r="33223" spans="37:37" ht="12.75">
      <c r="AK33223" s="121"/>
    </row>
    <row r="33224" spans="37:37" ht="12.75">
      <c r="AK33224" s="121"/>
    </row>
    <row r="33225" spans="37:37" ht="12.75">
      <c r="AK33225" s="121"/>
    </row>
    <row r="33226" spans="37:37" ht="12.75">
      <c r="AK33226" s="121"/>
    </row>
    <row r="33227" spans="37:37" ht="12.75">
      <c r="AK33227" s="121"/>
    </row>
    <row r="33228" spans="37:37" ht="12.75">
      <c r="AK33228" s="121"/>
    </row>
    <row r="33229" spans="37:37" ht="12.75">
      <c r="AK33229" s="121"/>
    </row>
    <row r="33230" spans="37:37" ht="12.75">
      <c r="AK33230" s="121"/>
    </row>
    <row r="33231" spans="37:37" ht="12.75">
      <c r="AK33231" s="121"/>
    </row>
    <row r="33232" spans="37:37" ht="12.75">
      <c r="AK33232" s="121"/>
    </row>
    <row r="33233" spans="37:37" ht="12.75">
      <c r="AK33233" s="121"/>
    </row>
    <row r="33234" spans="37:37" ht="12.75">
      <c r="AK33234" s="121"/>
    </row>
    <row r="33235" spans="37:37" ht="12.75">
      <c r="AK33235" s="121"/>
    </row>
    <row r="33236" spans="37:37" ht="12.75">
      <c r="AK33236" s="121"/>
    </row>
    <row r="33237" spans="37:37" ht="12.75">
      <c r="AK33237" s="121"/>
    </row>
    <row r="33238" spans="37:37" ht="12.75">
      <c r="AK33238" s="121"/>
    </row>
    <row r="33239" spans="37:37" ht="12.75">
      <c r="AK33239" s="121"/>
    </row>
    <row r="33240" spans="37:37" ht="12.75">
      <c r="AK33240" s="121"/>
    </row>
    <row r="33241" spans="37:37" ht="12.75">
      <c r="AK33241" s="121"/>
    </row>
    <row r="33242" spans="37:37" ht="12.75">
      <c r="AK33242" s="121"/>
    </row>
    <row r="33243" spans="37:37" ht="12.75">
      <c r="AK33243" s="121"/>
    </row>
    <row r="33244" spans="37:37" ht="12.75">
      <c r="AK33244" s="121"/>
    </row>
    <row r="33245" spans="37:37" ht="12.75">
      <c r="AK33245" s="121"/>
    </row>
    <row r="33246" spans="37:37" ht="12.75">
      <c r="AK33246" s="121"/>
    </row>
    <row r="33247" spans="37:37" ht="12.75">
      <c r="AK33247" s="121"/>
    </row>
    <row r="33248" spans="37:37" ht="12.75">
      <c r="AK33248" s="121"/>
    </row>
    <row r="33249" spans="37:37" ht="12.75">
      <c r="AK33249" s="121"/>
    </row>
    <row r="33250" spans="37:37" ht="12.75">
      <c r="AK33250" s="121"/>
    </row>
    <row r="33251" spans="37:37" ht="12.75">
      <c r="AK33251" s="121"/>
    </row>
    <row r="33252" spans="37:37" ht="12.75">
      <c r="AK33252" s="121"/>
    </row>
    <row r="33253" spans="37:37" ht="12.75">
      <c r="AK33253" s="121"/>
    </row>
    <row r="33254" spans="37:37" ht="12.75">
      <c r="AK33254" s="121"/>
    </row>
    <row r="33255" spans="37:37" ht="12.75">
      <c r="AK33255" s="121"/>
    </row>
    <row r="33256" spans="37:37" ht="12.75">
      <c r="AK33256" s="121"/>
    </row>
    <row r="33257" spans="37:37" ht="12.75">
      <c r="AK33257" s="121"/>
    </row>
    <row r="33258" spans="37:37" ht="12.75">
      <c r="AK33258" s="121"/>
    </row>
    <row r="33259" spans="37:37" ht="12.75">
      <c r="AK33259" s="121"/>
    </row>
    <row r="33260" spans="37:37" ht="12.75">
      <c r="AK33260" s="121"/>
    </row>
    <row r="33261" spans="37:37" ht="12.75">
      <c r="AK33261" s="121"/>
    </row>
    <row r="33262" spans="37:37" ht="12.75">
      <c r="AK33262" s="121"/>
    </row>
    <row r="33263" spans="37:37" ht="12.75">
      <c r="AK33263" s="121"/>
    </row>
    <row r="33264" spans="37:37" ht="12.75">
      <c r="AK33264" s="121"/>
    </row>
    <row r="33265" spans="37:37" ht="12.75">
      <c r="AK33265" s="121"/>
    </row>
    <row r="33266" spans="37:37" ht="12.75">
      <c r="AK33266" s="121"/>
    </row>
    <row r="33267" spans="37:37" ht="12.75">
      <c r="AK33267" s="121"/>
    </row>
    <row r="33268" spans="37:37" ht="12.75">
      <c r="AK33268" s="121"/>
    </row>
    <row r="33269" spans="37:37" ht="12.75">
      <c r="AK33269" s="121"/>
    </row>
    <row r="33270" spans="37:37" ht="12.75">
      <c r="AK33270" s="121"/>
    </row>
    <row r="33271" spans="37:37" ht="12.75">
      <c r="AK33271" s="121"/>
    </row>
    <row r="33272" spans="37:37" ht="12.75">
      <c r="AK33272" s="121"/>
    </row>
    <row r="33273" spans="37:37" ht="12.75">
      <c r="AK33273" s="121"/>
    </row>
    <row r="33274" spans="37:37" ht="12.75">
      <c r="AK33274" s="121"/>
    </row>
    <row r="33275" spans="37:37" ht="12.75">
      <c r="AK33275" s="121"/>
    </row>
    <row r="33276" spans="37:37" ht="12.75">
      <c r="AK33276" s="121"/>
    </row>
    <row r="33277" spans="37:37" ht="12.75">
      <c r="AK33277" s="121"/>
    </row>
    <row r="33278" spans="37:37" ht="12.75">
      <c r="AK33278" s="121"/>
    </row>
    <row r="33279" spans="37:37" ht="12.75">
      <c r="AK33279" s="121"/>
    </row>
    <row r="33280" spans="37:37" ht="12.75">
      <c r="AK33280" s="121"/>
    </row>
    <row r="33281" spans="37:37" ht="12.75">
      <c r="AK33281" s="121"/>
    </row>
    <row r="33282" spans="37:37" ht="12.75">
      <c r="AK33282" s="121"/>
    </row>
    <row r="33283" spans="37:37" ht="12.75">
      <c r="AK33283" s="121"/>
    </row>
    <row r="33284" spans="37:37" ht="12.75">
      <c r="AK33284" s="121"/>
    </row>
    <row r="33285" spans="37:37" ht="12.75">
      <c r="AK33285" s="121"/>
    </row>
    <row r="33286" spans="37:37" ht="12.75">
      <c r="AK33286" s="121"/>
    </row>
    <row r="33287" spans="37:37" ht="12.75">
      <c r="AK33287" s="121"/>
    </row>
    <row r="33288" spans="37:37" ht="12.75">
      <c r="AK33288" s="121"/>
    </row>
    <row r="33289" spans="37:37" ht="12.75">
      <c r="AK33289" s="121"/>
    </row>
    <row r="33290" spans="37:37" ht="12.75">
      <c r="AK33290" s="121"/>
    </row>
    <row r="33291" spans="37:37" ht="12.75">
      <c r="AK33291" s="121"/>
    </row>
    <row r="33292" spans="37:37" ht="12.75">
      <c r="AK33292" s="121"/>
    </row>
    <row r="33293" spans="37:37" ht="12.75">
      <c r="AK33293" s="121"/>
    </row>
    <row r="33294" spans="37:37" ht="12.75">
      <c r="AK33294" s="121"/>
    </row>
    <row r="33295" spans="37:37" ht="12.75">
      <c r="AK33295" s="121"/>
    </row>
    <row r="33296" spans="37:37" ht="12.75">
      <c r="AK33296" s="121"/>
    </row>
    <row r="33297" spans="37:37" ht="12.75">
      <c r="AK33297" s="121"/>
    </row>
    <row r="33298" spans="37:37" ht="12.75">
      <c r="AK33298" s="121"/>
    </row>
    <row r="33299" spans="37:37" ht="12.75">
      <c r="AK33299" s="121"/>
    </row>
    <row r="33300" spans="37:37" ht="12.75">
      <c r="AK33300" s="121"/>
    </row>
    <row r="33301" spans="37:37" ht="12.75">
      <c r="AK33301" s="121"/>
    </row>
    <row r="33302" spans="37:37" ht="12.75">
      <c r="AK33302" s="121"/>
    </row>
    <row r="33303" spans="37:37" ht="12.75">
      <c r="AK33303" s="121"/>
    </row>
    <row r="33304" spans="37:37" ht="12.75">
      <c r="AK33304" s="121"/>
    </row>
    <row r="33305" spans="37:37" ht="12.75">
      <c r="AK33305" s="121"/>
    </row>
    <row r="33306" spans="37:37" ht="12.75">
      <c r="AK33306" s="121"/>
    </row>
    <row r="33307" spans="37:37" ht="12.75">
      <c r="AK33307" s="121"/>
    </row>
    <row r="33308" spans="37:37" ht="12.75">
      <c r="AK33308" s="121"/>
    </row>
    <row r="33309" spans="37:37" ht="12.75">
      <c r="AK33309" s="121"/>
    </row>
    <row r="33310" spans="37:37" ht="12.75">
      <c r="AK33310" s="121"/>
    </row>
    <row r="33311" spans="37:37" ht="12.75">
      <c r="AK33311" s="121"/>
    </row>
    <row r="33312" spans="37:37" ht="12.75">
      <c r="AK33312" s="121"/>
    </row>
    <row r="33313" spans="37:37" ht="12.75">
      <c r="AK33313" s="121"/>
    </row>
    <row r="33314" spans="37:37" ht="12.75">
      <c r="AK33314" s="121"/>
    </row>
    <row r="33315" spans="37:37" ht="12.75">
      <c r="AK33315" s="121"/>
    </row>
    <row r="33316" spans="37:37" ht="12.75">
      <c r="AK33316" s="121"/>
    </row>
    <row r="33317" spans="37:37" ht="12.75">
      <c r="AK33317" s="121"/>
    </row>
    <row r="33318" spans="37:37" ht="12.75">
      <c r="AK33318" s="121"/>
    </row>
    <row r="33319" spans="37:37" ht="12.75">
      <c r="AK33319" s="121"/>
    </row>
    <row r="33320" spans="37:37" ht="12.75">
      <c r="AK33320" s="121"/>
    </row>
    <row r="33321" spans="37:37" ht="12.75">
      <c r="AK33321" s="121"/>
    </row>
    <row r="33322" spans="37:37" ht="12.75">
      <c r="AK33322" s="121"/>
    </row>
    <row r="33323" spans="37:37" ht="12.75">
      <c r="AK33323" s="121"/>
    </row>
    <row r="33324" spans="37:37" ht="12.75">
      <c r="AK33324" s="121"/>
    </row>
    <row r="33325" spans="37:37" ht="12.75">
      <c r="AK33325" s="121"/>
    </row>
    <row r="33326" spans="37:37" ht="12.75">
      <c r="AK33326" s="121"/>
    </row>
    <row r="33327" spans="37:37" ht="12.75">
      <c r="AK33327" s="121"/>
    </row>
    <row r="33328" spans="37:37" ht="12.75">
      <c r="AK33328" s="121"/>
    </row>
    <row r="33329" spans="37:37" ht="12.75">
      <c r="AK33329" s="121"/>
    </row>
    <row r="33330" spans="37:37" ht="12.75">
      <c r="AK33330" s="121"/>
    </row>
    <row r="33331" spans="37:37" ht="12.75">
      <c r="AK33331" s="121"/>
    </row>
    <row r="33332" spans="37:37" ht="12.75">
      <c r="AK33332" s="121"/>
    </row>
    <row r="33333" spans="37:37" ht="12.75">
      <c r="AK33333" s="121"/>
    </row>
    <row r="33334" spans="37:37" ht="12.75">
      <c r="AK33334" s="121"/>
    </row>
    <row r="33335" spans="37:37" ht="12.75">
      <c r="AK33335" s="121"/>
    </row>
    <row r="33336" spans="37:37" ht="12.75">
      <c r="AK33336" s="121"/>
    </row>
    <row r="33337" spans="37:37" ht="12.75">
      <c r="AK33337" s="121"/>
    </row>
    <row r="33338" spans="37:37" ht="12.75">
      <c r="AK33338" s="121"/>
    </row>
    <row r="33339" spans="37:37" ht="12.75">
      <c r="AK33339" s="121"/>
    </row>
    <row r="33340" spans="37:37" ht="12.75">
      <c r="AK33340" s="121"/>
    </row>
    <row r="33341" spans="37:37" ht="12.75">
      <c r="AK33341" s="121"/>
    </row>
    <row r="33342" spans="37:37" ht="12.75">
      <c r="AK33342" s="121"/>
    </row>
    <row r="33343" spans="37:37" ht="12.75">
      <c r="AK33343" s="121"/>
    </row>
    <row r="33344" spans="37:37" ht="12.75">
      <c r="AK33344" s="121"/>
    </row>
    <row r="33345" spans="37:37" ht="12.75">
      <c r="AK33345" s="121"/>
    </row>
    <row r="33346" spans="37:37" ht="12.75">
      <c r="AK33346" s="121"/>
    </row>
    <row r="33347" spans="37:37" ht="12.75">
      <c r="AK33347" s="121"/>
    </row>
    <row r="33348" spans="37:37" ht="12.75">
      <c r="AK33348" s="121"/>
    </row>
    <row r="33349" spans="37:37" ht="12.75">
      <c r="AK33349" s="121"/>
    </row>
    <row r="33350" spans="37:37" ht="12.75">
      <c r="AK33350" s="121"/>
    </row>
    <row r="33351" spans="37:37" ht="12.75">
      <c r="AK33351" s="121"/>
    </row>
    <row r="33352" spans="37:37" ht="12.75">
      <c r="AK33352" s="121"/>
    </row>
    <row r="33353" spans="37:37" ht="12.75">
      <c r="AK33353" s="121"/>
    </row>
    <row r="33354" spans="37:37" ht="12.75">
      <c r="AK33354" s="121"/>
    </row>
    <row r="33355" spans="37:37" ht="12.75">
      <c r="AK33355" s="121"/>
    </row>
    <row r="33356" spans="37:37" ht="12.75">
      <c r="AK33356" s="121"/>
    </row>
    <row r="33357" spans="37:37" ht="12.75">
      <c r="AK33357" s="121"/>
    </row>
    <row r="33358" spans="37:37" ht="12.75">
      <c r="AK33358" s="121"/>
    </row>
    <row r="33359" spans="37:37" ht="12.75">
      <c r="AK33359" s="121"/>
    </row>
    <row r="33360" spans="37:37" ht="12.75">
      <c r="AK33360" s="121"/>
    </row>
    <row r="33361" spans="37:37" ht="12.75">
      <c r="AK33361" s="121"/>
    </row>
    <row r="33362" spans="37:37" ht="12.75">
      <c r="AK33362" s="121"/>
    </row>
    <row r="33363" spans="37:37" ht="12.75">
      <c r="AK33363" s="121"/>
    </row>
    <row r="33364" spans="37:37" ht="12.75">
      <c r="AK33364" s="121"/>
    </row>
    <row r="33365" spans="37:37" ht="12.75">
      <c r="AK33365" s="121"/>
    </row>
    <row r="33366" spans="37:37" ht="12.75">
      <c r="AK33366" s="121"/>
    </row>
    <row r="33367" spans="37:37" ht="12.75">
      <c r="AK33367" s="121"/>
    </row>
    <row r="33368" spans="37:37" ht="12.75">
      <c r="AK33368" s="121"/>
    </row>
    <row r="33369" spans="37:37" ht="12.75">
      <c r="AK33369" s="121"/>
    </row>
    <row r="33370" spans="37:37" ht="12.75">
      <c r="AK33370" s="121"/>
    </row>
    <row r="33371" spans="37:37" ht="12.75">
      <c r="AK33371" s="121"/>
    </row>
    <row r="33372" spans="37:37" ht="12.75">
      <c r="AK33372" s="121"/>
    </row>
    <row r="33373" spans="37:37" ht="12.75">
      <c r="AK33373" s="121"/>
    </row>
    <row r="33374" spans="37:37" ht="12.75">
      <c r="AK33374" s="121"/>
    </row>
    <row r="33375" spans="37:37" ht="12.75">
      <c r="AK33375" s="121"/>
    </row>
    <row r="33376" spans="37:37" ht="12.75">
      <c r="AK33376" s="121"/>
    </row>
    <row r="33377" spans="37:37" ht="12.75">
      <c r="AK33377" s="121"/>
    </row>
    <row r="33378" spans="37:37" ht="12.75">
      <c r="AK33378" s="121"/>
    </row>
    <row r="33379" spans="37:37" ht="12.75">
      <c r="AK33379" s="121"/>
    </row>
    <row r="33380" spans="37:37" ht="12.75">
      <c r="AK33380" s="121"/>
    </row>
    <row r="33381" spans="37:37" ht="12.75">
      <c r="AK33381" s="121"/>
    </row>
    <row r="33382" spans="37:37" ht="12.75">
      <c r="AK33382" s="121"/>
    </row>
    <row r="33383" spans="37:37" ht="12.75">
      <c r="AK33383" s="121"/>
    </row>
    <row r="33384" spans="37:37" ht="12.75">
      <c r="AK33384" s="121"/>
    </row>
    <row r="33385" spans="37:37" ht="12.75">
      <c r="AK33385" s="121"/>
    </row>
    <row r="33386" spans="37:37" ht="12.75">
      <c r="AK33386" s="121"/>
    </row>
    <row r="33387" spans="37:37" ht="12.75">
      <c r="AK33387" s="121"/>
    </row>
    <row r="33388" spans="37:37" ht="12.75">
      <c r="AK33388" s="121"/>
    </row>
    <row r="33389" spans="37:37" ht="12.75">
      <c r="AK33389" s="121"/>
    </row>
    <row r="33390" spans="37:37" ht="12.75">
      <c r="AK33390" s="121"/>
    </row>
    <row r="33391" spans="37:37" ht="12.75">
      <c r="AK33391" s="121"/>
    </row>
    <row r="33392" spans="37:37" ht="12.75">
      <c r="AK33392" s="121"/>
    </row>
    <row r="33393" spans="37:37" ht="12.75">
      <c r="AK33393" s="121"/>
    </row>
    <row r="33394" spans="37:37" ht="12.75">
      <c r="AK33394" s="121"/>
    </row>
    <row r="33395" spans="37:37" ht="12.75">
      <c r="AK33395" s="121"/>
    </row>
    <row r="33396" spans="37:37" ht="12.75">
      <c r="AK33396" s="121"/>
    </row>
    <row r="33397" spans="37:37" ht="12.75">
      <c r="AK33397" s="121"/>
    </row>
    <row r="33398" spans="37:37" ht="12.75">
      <c r="AK33398" s="121"/>
    </row>
    <row r="33399" spans="37:37" ht="12.75">
      <c r="AK33399" s="121"/>
    </row>
    <row r="33400" spans="37:37" ht="12.75">
      <c r="AK33400" s="121"/>
    </row>
    <row r="33401" spans="37:37" ht="12.75">
      <c r="AK33401" s="121"/>
    </row>
    <row r="33402" spans="37:37" ht="12.75">
      <c r="AK33402" s="121"/>
    </row>
    <row r="33403" spans="37:37" ht="12.75">
      <c r="AK33403" s="121"/>
    </row>
    <row r="33404" spans="37:37" ht="12.75">
      <c r="AK33404" s="121"/>
    </row>
    <row r="33405" spans="37:37" ht="12.75">
      <c r="AK33405" s="121"/>
    </row>
    <row r="33406" spans="37:37" ht="12.75">
      <c r="AK33406" s="121"/>
    </row>
    <row r="33407" spans="37:37" ht="12.75">
      <c r="AK33407" s="121"/>
    </row>
    <row r="33408" spans="37:37" ht="12.75">
      <c r="AK33408" s="121"/>
    </row>
    <row r="33409" spans="37:37" ht="12.75">
      <c r="AK33409" s="121"/>
    </row>
    <row r="33410" spans="37:37" ht="12.75">
      <c r="AK33410" s="121"/>
    </row>
    <row r="33411" spans="37:37" ht="12.75">
      <c r="AK33411" s="121"/>
    </row>
    <row r="33412" spans="37:37" ht="12.75">
      <c r="AK33412" s="121"/>
    </row>
    <row r="33413" spans="37:37" ht="12.75">
      <c r="AK33413" s="121"/>
    </row>
    <row r="33414" spans="37:37" ht="12.75">
      <c r="AK33414" s="121"/>
    </row>
    <row r="33415" spans="37:37" ht="12.75">
      <c r="AK33415" s="121"/>
    </row>
    <row r="33416" spans="37:37" ht="12.75">
      <c r="AK33416" s="121"/>
    </row>
    <row r="33417" spans="37:37" ht="12.75">
      <c r="AK33417" s="121"/>
    </row>
    <row r="33418" spans="37:37" ht="12.75">
      <c r="AK33418" s="121"/>
    </row>
    <row r="33419" spans="37:37" ht="12.75">
      <c r="AK33419" s="121"/>
    </row>
    <row r="33420" spans="37:37" ht="12.75">
      <c r="AK33420" s="121"/>
    </row>
    <row r="33421" spans="37:37" ht="12.75">
      <c r="AK33421" s="121"/>
    </row>
    <row r="33422" spans="37:37" ht="12.75">
      <c r="AK33422" s="121"/>
    </row>
    <row r="33423" spans="37:37" ht="12.75">
      <c r="AK33423" s="121"/>
    </row>
    <row r="33424" spans="37:37" ht="12.75">
      <c r="AK33424" s="121"/>
    </row>
    <row r="33425" spans="37:37" ht="12.75">
      <c r="AK33425" s="121"/>
    </row>
    <row r="33426" spans="37:37" ht="12.75">
      <c r="AK33426" s="121"/>
    </row>
    <row r="33427" spans="37:37" ht="12.75">
      <c r="AK33427" s="121"/>
    </row>
    <row r="33428" spans="37:37" ht="12.75">
      <c r="AK33428" s="121"/>
    </row>
    <row r="33429" spans="37:37" ht="12.75">
      <c r="AK33429" s="121"/>
    </row>
    <row r="33430" spans="37:37" ht="12.75">
      <c r="AK33430" s="121"/>
    </row>
    <row r="33431" spans="37:37" ht="12.75">
      <c r="AK33431" s="121"/>
    </row>
    <row r="33432" spans="37:37" ht="12.75">
      <c r="AK33432" s="121"/>
    </row>
    <row r="33433" spans="37:37" ht="12.75">
      <c r="AK33433" s="121"/>
    </row>
    <row r="33434" spans="37:37" ht="12.75">
      <c r="AK33434" s="121"/>
    </row>
    <row r="33435" spans="37:37" ht="12.75">
      <c r="AK33435" s="121"/>
    </row>
    <row r="33436" spans="37:37" ht="12.75">
      <c r="AK33436" s="121"/>
    </row>
    <row r="33437" spans="37:37" ht="12.75">
      <c r="AK33437" s="121"/>
    </row>
    <row r="33438" spans="37:37" ht="12.75">
      <c r="AK33438" s="121"/>
    </row>
    <row r="33439" spans="37:37" ht="12.75">
      <c r="AK33439" s="121"/>
    </row>
    <row r="33440" spans="37:37" ht="12.75">
      <c r="AK33440" s="121"/>
    </row>
    <row r="33441" spans="37:37" ht="12.75">
      <c r="AK33441" s="121"/>
    </row>
    <row r="33442" spans="37:37" ht="12.75">
      <c r="AK33442" s="121"/>
    </row>
    <row r="33443" spans="37:37" ht="12.75">
      <c r="AK33443" s="121"/>
    </row>
    <row r="33444" spans="37:37" ht="12.75">
      <c r="AK33444" s="121"/>
    </row>
    <row r="33445" spans="37:37" ht="12.75">
      <c r="AK33445" s="121"/>
    </row>
    <row r="33446" spans="37:37" ht="12.75">
      <c r="AK33446" s="121"/>
    </row>
    <row r="33447" spans="37:37" ht="12.75">
      <c r="AK33447" s="121"/>
    </row>
    <row r="33448" spans="37:37" ht="12.75">
      <c r="AK33448" s="121"/>
    </row>
    <row r="33449" spans="37:37" ht="12.75">
      <c r="AK33449" s="121"/>
    </row>
    <row r="33450" spans="37:37" ht="12.75">
      <c r="AK33450" s="121"/>
    </row>
    <row r="33451" spans="37:37" ht="12.75">
      <c r="AK33451" s="121"/>
    </row>
    <row r="33452" spans="37:37" ht="12.75">
      <c r="AK33452" s="121"/>
    </row>
    <row r="33453" spans="37:37" ht="12.75">
      <c r="AK33453" s="121"/>
    </row>
    <row r="33454" spans="37:37" ht="12.75">
      <c r="AK33454" s="121"/>
    </row>
    <row r="33455" spans="37:37" ht="12.75">
      <c r="AK33455" s="121"/>
    </row>
    <row r="33456" spans="37:37" ht="12.75">
      <c r="AK33456" s="121"/>
    </row>
    <row r="33457" spans="37:37" ht="12.75">
      <c r="AK33457" s="121"/>
    </row>
    <row r="33458" spans="37:37" ht="12.75">
      <c r="AK33458" s="121"/>
    </row>
    <row r="33459" spans="37:37" ht="12.75">
      <c r="AK33459" s="121"/>
    </row>
    <row r="33460" spans="37:37" ht="12.75">
      <c r="AK33460" s="121"/>
    </row>
    <row r="33461" spans="37:37" ht="12.75">
      <c r="AK33461" s="121"/>
    </row>
    <row r="33462" spans="37:37" ht="12.75">
      <c r="AK33462" s="121"/>
    </row>
    <row r="33463" spans="37:37" ht="12.75">
      <c r="AK33463" s="121"/>
    </row>
    <row r="33464" spans="37:37" ht="12.75">
      <c r="AK33464" s="121"/>
    </row>
    <row r="33465" spans="37:37" ht="12.75">
      <c r="AK33465" s="121"/>
    </row>
    <row r="33466" spans="37:37" ht="12.75">
      <c r="AK33466" s="121"/>
    </row>
    <row r="33467" spans="37:37" ht="12.75">
      <c r="AK33467" s="121"/>
    </row>
    <row r="33468" spans="37:37" ht="12.75">
      <c r="AK33468" s="121"/>
    </row>
    <row r="33469" spans="37:37" ht="12.75">
      <c r="AK33469" s="121"/>
    </row>
    <row r="33470" spans="37:37" ht="12.75">
      <c r="AK33470" s="121"/>
    </row>
    <row r="33471" spans="37:37" ht="12.75">
      <c r="AK33471" s="121"/>
    </row>
    <row r="33472" spans="37:37" ht="12.75">
      <c r="AK33472" s="121"/>
    </row>
    <row r="33473" spans="37:37" ht="12.75">
      <c r="AK33473" s="121"/>
    </row>
    <row r="33474" spans="37:37" ht="12.75">
      <c r="AK33474" s="121"/>
    </row>
    <row r="33475" spans="37:37" ht="12.75">
      <c r="AK33475" s="121"/>
    </row>
    <row r="33476" spans="37:37" ht="12.75">
      <c r="AK33476" s="121"/>
    </row>
    <row r="33477" spans="37:37" ht="12.75">
      <c r="AK33477" s="121"/>
    </row>
    <row r="33478" spans="37:37" ht="12.75">
      <c r="AK33478" s="121"/>
    </row>
    <row r="33479" spans="37:37" ht="12.75">
      <c r="AK33479" s="121"/>
    </row>
    <row r="33480" spans="37:37" ht="12.75">
      <c r="AK33480" s="121"/>
    </row>
    <row r="33481" spans="37:37" ht="12.75">
      <c r="AK33481" s="121"/>
    </row>
    <row r="33482" spans="37:37" ht="12.75">
      <c r="AK33482" s="121"/>
    </row>
    <row r="33483" spans="37:37" ht="12.75">
      <c r="AK33483" s="121"/>
    </row>
    <row r="33484" spans="37:37" ht="12.75">
      <c r="AK33484" s="121"/>
    </row>
    <row r="33485" spans="37:37" ht="12.75">
      <c r="AK33485" s="121"/>
    </row>
    <row r="33486" spans="37:37" ht="12.75">
      <c r="AK33486" s="121"/>
    </row>
    <row r="33487" spans="37:37" ht="12.75">
      <c r="AK33487" s="121"/>
    </row>
    <row r="33488" spans="37:37" ht="12.75">
      <c r="AK33488" s="121"/>
    </row>
    <row r="33489" spans="37:37" ht="12.75">
      <c r="AK33489" s="121"/>
    </row>
    <row r="33490" spans="37:37" ht="12.75">
      <c r="AK33490" s="121"/>
    </row>
    <row r="33491" spans="37:37" ht="12.75">
      <c r="AK33491" s="121"/>
    </row>
    <row r="33492" spans="37:37" ht="12.75">
      <c r="AK33492" s="121"/>
    </row>
    <row r="33493" spans="37:37" ht="12.75">
      <c r="AK33493" s="121"/>
    </row>
    <row r="33494" spans="37:37" ht="12.75">
      <c r="AK33494" s="121"/>
    </row>
    <row r="33495" spans="37:37" ht="12.75">
      <c r="AK33495" s="121"/>
    </row>
    <row r="33496" spans="37:37" ht="12.75">
      <c r="AK33496" s="121"/>
    </row>
    <row r="33497" spans="37:37" ht="12.75">
      <c r="AK33497" s="121"/>
    </row>
    <row r="33498" spans="37:37" ht="12.75">
      <c r="AK33498" s="121"/>
    </row>
    <row r="33499" spans="37:37" ht="12.75">
      <c r="AK33499" s="121"/>
    </row>
    <row r="33500" spans="37:37" ht="12.75">
      <c r="AK33500" s="121"/>
    </row>
    <row r="33501" spans="37:37" ht="12.75">
      <c r="AK33501" s="121"/>
    </row>
    <row r="33502" spans="37:37" ht="12.75">
      <c r="AK33502" s="121"/>
    </row>
    <row r="33503" spans="37:37" ht="12.75">
      <c r="AK33503" s="121"/>
    </row>
    <row r="33504" spans="37:37" ht="12.75">
      <c r="AK33504" s="121"/>
    </row>
    <row r="33505" spans="37:37" ht="12.75">
      <c r="AK33505" s="121"/>
    </row>
    <row r="33506" spans="37:37" ht="12.75">
      <c r="AK33506" s="121"/>
    </row>
    <row r="33507" spans="37:37" ht="12.75">
      <c r="AK33507" s="121"/>
    </row>
    <row r="33508" spans="37:37" ht="12.75">
      <c r="AK33508" s="121"/>
    </row>
    <row r="33509" spans="37:37" ht="12.75">
      <c r="AK33509" s="121"/>
    </row>
    <row r="33510" spans="37:37" ht="12.75">
      <c r="AK33510" s="121"/>
    </row>
    <row r="33511" spans="37:37" ht="12.75">
      <c r="AK33511" s="121"/>
    </row>
    <row r="33512" spans="37:37" ht="12.75">
      <c r="AK33512" s="121"/>
    </row>
    <row r="33513" spans="37:37" ht="12.75">
      <c r="AK33513" s="121"/>
    </row>
    <row r="33514" spans="37:37" ht="12.75">
      <c r="AK33514" s="121"/>
    </row>
    <row r="33515" spans="37:37" ht="12.75">
      <c r="AK33515" s="121"/>
    </row>
    <row r="33516" spans="37:37" ht="12.75">
      <c r="AK33516" s="121"/>
    </row>
    <row r="33517" spans="37:37" ht="12.75">
      <c r="AK33517" s="121"/>
    </row>
    <row r="33518" spans="37:37" ht="12.75">
      <c r="AK33518" s="121"/>
    </row>
    <row r="33519" spans="37:37" ht="12.75">
      <c r="AK33519" s="121"/>
    </row>
    <row r="33520" spans="37:37" ht="12.75">
      <c r="AK33520" s="121"/>
    </row>
    <row r="33521" spans="37:37" ht="12.75">
      <c r="AK33521" s="121"/>
    </row>
    <row r="33522" spans="37:37" ht="12.75">
      <c r="AK33522" s="121"/>
    </row>
    <row r="33523" spans="37:37" ht="12.75">
      <c r="AK33523" s="121"/>
    </row>
    <row r="33524" spans="37:37" ht="12.75">
      <c r="AK33524" s="121"/>
    </row>
    <row r="33525" spans="37:37" ht="12.75">
      <c r="AK33525" s="121"/>
    </row>
    <row r="33526" spans="37:37" ht="12.75">
      <c r="AK33526" s="121"/>
    </row>
    <row r="33527" spans="37:37" ht="12.75">
      <c r="AK33527" s="121"/>
    </row>
    <row r="33528" spans="37:37" ht="12.75">
      <c r="AK33528" s="121"/>
    </row>
    <row r="33529" spans="37:37" ht="12.75">
      <c r="AK33529" s="121"/>
    </row>
    <row r="33530" spans="37:37" ht="12.75">
      <c r="AK33530" s="121"/>
    </row>
    <row r="33531" spans="37:37" ht="12.75">
      <c r="AK33531" s="121"/>
    </row>
    <row r="33532" spans="37:37" ht="12.75">
      <c r="AK33532" s="121"/>
    </row>
    <row r="33533" spans="37:37" ht="12.75">
      <c r="AK33533" s="121"/>
    </row>
    <row r="33534" spans="37:37" ht="12.75">
      <c r="AK33534" s="121"/>
    </row>
    <row r="33535" spans="37:37" ht="12.75">
      <c r="AK33535" s="121"/>
    </row>
    <row r="33536" spans="37:37" ht="12.75">
      <c r="AK33536" s="121"/>
    </row>
    <row r="33537" spans="37:37" ht="12.75">
      <c r="AK33537" s="121"/>
    </row>
    <row r="33538" spans="37:37" ht="12.75">
      <c r="AK33538" s="121"/>
    </row>
    <row r="33539" spans="37:37" ht="12.75">
      <c r="AK33539" s="121"/>
    </row>
    <row r="33540" spans="37:37" ht="12.75">
      <c r="AK33540" s="121"/>
    </row>
    <row r="33541" spans="37:37" ht="12.75">
      <c r="AK33541" s="121"/>
    </row>
    <row r="33542" spans="37:37" ht="12.75">
      <c r="AK33542" s="121"/>
    </row>
    <row r="33543" spans="37:37" ht="12.75">
      <c r="AK33543" s="121"/>
    </row>
    <row r="33544" spans="37:37" ht="12.75">
      <c r="AK33544" s="121"/>
    </row>
    <row r="33545" spans="37:37" ht="12.75">
      <c r="AK33545" s="121"/>
    </row>
    <row r="33546" spans="37:37" ht="12.75">
      <c r="AK33546" s="121"/>
    </row>
    <row r="33547" spans="37:37" ht="12.75">
      <c r="AK33547" s="121"/>
    </row>
    <row r="33548" spans="37:37" ht="12.75">
      <c r="AK33548" s="121"/>
    </row>
    <row r="33549" spans="37:37" ht="12.75">
      <c r="AK33549" s="121"/>
    </row>
    <row r="33550" spans="37:37" ht="12.75">
      <c r="AK33550" s="121"/>
    </row>
    <row r="33551" spans="37:37" ht="12.75">
      <c r="AK33551" s="121"/>
    </row>
    <row r="33552" spans="37:37" ht="12.75">
      <c r="AK33552" s="121"/>
    </row>
    <row r="33553" spans="37:37" ht="12.75">
      <c r="AK33553" s="121"/>
    </row>
    <row r="33554" spans="37:37" ht="12.75">
      <c r="AK33554" s="121"/>
    </row>
    <row r="33555" spans="37:37" ht="12.75">
      <c r="AK33555" s="121"/>
    </row>
    <row r="33556" spans="37:37" ht="12.75">
      <c r="AK33556" s="121"/>
    </row>
    <row r="33557" spans="37:37" ht="12.75">
      <c r="AK33557" s="121"/>
    </row>
    <row r="33558" spans="37:37" ht="12.75">
      <c r="AK33558" s="121"/>
    </row>
    <row r="33559" spans="37:37" ht="12.75">
      <c r="AK33559" s="121"/>
    </row>
    <row r="33560" spans="37:37" ht="12.75">
      <c r="AK33560" s="121"/>
    </row>
    <row r="33561" spans="37:37" ht="12.75">
      <c r="AK33561" s="121"/>
    </row>
    <row r="33562" spans="37:37" ht="12.75">
      <c r="AK33562" s="121"/>
    </row>
    <row r="33563" spans="37:37" ht="12.75">
      <c r="AK33563" s="121"/>
    </row>
    <row r="33564" spans="37:37" ht="12.75">
      <c r="AK33564" s="121"/>
    </row>
    <row r="33565" spans="37:37" ht="12.75">
      <c r="AK33565" s="121"/>
    </row>
    <row r="33566" spans="37:37" ht="12.75">
      <c r="AK33566" s="121"/>
    </row>
    <row r="33567" spans="37:37" ht="12.75">
      <c r="AK33567" s="121"/>
    </row>
    <row r="33568" spans="37:37" ht="12.75">
      <c r="AK33568" s="121"/>
    </row>
    <row r="33569" spans="37:37" ht="12.75">
      <c r="AK33569" s="121"/>
    </row>
    <row r="33570" spans="37:37" ht="12.75">
      <c r="AK33570" s="121"/>
    </row>
    <row r="33571" spans="37:37" ht="12.75">
      <c r="AK33571" s="121"/>
    </row>
    <row r="33572" spans="37:37" ht="12.75">
      <c r="AK33572" s="121"/>
    </row>
    <row r="33573" spans="37:37" ht="12.75">
      <c r="AK33573" s="121"/>
    </row>
    <row r="33574" spans="37:37" ht="12.75">
      <c r="AK33574" s="121"/>
    </row>
    <row r="33575" spans="37:37" ht="12.75">
      <c r="AK33575" s="121"/>
    </row>
    <row r="33576" spans="37:37" ht="12.75">
      <c r="AK33576" s="121"/>
    </row>
    <row r="33577" spans="37:37" ht="12.75">
      <c r="AK33577" s="121"/>
    </row>
    <row r="33578" spans="37:37" ht="12.75">
      <c r="AK33578" s="121"/>
    </row>
    <row r="33579" spans="37:37" ht="12.75">
      <c r="AK33579" s="121"/>
    </row>
    <row r="33580" spans="37:37" ht="12.75">
      <c r="AK33580" s="121"/>
    </row>
    <row r="33581" spans="37:37" ht="12.75">
      <c r="AK33581" s="121"/>
    </row>
    <row r="33582" spans="37:37" ht="12.75">
      <c r="AK33582" s="121"/>
    </row>
    <row r="33583" spans="37:37" ht="12.75">
      <c r="AK33583" s="121"/>
    </row>
    <row r="33584" spans="37:37" ht="12.75">
      <c r="AK33584" s="121"/>
    </row>
    <row r="33585" spans="37:37" ht="12.75">
      <c r="AK33585" s="121"/>
    </row>
    <row r="33586" spans="37:37" ht="12.75">
      <c r="AK33586" s="121"/>
    </row>
    <row r="33587" spans="37:37" ht="12.75">
      <c r="AK33587" s="121"/>
    </row>
    <row r="33588" spans="37:37" ht="12.75">
      <c r="AK33588" s="121"/>
    </row>
    <row r="33589" spans="37:37" ht="12.75">
      <c r="AK33589" s="121"/>
    </row>
    <row r="33590" spans="37:37" ht="12.75">
      <c r="AK33590" s="121"/>
    </row>
    <row r="33591" spans="37:37" ht="12.75">
      <c r="AK33591" s="121"/>
    </row>
    <row r="33592" spans="37:37" ht="12.75">
      <c r="AK33592" s="121"/>
    </row>
    <row r="33593" spans="37:37" ht="12.75">
      <c r="AK33593" s="121"/>
    </row>
    <row r="33594" spans="37:37" ht="12.75">
      <c r="AK33594" s="121"/>
    </row>
    <row r="33595" spans="37:37" ht="12.75">
      <c r="AK33595" s="121"/>
    </row>
    <row r="33596" spans="37:37" ht="12.75">
      <c r="AK33596" s="121"/>
    </row>
    <row r="33597" spans="37:37" ht="12.75">
      <c r="AK33597" s="121"/>
    </row>
    <row r="33598" spans="37:37" ht="12.75">
      <c r="AK33598" s="121"/>
    </row>
    <row r="33599" spans="37:37" ht="12.75">
      <c r="AK33599" s="121"/>
    </row>
    <row r="33600" spans="37:37" ht="12.75">
      <c r="AK33600" s="121"/>
    </row>
    <row r="33601" spans="37:37" ht="12.75">
      <c r="AK33601" s="121"/>
    </row>
    <row r="33602" spans="37:37" ht="12.75">
      <c r="AK33602" s="121"/>
    </row>
    <row r="33603" spans="37:37" ht="12.75">
      <c r="AK33603" s="121"/>
    </row>
    <row r="33604" spans="37:37" ht="12.75">
      <c r="AK33604" s="121"/>
    </row>
    <row r="33605" spans="37:37" ht="12.75">
      <c r="AK33605" s="121"/>
    </row>
    <row r="33606" spans="37:37" ht="12.75">
      <c r="AK33606" s="121"/>
    </row>
    <row r="33607" spans="37:37" ht="12.75">
      <c r="AK33607" s="121"/>
    </row>
    <row r="33608" spans="37:37" ht="12.75">
      <c r="AK33608" s="121"/>
    </row>
    <row r="33609" spans="37:37" ht="12.75">
      <c r="AK33609" s="121"/>
    </row>
    <row r="33610" spans="37:37" ht="12.75">
      <c r="AK33610" s="121"/>
    </row>
    <row r="33611" spans="37:37" ht="12.75">
      <c r="AK33611" s="121"/>
    </row>
    <row r="33612" spans="37:37" ht="12.75">
      <c r="AK33612" s="121"/>
    </row>
    <row r="33613" spans="37:37" ht="12.75">
      <c r="AK33613" s="121"/>
    </row>
    <row r="33614" spans="37:37" ht="12.75">
      <c r="AK33614" s="121"/>
    </row>
    <row r="33615" spans="37:37" ht="12.75">
      <c r="AK33615" s="121"/>
    </row>
    <row r="33616" spans="37:37" ht="12.75">
      <c r="AK33616" s="121"/>
    </row>
    <row r="33617" spans="37:37" ht="12.75">
      <c r="AK33617" s="121"/>
    </row>
    <row r="33618" spans="37:37" ht="12.75">
      <c r="AK33618" s="121"/>
    </row>
    <row r="33619" spans="37:37" ht="12.75">
      <c r="AK33619" s="121"/>
    </row>
    <row r="33620" spans="37:37" ht="12.75">
      <c r="AK33620" s="121"/>
    </row>
    <row r="33621" spans="37:37" ht="12.75">
      <c r="AK33621" s="121"/>
    </row>
    <row r="33622" spans="37:37" ht="12.75">
      <c r="AK33622" s="121"/>
    </row>
    <row r="33623" spans="37:37" ht="12.75">
      <c r="AK33623" s="121"/>
    </row>
    <row r="33624" spans="37:37" ht="12.75">
      <c r="AK33624" s="121"/>
    </row>
    <row r="33625" spans="37:37" ht="12.75">
      <c r="AK33625" s="121"/>
    </row>
    <row r="33626" spans="37:37" ht="12.75">
      <c r="AK33626" s="121"/>
    </row>
    <row r="33627" spans="37:37" ht="12.75">
      <c r="AK33627" s="121"/>
    </row>
    <row r="33628" spans="37:37" ht="12.75">
      <c r="AK33628" s="121"/>
    </row>
    <row r="33629" spans="37:37" ht="12.75">
      <c r="AK33629" s="121"/>
    </row>
    <row r="33630" spans="37:37" ht="12.75">
      <c r="AK33630" s="121"/>
    </row>
    <row r="33631" spans="37:37" ht="12.75">
      <c r="AK33631" s="121"/>
    </row>
    <row r="33632" spans="37:37" ht="12.75">
      <c r="AK33632" s="121"/>
    </row>
    <row r="33633" spans="37:37" ht="12.75">
      <c r="AK33633" s="121"/>
    </row>
    <row r="33634" spans="37:37" ht="12.75">
      <c r="AK33634" s="121"/>
    </row>
    <row r="33635" spans="37:37" ht="12.75">
      <c r="AK33635" s="121"/>
    </row>
    <row r="33636" spans="37:37" ht="12.75">
      <c r="AK33636" s="121"/>
    </row>
    <row r="33637" spans="37:37" ht="12.75">
      <c r="AK33637" s="121"/>
    </row>
    <row r="33638" spans="37:37" ht="12.75">
      <c r="AK33638" s="121"/>
    </row>
    <row r="33639" spans="37:37" ht="12.75">
      <c r="AK33639" s="121"/>
    </row>
    <row r="33640" spans="37:37" ht="12.75">
      <c r="AK33640" s="121"/>
    </row>
    <row r="33641" spans="37:37" ht="12.75">
      <c r="AK33641" s="121"/>
    </row>
    <row r="33642" spans="37:37" ht="12.75">
      <c r="AK33642" s="121"/>
    </row>
    <row r="33643" spans="37:37" ht="12.75">
      <c r="AK33643" s="121"/>
    </row>
    <row r="33644" spans="37:37" ht="12.75">
      <c r="AK33644" s="121"/>
    </row>
    <row r="33645" spans="37:37" ht="12.75">
      <c r="AK33645" s="121"/>
    </row>
    <row r="33646" spans="37:37" ht="12.75">
      <c r="AK33646" s="121"/>
    </row>
    <row r="33647" spans="37:37" ht="12.75">
      <c r="AK33647" s="121"/>
    </row>
    <row r="33648" spans="37:37" ht="12.75">
      <c r="AK33648" s="121"/>
    </row>
    <row r="33649" spans="37:37" ht="12.75">
      <c r="AK33649" s="121"/>
    </row>
    <row r="33650" spans="37:37" ht="12.75">
      <c r="AK33650" s="121"/>
    </row>
    <row r="33651" spans="37:37" ht="12.75">
      <c r="AK33651" s="121"/>
    </row>
    <row r="33652" spans="37:37" ht="12.75">
      <c r="AK33652" s="121"/>
    </row>
    <row r="33653" spans="37:37" ht="12.75">
      <c r="AK33653" s="121"/>
    </row>
    <row r="33654" spans="37:37" ht="12.75">
      <c r="AK33654" s="121"/>
    </row>
    <row r="33655" spans="37:37" ht="12.75">
      <c r="AK33655" s="121"/>
    </row>
    <row r="33656" spans="37:37" ht="12.75">
      <c r="AK33656" s="121"/>
    </row>
    <row r="33657" spans="37:37" ht="12.75">
      <c r="AK33657" s="121"/>
    </row>
    <row r="33658" spans="37:37" ht="12.75">
      <c r="AK33658" s="121"/>
    </row>
    <row r="33659" spans="37:37" ht="12.75">
      <c r="AK33659" s="121"/>
    </row>
    <row r="33660" spans="37:37" ht="12.75">
      <c r="AK33660" s="121"/>
    </row>
    <row r="33661" spans="37:37" ht="12.75">
      <c r="AK33661" s="121"/>
    </row>
    <row r="33662" spans="37:37" ht="12.75">
      <c r="AK33662" s="121"/>
    </row>
    <row r="33663" spans="37:37" ht="12.75">
      <c r="AK33663" s="121"/>
    </row>
    <row r="33664" spans="37:37" ht="12.75">
      <c r="AK33664" s="121"/>
    </row>
    <row r="33665" spans="37:37" ht="12.75">
      <c r="AK33665" s="121"/>
    </row>
    <row r="33666" spans="37:37" ht="12.75">
      <c r="AK33666" s="121"/>
    </row>
    <row r="33667" spans="37:37" ht="12.75">
      <c r="AK33667" s="121"/>
    </row>
    <row r="33668" spans="37:37" ht="12.75">
      <c r="AK33668" s="121"/>
    </row>
    <row r="33669" spans="37:37" ht="12.75">
      <c r="AK33669" s="121"/>
    </row>
    <row r="33670" spans="37:37" ht="12.75">
      <c r="AK33670" s="121"/>
    </row>
    <row r="33671" spans="37:37" ht="12.75">
      <c r="AK33671" s="121"/>
    </row>
    <row r="33672" spans="37:37" ht="12.75">
      <c r="AK33672" s="121"/>
    </row>
    <row r="33673" spans="37:37" ht="12.75">
      <c r="AK33673" s="121"/>
    </row>
    <row r="33674" spans="37:37" ht="12.75">
      <c r="AK33674" s="121"/>
    </row>
    <row r="33675" spans="37:37" ht="12.75">
      <c r="AK33675" s="121"/>
    </row>
    <row r="33676" spans="37:37" ht="12.75">
      <c r="AK33676" s="121"/>
    </row>
    <row r="33677" spans="37:37" ht="12.75">
      <c r="AK33677" s="121"/>
    </row>
    <row r="33678" spans="37:37" ht="12.75">
      <c r="AK33678" s="121"/>
    </row>
    <row r="33679" spans="37:37" ht="12.75">
      <c r="AK33679" s="121"/>
    </row>
    <row r="33680" spans="37:37" ht="12.75">
      <c r="AK33680" s="121"/>
    </row>
    <row r="33681" spans="37:37" ht="12.75">
      <c r="AK33681" s="121"/>
    </row>
    <row r="33682" spans="37:37" ht="12.75">
      <c r="AK33682" s="121"/>
    </row>
    <row r="33683" spans="37:37" ht="12.75">
      <c r="AK33683" s="121"/>
    </row>
    <row r="33684" spans="37:37" ht="12.75">
      <c r="AK33684" s="121"/>
    </row>
    <row r="33685" spans="37:37" ht="12.75">
      <c r="AK33685" s="121"/>
    </row>
    <row r="33686" spans="37:37" ht="12.75">
      <c r="AK33686" s="121"/>
    </row>
    <row r="33687" spans="37:37" ht="12.75">
      <c r="AK33687" s="121"/>
    </row>
    <row r="33688" spans="37:37" ht="12.75">
      <c r="AK33688" s="121"/>
    </row>
    <row r="33689" spans="37:37" ht="12.75">
      <c r="AK33689" s="121"/>
    </row>
    <row r="33690" spans="37:37" ht="12.75">
      <c r="AK33690" s="121"/>
    </row>
    <row r="33691" spans="37:37" ht="12.75">
      <c r="AK33691" s="121"/>
    </row>
    <row r="33692" spans="37:37" ht="12.75">
      <c r="AK33692" s="121"/>
    </row>
    <row r="33693" spans="37:37" ht="12.75">
      <c r="AK33693" s="121"/>
    </row>
    <row r="33694" spans="37:37" ht="12.75">
      <c r="AK33694" s="121"/>
    </row>
    <row r="33695" spans="37:37" ht="12.75">
      <c r="AK33695" s="121"/>
    </row>
    <row r="33696" spans="37:37" ht="12.75">
      <c r="AK33696" s="121"/>
    </row>
    <row r="33697" spans="37:37" ht="12.75">
      <c r="AK33697" s="121"/>
    </row>
    <row r="33698" spans="37:37" ht="12.75">
      <c r="AK33698" s="121"/>
    </row>
    <row r="33699" spans="37:37" ht="12.75">
      <c r="AK33699" s="121"/>
    </row>
    <row r="33700" spans="37:37" ht="12.75">
      <c r="AK33700" s="121"/>
    </row>
    <row r="33701" spans="37:37" ht="12.75">
      <c r="AK33701" s="121"/>
    </row>
    <row r="33702" spans="37:37" ht="12.75">
      <c r="AK33702" s="121"/>
    </row>
    <row r="33703" spans="37:37" ht="12.75">
      <c r="AK33703" s="121"/>
    </row>
    <row r="33704" spans="37:37" ht="12.75">
      <c r="AK33704" s="121"/>
    </row>
    <row r="33705" spans="37:37" ht="12.75">
      <c r="AK33705" s="121"/>
    </row>
    <row r="33706" spans="37:37" ht="12.75">
      <c r="AK33706" s="121"/>
    </row>
    <row r="33707" spans="37:37" ht="12.75">
      <c r="AK33707" s="121"/>
    </row>
    <row r="33708" spans="37:37" ht="12.75">
      <c r="AK33708" s="121"/>
    </row>
    <row r="33709" spans="37:37" ht="12.75">
      <c r="AK33709" s="121"/>
    </row>
    <row r="33710" spans="37:37" ht="12.75">
      <c r="AK33710" s="121"/>
    </row>
    <row r="33711" spans="37:37" ht="12.75">
      <c r="AK33711" s="121"/>
    </row>
    <row r="33712" spans="37:37" ht="12.75">
      <c r="AK33712" s="121"/>
    </row>
    <row r="33713" spans="37:37" ht="12.75">
      <c r="AK33713" s="121"/>
    </row>
    <row r="33714" spans="37:37" ht="12.75">
      <c r="AK33714" s="121"/>
    </row>
    <row r="33715" spans="37:37" ht="12.75">
      <c r="AK33715" s="121"/>
    </row>
    <row r="33716" spans="37:37" ht="12.75">
      <c r="AK33716" s="121"/>
    </row>
    <row r="33717" spans="37:37" ht="12.75">
      <c r="AK33717" s="121"/>
    </row>
    <row r="33718" spans="37:37" ht="12.75">
      <c r="AK33718" s="121"/>
    </row>
    <row r="33719" spans="37:37" ht="12.75">
      <c r="AK33719" s="121"/>
    </row>
    <row r="33720" spans="37:37" ht="12.75">
      <c r="AK33720" s="121"/>
    </row>
    <row r="33721" spans="37:37" ht="12.75">
      <c r="AK33721" s="121"/>
    </row>
    <row r="33722" spans="37:37" ht="12.75">
      <c r="AK33722" s="121"/>
    </row>
    <row r="33723" spans="37:37" ht="12.75">
      <c r="AK33723" s="121"/>
    </row>
    <row r="33724" spans="37:37" ht="12.75">
      <c r="AK33724" s="121"/>
    </row>
    <row r="33725" spans="37:37" ht="12.75">
      <c r="AK33725" s="121"/>
    </row>
    <row r="33726" spans="37:37" ht="12.75">
      <c r="AK33726" s="121"/>
    </row>
    <row r="33727" spans="37:37" ht="12.75">
      <c r="AK33727" s="121"/>
    </row>
    <row r="33728" spans="37:37" ht="12.75">
      <c r="AK33728" s="121"/>
    </row>
    <row r="33729" spans="37:37" ht="12.75">
      <c r="AK33729" s="121"/>
    </row>
    <row r="33730" spans="37:37" ht="12.75">
      <c r="AK33730" s="121"/>
    </row>
    <row r="33731" spans="37:37" ht="12.75">
      <c r="AK33731" s="121"/>
    </row>
    <row r="33732" spans="37:37" ht="12.75">
      <c r="AK33732" s="121"/>
    </row>
    <row r="33733" spans="37:37" ht="12.75">
      <c r="AK33733" s="121"/>
    </row>
    <row r="33734" spans="37:37" ht="12.75">
      <c r="AK33734" s="121"/>
    </row>
    <row r="33735" spans="37:37" ht="12.75">
      <c r="AK33735" s="121"/>
    </row>
    <row r="33736" spans="37:37" ht="12.75">
      <c r="AK33736" s="121"/>
    </row>
    <row r="33737" spans="37:37" ht="12.75">
      <c r="AK33737" s="121"/>
    </row>
    <row r="33738" spans="37:37" ht="12.75">
      <c r="AK33738" s="121"/>
    </row>
    <row r="33739" spans="37:37" ht="12.75">
      <c r="AK33739" s="121"/>
    </row>
    <row r="33740" spans="37:37" ht="12.75">
      <c r="AK33740" s="121"/>
    </row>
    <row r="33741" spans="37:37" ht="12.75">
      <c r="AK33741" s="121"/>
    </row>
    <row r="33742" spans="37:37" ht="12.75">
      <c r="AK33742" s="121"/>
    </row>
    <row r="33743" spans="37:37" ht="12.75">
      <c r="AK33743" s="121"/>
    </row>
    <row r="33744" spans="37:37" ht="12.75">
      <c r="AK33744" s="121"/>
    </row>
    <row r="33745" spans="37:37" ht="12.75">
      <c r="AK33745" s="121"/>
    </row>
    <row r="33746" spans="37:37" ht="12.75">
      <c r="AK33746" s="121"/>
    </row>
    <row r="33747" spans="37:37" ht="12.75">
      <c r="AK33747" s="121"/>
    </row>
    <row r="33748" spans="37:37" ht="12.75">
      <c r="AK33748" s="121"/>
    </row>
    <row r="33749" spans="37:37" ht="12.75">
      <c r="AK33749" s="121"/>
    </row>
    <row r="33750" spans="37:37" ht="12.75">
      <c r="AK33750" s="121"/>
    </row>
    <row r="33751" spans="37:37" ht="12.75">
      <c r="AK33751" s="121"/>
    </row>
    <row r="33752" spans="37:37" ht="12.75">
      <c r="AK33752" s="121"/>
    </row>
    <row r="33753" spans="37:37" ht="12.75">
      <c r="AK33753" s="121"/>
    </row>
    <row r="33754" spans="37:37" ht="12.75">
      <c r="AK33754" s="121"/>
    </row>
    <row r="33755" spans="37:37" ht="12.75">
      <c r="AK33755" s="121"/>
    </row>
    <row r="33756" spans="37:37" ht="12.75">
      <c r="AK33756" s="121"/>
    </row>
    <row r="33757" spans="37:37" ht="12.75">
      <c r="AK33757" s="121"/>
    </row>
    <row r="33758" spans="37:37" ht="12.75">
      <c r="AK33758" s="121"/>
    </row>
    <row r="33759" spans="37:37" ht="12.75">
      <c r="AK33759" s="121"/>
    </row>
    <row r="33760" spans="37:37" ht="12.75">
      <c r="AK33760" s="121"/>
    </row>
    <row r="33761" spans="37:37" ht="12.75">
      <c r="AK33761" s="121"/>
    </row>
    <row r="33762" spans="37:37" ht="12.75">
      <c r="AK33762" s="121"/>
    </row>
    <row r="33763" spans="37:37" ht="12.75">
      <c r="AK33763" s="121"/>
    </row>
    <row r="33764" spans="37:37" ht="12.75">
      <c r="AK33764" s="121"/>
    </row>
    <row r="33765" spans="37:37" ht="12.75">
      <c r="AK33765" s="121"/>
    </row>
    <row r="33766" spans="37:37" ht="12.75">
      <c r="AK33766" s="121"/>
    </row>
    <row r="33767" spans="37:37" ht="12.75">
      <c r="AK33767" s="121"/>
    </row>
    <row r="33768" spans="37:37" ht="12.75">
      <c r="AK33768" s="121"/>
    </row>
    <row r="33769" spans="37:37" ht="12.75">
      <c r="AK33769" s="121"/>
    </row>
    <row r="33770" spans="37:37" ht="12.75">
      <c r="AK33770" s="121"/>
    </row>
    <row r="33771" spans="37:37" ht="12.75">
      <c r="AK33771" s="121"/>
    </row>
    <row r="33772" spans="37:37" ht="12.75">
      <c r="AK33772" s="121"/>
    </row>
    <row r="33773" spans="37:37" ht="12.75">
      <c r="AK33773" s="121"/>
    </row>
    <row r="33774" spans="37:37" ht="12.75">
      <c r="AK33774" s="121"/>
    </row>
    <row r="33775" spans="37:37" ht="12.75">
      <c r="AK33775" s="121"/>
    </row>
    <row r="33776" spans="37:37" ht="12.75">
      <c r="AK33776" s="121"/>
    </row>
    <row r="33777" spans="37:37" ht="12.75">
      <c r="AK33777" s="121"/>
    </row>
    <row r="33778" spans="37:37" ht="12.75">
      <c r="AK33778" s="121"/>
    </row>
    <row r="33779" spans="37:37" ht="12.75">
      <c r="AK33779" s="121"/>
    </row>
    <row r="33780" spans="37:37" ht="12.75">
      <c r="AK33780" s="121"/>
    </row>
    <row r="33781" spans="37:37" ht="12.75">
      <c r="AK33781" s="121"/>
    </row>
    <row r="33782" spans="37:37" ht="12.75">
      <c r="AK33782" s="121"/>
    </row>
    <row r="33783" spans="37:37" ht="12.75">
      <c r="AK33783" s="121"/>
    </row>
    <row r="33784" spans="37:37" ht="12.75">
      <c r="AK33784" s="121"/>
    </row>
    <row r="33785" spans="37:37" ht="12.75">
      <c r="AK33785" s="121"/>
    </row>
    <row r="33786" spans="37:37" ht="12.75">
      <c r="AK33786" s="121"/>
    </row>
    <row r="33787" spans="37:37" ht="12.75">
      <c r="AK33787" s="121"/>
    </row>
    <row r="33788" spans="37:37" ht="12.75">
      <c r="AK33788" s="121"/>
    </row>
    <row r="33789" spans="37:37" ht="12.75">
      <c r="AK33789" s="121"/>
    </row>
    <row r="33790" spans="37:37" ht="12.75">
      <c r="AK33790" s="121"/>
    </row>
    <row r="33791" spans="37:37" ht="12.75">
      <c r="AK33791" s="121"/>
    </row>
    <row r="33792" spans="37:37" ht="12.75">
      <c r="AK33792" s="121"/>
    </row>
    <row r="33793" spans="37:37" ht="12.75">
      <c r="AK33793" s="121"/>
    </row>
    <row r="33794" spans="37:37" ht="12.75">
      <c r="AK33794" s="121"/>
    </row>
    <row r="33795" spans="37:37" ht="12.75">
      <c r="AK33795" s="121"/>
    </row>
    <row r="33796" spans="37:37" ht="12.75">
      <c r="AK33796" s="121"/>
    </row>
    <row r="33797" spans="37:37" ht="12.75">
      <c r="AK33797" s="121"/>
    </row>
    <row r="33798" spans="37:37" ht="12.75">
      <c r="AK33798" s="121"/>
    </row>
    <row r="33799" spans="37:37" ht="12.75">
      <c r="AK33799" s="121"/>
    </row>
    <row r="33800" spans="37:37" ht="12.75">
      <c r="AK33800" s="121"/>
    </row>
    <row r="33801" spans="37:37" ht="12.75">
      <c r="AK33801" s="121"/>
    </row>
    <row r="33802" spans="37:37" ht="12.75">
      <c r="AK33802" s="121"/>
    </row>
    <row r="33803" spans="37:37" ht="12.75">
      <c r="AK33803" s="121"/>
    </row>
    <row r="33804" spans="37:37" ht="12.75">
      <c r="AK33804" s="121"/>
    </row>
    <row r="33805" spans="37:37" ht="12.75">
      <c r="AK33805" s="121"/>
    </row>
    <row r="33806" spans="37:37" ht="12.75">
      <c r="AK33806" s="121"/>
    </row>
    <row r="33807" spans="37:37" ht="12.75">
      <c r="AK33807" s="121"/>
    </row>
    <row r="33808" spans="37:37" ht="12.75">
      <c r="AK33808" s="121"/>
    </row>
    <row r="33809" spans="37:37" ht="12.75">
      <c r="AK33809" s="121"/>
    </row>
    <row r="33810" spans="37:37" ht="12.75">
      <c r="AK33810" s="121"/>
    </row>
    <row r="33811" spans="37:37" ht="12.75">
      <c r="AK33811" s="121"/>
    </row>
    <row r="33812" spans="37:37" ht="12.75">
      <c r="AK33812" s="121"/>
    </row>
    <row r="33813" spans="37:37" ht="12.75">
      <c r="AK33813" s="121"/>
    </row>
    <row r="33814" spans="37:37" ht="12.75">
      <c r="AK33814" s="121"/>
    </row>
    <row r="33815" spans="37:37" ht="12.75">
      <c r="AK33815" s="121"/>
    </row>
    <row r="33816" spans="37:37" ht="12.75">
      <c r="AK33816" s="121"/>
    </row>
    <row r="33817" spans="37:37" ht="12.75">
      <c r="AK33817" s="121"/>
    </row>
    <row r="33818" spans="37:37" ht="12.75">
      <c r="AK33818" s="121"/>
    </row>
    <row r="33819" spans="37:37" ht="12.75">
      <c r="AK33819" s="121"/>
    </row>
    <row r="33820" spans="37:37" ht="12.75">
      <c r="AK33820" s="121"/>
    </row>
    <row r="33821" spans="37:37" ht="12.75">
      <c r="AK33821" s="121"/>
    </row>
    <row r="33822" spans="37:37" ht="12.75">
      <c r="AK33822" s="121"/>
    </row>
    <row r="33823" spans="37:37" ht="12.75">
      <c r="AK33823" s="121"/>
    </row>
    <row r="33824" spans="37:37" ht="12.75">
      <c r="AK33824" s="121"/>
    </row>
    <row r="33825" spans="37:37" ht="12.75">
      <c r="AK33825" s="121"/>
    </row>
    <row r="33826" spans="37:37" ht="12.75">
      <c r="AK33826" s="121"/>
    </row>
    <row r="33827" spans="37:37" ht="12.75">
      <c r="AK33827" s="121"/>
    </row>
    <row r="33828" spans="37:37" ht="12.75">
      <c r="AK33828" s="121"/>
    </row>
    <row r="33829" spans="37:37" ht="12.75">
      <c r="AK33829" s="121"/>
    </row>
    <row r="33830" spans="37:37" ht="12.75">
      <c r="AK33830" s="121"/>
    </row>
    <row r="33831" spans="37:37" ht="12.75">
      <c r="AK33831" s="121"/>
    </row>
    <row r="33832" spans="37:37" ht="12.75">
      <c r="AK33832" s="121"/>
    </row>
    <row r="33833" spans="37:37" ht="12.75">
      <c r="AK33833" s="121"/>
    </row>
    <row r="33834" spans="37:37" ht="12.75">
      <c r="AK33834" s="121"/>
    </row>
    <row r="33835" spans="37:37" ht="12.75">
      <c r="AK33835" s="121"/>
    </row>
    <row r="33836" spans="37:37" ht="12.75">
      <c r="AK33836" s="121"/>
    </row>
    <row r="33837" spans="37:37" ht="12.75">
      <c r="AK33837" s="121"/>
    </row>
    <row r="33838" spans="37:37" ht="12.75">
      <c r="AK33838" s="121"/>
    </row>
    <row r="33839" spans="37:37" ht="12.75">
      <c r="AK33839" s="121"/>
    </row>
    <row r="33840" spans="37:37" ht="12.75">
      <c r="AK33840" s="121"/>
    </row>
    <row r="33841" spans="37:37" ht="12.75">
      <c r="AK33841" s="121"/>
    </row>
    <row r="33842" spans="37:37" ht="12.75">
      <c r="AK33842" s="121"/>
    </row>
    <row r="33843" spans="37:37" ht="12.75">
      <c r="AK33843" s="121"/>
    </row>
    <row r="33844" spans="37:37" ht="12.75">
      <c r="AK33844" s="121"/>
    </row>
    <row r="33845" spans="37:37" ht="12.75">
      <c r="AK33845" s="121"/>
    </row>
    <row r="33846" spans="37:37" ht="12.75">
      <c r="AK33846" s="121"/>
    </row>
    <row r="33847" spans="37:37" ht="12.75">
      <c r="AK33847" s="121"/>
    </row>
    <row r="33848" spans="37:37" ht="12.75">
      <c r="AK33848" s="121"/>
    </row>
    <row r="33849" spans="37:37" ht="12.75">
      <c r="AK33849" s="121"/>
    </row>
    <row r="33850" spans="37:37" ht="12.75">
      <c r="AK33850" s="121"/>
    </row>
    <row r="33851" spans="37:37" ht="12.75">
      <c r="AK33851" s="121"/>
    </row>
    <row r="33852" spans="37:37" ht="12.75">
      <c r="AK33852" s="121"/>
    </row>
    <row r="33853" spans="37:37" ht="12.75">
      <c r="AK33853" s="121"/>
    </row>
    <row r="33854" spans="37:37" ht="12.75">
      <c r="AK33854" s="121"/>
    </row>
    <row r="33855" spans="37:37" ht="12.75">
      <c r="AK33855" s="121"/>
    </row>
    <row r="33856" spans="37:37" ht="12.75">
      <c r="AK33856" s="121"/>
    </row>
    <row r="33857" spans="37:37" ht="12.75">
      <c r="AK33857" s="121"/>
    </row>
    <row r="33858" spans="37:37" ht="12.75">
      <c r="AK33858" s="121"/>
    </row>
    <row r="33859" spans="37:37" ht="12.75">
      <c r="AK33859" s="121"/>
    </row>
    <row r="33860" spans="37:37" ht="12.75">
      <c r="AK33860" s="121"/>
    </row>
    <row r="33861" spans="37:37" ht="12.75">
      <c r="AK33861" s="121"/>
    </row>
    <row r="33862" spans="37:37" ht="12.75">
      <c r="AK33862" s="121"/>
    </row>
    <row r="33863" spans="37:37" ht="12.75">
      <c r="AK33863" s="121"/>
    </row>
    <row r="33864" spans="37:37" ht="12.75">
      <c r="AK33864" s="121"/>
    </row>
    <row r="33865" spans="37:37" ht="12.75">
      <c r="AK33865" s="121"/>
    </row>
    <row r="33866" spans="37:37" ht="12.75">
      <c r="AK33866" s="121"/>
    </row>
    <row r="33867" spans="37:37" ht="12.75">
      <c r="AK33867" s="121"/>
    </row>
    <row r="33868" spans="37:37" ht="12.75">
      <c r="AK33868" s="121"/>
    </row>
    <row r="33869" spans="37:37" ht="12.75">
      <c r="AK33869" s="121"/>
    </row>
    <row r="33870" spans="37:37" ht="12.75">
      <c r="AK33870" s="121"/>
    </row>
    <row r="33871" spans="37:37" ht="12.75">
      <c r="AK33871" s="121"/>
    </row>
    <row r="33872" spans="37:37" ht="12.75">
      <c r="AK33872" s="121"/>
    </row>
    <row r="33873" spans="37:37" ht="12.75">
      <c r="AK33873" s="121"/>
    </row>
    <row r="33874" spans="37:37" ht="12.75">
      <c r="AK33874" s="121"/>
    </row>
    <row r="33875" spans="37:37" ht="12.75">
      <c r="AK33875" s="121"/>
    </row>
    <row r="33876" spans="37:37" ht="12.75">
      <c r="AK33876" s="121"/>
    </row>
    <row r="33877" spans="37:37" ht="12.75">
      <c r="AK33877" s="121"/>
    </row>
    <row r="33878" spans="37:37" ht="12.75">
      <c r="AK33878" s="121"/>
    </row>
    <row r="33879" spans="37:37" ht="12.75">
      <c r="AK33879" s="121"/>
    </row>
    <row r="33880" spans="37:37" ht="12.75">
      <c r="AK33880" s="121"/>
    </row>
    <row r="33881" spans="37:37" ht="12.75">
      <c r="AK33881" s="121"/>
    </row>
    <row r="33882" spans="37:37" ht="12.75">
      <c r="AK33882" s="121"/>
    </row>
    <row r="33883" spans="37:37" ht="12.75">
      <c r="AK33883" s="121"/>
    </row>
    <row r="33884" spans="37:37" ht="12.75">
      <c r="AK33884" s="121"/>
    </row>
    <row r="33885" spans="37:37" ht="12.75">
      <c r="AK33885" s="121"/>
    </row>
    <row r="33886" spans="37:37" ht="12.75">
      <c r="AK33886" s="121"/>
    </row>
    <row r="33887" spans="37:37" ht="12.75">
      <c r="AK33887" s="121"/>
    </row>
    <row r="33888" spans="37:37" ht="12.75">
      <c r="AK33888" s="121"/>
    </row>
    <row r="33889" spans="37:37" ht="12.75">
      <c r="AK33889" s="121"/>
    </row>
    <row r="33890" spans="37:37" ht="12.75">
      <c r="AK33890" s="121"/>
    </row>
    <row r="33891" spans="37:37" ht="12.75">
      <c r="AK33891" s="121"/>
    </row>
    <row r="33892" spans="37:37" ht="12.75">
      <c r="AK33892" s="121"/>
    </row>
    <row r="33893" spans="37:37" ht="12.75">
      <c r="AK33893" s="121"/>
    </row>
    <row r="33894" spans="37:37" ht="12.75">
      <c r="AK33894" s="121"/>
    </row>
    <row r="33895" spans="37:37" ht="12.75">
      <c r="AK33895" s="121"/>
    </row>
    <row r="33896" spans="37:37" ht="12.75">
      <c r="AK33896" s="121"/>
    </row>
    <row r="33897" spans="37:37" ht="12.75">
      <c r="AK33897" s="121"/>
    </row>
    <row r="33898" spans="37:37" ht="12.75">
      <c r="AK33898" s="121"/>
    </row>
    <row r="33899" spans="37:37" ht="12.75">
      <c r="AK33899" s="121"/>
    </row>
    <row r="33900" spans="37:37" ht="12.75">
      <c r="AK33900" s="121"/>
    </row>
    <row r="33901" spans="37:37" ht="12.75">
      <c r="AK33901" s="121"/>
    </row>
    <row r="33902" spans="37:37" ht="12.75">
      <c r="AK33902" s="121"/>
    </row>
    <row r="33903" spans="37:37" ht="12.75">
      <c r="AK33903" s="121"/>
    </row>
    <row r="33904" spans="37:37" ht="12.75">
      <c r="AK33904" s="121"/>
    </row>
    <row r="33905" spans="37:37" ht="12.75">
      <c r="AK33905" s="121"/>
    </row>
    <row r="33906" spans="37:37" ht="12.75">
      <c r="AK33906" s="121"/>
    </row>
    <row r="33907" spans="37:37" ht="12.75">
      <c r="AK33907" s="121"/>
    </row>
    <row r="33908" spans="37:37" ht="12.75">
      <c r="AK33908" s="121"/>
    </row>
    <row r="33909" spans="37:37" ht="12.75">
      <c r="AK33909" s="121"/>
    </row>
    <row r="33910" spans="37:37" ht="12.75">
      <c r="AK33910" s="121"/>
    </row>
    <row r="33911" spans="37:37" ht="12.75">
      <c r="AK33911" s="121"/>
    </row>
    <row r="33912" spans="37:37" ht="12.75">
      <c r="AK33912" s="121"/>
    </row>
    <row r="33913" spans="37:37" ht="12.75">
      <c r="AK33913" s="121"/>
    </row>
    <row r="33914" spans="37:37" ht="12.75">
      <c r="AK33914" s="121"/>
    </row>
    <row r="33915" spans="37:37" ht="12.75">
      <c r="AK33915" s="121"/>
    </row>
    <row r="33916" spans="37:37" ht="12.75">
      <c r="AK33916" s="121"/>
    </row>
    <row r="33917" spans="37:37" ht="12.75">
      <c r="AK33917" s="121"/>
    </row>
    <row r="33918" spans="37:37" ht="12.75">
      <c r="AK33918" s="121"/>
    </row>
    <row r="33919" spans="37:37" ht="12.75">
      <c r="AK33919" s="121"/>
    </row>
    <row r="33920" spans="37:37" ht="12.75">
      <c r="AK33920" s="121"/>
    </row>
    <row r="33921" spans="37:37" ht="12.75">
      <c r="AK33921" s="121"/>
    </row>
    <row r="33922" spans="37:37" ht="12.75">
      <c r="AK33922" s="121"/>
    </row>
    <row r="33923" spans="37:37" ht="12.75">
      <c r="AK33923" s="121"/>
    </row>
    <row r="33924" spans="37:37" ht="12.75">
      <c r="AK33924" s="121"/>
    </row>
    <row r="33925" spans="37:37" ht="12.75">
      <c r="AK33925" s="121"/>
    </row>
    <row r="33926" spans="37:37" ht="12.75">
      <c r="AK33926" s="121"/>
    </row>
    <row r="33927" spans="37:37" ht="12.75">
      <c r="AK33927" s="121"/>
    </row>
    <row r="33928" spans="37:37" ht="12.75">
      <c r="AK33928" s="121"/>
    </row>
    <row r="33929" spans="37:37" ht="12.75">
      <c r="AK33929" s="121"/>
    </row>
    <row r="33930" spans="37:37" ht="12.75">
      <c r="AK33930" s="121"/>
    </row>
    <row r="33931" spans="37:37" ht="12.75">
      <c r="AK33931" s="121"/>
    </row>
    <row r="33932" spans="37:37" ht="12.75">
      <c r="AK33932" s="121"/>
    </row>
    <row r="33933" spans="37:37" ht="12.75">
      <c r="AK33933" s="121"/>
    </row>
    <row r="33934" spans="37:37" ht="12.75">
      <c r="AK33934" s="121"/>
    </row>
    <row r="33935" spans="37:37" ht="12.75">
      <c r="AK33935" s="121"/>
    </row>
    <row r="33936" spans="37:37" ht="12.75">
      <c r="AK33936" s="121"/>
    </row>
    <row r="33937" spans="37:37" ht="12.75">
      <c r="AK33937" s="121"/>
    </row>
    <row r="33938" spans="37:37" ht="12.75">
      <c r="AK33938" s="121"/>
    </row>
    <row r="33939" spans="37:37" ht="12.75">
      <c r="AK33939" s="121"/>
    </row>
    <row r="33940" spans="37:37" ht="12.75">
      <c r="AK33940" s="121"/>
    </row>
    <row r="33941" spans="37:37" ht="12.75">
      <c r="AK33941" s="121"/>
    </row>
    <row r="33942" spans="37:37" ht="12.75">
      <c r="AK33942" s="121"/>
    </row>
    <row r="33943" spans="37:37" ht="12.75">
      <c r="AK33943" s="121"/>
    </row>
    <row r="33944" spans="37:37" ht="12.75">
      <c r="AK33944" s="121"/>
    </row>
    <row r="33945" spans="37:37" ht="12.75">
      <c r="AK33945" s="121"/>
    </row>
    <row r="33946" spans="37:37" ht="12.75">
      <c r="AK33946" s="121"/>
    </row>
    <row r="33947" spans="37:37" ht="12.75">
      <c r="AK33947" s="121"/>
    </row>
    <row r="33948" spans="37:37" ht="12.75">
      <c r="AK33948" s="121"/>
    </row>
    <row r="33949" spans="37:37" ht="12.75">
      <c r="AK33949" s="121"/>
    </row>
    <row r="33950" spans="37:37" ht="12.75">
      <c r="AK33950" s="121"/>
    </row>
    <row r="33951" spans="37:37" ht="12.75">
      <c r="AK33951" s="121"/>
    </row>
    <row r="33952" spans="37:37" ht="12.75">
      <c r="AK33952" s="121"/>
    </row>
    <row r="33953" spans="37:37" ht="12.75">
      <c r="AK33953" s="121"/>
    </row>
    <row r="33954" spans="37:37" ht="12.75">
      <c r="AK33954" s="121"/>
    </row>
    <row r="33955" spans="37:37" ht="12.75">
      <c r="AK33955" s="121"/>
    </row>
    <row r="33956" spans="37:37" ht="12.75">
      <c r="AK33956" s="121"/>
    </row>
    <row r="33957" spans="37:37" ht="12.75">
      <c r="AK33957" s="121"/>
    </row>
    <row r="33958" spans="37:37" ht="12.75">
      <c r="AK33958" s="121"/>
    </row>
    <row r="33959" spans="37:37" ht="12.75">
      <c r="AK33959" s="121"/>
    </row>
    <row r="33960" spans="37:37" ht="12.75">
      <c r="AK33960" s="121"/>
    </row>
    <row r="33961" spans="37:37" ht="12.75">
      <c r="AK33961" s="121"/>
    </row>
    <row r="33962" spans="37:37" ht="12.75">
      <c r="AK33962" s="121"/>
    </row>
    <row r="33963" spans="37:37" ht="12.75">
      <c r="AK33963" s="121"/>
    </row>
    <row r="33964" spans="37:37" ht="12.75">
      <c r="AK33964" s="121"/>
    </row>
    <row r="33965" spans="37:37" ht="12.75">
      <c r="AK33965" s="121"/>
    </row>
    <row r="33966" spans="37:37" ht="12.75">
      <c r="AK33966" s="121"/>
    </row>
    <row r="33967" spans="37:37" ht="12.75">
      <c r="AK33967" s="121"/>
    </row>
    <row r="33968" spans="37:37" ht="12.75">
      <c r="AK33968" s="121"/>
    </row>
    <row r="33969" spans="37:37" ht="12.75">
      <c r="AK33969" s="121"/>
    </row>
    <row r="33970" spans="37:37" ht="12.75">
      <c r="AK33970" s="121"/>
    </row>
    <row r="33971" spans="37:37" ht="12.75">
      <c r="AK33971" s="121"/>
    </row>
    <row r="33972" spans="37:37" ht="12.75">
      <c r="AK33972" s="121"/>
    </row>
    <row r="33973" spans="37:37" ht="12.75">
      <c r="AK33973" s="121"/>
    </row>
    <row r="33974" spans="37:37" ht="12.75">
      <c r="AK33974" s="121"/>
    </row>
    <row r="33975" spans="37:37" ht="12.75">
      <c r="AK33975" s="121"/>
    </row>
    <row r="33976" spans="37:37" ht="12.75">
      <c r="AK33976" s="121"/>
    </row>
    <row r="33977" spans="37:37" ht="12.75">
      <c r="AK33977" s="121"/>
    </row>
    <row r="33978" spans="37:37" ht="12.75">
      <c r="AK33978" s="121"/>
    </row>
    <row r="33979" spans="37:37" ht="12.75">
      <c r="AK33979" s="121"/>
    </row>
    <row r="33980" spans="37:37" ht="12.75">
      <c r="AK33980" s="121"/>
    </row>
    <row r="33981" spans="37:37" ht="12.75">
      <c r="AK33981" s="121"/>
    </row>
    <row r="33982" spans="37:37" ht="12.75">
      <c r="AK33982" s="121"/>
    </row>
    <row r="33983" spans="37:37" ht="12.75">
      <c r="AK33983" s="121"/>
    </row>
    <row r="33984" spans="37:37" ht="12.75">
      <c r="AK33984" s="121"/>
    </row>
    <row r="33985" spans="37:37" ht="12.75">
      <c r="AK33985" s="121"/>
    </row>
    <row r="33986" spans="37:37" ht="12.75">
      <c r="AK33986" s="121"/>
    </row>
    <row r="33987" spans="37:37" ht="12.75">
      <c r="AK33987" s="121"/>
    </row>
    <row r="33988" spans="37:37" ht="12.75">
      <c r="AK33988" s="121"/>
    </row>
    <row r="33989" spans="37:37" ht="12.75">
      <c r="AK33989" s="121"/>
    </row>
    <row r="33990" spans="37:37" ht="12.75">
      <c r="AK33990" s="121"/>
    </row>
    <row r="33991" spans="37:37" ht="12.75">
      <c r="AK33991" s="121"/>
    </row>
    <row r="33992" spans="37:37" ht="12.75">
      <c r="AK33992" s="121"/>
    </row>
    <row r="33993" spans="37:37" ht="12.75">
      <c r="AK33993" s="121"/>
    </row>
    <row r="33994" spans="37:37" ht="12.75">
      <c r="AK33994" s="121"/>
    </row>
    <row r="33995" spans="37:37" ht="12.75">
      <c r="AK33995" s="121"/>
    </row>
    <row r="33996" spans="37:37" ht="12.75">
      <c r="AK33996" s="121"/>
    </row>
    <row r="33997" spans="37:37" ht="12.75">
      <c r="AK33997" s="121"/>
    </row>
    <row r="33998" spans="37:37" ht="12.75">
      <c r="AK33998" s="121"/>
    </row>
    <row r="33999" spans="37:37" ht="12.75">
      <c r="AK33999" s="121"/>
    </row>
    <row r="34000" spans="37:37" ht="12.75">
      <c r="AK34000" s="121"/>
    </row>
    <row r="34001" spans="37:37" ht="12.75">
      <c r="AK34001" s="121"/>
    </row>
    <row r="34002" spans="37:37" ht="12.75">
      <c r="AK34002" s="121"/>
    </row>
    <row r="34003" spans="37:37" ht="12.75">
      <c r="AK34003" s="121"/>
    </row>
    <row r="34004" spans="37:37" ht="12.75">
      <c r="AK34004" s="121"/>
    </row>
    <row r="34005" spans="37:37" ht="12.75">
      <c r="AK34005" s="121"/>
    </row>
    <row r="34006" spans="37:37" ht="12.75">
      <c r="AK34006" s="121"/>
    </row>
    <row r="34007" spans="37:37" ht="12.75">
      <c r="AK34007" s="121"/>
    </row>
    <row r="34008" spans="37:37" ht="12.75">
      <c r="AK34008" s="121"/>
    </row>
    <row r="34009" spans="37:37" ht="12.75">
      <c r="AK34009" s="121"/>
    </row>
    <row r="34010" spans="37:37" ht="12.75">
      <c r="AK34010" s="121"/>
    </row>
    <row r="34011" spans="37:37" ht="12.75">
      <c r="AK34011" s="121"/>
    </row>
    <row r="34012" spans="37:37" ht="12.75">
      <c r="AK34012" s="121"/>
    </row>
    <row r="34013" spans="37:37" ht="12.75">
      <c r="AK34013" s="121"/>
    </row>
    <row r="34014" spans="37:37" ht="12.75">
      <c r="AK34014" s="121"/>
    </row>
    <row r="34015" spans="37:37" ht="12.75">
      <c r="AK34015" s="121"/>
    </row>
    <row r="34016" spans="37:37" ht="12.75">
      <c r="AK34016" s="121"/>
    </row>
    <row r="34017" spans="37:37" ht="12.75">
      <c r="AK34017" s="121"/>
    </row>
    <row r="34018" spans="37:37" ht="12.75">
      <c r="AK34018" s="121"/>
    </row>
    <row r="34019" spans="37:37" ht="12.75">
      <c r="AK34019" s="121"/>
    </row>
    <row r="34020" spans="37:37" ht="12.75">
      <c r="AK34020" s="121"/>
    </row>
    <row r="34021" spans="37:37" ht="12.75">
      <c r="AK34021" s="121"/>
    </row>
    <row r="34022" spans="37:37" ht="12.75">
      <c r="AK34022" s="121"/>
    </row>
    <row r="34023" spans="37:37" ht="12.75">
      <c r="AK34023" s="121"/>
    </row>
    <row r="34024" spans="37:37" ht="12.75">
      <c r="AK34024" s="121"/>
    </row>
    <row r="34025" spans="37:37" ht="12.75">
      <c r="AK34025" s="121"/>
    </row>
    <row r="34026" spans="37:37" ht="12.75">
      <c r="AK34026" s="121"/>
    </row>
    <row r="34027" spans="37:37" ht="12.75">
      <c r="AK34027" s="121"/>
    </row>
    <row r="34028" spans="37:37" ht="12.75">
      <c r="AK34028" s="121"/>
    </row>
    <row r="34029" spans="37:37" ht="12.75">
      <c r="AK34029" s="121"/>
    </row>
    <row r="34030" spans="37:37" ht="12.75">
      <c r="AK34030" s="121"/>
    </row>
    <row r="34031" spans="37:37" ht="12.75">
      <c r="AK34031" s="121"/>
    </row>
    <row r="34032" spans="37:37" ht="12.75">
      <c r="AK34032" s="121"/>
    </row>
    <row r="34033" spans="37:37" ht="12.75">
      <c r="AK34033" s="121"/>
    </row>
    <row r="34034" spans="37:37" ht="12.75">
      <c r="AK34034" s="121"/>
    </row>
    <row r="34035" spans="37:37" ht="12.75">
      <c r="AK34035" s="121"/>
    </row>
    <row r="34036" spans="37:37" ht="12.75">
      <c r="AK34036" s="121"/>
    </row>
    <row r="34037" spans="37:37" ht="12.75">
      <c r="AK34037" s="121"/>
    </row>
    <row r="34038" spans="37:37" ht="12.75">
      <c r="AK34038" s="121"/>
    </row>
    <row r="34039" spans="37:37" ht="12.75">
      <c r="AK34039" s="121"/>
    </row>
    <row r="34040" spans="37:37" ht="12.75">
      <c r="AK34040" s="121"/>
    </row>
    <row r="34041" spans="37:37" ht="12.75">
      <c r="AK34041" s="121"/>
    </row>
    <row r="34042" spans="37:37" ht="12.75">
      <c r="AK34042" s="121"/>
    </row>
    <row r="34043" spans="37:37" ht="12.75">
      <c r="AK34043" s="121"/>
    </row>
    <row r="34044" spans="37:37" ht="12.75">
      <c r="AK34044" s="121"/>
    </row>
    <row r="34045" spans="37:37" ht="12.75">
      <c r="AK34045" s="121"/>
    </row>
    <row r="34046" spans="37:37" ht="12.75">
      <c r="AK34046" s="121"/>
    </row>
    <row r="34047" spans="37:37" ht="12.75">
      <c r="AK34047" s="121"/>
    </row>
    <row r="34048" spans="37:37" ht="12.75">
      <c r="AK34048" s="121"/>
    </row>
    <row r="34049" spans="37:37" ht="12.75">
      <c r="AK34049" s="121"/>
    </row>
    <row r="34050" spans="37:37" ht="12.75">
      <c r="AK34050" s="121"/>
    </row>
    <row r="34051" spans="37:37" ht="12.75">
      <c r="AK34051" s="121"/>
    </row>
    <row r="34052" spans="37:37" ht="12.75">
      <c r="AK34052" s="121"/>
    </row>
    <row r="34053" spans="37:37" ht="12.75">
      <c r="AK34053" s="121"/>
    </row>
    <row r="34054" spans="37:37" ht="12.75">
      <c r="AK34054" s="121"/>
    </row>
    <row r="34055" spans="37:37" ht="12.75">
      <c r="AK34055" s="121"/>
    </row>
    <row r="34056" spans="37:37" ht="12.75">
      <c r="AK34056" s="121"/>
    </row>
    <row r="34057" spans="37:37" ht="12.75">
      <c r="AK34057" s="121"/>
    </row>
    <row r="34058" spans="37:37" ht="12.75">
      <c r="AK34058" s="121"/>
    </row>
    <row r="34059" spans="37:37" ht="12.75">
      <c r="AK34059" s="121"/>
    </row>
    <row r="34060" spans="37:37" ht="12.75">
      <c r="AK34060" s="121"/>
    </row>
    <row r="34061" spans="37:37" ht="12.75">
      <c r="AK34061" s="121"/>
    </row>
    <row r="34062" spans="37:37" ht="12.75">
      <c r="AK34062" s="121"/>
    </row>
    <row r="34063" spans="37:37" ht="12.75">
      <c r="AK34063" s="121"/>
    </row>
    <row r="34064" spans="37:37" ht="12.75">
      <c r="AK34064" s="121"/>
    </row>
    <row r="34065" spans="37:37" ht="12.75">
      <c r="AK34065" s="121"/>
    </row>
    <row r="34066" spans="37:37" ht="12.75">
      <c r="AK34066" s="121"/>
    </row>
    <row r="34067" spans="37:37" ht="12.75">
      <c r="AK34067" s="121"/>
    </row>
    <row r="34068" spans="37:37" ht="12.75">
      <c r="AK34068" s="121"/>
    </row>
    <row r="34069" spans="37:37" ht="12.75">
      <c r="AK34069" s="121"/>
    </row>
    <row r="34070" spans="37:37" ht="12.75">
      <c r="AK34070" s="121"/>
    </row>
    <row r="34071" spans="37:37" ht="12.75">
      <c r="AK34071" s="121"/>
    </row>
    <row r="34072" spans="37:37" ht="12.75">
      <c r="AK34072" s="121"/>
    </row>
    <row r="34073" spans="37:37" ht="12.75">
      <c r="AK34073" s="121"/>
    </row>
    <row r="34074" spans="37:37" ht="12.75">
      <c r="AK34074" s="121"/>
    </row>
    <row r="34075" spans="37:37" ht="12.75">
      <c r="AK34075" s="121"/>
    </row>
    <row r="34076" spans="37:37" ht="12.75">
      <c r="AK34076" s="121"/>
    </row>
    <row r="34077" spans="37:37" ht="12.75">
      <c r="AK34077" s="121"/>
    </row>
    <row r="34078" spans="37:37" ht="12.75">
      <c r="AK34078" s="121"/>
    </row>
    <row r="34079" spans="37:37" ht="12.75">
      <c r="AK34079" s="121"/>
    </row>
    <row r="34080" spans="37:37" ht="12.75">
      <c r="AK34080" s="121"/>
    </row>
    <row r="34081" spans="37:37" ht="12.75">
      <c r="AK34081" s="121"/>
    </row>
    <row r="34082" spans="37:37" ht="12.75">
      <c r="AK34082" s="121"/>
    </row>
    <row r="34083" spans="37:37" ht="12.75">
      <c r="AK34083" s="121"/>
    </row>
    <row r="34084" spans="37:37" ht="12.75">
      <c r="AK34084" s="121"/>
    </row>
    <row r="34085" spans="37:37" ht="12.75">
      <c r="AK34085" s="121"/>
    </row>
    <row r="34086" spans="37:37" ht="12.75">
      <c r="AK34086" s="121"/>
    </row>
    <row r="34087" spans="37:37" ht="12.75">
      <c r="AK34087" s="121"/>
    </row>
    <row r="34088" spans="37:37" ht="12.75">
      <c r="AK34088" s="121"/>
    </row>
    <row r="34089" spans="37:37" ht="12.75">
      <c r="AK34089" s="121"/>
    </row>
    <row r="34090" spans="37:37" ht="12.75">
      <c r="AK34090" s="121"/>
    </row>
    <row r="34091" spans="37:37" ht="12.75">
      <c r="AK34091" s="121"/>
    </row>
    <row r="34092" spans="37:37" ht="12.75">
      <c r="AK34092" s="121"/>
    </row>
    <row r="34093" spans="37:37" ht="12.75">
      <c r="AK34093" s="121"/>
    </row>
    <row r="34094" spans="37:37" ht="12.75">
      <c r="AK34094" s="121"/>
    </row>
    <row r="34095" spans="37:37" ht="12.75">
      <c r="AK34095" s="121"/>
    </row>
    <row r="34096" spans="37:37" ht="12.75">
      <c r="AK34096" s="121"/>
    </row>
    <row r="34097" spans="37:37" ht="12.75">
      <c r="AK34097" s="121"/>
    </row>
    <row r="34098" spans="37:37" ht="12.75">
      <c r="AK34098" s="121"/>
    </row>
    <row r="34099" spans="37:37" ht="12.75">
      <c r="AK34099" s="121"/>
    </row>
    <row r="34100" spans="37:37" ht="12.75">
      <c r="AK34100" s="121"/>
    </row>
    <row r="34101" spans="37:37" ht="12.75">
      <c r="AK34101" s="121"/>
    </row>
    <row r="34102" spans="37:37" ht="12.75">
      <c r="AK34102" s="121"/>
    </row>
    <row r="34103" spans="37:37" ht="12.75">
      <c r="AK34103" s="121"/>
    </row>
    <row r="34104" spans="37:37" ht="12.75">
      <c r="AK34104" s="121"/>
    </row>
    <row r="34105" spans="37:37" ht="12.75">
      <c r="AK34105" s="121"/>
    </row>
    <row r="34106" spans="37:37" ht="12.75">
      <c r="AK34106" s="121"/>
    </row>
    <row r="34107" spans="37:37" ht="12.75">
      <c r="AK34107" s="121"/>
    </row>
    <row r="34108" spans="37:37" ht="12.75">
      <c r="AK34108" s="121"/>
    </row>
    <row r="34109" spans="37:37" ht="12.75">
      <c r="AK34109" s="121"/>
    </row>
    <row r="34110" spans="37:37" ht="12.75">
      <c r="AK34110" s="121"/>
    </row>
    <row r="34111" spans="37:37" ht="12.75">
      <c r="AK34111" s="121"/>
    </row>
    <row r="34112" spans="37:37" ht="12.75">
      <c r="AK34112" s="121"/>
    </row>
    <row r="34113" spans="37:37" ht="12.75">
      <c r="AK34113" s="121"/>
    </row>
    <row r="34114" spans="37:37" ht="12.75">
      <c r="AK34114" s="121"/>
    </row>
    <row r="34115" spans="37:37" ht="12.75">
      <c r="AK34115" s="121"/>
    </row>
    <row r="34116" spans="37:37" ht="12.75">
      <c r="AK34116" s="121"/>
    </row>
    <row r="34117" spans="37:37" ht="12.75">
      <c r="AK34117" s="121"/>
    </row>
    <row r="34118" spans="37:37" ht="12.75">
      <c r="AK34118" s="121"/>
    </row>
    <row r="34119" spans="37:37" ht="12.75">
      <c r="AK34119" s="121"/>
    </row>
    <row r="34120" spans="37:37" ht="12.75">
      <c r="AK34120" s="121"/>
    </row>
    <row r="34121" spans="37:37" ht="12.75">
      <c r="AK34121" s="121"/>
    </row>
    <row r="34122" spans="37:37" ht="12.75">
      <c r="AK34122" s="121"/>
    </row>
    <row r="34123" spans="37:37" ht="12.75">
      <c r="AK34123" s="121"/>
    </row>
    <row r="34124" spans="37:37" ht="12.75">
      <c r="AK34124" s="121"/>
    </row>
    <row r="34125" spans="37:37" ht="12.75">
      <c r="AK34125" s="121"/>
    </row>
    <row r="34126" spans="37:37" ht="12.75">
      <c r="AK34126" s="121"/>
    </row>
    <row r="34127" spans="37:37" ht="12.75">
      <c r="AK34127" s="121"/>
    </row>
    <row r="34128" spans="37:37" ht="12.75">
      <c r="AK34128" s="121"/>
    </row>
    <row r="34129" spans="37:37" ht="12.75">
      <c r="AK34129" s="121"/>
    </row>
    <row r="34130" spans="37:37" ht="12.75">
      <c r="AK34130" s="121"/>
    </row>
    <row r="34131" spans="37:37" ht="12.75">
      <c r="AK34131" s="121"/>
    </row>
    <row r="34132" spans="37:37" ht="12.75">
      <c r="AK34132" s="121"/>
    </row>
    <row r="34133" spans="37:37" ht="12.75">
      <c r="AK34133" s="121"/>
    </row>
    <row r="34134" spans="37:37" ht="12.75">
      <c r="AK34134" s="121"/>
    </row>
    <row r="34135" spans="37:37" ht="12.75">
      <c r="AK34135" s="121"/>
    </row>
    <row r="34136" spans="37:37" ht="12.75">
      <c r="AK34136" s="121"/>
    </row>
    <row r="34137" spans="37:37" ht="12.75">
      <c r="AK34137" s="121"/>
    </row>
    <row r="34138" spans="37:37" ht="12.75">
      <c r="AK34138" s="121"/>
    </row>
    <row r="34139" spans="37:37" ht="12.75">
      <c r="AK34139" s="121"/>
    </row>
    <row r="34140" spans="37:37" ht="12.75">
      <c r="AK34140" s="121"/>
    </row>
    <row r="34141" spans="37:37" ht="12.75">
      <c r="AK34141" s="121"/>
    </row>
    <row r="34142" spans="37:37" ht="12.75">
      <c r="AK34142" s="121"/>
    </row>
    <row r="34143" spans="37:37" ht="12.75">
      <c r="AK34143" s="121"/>
    </row>
    <row r="34144" spans="37:37" ht="12.75">
      <c r="AK34144" s="121"/>
    </row>
    <row r="34145" spans="37:37" ht="12.75">
      <c r="AK34145" s="121"/>
    </row>
    <row r="34146" spans="37:37" ht="12.75">
      <c r="AK34146" s="121"/>
    </row>
    <row r="34147" spans="37:37" ht="12.75">
      <c r="AK34147" s="121"/>
    </row>
    <row r="34148" spans="37:37" ht="12.75">
      <c r="AK34148" s="121"/>
    </row>
    <row r="34149" spans="37:37" ht="12.75">
      <c r="AK34149" s="121"/>
    </row>
    <row r="34150" spans="37:37" ht="12.75">
      <c r="AK34150" s="121"/>
    </row>
    <row r="34151" spans="37:37" ht="12.75">
      <c r="AK34151" s="121"/>
    </row>
    <row r="34152" spans="37:37" ht="12.75">
      <c r="AK34152" s="121"/>
    </row>
    <row r="34153" spans="37:37" ht="12.75">
      <c r="AK34153" s="121"/>
    </row>
    <row r="34154" spans="37:37" ht="12.75">
      <c r="AK34154" s="121"/>
    </row>
    <row r="34155" spans="37:37" ht="12.75">
      <c r="AK34155" s="121"/>
    </row>
    <row r="34156" spans="37:37" ht="12.75">
      <c r="AK34156" s="121"/>
    </row>
    <row r="34157" spans="37:37" ht="12.75">
      <c r="AK34157" s="121"/>
    </row>
    <row r="34158" spans="37:37" ht="12.75">
      <c r="AK34158" s="121"/>
    </row>
    <row r="34159" spans="37:37" ht="12.75">
      <c r="AK34159" s="121"/>
    </row>
    <row r="34160" spans="37:37" ht="12.75">
      <c r="AK34160" s="121"/>
    </row>
    <row r="34161" spans="37:37" ht="12.75">
      <c r="AK34161" s="121"/>
    </row>
    <row r="34162" spans="37:37" ht="12.75">
      <c r="AK34162" s="121"/>
    </row>
    <row r="34163" spans="37:37" ht="12.75">
      <c r="AK34163" s="121"/>
    </row>
    <row r="34164" spans="37:37" ht="12.75">
      <c r="AK34164" s="121"/>
    </row>
    <row r="34165" spans="37:37" ht="12.75">
      <c r="AK34165" s="121"/>
    </row>
    <row r="34166" spans="37:37" ht="12.75">
      <c r="AK34166" s="121"/>
    </row>
    <row r="34167" spans="37:37" ht="12.75">
      <c r="AK34167" s="121"/>
    </row>
    <row r="34168" spans="37:37" ht="12.75">
      <c r="AK34168" s="121"/>
    </row>
    <row r="34169" spans="37:37" ht="12.75">
      <c r="AK34169" s="121"/>
    </row>
    <row r="34170" spans="37:37" ht="12.75">
      <c r="AK34170" s="121"/>
    </row>
    <row r="34171" spans="37:37" ht="12.75">
      <c r="AK34171" s="121"/>
    </row>
    <row r="34172" spans="37:37" ht="12.75">
      <c r="AK34172" s="121"/>
    </row>
    <row r="34173" spans="37:37" ht="12.75">
      <c r="AK34173" s="121"/>
    </row>
    <row r="34174" spans="37:37" ht="12.75">
      <c r="AK34174" s="121"/>
    </row>
    <row r="34175" spans="37:37" ht="12.75">
      <c r="AK34175" s="121"/>
    </row>
    <row r="34176" spans="37:37" ht="12.75">
      <c r="AK34176" s="121"/>
    </row>
    <row r="34177" spans="37:37" ht="12.75">
      <c r="AK34177" s="121"/>
    </row>
    <row r="34178" spans="37:37" ht="12.75">
      <c r="AK34178" s="121"/>
    </row>
    <row r="34179" spans="37:37" ht="12.75">
      <c r="AK34179" s="121"/>
    </row>
    <row r="34180" spans="37:37" ht="12.75">
      <c r="AK34180" s="121"/>
    </row>
    <row r="34181" spans="37:37" ht="12.75">
      <c r="AK34181" s="121"/>
    </row>
    <row r="34182" spans="37:37" ht="12.75">
      <c r="AK34182" s="121"/>
    </row>
    <row r="34183" spans="37:37" ht="12.75">
      <c r="AK34183" s="121"/>
    </row>
    <row r="34184" spans="37:37" ht="12.75">
      <c r="AK34184" s="121"/>
    </row>
    <row r="34185" spans="37:37" ht="12.75">
      <c r="AK34185" s="121"/>
    </row>
    <row r="34186" spans="37:37" ht="12.75">
      <c r="AK34186" s="121"/>
    </row>
    <row r="34187" spans="37:37" ht="12.75">
      <c r="AK34187" s="121"/>
    </row>
    <row r="34188" spans="37:37" ht="12.75">
      <c r="AK34188" s="121"/>
    </row>
    <row r="34189" spans="37:37" ht="12.75">
      <c r="AK34189" s="121"/>
    </row>
    <row r="34190" spans="37:37" ht="12.75">
      <c r="AK34190" s="121"/>
    </row>
    <row r="34191" spans="37:37" ht="12.75">
      <c r="AK34191" s="121"/>
    </row>
    <row r="34192" spans="37:37" ht="12.75">
      <c r="AK34192" s="121"/>
    </row>
    <row r="34193" spans="37:37" ht="12.75">
      <c r="AK34193" s="121"/>
    </row>
    <row r="34194" spans="37:37" ht="12.75">
      <c r="AK34194" s="121"/>
    </row>
    <row r="34195" spans="37:37" ht="12.75">
      <c r="AK34195" s="121"/>
    </row>
    <row r="34196" spans="37:37" ht="12.75">
      <c r="AK34196" s="121"/>
    </row>
    <row r="34197" spans="37:37" ht="12.75">
      <c r="AK34197" s="121"/>
    </row>
    <row r="34198" spans="37:37" ht="12.75">
      <c r="AK34198" s="121"/>
    </row>
    <row r="34199" spans="37:37" ht="12.75">
      <c r="AK34199" s="121"/>
    </row>
    <row r="34200" spans="37:37" ht="12.75">
      <c r="AK34200" s="121"/>
    </row>
    <row r="34201" spans="37:37" ht="12.75">
      <c r="AK34201" s="121"/>
    </row>
    <row r="34202" spans="37:37" ht="12.75">
      <c r="AK34202" s="121"/>
    </row>
    <row r="34203" spans="37:37" ht="12.75">
      <c r="AK34203" s="121"/>
    </row>
    <row r="34204" spans="37:37" ht="12.75">
      <c r="AK34204" s="121"/>
    </row>
    <row r="34205" spans="37:37" ht="12.75">
      <c r="AK34205" s="121"/>
    </row>
    <row r="34206" spans="37:37" ht="12.75">
      <c r="AK34206" s="121"/>
    </row>
    <row r="34207" spans="37:37" ht="12.75">
      <c r="AK34207" s="121"/>
    </row>
    <row r="34208" spans="37:37" ht="12.75">
      <c r="AK34208" s="121"/>
    </row>
    <row r="34209" spans="37:37" ht="12.75">
      <c r="AK34209" s="121"/>
    </row>
    <row r="34210" spans="37:37" ht="12.75">
      <c r="AK34210" s="121"/>
    </row>
    <row r="34211" spans="37:37" ht="12.75">
      <c r="AK34211" s="121"/>
    </row>
    <row r="34212" spans="37:37" ht="12.75">
      <c r="AK34212" s="121"/>
    </row>
    <row r="34213" spans="37:37" ht="12.75">
      <c r="AK34213" s="121"/>
    </row>
    <row r="34214" spans="37:37" ht="12.75">
      <c r="AK34214" s="121"/>
    </row>
    <row r="34215" spans="37:37" ht="12.75">
      <c r="AK34215" s="121"/>
    </row>
    <row r="34216" spans="37:37" ht="12.75">
      <c r="AK34216" s="121"/>
    </row>
    <row r="34217" spans="37:37" ht="12.75">
      <c r="AK34217" s="121"/>
    </row>
    <row r="34218" spans="37:37" ht="12.75">
      <c r="AK34218" s="121"/>
    </row>
    <row r="34219" spans="37:37" ht="12.75">
      <c r="AK34219" s="121"/>
    </row>
    <row r="34220" spans="37:37" ht="12.75">
      <c r="AK34220" s="121"/>
    </row>
    <row r="34221" spans="37:37" ht="12.75">
      <c r="AK34221" s="121"/>
    </row>
    <row r="34222" spans="37:37" ht="12.75">
      <c r="AK34222" s="121"/>
    </row>
    <row r="34223" spans="37:37" ht="12.75">
      <c r="AK34223" s="121"/>
    </row>
    <row r="34224" spans="37:37" ht="12.75">
      <c r="AK34224" s="121"/>
    </row>
    <row r="34225" spans="37:37" ht="12.75">
      <c r="AK34225" s="121"/>
    </row>
    <row r="34226" spans="37:37" ht="12.75">
      <c r="AK34226" s="121"/>
    </row>
    <row r="34227" spans="37:37" ht="12.75">
      <c r="AK34227" s="121"/>
    </row>
    <row r="34228" spans="37:37" ht="12.75">
      <c r="AK34228" s="121"/>
    </row>
    <row r="34229" spans="37:37" ht="12.75">
      <c r="AK34229" s="121"/>
    </row>
    <row r="34230" spans="37:37" ht="12.75">
      <c r="AK34230" s="121"/>
    </row>
    <row r="34231" spans="37:37" ht="12.75">
      <c r="AK34231" s="121"/>
    </row>
    <row r="34232" spans="37:37" ht="12.75">
      <c r="AK34232" s="121"/>
    </row>
    <row r="34233" spans="37:37" ht="12.75">
      <c r="AK34233" s="121"/>
    </row>
    <row r="34234" spans="37:37" ht="12.75">
      <c r="AK34234" s="121"/>
    </row>
    <row r="34235" spans="37:37" ht="12.75">
      <c r="AK34235" s="121"/>
    </row>
    <row r="34236" spans="37:37" ht="12.75">
      <c r="AK34236" s="121"/>
    </row>
    <row r="34237" spans="37:37" ht="12.75">
      <c r="AK34237" s="121"/>
    </row>
    <row r="34238" spans="37:37" ht="12.75">
      <c r="AK34238" s="121"/>
    </row>
    <row r="34239" spans="37:37" ht="12.75">
      <c r="AK34239" s="121"/>
    </row>
    <row r="34240" spans="37:37" ht="12.75">
      <c r="AK34240" s="121"/>
    </row>
    <row r="34241" spans="37:37" ht="12.75">
      <c r="AK34241" s="121"/>
    </row>
    <row r="34242" spans="37:37" ht="12.75">
      <c r="AK34242" s="121"/>
    </row>
    <row r="34243" spans="37:37" ht="12.75">
      <c r="AK34243" s="121"/>
    </row>
    <row r="34244" spans="37:37" ht="12.75">
      <c r="AK34244" s="121"/>
    </row>
    <row r="34245" spans="37:37" ht="12.75">
      <c r="AK34245" s="121"/>
    </row>
    <row r="34246" spans="37:37" ht="12.75">
      <c r="AK34246" s="121"/>
    </row>
    <row r="34247" spans="37:37" ht="12.75">
      <c r="AK34247" s="121"/>
    </row>
    <row r="34248" spans="37:37" ht="12.75">
      <c r="AK34248" s="121"/>
    </row>
    <row r="34249" spans="37:37" ht="12.75">
      <c r="AK34249" s="121"/>
    </row>
    <row r="34250" spans="37:37" ht="12.75">
      <c r="AK34250" s="121"/>
    </row>
    <row r="34251" spans="37:37" ht="12.75">
      <c r="AK34251" s="121"/>
    </row>
    <row r="34252" spans="37:37" ht="12.75">
      <c r="AK34252" s="121"/>
    </row>
    <row r="34253" spans="37:37" ht="12.75">
      <c r="AK34253" s="121"/>
    </row>
    <row r="34254" spans="37:37" ht="12.75">
      <c r="AK34254" s="121"/>
    </row>
    <row r="34255" spans="37:37" ht="12.75">
      <c r="AK34255" s="121"/>
    </row>
    <row r="34256" spans="37:37" ht="12.75">
      <c r="AK34256" s="121"/>
    </row>
    <row r="34257" spans="37:37" ht="12.75">
      <c r="AK34257" s="121"/>
    </row>
    <row r="34258" spans="37:37" ht="12.75">
      <c r="AK34258" s="121"/>
    </row>
    <row r="34259" spans="37:37" ht="12.75">
      <c r="AK34259" s="121"/>
    </row>
    <row r="34260" spans="37:37" ht="12.75">
      <c r="AK34260" s="121"/>
    </row>
    <row r="34261" spans="37:37" ht="12.75">
      <c r="AK34261" s="121"/>
    </row>
    <row r="34262" spans="37:37" ht="12.75">
      <c r="AK34262" s="121"/>
    </row>
    <row r="34263" spans="37:37" ht="12.75">
      <c r="AK34263" s="121"/>
    </row>
    <row r="34264" spans="37:37" ht="12.75">
      <c r="AK34264" s="121"/>
    </row>
    <row r="34265" spans="37:37" ht="12.75">
      <c r="AK34265" s="121"/>
    </row>
    <row r="34266" spans="37:37" ht="12.75">
      <c r="AK34266" s="121"/>
    </row>
    <row r="34267" spans="37:37" ht="12.75">
      <c r="AK34267" s="121"/>
    </row>
    <row r="34268" spans="37:37" ht="12.75">
      <c r="AK34268" s="121"/>
    </row>
    <row r="34269" spans="37:37" ht="12.75">
      <c r="AK34269" s="121"/>
    </row>
    <row r="34270" spans="37:37" ht="12.75">
      <c r="AK34270" s="121"/>
    </row>
    <row r="34271" spans="37:37" ht="12.75">
      <c r="AK34271" s="121"/>
    </row>
    <row r="34272" spans="37:37" ht="12.75">
      <c r="AK34272" s="121"/>
    </row>
    <row r="34273" spans="37:37" ht="12.75">
      <c r="AK34273" s="121"/>
    </row>
    <row r="34274" spans="37:37" ht="12.75">
      <c r="AK34274" s="121"/>
    </row>
    <row r="34275" spans="37:37" ht="12.75">
      <c r="AK34275" s="121"/>
    </row>
    <row r="34276" spans="37:37" ht="12.75">
      <c r="AK34276" s="121"/>
    </row>
    <row r="34277" spans="37:37" ht="12.75">
      <c r="AK34277" s="121"/>
    </row>
    <row r="34278" spans="37:37" ht="12.75">
      <c r="AK34278" s="121"/>
    </row>
    <row r="34279" spans="37:37" ht="12.75">
      <c r="AK34279" s="121"/>
    </row>
    <row r="34280" spans="37:37" ht="12.75">
      <c r="AK34280" s="121"/>
    </row>
    <row r="34281" spans="37:37" ht="12.75">
      <c r="AK34281" s="121"/>
    </row>
    <row r="34282" spans="37:37" ht="12.75">
      <c r="AK34282" s="121"/>
    </row>
    <row r="34283" spans="37:37" ht="12.75">
      <c r="AK34283" s="121"/>
    </row>
    <row r="34284" spans="37:37" ht="12.75">
      <c r="AK34284" s="121"/>
    </row>
    <row r="34285" spans="37:37" ht="12.75">
      <c r="AK34285" s="121"/>
    </row>
    <row r="34286" spans="37:37" ht="12.75">
      <c r="AK34286" s="121"/>
    </row>
    <row r="34287" spans="37:37" ht="12.75">
      <c r="AK34287" s="121"/>
    </row>
    <row r="34288" spans="37:37" ht="12.75">
      <c r="AK34288" s="121"/>
    </row>
    <row r="34289" spans="37:37" ht="12.75">
      <c r="AK34289" s="121"/>
    </row>
    <row r="34290" spans="37:37" ht="12.75">
      <c r="AK34290" s="121"/>
    </row>
    <row r="34291" spans="37:37" ht="12.75">
      <c r="AK34291" s="121"/>
    </row>
    <row r="34292" spans="37:37" ht="12.75">
      <c r="AK34292" s="121"/>
    </row>
    <row r="34293" spans="37:37" ht="12.75">
      <c r="AK34293" s="121"/>
    </row>
    <row r="34294" spans="37:37" ht="12.75">
      <c r="AK34294" s="121"/>
    </row>
    <row r="34295" spans="37:37" ht="12.75">
      <c r="AK34295" s="121"/>
    </row>
    <row r="34296" spans="37:37" ht="12.75">
      <c r="AK34296" s="121"/>
    </row>
    <row r="34297" spans="37:37" ht="12.75">
      <c r="AK34297" s="121"/>
    </row>
    <row r="34298" spans="37:37" ht="12.75">
      <c r="AK34298" s="121"/>
    </row>
    <row r="34299" spans="37:37" ht="12.75">
      <c r="AK34299" s="121"/>
    </row>
    <row r="34300" spans="37:37" ht="12.75">
      <c r="AK34300" s="121"/>
    </row>
    <row r="34301" spans="37:37" ht="12.75">
      <c r="AK34301" s="121"/>
    </row>
    <row r="34302" spans="37:37" ht="12.75">
      <c r="AK34302" s="121"/>
    </row>
    <row r="34303" spans="37:37" ht="12.75">
      <c r="AK34303" s="121"/>
    </row>
    <row r="34304" spans="37:37" ht="12.75">
      <c r="AK34304" s="121"/>
    </row>
    <row r="34305" spans="37:37" ht="12.75">
      <c r="AK34305" s="121"/>
    </row>
    <row r="34306" spans="37:37" ht="12.75">
      <c r="AK34306" s="121"/>
    </row>
    <row r="34307" spans="37:37" ht="12.75">
      <c r="AK34307" s="121"/>
    </row>
    <row r="34308" spans="37:37" ht="12.75">
      <c r="AK34308" s="121"/>
    </row>
    <row r="34309" spans="37:37" ht="12.75">
      <c r="AK34309" s="121"/>
    </row>
    <row r="34310" spans="37:37" ht="12.75">
      <c r="AK34310" s="121"/>
    </row>
    <row r="34311" spans="37:37" ht="12.75">
      <c r="AK34311" s="121"/>
    </row>
    <row r="34312" spans="37:37" ht="12.75">
      <c r="AK34312" s="121"/>
    </row>
    <row r="34313" spans="37:37" ht="12.75">
      <c r="AK34313" s="121"/>
    </row>
    <row r="34314" spans="37:37" ht="12.75">
      <c r="AK34314" s="121"/>
    </row>
    <row r="34315" spans="37:37" ht="12.75">
      <c r="AK34315" s="121"/>
    </row>
    <row r="34316" spans="37:37" ht="12.75">
      <c r="AK34316" s="121"/>
    </row>
    <row r="34317" spans="37:37" ht="12.75">
      <c r="AK34317" s="121"/>
    </row>
    <row r="34318" spans="37:37" ht="12.75">
      <c r="AK34318" s="121"/>
    </row>
    <row r="34319" spans="37:37" ht="12.75">
      <c r="AK34319" s="121"/>
    </row>
    <row r="34320" spans="37:37" ht="12.75">
      <c r="AK34320" s="121"/>
    </row>
    <row r="34321" spans="37:37" ht="12.75">
      <c r="AK34321" s="121"/>
    </row>
    <row r="34322" spans="37:37" ht="12.75">
      <c r="AK34322" s="121"/>
    </row>
    <row r="34323" spans="37:37" ht="12.75">
      <c r="AK34323" s="121"/>
    </row>
    <row r="34324" spans="37:37" ht="12.75">
      <c r="AK34324" s="121"/>
    </row>
    <row r="34325" spans="37:37" ht="12.75">
      <c r="AK34325" s="121"/>
    </row>
    <row r="34326" spans="37:37" ht="12.75">
      <c r="AK34326" s="121"/>
    </row>
    <row r="34327" spans="37:37" ht="12.75">
      <c r="AK34327" s="121"/>
    </row>
    <row r="34328" spans="37:37" ht="12.75">
      <c r="AK34328" s="121"/>
    </row>
    <row r="34329" spans="37:37" ht="12.75">
      <c r="AK34329" s="121"/>
    </row>
    <row r="34330" spans="37:37" ht="12.75">
      <c r="AK34330" s="121"/>
    </row>
    <row r="34331" spans="37:37" ht="12.75">
      <c r="AK34331" s="121"/>
    </row>
    <row r="34332" spans="37:37" ht="12.75">
      <c r="AK34332" s="121"/>
    </row>
    <row r="34333" spans="37:37" ht="12.75">
      <c r="AK34333" s="121"/>
    </row>
    <row r="34334" spans="37:37" ht="12.75">
      <c r="AK34334" s="121"/>
    </row>
    <row r="34335" spans="37:37" ht="12.75">
      <c r="AK34335" s="121"/>
    </row>
    <row r="34336" spans="37:37" ht="12.75">
      <c r="AK34336" s="121"/>
    </row>
    <row r="34337" spans="37:37" ht="12.75">
      <c r="AK34337" s="121"/>
    </row>
    <row r="34338" spans="37:37" ht="12.75">
      <c r="AK34338" s="121"/>
    </row>
    <row r="34339" spans="37:37" ht="12.75">
      <c r="AK34339" s="121"/>
    </row>
    <row r="34340" spans="37:37" ht="12.75">
      <c r="AK34340" s="121"/>
    </row>
    <row r="34341" spans="37:37" ht="12.75">
      <c r="AK34341" s="121"/>
    </row>
    <row r="34342" spans="37:37" ht="12.75">
      <c r="AK34342" s="121"/>
    </row>
    <row r="34343" spans="37:37" ht="12.75">
      <c r="AK34343" s="121"/>
    </row>
    <row r="34344" spans="37:37" ht="12.75">
      <c r="AK34344" s="121"/>
    </row>
    <row r="34345" spans="37:37" ht="12.75">
      <c r="AK34345" s="121"/>
    </row>
    <row r="34346" spans="37:37" ht="12.75">
      <c r="AK34346" s="121"/>
    </row>
    <row r="34347" spans="37:37" ht="12.75">
      <c r="AK34347" s="121"/>
    </row>
    <row r="34348" spans="37:37" ht="12.75">
      <c r="AK34348" s="121"/>
    </row>
    <row r="34349" spans="37:37" ht="12.75">
      <c r="AK34349" s="121"/>
    </row>
    <row r="34350" spans="37:37" ht="12.75">
      <c r="AK34350" s="121"/>
    </row>
    <row r="34351" spans="37:37" ht="12.75">
      <c r="AK34351" s="121"/>
    </row>
    <row r="34352" spans="37:37" ht="12.75">
      <c r="AK34352" s="121"/>
    </row>
    <row r="34353" spans="37:37" ht="12.75">
      <c r="AK34353" s="121"/>
    </row>
    <row r="34354" spans="37:37" ht="12.75">
      <c r="AK34354" s="121"/>
    </row>
    <row r="34355" spans="37:37" ht="12.75">
      <c r="AK34355" s="121"/>
    </row>
    <row r="34356" spans="37:37" ht="12.75">
      <c r="AK34356" s="121"/>
    </row>
    <row r="34357" spans="37:37" ht="12.75">
      <c r="AK34357" s="121"/>
    </row>
    <row r="34358" spans="37:37" ht="12.75">
      <c r="AK34358" s="121"/>
    </row>
    <row r="34359" spans="37:37" ht="12.75">
      <c r="AK34359" s="121"/>
    </row>
    <row r="34360" spans="37:37" ht="12.75">
      <c r="AK34360" s="121"/>
    </row>
    <row r="34361" spans="37:37" ht="12.75">
      <c r="AK34361" s="121"/>
    </row>
    <row r="34362" spans="37:37" ht="12.75">
      <c r="AK34362" s="121"/>
    </row>
    <row r="34363" spans="37:37" ht="12.75">
      <c r="AK34363" s="121"/>
    </row>
    <row r="34364" spans="37:37" ht="12.75">
      <c r="AK34364" s="121"/>
    </row>
    <row r="34365" spans="37:37" ht="12.75">
      <c r="AK34365" s="121"/>
    </row>
    <row r="34366" spans="37:37" ht="12.75">
      <c r="AK34366" s="121"/>
    </row>
    <row r="34367" spans="37:37" ht="12.75">
      <c r="AK34367" s="121"/>
    </row>
    <row r="34368" spans="37:37" ht="12.75">
      <c r="AK34368" s="121"/>
    </row>
    <row r="34369" spans="37:37" ht="12.75">
      <c r="AK34369" s="121"/>
    </row>
    <row r="34370" spans="37:37" ht="12.75">
      <c r="AK34370" s="121"/>
    </row>
    <row r="34371" spans="37:37" ht="12.75">
      <c r="AK34371" s="121"/>
    </row>
    <row r="34372" spans="37:37" ht="12.75">
      <c r="AK34372" s="121"/>
    </row>
    <row r="34373" spans="37:37" ht="12.75">
      <c r="AK34373" s="121"/>
    </row>
    <row r="34374" spans="37:37" ht="12.75">
      <c r="AK34374" s="121"/>
    </row>
    <row r="34375" spans="37:37" ht="12.75">
      <c r="AK34375" s="121"/>
    </row>
    <row r="34376" spans="37:37" ht="12.75">
      <c r="AK34376" s="121"/>
    </row>
    <row r="34377" spans="37:37" ht="12.75">
      <c r="AK34377" s="121"/>
    </row>
    <row r="34378" spans="37:37" ht="12.75">
      <c r="AK34378" s="121"/>
    </row>
    <row r="34379" spans="37:37" ht="12.75">
      <c r="AK34379" s="121"/>
    </row>
    <row r="34380" spans="37:37" ht="12.75">
      <c r="AK34380" s="121"/>
    </row>
    <row r="34381" spans="37:37" ht="12.75">
      <c r="AK34381" s="121"/>
    </row>
    <row r="34382" spans="37:37" ht="12.75">
      <c r="AK34382" s="121"/>
    </row>
    <row r="34383" spans="37:37" ht="12.75">
      <c r="AK34383" s="121"/>
    </row>
    <row r="34384" spans="37:37" ht="12.75">
      <c r="AK34384" s="121"/>
    </row>
    <row r="34385" spans="37:37" ht="12.75">
      <c r="AK34385" s="121"/>
    </row>
    <row r="34386" spans="37:37" ht="12.75">
      <c r="AK34386" s="121"/>
    </row>
    <row r="34387" spans="37:37" ht="12.75">
      <c r="AK34387" s="121"/>
    </row>
    <row r="34388" spans="37:37" ht="12.75">
      <c r="AK34388" s="121"/>
    </row>
    <row r="34389" spans="37:37" ht="12.75">
      <c r="AK34389" s="121"/>
    </row>
    <row r="34390" spans="37:37" ht="12.75">
      <c r="AK34390" s="121"/>
    </row>
    <row r="34391" spans="37:37" ht="12.75">
      <c r="AK34391" s="121"/>
    </row>
    <row r="34392" spans="37:37" ht="12.75">
      <c r="AK34392" s="121"/>
    </row>
    <row r="34393" spans="37:37" ht="12.75">
      <c r="AK34393" s="121"/>
    </row>
    <row r="34394" spans="37:37" ht="12.75">
      <c r="AK34394" s="121"/>
    </row>
    <row r="34395" spans="37:37" ht="12.75">
      <c r="AK34395" s="121"/>
    </row>
    <row r="34396" spans="37:37" ht="12.75">
      <c r="AK34396" s="121"/>
    </row>
    <row r="34397" spans="37:37" ht="12.75">
      <c r="AK34397" s="121"/>
    </row>
    <row r="34398" spans="37:37" ht="12.75">
      <c r="AK34398" s="121"/>
    </row>
    <row r="34399" spans="37:37" ht="12.75">
      <c r="AK34399" s="121"/>
    </row>
    <row r="34400" spans="37:37" ht="12.75">
      <c r="AK34400" s="121"/>
    </row>
    <row r="34401" spans="37:37" ht="12.75">
      <c r="AK34401" s="121"/>
    </row>
    <row r="34402" spans="37:37" ht="12.75">
      <c r="AK34402" s="121"/>
    </row>
    <row r="34403" spans="37:37" ht="12.75">
      <c r="AK34403" s="121"/>
    </row>
    <row r="34404" spans="37:37" ht="12.75">
      <c r="AK34404" s="121"/>
    </row>
    <row r="34405" spans="37:37" ht="12.75">
      <c r="AK34405" s="121"/>
    </row>
    <row r="34406" spans="37:37" ht="12.75">
      <c r="AK34406" s="121"/>
    </row>
    <row r="34407" spans="37:37" ht="12.75">
      <c r="AK34407" s="121"/>
    </row>
    <row r="34408" spans="37:37" ht="12.75">
      <c r="AK34408" s="121"/>
    </row>
    <row r="34409" spans="37:37" ht="12.75">
      <c r="AK34409" s="121"/>
    </row>
    <row r="34410" spans="37:37" ht="12.75">
      <c r="AK34410" s="121"/>
    </row>
    <row r="34411" spans="37:37" ht="12.75">
      <c r="AK34411" s="121"/>
    </row>
    <row r="34412" spans="37:37" ht="12.75">
      <c r="AK34412" s="121"/>
    </row>
    <row r="34413" spans="37:37" ht="12.75">
      <c r="AK34413" s="121"/>
    </row>
    <row r="34414" spans="37:37" ht="12.75">
      <c r="AK34414" s="121"/>
    </row>
    <row r="34415" spans="37:37" ht="12.75">
      <c r="AK34415" s="121"/>
    </row>
    <row r="34416" spans="37:37" ht="12.75">
      <c r="AK34416" s="121"/>
    </row>
    <row r="34417" spans="37:37" ht="12.75">
      <c r="AK34417" s="121"/>
    </row>
    <row r="34418" spans="37:37" ht="12.75">
      <c r="AK34418" s="121"/>
    </row>
    <row r="34419" spans="37:37" ht="12.75">
      <c r="AK34419" s="121"/>
    </row>
    <row r="34420" spans="37:37" ht="12.75">
      <c r="AK34420" s="121"/>
    </row>
    <row r="34421" spans="37:37" ht="12.75">
      <c r="AK34421" s="121"/>
    </row>
    <row r="34422" spans="37:37" ht="12.75">
      <c r="AK34422" s="121"/>
    </row>
    <row r="34423" spans="37:37" ht="12.75">
      <c r="AK34423" s="121"/>
    </row>
    <row r="34424" spans="37:37" ht="12.75">
      <c r="AK34424" s="121"/>
    </row>
    <row r="34425" spans="37:37" ht="12.75">
      <c r="AK34425" s="121"/>
    </row>
    <row r="34426" spans="37:37" ht="12.75">
      <c r="AK34426" s="121"/>
    </row>
    <row r="34427" spans="37:37" ht="12.75">
      <c r="AK34427" s="121"/>
    </row>
    <row r="34428" spans="37:37" ht="12.75">
      <c r="AK34428" s="121"/>
    </row>
    <row r="34429" spans="37:37" ht="12.75">
      <c r="AK34429" s="121"/>
    </row>
    <row r="34430" spans="37:37" ht="12.75">
      <c r="AK34430" s="121"/>
    </row>
    <row r="34431" spans="37:37" ht="12.75">
      <c r="AK34431" s="121"/>
    </row>
    <row r="34432" spans="37:37" ht="12.75">
      <c r="AK34432" s="121"/>
    </row>
    <row r="34433" spans="37:37" ht="12.75">
      <c r="AK34433" s="121"/>
    </row>
    <row r="34434" spans="37:37" ht="12.75">
      <c r="AK34434" s="121"/>
    </row>
    <row r="34435" spans="37:37" ht="12.75">
      <c r="AK34435" s="121"/>
    </row>
    <row r="34436" spans="37:37" ht="12.75">
      <c r="AK34436" s="121"/>
    </row>
    <row r="34437" spans="37:37" ht="12.75">
      <c r="AK34437" s="121"/>
    </row>
    <row r="34438" spans="37:37" ht="12.75">
      <c r="AK34438" s="121"/>
    </row>
    <row r="34439" spans="37:37" ht="12.75">
      <c r="AK34439" s="121"/>
    </row>
    <row r="34440" spans="37:37" ht="12.75">
      <c r="AK34440" s="121"/>
    </row>
    <row r="34441" spans="37:37" ht="12.75">
      <c r="AK34441" s="121"/>
    </row>
    <row r="34442" spans="37:37" ht="12.75">
      <c r="AK34442" s="121"/>
    </row>
    <row r="34443" spans="37:37" ht="12.75">
      <c r="AK34443" s="121"/>
    </row>
    <row r="34444" spans="37:37" ht="12.75">
      <c r="AK34444" s="121"/>
    </row>
    <row r="34445" spans="37:37" ht="12.75">
      <c r="AK34445" s="121"/>
    </row>
    <row r="34446" spans="37:37" ht="12.75">
      <c r="AK34446" s="121"/>
    </row>
    <row r="34447" spans="37:37" ht="12.75">
      <c r="AK34447" s="121"/>
    </row>
    <row r="34448" spans="37:37" ht="12.75">
      <c r="AK34448" s="121"/>
    </row>
    <row r="34449" spans="37:37" ht="12.75">
      <c r="AK34449" s="121"/>
    </row>
    <row r="34450" spans="37:37" ht="12.75">
      <c r="AK34450" s="121"/>
    </row>
    <row r="34451" spans="37:37" ht="12.75">
      <c r="AK34451" s="121"/>
    </row>
    <row r="34452" spans="37:37" ht="12.75">
      <c r="AK34452" s="121"/>
    </row>
    <row r="34453" spans="37:37" ht="12.75">
      <c r="AK34453" s="121"/>
    </row>
    <row r="34454" spans="37:37" ht="12.75">
      <c r="AK34454" s="121"/>
    </row>
    <row r="34455" spans="37:37" ht="12.75">
      <c r="AK34455" s="121"/>
    </row>
    <row r="34456" spans="37:37" ht="12.75">
      <c r="AK34456" s="121"/>
    </row>
    <row r="34457" spans="37:37" ht="12.75">
      <c r="AK34457" s="121"/>
    </row>
    <row r="34458" spans="37:37" ht="12.75">
      <c r="AK34458" s="121"/>
    </row>
    <row r="34459" spans="37:37" ht="12.75">
      <c r="AK34459" s="121"/>
    </row>
    <row r="34460" spans="37:37" ht="12.75">
      <c r="AK34460" s="121"/>
    </row>
    <row r="34461" spans="37:37" ht="12.75">
      <c r="AK34461" s="121"/>
    </row>
    <row r="34462" spans="37:37" ht="12.75">
      <c r="AK34462" s="121"/>
    </row>
    <row r="34463" spans="37:37" ht="12.75">
      <c r="AK34463" s="121"/>
    </row>
    <row r="34464" spans="37:37" ht="12.75">
      <c r="AK34464" s="121"/>
    </row>
    <row r="34465" spans="37:37" ht="12.75">
      <c r="AK34465" s="121"/>
    </row>
    <row r="34466" spans="37:37" ht="12.75">
      <c r="AK34466" s="121"/>
    </row>
    <row r="34467" spans="37:37" ht="12.75">
      <c r="AK34467" s="121"/>
    </row>
    <row r="34468" spans="37:37" ht="12.75">
      <c r="AK34468" s="121"/>
    </row>
    <row r="34469" spans="37:37" ht="12.75">
      <c r="AK34469" s="121"/>
    </row>
    <row r="34470" spans="37:37" ht="12.75">
      <c r="AK34470" s="121"/>
    </row>
    <row r="34471" spans="37:37" ht="12.75">
      <c r="AK34471" s="121"/>
    </row>
    <row r="34472" spans="37:37" ht="12.75">
      <c r="AK34472" s="121"/>
    </row>
    <row r="34473" spans="37:37" ht="12.75">
      <c r="AK34473" s="121"/>
    </row>
    <row r="34474" spans="37:37" ht="12.75">
      <c r="AK34474" s="121"/>
    </row>
    <row r="34475" spans="37:37" ht="12.75">
      <c r="AK34475" s="121"/>
    </row>
    <row r="34476" spans="37:37" ht="12.75">
      <c r="AK34476" s="121"/>
    </row>
    <row r="34477" spans="37:37" ht="12.75">
      <c r="AK34477" s="121"/>
    </row>
    <row r="34478" spans="37:37" ht="12.75">
      <c r="AK34478" s="121"/>
    </row>
    <row r="34479" spans="37:37" ht="12.75">
      <c r="AK34479" s="121"/>
    </row>
    <row r="34480" spans="37:37" ht="12.75">
      <c r="AK34480" s="121"/>
    </row>
    <row r="34481" spans="37:37" ht="12.75">
      <c r="AK34481" s="121"/>
    </row>
    <row r="34482" spans="37:37" ht="12.75">
      <c r="AK34482" s="121"/>
    </row>
    <row r="34483" spans="37:37" ht="12.75">
      <c r="AK34483" s="121"/>
    </row>
    <row r="34484" spans="37:37" ht="12.75">
      <c r="AK34484" s="121"/>
    </row>
    <row r="34485" spans="37:37" ht="12.75">
      <c r="AK34485" s="121"/>
    </row>
    <row r="34486" spans="37:37" ht="12.75">
      <c r="AK34486" s="121"/>
    </row>
    <row r="34487" spans="37:37" ht="12.75">
      <c r="AK34487" s="121"/>
    </row>
    <row r="34488" spans="37:37" ht="12.75">
      <c r="AK34488" s="121"/>
    </row>
    <row r="34489" spans="37:37" ht="12.75">
      <c r="AK34489" s="121"/>
    </row>
    <row r="34490" spans="37:37" ht="12.75">
      <c r="AK34490" s="121"/>
    </row>
    <row r="34491" spans="37:37" ht="12.75">
      <c r="AK34491" s="121"/>
    </row>
    <row r="34492" spans="37:37" ht="12.75">
      <c r="AK34492" s="121"/>
    </row>
    <row r="34493" spans="37:37" ht="12.75">
      <c r="AK34493" s="121"/>
    </row>
    <row r="34494" spans="37:37" ht="12.75">
      <c r="AK34494" s="121"/>
    </row>
    <row r="34495" spans="37:37" ht="12.75">
      <c r="AK34495" s="121"/>
    </row>
    <row r="34496" spans="37:37" ht="12.75">
      <c r="AK34496" s="121"/>
    </row>
    <row r="34497" spans="37:37" ht="12.75">
      <c r="AK34497" s="121"/>
    </row>
    <row r="34498" spans="37:37" ht="12.75">
      <c r="AK34498" s="121"/>
    </row>
    <row r="34499" spans="37:37" ht="12.75">
      <c r="AK34499" s="121"/>
    </row>
    <row r="34500" spans="37:37" ht="12.75">
      <c r="AK34500" s="121"/>
    </row>
    <row r="34501" spans="37:37" ht="12.75">
      <c r="AK34501" s="121"/>
    </row>
    <row r="34502" spans="37:37" ht="12.75">
      <c r="AK34502" s="121"/>
    </row>
    <row r="34503" spans="37:37" ht="12.75">
      <c r="AK34503" s="121"/>
    </row>
    <row r="34504" spans="37:37" ht="12.75">
      <c r="AK34504" s="121"/>
    </row>
    <row r="34505" spans="37:37" ht="12.75">
      <c r="AK34505" s="121"/>
    </row>
    <row r="34506" spans="37:37" ht="12.75">
      <c r="AK34506" s="121"/>
    </row>
    <row r="34507" spans="37:37" ht="12.75">
      <c r="AK34507" s="121"/>
    </row>
    <row r="34508" spans="37:37" ht="12.75">
      <c r="AK34508" s="121"/>
    </row>
    <row r="34509" spans="37:37" ht="12.75">
      <c r="AK34509" s="121"/>
    </row>
    <row r="34510" spans="37:37" ht="12.75">
      <c r="AK34510" s="121"/>
    </row>
    <row r="34511" spans="37:37" ht="12.75">
      <c r="AK34511" s="121"/>
    </row>
    <row r="34512" spans="37:37" ht="12.75">
      <c r="AK34512" s="121"/>
    </row>
    <row r="34513" spans="37:37" ht="12.75">
      <c r="AK34513" s="121"/>
    </row>
    <row r="34514" spans="37:37" ht="12.75">
      <c r="AK34514" s="121"/>
    </row>
    <row r="34515" spans="37:37" ht="12.75">
      <c r="AK34515" s="121"/>
    </row>
    <row r="34516" spans="37:37" ht="12.75">
      <c r="AK34516" s="121"/>
    </row>
    <row r="34517" spans="37:37" ht="12.75">
      <c r="AK34517" s="121"/>
    </row>
    <row r="34518" spans="37:37" ht="12.75">
      <c r="AK34518" s="121"/>
    </row>
    <row r="34519" spans="37:37" ht="12.75">
      <c r="AK34519" s="121"/>
    </row>
    <row r="34520" spans="37:37" ht="12.75">
      <c r="AK34520" s="121"/>
    </row>
    <row r="34521" spans="37:37" ht="12.75">
      <c r="AK34521" s="121"/>
    </row>
    <row r="34522" spans="37:37" ht="12.75">
      <c r="AK34522" s="121"/>
    </row>
    <row r="34523" spans="37:37" ht="12.75">
      <c r="AK34523" s="121"/>
    </row>
    <row r="34524" spans="37:37" ht="12.75">
      <c r="AK34524" s="121"/>
    </row>
    <row r="34525" spans="37:37" ht="12.75">
      <c r="AK34525" s="121"/>
    </row>
    <row r="34526" spans="37:37" ht="12.75">
      <c r="AK34526" s="121"/>
    </row>
    <row r="34527" spans="37:37" ht="12.75">
      <c r="AK34527" s="121"/>
    </row>
    <row r="34528" spans="37:37" ht="12.75">
      <c r="AK34528" s="121"/>
    </row>
    <row r="34529" spans="37:37" ht="12.75">
      <c r="AK34529" s="121"/>
    </row>
    <row r="34530" spans="37:37" ht="12.75">
      <c r="AK34530" s="121"/>
    </row>
    <row r="34531" spans="37:37" ht="12.75">
      <c r="AK34531" s="121"/>
    </row>
    <row r="34532" spans="37:37" ht="12.75">
      <c r="AK34532" s="121"/>
    </row>
    <row r="34533" spans="37:37" ht="12.75">
      <c r="AK34533" s="121"/>
    </row>
    <row r="34534" spans="37:37" ht="12.75">
      <c r="AK34534" s="121"/>
    </row>
    <row r="34535" spans="37:37" ht="12.75">
      <c r="AK34535" s="121"/>
    </row>
    <row r="34536" spans="37:37" ht="12.75">
      <c r="AK34536" s="121"/>
    </row>
    <row r="34537" spans="37:37" ht="12.75">
      <c r="AK34537" s="121"/>
    </row>
    <row r="34538" spans="37:37" ht="12.75">
      <c r="AK34538" s="121"/>
    </row>
    <row r="34539" spans="37:37" ht="12.75">
      <c r="AK34539" s="121"/>
    </row>
    <row r="34540" spans="37:37" ht="12.75">
      <c r="AK34540" s="121"/>
    </row>
    <row r="34541" spans="37:37" ht="12.75">
      <c r="AK34541" s="121"/>
    </row>
    <row r="34542" spans="37:37" ht="12.75">
      <c r="AK34542" s="121"/>
    </row>
    <row r="34543" spans="37:37" ht="12.75">
      <c r="AK34543" s="121"/>
    </row>
    <row r="34544" spans="37:37" ht="12.75">
      <c r="AK34544" s="121"/>
    </row>
    <row r="34545" spans="37:37" ht="12.75">
      <c r="AK34545" s="121"/>
    </row>
    <row r="34546" spans="37:37" ht="12.75">
      <c r="AK34546" s="121"/>
    </row>
    <row r="34547" spans="37:37" ht="12.75">
      <c r="AK34547" s="121"/>
    </row>
    <row r="34548" spans="37:37" ht="12.75">
      <c r="AK34548" s="121"/>
    </row>
    <row r="34549" spans="37:37" ht="12.75">
      <c r="AK34549" s="121"/>
    </row>
    <row r="34550" spans="37:37" ht="12.75">
      <c r="AK34550" s="121"/>
    </row>
    <row r="34551" spans="37:37" ht="12.75">
      <c r="AK34551" s="121"/>
    </row>
    <row r="34552" spans="37:37" ht="12.75">
      <c r="AK34552" s="121"/>
    </row>
    <row r="34553" spans="37:37" ht="12.75">
      <c r="AK34553" s="121"/>
    </row>
    <row r="34554" spans="37:37" ht="12.75">
      <c r="AK34554" s="121"/>
    </row>
    <row r="34555" spans="37:37" ht="12.75">
      <c r="AK34555" s="121"/>
    </row>
    <row r="34556" spans="37:37" ht="12.75">
      <c r="AK34556" s="121"/>
    </row>
    <row r="34557" spans="37:37" ht="12.75">
      <c r="AK34557" s="121"/>
    </row>
    <row r="34558" spans="37:37" ht="12.75">
      <c r="AK34558" s="121"/>
    </row>
    <row r="34559" spans="37:37" ht="12.75">
      <c r="AK34559" s="121"/>
    </row>
    <row r="34560" spans="37:37" ht="12.75">
      <c r="AK34560" s="121"/>
    </row>
    <row r="34561" spans="37:37" ht="12.75">
      <c r="AK34561" s="121"/>
    </row>
    <row r="34562" spans="37:37" ht="12.75">
      <c r="AK34562" s="121"/>
    </row>
    <row r="34563" spans="37:37" ht="12.75">
      <c r="AK34563" s="121"/>
    </row>
    <row r="34564" spans="37:37" ht="12.75">
      <c r="AK34564" s="121"/>
    </row>
    <row r="34565" spans="37:37" ht="12.75">
      <c r="AK34565" s="121"/>
    </row>
    <row r="34566" spans="37:37" ht="12.75">
      <c r="AK34566" s="121"/>
    </row>
    <row r="34567" spans="37:37" ht="12.75">
      <c r="AK34567" s="121"/>
    </row>
    <row r="34568" spans="37:37" ht="12.75">
      <c r="AK34568" s="121"/>
    </row>
    <row r="34569" spans="37:37" ht="12.75">
      <c r="AK34569" s="121"/>
    </row>
    <row r="34570" spans="37:37" ht="12.75">
      <c r="AK34570" s="121"/>
    </row>
    <row r="34571" spans="37:37" ht="12.75">
      <c r="AK34571" s="121"/>
    </row>
    <row r="34572" spans="37:37" ht="12.75">
      <c r="AK34572" s="121"/>
    </row>
    <row r="34573" spans="37:37" ht="12.75">
      <c r="AK34573" s="121"/>
    </row>
    <row r="34574" spans="37:37" ht="12.75">
      <c r="AK34574" s="121"/>
    </row>
    <row r="34575" spans="37:37" ht="12.75">
      <c r="AK34575" s="121"/>
    </row>
    <row r="34576" spans="37:37" ht="12.75">
      <c r="AK34576" s="121"/>
    </row>
    <row r="34577" spans="37:37" ht="12.75">
      <c r="AK34577" s="121"/>
    </row>
    <row r="34578" spans="37:37" ht="12.75">
      <c r="AK34578" s="121"/>
    </row>
    <row r="34579" spans="37:37" ht="12.75">
      <c r="AK34579" s="121"/>
    </row>
    <row r="34580" spans="37:37" ht="12.75">
      <c r="AK34580" s="121"/>
    </row>
    <row r="34581" spans="37:37" ht="12.75">
      <c r="AK34581" s="121"/>
    </row>
    <row r="34582" spans="37:37" ht="12.75">
      <c r="AK34582" s="121"/>
    </row>
    <row r="34583" spans="37:37" ht="12.75">
      <c r="AK34583" s="121"/>
    </row>
    <row r="34584" spans="37:37" ht="12.75">
      <c r="AK34584" s="121"/>
    </row>
    <row r="34585" spans="37:37" ht="12.75">
      <c r="AK34585" s="121"/>
    </row>
    <row r="34586" spans="37:37" ht="12.75">
      <c r="AK34586" s="121"/>
    </row>
    <row r="34587" spans="37:37" ht="12.75">
      <c r="AK34587" s="121"/>
    </row>
    <row r="34588" spans="37:37" ht="12.75">
      <c r="AK34588" s="121"/>
    </row>
    <row r="34589" spans="37:37" ht="12.75">
      <c r="AK34589" s="121"/>
    </row>
    <row r="34590" spans="37:37" ht="12.75">
      <c r="AK34590" s="121"/>
    </row>
    <row r="34591" spans="37:37" ht="12.75">
      <c r="AK34591" s="121"/>
    </row>
    <row r="34592" spans="37:37" ht="12.75">
      <c r="AK34592" s="121"/>
    </row>
    <row r="34593" spans="37:37" ht="12.75">
      <c r="AK34593" s="121"/>
    </row>
    <row r="34594" spans="37:37" ht="12.75">
      <c r="AK34594" s="121"/>
    </row>
    <row r="34595" spans="37:37" ht="12.75">
      <c r="AK34595" s="121"/>
    </row>
    <row r="34596" spans="37:37" ht="12.75">
      <c r="AK34596" s="121"/>
    </row>
    <row r="34597" spans="37:37" ht="12.75">
      <c r="AK34597" s="121"/>
    </row>
    <row r="34598" spans="37:37" ht="12.75">
      <c r="AK34598" s="121"/>
    </row>
    <row r="34599" spans="37:37" ht="12.75">
      <c r="AK34599" s="121"/>
    </row>
    <row r="34600" spans="37:37" ht="12.75">
      <c r="AK34600" s="121"/>
    </row>
    <row r="34601" spans="37:37" ht="12.75">
      <c r="AK34601" s="121"/>
    </row>
    <row r="34602" spans="37:37" ht="12.75">
      <c r="AK34602" s="121"/>
    </row>
    <row r="34603" spans="37:37" ht="12.75">
      <c r="AK34603" s="121"/>
    </row>
    <row r="34604" spans="37:37" ht="12.75">
      <c r="AK34604" s="121"/>
    </row>
    <row r="34605" spans="37:37" ht="12.75">
      <c r="AK34605" s="121"/>
    </row>
    <row r="34606" spans="37:37" ht="12.75">
      <c r="AK34606" s="121"/>
    </row>
    <row r="34607" spans="37:37" ht="12.75">
      <c r="AK34607" s="121"/>
    </row>
    <row r="34608" spans="37:37" ht="12.75">
      <c r="AK34608" s="121"/>
    </row>
    <row r="34609" spans="37:37" ht="12.75">
      <c r="AK34609" s="121"/>
    </row>
    <row r="34610" spans="37:37" ht="12.75">
      <c r="AK34610" s="121"/>
    </row>
    <row r="34611" spans="37:37" ht="12.75">
      <c r="AK34611" s="121"/>
    </row>
    <row r="34612" spans="37:37" ht="12.75">
      <c r="AK34612" s="121"/>
    </row>
    <row r="34613" spans="37:37" ht="12.75">
      <c r="AK34613" s="121"/>
    </row>
    <row r="34614" spans="37:37" ht="12.75">
      <c r="AK34614" s="121"/>
    </row>
    <row r="34615" spans="37:37" ht="12.75">
      <c r="AK34615" s="121"/>
    </row>
    <row r="34616" spans="37:37" ht="12.75">
      <c r="AK34616" s="121"/>
    </row>
    <row r="34617" spans="37:37" ht="12.75">
      <c r="AK34617" s="121"/>
    </row>
    <row r="34618" spans="37:37" ht="12.75">
      <c r="AK34618" s="121"/>
    </row>
    <row r="34619" spans="37:37" ht="12.75">
      <c r="AK34619" s="121"/>
    </row>
    <row r="34620" spans="37:37" ht="12.75">
      <c r="AK34620" s="121"/>
    </row>
    <row r="34621" spans="37:37" ht="12.75">
      <c r="AK34621" s="121"/>
    </row>
    <row r="34622" spans="37:37" ht="12.75">
      <c r="AK34622" s="121"/>
    </row>
    <row r="34623" spans="37:37" ht="12.75">
      <c r="AK34623" s="121"/>
    </row>
    <row r="34624" spans="37:37" ht="12.75">
      <c r="AK34624" s="121"/>
    </row>
    <row r="34625" spans="37:37" ht="12.75">
      <c r="AK34625" s="121"/>
    </row>
    <row r="34626" spans="37:37" ht="12.75">
      <c r="AK34626" s="121"/>
    </row>
    <row r="34627" spans="37:37" ht="12.75">
      <c r="AK34627" s="121"/>
    </row>
    <row r="34628" spans="37:37" ht="12.75">
      <c r="AK34628" s="121"/>
    </row>
    <row r="34629" spans="37:37" ht="12.75">
      <c r="AK34629" s="121"/>
    </row>
    <row r="34630" spans="37:37" ht="12.75">
      <c r="AK34630" s="121"/>
    </row>
    <row r="34631" spans="37:37" ht="12.75">
      <c r="AK34631" s="121"/>
    </row>
    <row r="34632" spans="37:37" ht="12.75">
      <c r="AK34632" s="121"/>
    </row>
    <row r="34633" spans="37:37" ht="12.75">
      <c r="AK34633" s="121"/>
    </row>
    <row r="34634" spans="37:37" ht="12.75">
      <c r="AK34634" s="121"/>
    </row>
    <row r="34635" spans="37:37" ht="12.75">
      <c r="AK34635" s="121"/>
    </row>
    <row r="34636" spans="37:37" ht="12.75">
      <c r="AK34636" s="121"/>
    </row>
    <row r="34637" spans="37:37" ht="12.75">
      <c r="AK34637" s="121"/>
    </row>
    <row r="34638" spans="37:37" ht="12.75">
      <c r="AK34638" s="121"/>
    </row>
    <row r="34639" spans="37:37" ht="12.75">
      <c r="AK34639" s="121"/>
    </row>
    <row r="34640" spans="37:37" ht="12.75">
      <c r="AK34640" s="121"/>
    </row>
    <row r="34641" spans="37:37" ht="12.75">
      <c r="AK34641" s="121"/>
    </row>
    <row r="34642" spans="37:37" ht="12.75">
      <c r="AK34642" s="121"/>
    </row>
    <row r="34643" spans="37:37" ht="12.75">
      <c r="AK34643" s="121"/>
    </row>
    <row r="34644" spans="37:37" ht="12.75">
      <c r="AK34644" s="121"/>
    </row>
    <row r="34645" spans="37:37" ht="12.75">
      <c r="AK34645" s="121"/>
    </row>
    <row r="34646" spans="37:37" ht="12.75">
      <c r="AK34646" s="121"/>
    </row>
    <row r="34647" spans="37:37" ht="12.75">
      <c r="AK34647" s="121"/>
    </row>
    <row r="34648" spans="37:37" ht="12.75">
      <c r="AK34648" s="121"/>
    </row>
    <row r="34649" spans="37:37" ht="12.75">
      <c r="AK34649" s="121"/>
    </row>
    <row r="34650" spans="37:37" ht="12.75">
      <c r="AK34650" s="121"/>
    </row>
    <row r="34651" spans="37:37" ht="12.75">
      <c r="AK34651" s="121"/>
    </row>
    <row r="34652" spans="37:37" ht="12.75">
      <c r="AK34652" s="121"/>
    </row>
    <row r="34653" spans="37:37" ht="12.75">
      <c r="AK34653" s="121"/>
    </row>
    <row r="34654" spans="37:37" ht="12.75">
      <c r="AK34654" s="121"/>
    </row>
    <row r="34655" spans="37:37" ht="12.75">
      <c r="AK34655" s="121"/>
    </row>
    <row r="34656" spans="37:37" ht="12.75">
      <c r="AK34656" s="121"/>
    </row>
    <row r="34657" spans="37:37" ht="12.75">
      <c r="AK34657" s="121"/>
    </row>
    <row r="34658" spans="37:37" ht="12.75">
      <c r="AK34658" s="121"/>
    </row>
    <row r="34659" spans="37:37" ht="12.75">
      <c r="AK34659" s="121"/>
    </row>
    <row r="34660" spans="37:37" ht="12.75">
      <c r="AK34660" s="121"/>
    </row>
    <row r="34661" spans="37:37" ht="12.75">
      <c r="AK34661" s="121"/>
    </row>
    <row r="34662" spans="37:37" ht="12.75">
      <c r="AK34662" s="121"/>
    </row>
    <row r="34663" spans="37:37" ht="12.75">
      <c r="AK34663" s="121"/>
    </row>
    <row r="34664" spans="37:37" ht="12.75">
      <c r="AK34664" s="121"/>
    </row>
    <row r="34665" spans="37:37" ht="12.75">
      <c r="AK34665" s="121"/>
    </row>
    <row r="34666" spans="37:37" ht="12.75">
      <c r="AK34666" s="121"/>
    </row>
    <row r="34667" spans="37:37" ht="12.75">
      <c r="AK34667" s="121"/>
    </row>
    <row r="34668" spans="37:37" ht="12.75">
      <c r="AK34668" s="121"/>
    </row>
    <row r="34669" spans="37:37" ht="12.75">
      <c r="AK34669" s="121"/>
    </row>
    <row r="34670" spans="37:37" ht="12.75">
      <c r="AK34670" s="121"/>
    </row>
    <row r="34671" spans="37:37" ht="12.75">
      <c r="AK34671" s="121"/>
    </row>
    <row r="34672" spans="37:37" ht="12.75">
      <c r="AK34672" s="121"/>
    </row>
    <row r="34673" spans="37:37" ht="12.75">
      <c r="AK34673" s="121"/>
    </row>
    <row r="34674" spans="37:37" ht="12.75">
      <c r="AK34674" s="121"/>
    </row>
    <row r="34675" spans="37:37" ht="12.75">
      <c r="AK34675" s="121"/>
    </row>
    <row r="34676" spans="37:37" ht="12.75">
      <c r="AK34676" s="121"/>
    </row>
    <row r="34677" spans="37:37" ht="12.75">
      <c r="AK34677" s="121"/>
    </row>
    <row r="34678" spans="37:37" ht="12.75">
      <c r="AK34678" s="121"/>
    </row>
    <row r="34679" spans="37:37" ht="12.75">
      <c r="AK34679" s="121"/>
    </row>
    <row r="34680" spans="37:37" ht="12.75">
      <c r="AK34680" s="121"/>
    </row>
    <row r="34681" spans="37:37" ht="12.75">
      <c r="AK34681" s="121"/>
    </row>
    <row r="34682" spans="37:37" ht="12.75">
      <c r="AK34682" s="121"/>
    </row>
    <row r="34683" spans="37:37" ht="12.75">
      <c r="AK34683" s="121"/>
    </row>
    <row r="34684" spans="37:37" ht="12.75">
      <c r="AK34684" s="121"/>
    </row>
    <row r="34685" spans="37:37" ht="12.75">
      <c r="AK34685" s="121"/>
    </row>
    <row r="34686" spans="37:37" ht="12.75">
      <c r="AK34686" s="121"/>
    </row>
    <row r="34687" spans="37:37" ht="12.75">
      <c r="AK34687" s="121"/>
    </row>
    <row r="34688" spans="37:37" ht="12.75">
      <c r="AK34688" s="121"/>
    </row>
    <row r="34689" spans="37:37" ht="12.75">
      <c r="AK34689" s="121"/>
    </row>
    <row r="34690" spans="37:37" ht="12.75">
      <c r="AK34690" s="121"/>
    </row>
    <row r="34691" spans="37:37" ht="12.75">
      <c r="AK34691" s="121"/>
    </row>
    <row r="34692" spans="37:37" ht="12.75">
      <c r="AK34692" s="121"/>
    </row>
    <row r="34693" spans="37:37" ht="12.75">
      <c r="AK34693" s="121"/>
    </row>
    <row r="34694" spans="37:37" ht="12.75">
      <c r="AK34694" s="121"/>
    </row>
    <row r="34695" spans="37:37" ht="12.75">
      <c r="AK34695" s="121"/>
    </row>
    <row r="34696" spans="37:37" ht="12.75">
      <c r="AK34696" s="121"/>
    </row>
    <row r="34697" spans="37:37" ht="12.75">
      <c r="AK34697" s="121"/>
    </row>
    <row r="34698" spans="37:37" ht="12.75">
      <c r="AK34698" s="121"/>
    </row>
    <row r="34699" spans="37:37" ht="12.75">
      <c r="AK34699" s="121"/>
    </row>
    <row r="34700" spans="37:37" ht="12.75">
      <c r="AK34700" s="121"/>
    </row>
    <row r="34701" spans="37:37" ht="12.75">
      <c r="AK34701" s="121"/>
    </row>
    <row r="34702" spans="37:37" ht="12.75">
      <c r="AK34702" s="121"/>
    </row>
    <row r="34703" spans="37:37" ht="12.75">
      <c r="AK34703" s="121"/>
    </row>
    <row r="34704" spans="37:37" ht="12.75">
      <c r="AK34704" s="121"/>
    </row>
    <row r="34705" spans="37:37" ht="12.75">
      <c r="AK34705" s="121"/>
    </row>
    <row r="34706" spans="37:37" ht="12.75">
      <c r="AK34706" s="121"/>
    </row>
    <row r="34707" spans="37:37" ht="12.75">
      <c r="AK34707" s="121"/>
    </row>
    <row r="34708" spans="37:37" ht="12.75">
      <c r="AK34708" s="121"/>
    </row>
    <row r="34709" spans="37:37" ht="12.75">
      <c r="AK34709" s="121"/>
    </row>
    <row r="34710" spans="37:37" ht="12.75">
      <c r="AK34710" s="121"/>
    </row>
    <row r="34711" spans="37:37" ht="12.75">
      <c r="AK34711" s="121"/>
    </row>
    <row r="34712" spans="37:37" ht="12.75">
      <c r="AK34712" s="121"/>
    </row>
    <row r="34713" spans="37:37" ht="12.75">
      <c r="AK34713" s="121"/>
    </row>
    <row r="34714" spans="37:37" ht="12.75">
      <c r="AK34714" s="121"/>
    </row>
    <row r="34715" spans="37:37" ht="12.75">
      <c r="AK34715" s="121"/>
    </row>
    <row r="34716" spans="37:37" ht="12.75">
      <c r="AK34716" s="121"/>
    </row>
    <row r="34717" spans="37:37" ht="12.75">
      <c r="AK34717" s="121"/>
    </row>
    <row r="34718" spans="37:37" ht="12.75">
      <c r="AK34718" s="121"/>
    </row>
    <row r="34719" spans="37:37" ht="12.75">
      <c r="AK34719" s="121"/>
    </row>
    <row r="34720" spans="37:37" ht="12.75">
      <c r="AK34720" s="121"/>
    </row>
    <row r="34721" spans="37:37" ht="12.75">
      <c r="AK34721" s="121"/>
    </row>
    <row r="34722" spans="37:37" ht="12.75">
      <c r="AK34722" s="121"/>
    </row>
    <row r="34723" spans="37:37" ht="12.75">
      <c r="AK34723" s="121"/>
    </row>
    <row r="34724" spans="37:37" ht="12.75">
      <c r="AK34724" s="121"/>
    </row>
    <row r="34725" spans="37:37" ht="12.75">
      <c r="AK34725" s="121"/>
    </row>
    <row r="34726" spans="37:37" ht="12.75">
      <c r="AK34726" s="121"/>
    </row>
    <row r="34727" spans="37:37" ht="12.75">
      <c r="AK34727" s="121"/>
    </row>
    <row r="34728" spans="37:37" ht="12.75">
      <c r="AK34728" s="121"/>
    </row>
    <row r="34729" spans="37:37" ht="12.75">
      <c r="AK34729" s="121"/>
    </row>
    <row r="34730" spans="37:37" ht="12.75">
      <c r="AK34730" s="121"/>
    </row>
    <row r="34731" spans="37:37" ht="12.75">
      <c r="AK34731" s="121"/>
    </row>
    <row r="34732" spans="37:37" ht="12.75">
      <c r="AK34732" s="121"/>
    </row>
    <row r="34733" spans="37:37" ht="12.75">
      <c r="AK34733" s="121"/>
    </row>
    <row r="34734" spans="37:37" ht="12.75">
      <c r="AK34734" s="121"/>
    </row>
    <row r="34735" spans="37:37" ht="12.75">
      <c r="AK34735" s="121"/>
    </row>
    <row r="34736" spans="37:37" ht="12.75">
      <c r="AK34736" s="121"/>
    </row>
    <row r="34737" spans="37:37" ht="12.75">
      <c r="AK34737" s="121"/>
    </row>
    <row r="34738" spans="37:37" ht="12.75">
      <c r="AK34738" s="121"/>
    </row>
    <row r="34739" spans="37:37" ht="12.75">
      <c r="AK34739" s="121"/>
    </row>
    <row r="34740" spans="37:37" ht="12.75">
      <c r="AK34740" s="121"/>
    </row>
    <row r="34741" spans="37:37" ht="12.75">
      <c r="AK34741" s="121"/>
    </row>
    <row r="34742" spans="37:37" ht="12.75">
      <c r="AK34742" s="121"/>
    </row>
    <row r="34743" spans="37:37" ht="12.75">
      <c r="AK34743" s="121"/>
    </row>
    <row r="34744" spans="37:37" ht="12.75">
      <c r="AK34744" s="121"/>
    </row>
    <row r="34745" spans="37:37" ht="12.75">
      <c r="AK34745" s="121"/>
    </row>
    <row r="34746" spans="37:37" ht="12.75">
      <c r="AK34746" s="121"/>
    </row>
    <row r="34747" spans="37:37" ht="12.75">
      <c r="AK34747" s="121"/>
    </row>
    <row r="34748" spans="37:37" ht="12.75">
      <c r="AK34748" s="121"/>
    </row>
    <row r="34749" spans="37:37" ht="12.75">
      <c r="AK34749" s="121"/>
    </row>
    <row r="34750" spans="37:37" ht="12.75">
      <c r="AK34750" s="121"/>
    </row>
    <row r="34751" spans="37:37" ht="12.75">
      <c r="AK34751" s="121"/>
    </row>
    <row r="34752" spans="37:37" ht="12.75">
      <c r="AK34752" s="121"/>
    </row>
    <row r="34753" spans="37:37" ht="12.75">
      <c r="AK34753" s="121"/>
    </row>
    <row r="34754" spans="37:37" ht="12.75">
      <c r="AK34754" s="121"/>
    </row>
    <row r="34755" spans="37:37" ht="12.75">
      <c r="AK34755" s="121"/>
    </row>
    <row r="34756" spans="37:37" ht="12.75">
      <c r="AK34756" s="121"/>
    </row>
    <row r="34757" spans="37:37" ht="12.75">
      <c r="AK34757" s="121"/>
    </row>
    <row r="34758" spans="37:37" ht="12.75">
      <c r="AK34758" s="121"/>
    </row>
    <row r="34759" spans="37:37" ht="12.75">
      <c r="AK34759" s="121"/>
    </row>
    <row r="34760" spans="37:37" ht="12.75">
      <c r="AK34760" s="121"/>
    </row>
    <row r="34761" spans="37:37" ht="12.75">
      <c r="AK34761" s="121"/>
    </row>
    <row r="34762" spans="37:37" ht="12.75">
      <c r="AK34762" s="121"/>
    </row>
    <row r="34763" spans="37:37" ht="12.75">
      <c r="AK34763" s="121"/>
    </row>
    <row r="34764" spans="37:37" ht="12.75">
      <c r="AK34764" s="121"/>
    </row>
    <row r="34765" spans="37:37" ht="12.75">
      <c r="AK34765" s="121"/>
    </row>
    <row r="34766" spans="37:37" ht="12.75">
      <c r="AK34766" s="121"/>
    </row>
    <row r="34767" spans="37:37" ht="12.75">
      <c r="AK34767" s="121"/>
    </row>
    <row r="34768" spans="37:37" ht="12.75">
      <c r="AK34768" s="121"/>
    </row>
    <row r="34769" spans="37:37" ht="12.75">
      <c r="AK34769" s="121"/>
    </row>
    <row r="34770" spans="37:37" ht="12.75">
      <c r="AK34770" s="121"/>
    </row>
    <row r="34771" spans="37:37" ht="12.75">
      <c r="AK34771" s="121"/>
    </row>
    <row r="34772" spans="37:37" ht="12.75">
      <c r="AK34772" s="121"/>
    </row>
    <row r="34773" spans="37:37" ht="12.75">
      <c r="AK34773" s="121"/>
    </row>
    <row r="34774" spans="37:37" ht="12.75">
      <c r="AK34774" s="121"/>
    </row>
    <row r="34775" spans="37:37" ht="12.75">
      <c r="AK34775" s="121"/>
    </row>
    <row r="34776" spans="37:37" ht="12.75">
      <c r="AK34776" s="121"/>
    </row>
    <row r="34777" spans="37:37" ht="12.75">
      <c r="AK34777" s="121"/>
    </row>
    <row r="34778" spans="37:37" ht="12.75">
      <c r="AK34778" s="121"/>
    </row>
    <row r="34779" spans="37:37" ht="12.75">
      <c r="AK34779" s="121"/>
    </row>
    <row r="34780" spans="37:37" ht="12.75">
      <c r="AK34780" s="121"/>
    </row>
    <row r="34781" spans="37:37" ht="12.75">
      <c r="AK34781" s="121"/>
    </row>
    <row r="34782" spans="37:37" ht="12.75">
      <c r="AK34782" s="121"/>
    </row>
    <row r="34783" spans="37:37" ht="12.75">
      <c r="AK34783" s="121"/>
    </row>
    <row r="34784" spans="37:37" ht="12.75">
      <c r="AK34784" s="121"/>
    </row>
    <row r="34785" spans="37:37" ht="12.75">
      <c r="AK34785" s="121"/>
    </row>
    <row r="34786" spans="37:37" ht="12.75">
      <c r="AK34786" s="121"/>
    </row>
    <row r="34787" spans="37:37" ht="12.75">
      <c r="AK34787" s="121"/>
    </row>
    <row r="34788" spans="37:37" ht="12.75">
      <c r="AK34788" s="121"/>
    </row>
    <row r="34789" spans="37:37" ht="12.75">
      <c r="AK34789" s="121"/>
    </row>
    <row r="34790" spans="37:37" ht="12.75">
      <c r="AK34790" s="121"/>
    </row>
    <row r="34791" spans="37:37" ht="12.75">
      <c r="AK34791" s="121"/>
    </row>
    <row r="34792" spans="37:37" ht="12.75">
      <c r="AK34792" s="121"/>
    </row>
    <row r="34793" spans="37:37" ht="12.75">
      <c r="AK34793" s="121"/>
    </row>
    <row r="34794" spans="37:37" ht="12.75">
      <c r="AK34794" s="121"/>
    </row>
    <row r="34795" spans="37:37" ht="12.75">
      <c r="AK34795" s="121"/>
    </row>
    <row r="34796" spans="37:37" ht="12.75">
      <c r="AK34796" s="121"/>
    </row>
    <row r="34797" spans="37:37" ht="12.75">
      <c r="AK34797" s="121"/>
    </row>
    <row r="34798" spans="37:37" ht="12.75">
      <c r="AK34798" s="121"/>
    </row>
    <row r="34799" spans="37:37" ht="12.75">
      <c r="AK34799" s="121"/>
    </row>
    <row r="34800" spans="37:37" ht="12.75">
      <c r="AK34800" s="121"/>
    </row>
    <row r="34801" spans="37:37" ht="12.75">
      <c r="AK34801" s="121"/>
    </row>
    <row r="34802" spans="37:37" ht="12.75">
      <c r="AK34802" s="121"/>
    </row>
    <row r="34803" spans="37:37" ht="12.75">
      <c r="AK34803" s="121"/>
    </row>
    <row r="34804" spans="37:37" ht="12.75">
      <c r="AK34804" s="121"/>
    </row>
    <row r="34805" spans="37:37" ht="12.75">
      <c r="AK34805" s="121"/>
    </row>
    <row r="34806" spans="37:37" ht="12.75">
      <c r="AK34806" s="121"/>
    </row>
    <row r="34807" spans="37:37" ht="12.75">
      <c r="AK34807" s="121"/>
    </row>
    <row r="34808" spans="37:37" ht="12.75">
      <c r="AK34808" s="121"/>
    </row>
    <row r="34809" spans="37:37" ht="12.75">
      <c r="AK34809" s="121"/>
    </row>
    <row r="34810" spans="37:37" ht="12.75">
      <c r="AK34810" s="121"/>
    </row>
    <row r="34811" spans="37:37" ht="12.75">
      <c r="AK34811" s="121"/>
    </row>
    <row r="34812" spans="37:37" ht="12.75">
      <c r="AK34812" s="121"/>
    </row>
    <row r="34813" spans="37:37" ht="12.75">
      <c r="AK34813" s="121"/>
    </row>
    <row r="34814" spans="37:37" ht="12.75">
      <c r="AK34814" s="121"/>
    </row>
    <row r="34815" spans="37:37" ht="12.75">
      <c r="AK34815" s="121"/>
    </row>
    <row r="34816" spans="37:37" ht="12.75">
      <c r="AK34816" s="121"/>
    </row>
    <row r="34817" spans="37:37" ht="12.75">
      <c r="AK34817" s="121"/>
    </row>
    <row r="34818" spans="37:37" ht="12.75">
      <c r="AK34818" s="121"/>
    </row>
    <row r="34819" spans="37:37" ht="12.75">
      <c r="AK34819" s="121"/>
    </row>
    <row r="34820" spans="37:37" ht="12.75">
      <c r="AK34820" s="121"/>
    </row>
    <row r="34821" spans="37:37" ht="12.75">
      <c r="AK34821" s="121"/>
    </row>
    <row r="34822" spans="37:37" ht="12.75">
      <c r="AK34822" s="121"/>
    </row>
    <row r="34823" spans="37:37" ht="12.75">
      <c r="AK34823" s="121"/>
    </row>
    <row r="34824" spans="37:37" ht="12.75">
      <c r="AK34824" s="121"/>
    </row>
    <row r="34825" spans="37:37" ht="12.75">
      <c r="AK34825" s="121"/>
    </row>
    <row r="34826" spans="37:37" ht="12.75">
      <c r="AK34826" s="121"/>
    </row>
    <row r="34827" spans="37:37" ht="12.75">
      <c r="AK34827" s="121"/>
    </row>
    <row r="34828" spans="37:37" ht="12.75">
      <c r="AK34828" s="121"/>
    </row>
    <row r="34829" spans="37:37" ht="12.75">
      <c r="AK34829" s="121"/>
    </row>
    <row r="34830" spans="37:37" ht="12.75">
      <c r="AK34830" s="121"/>
    </row>
    <row r="34831" spans="37:37" ht="12.75">
      <c r="AK34831" s="121"/>
    </row>
    <row r="34832" spans="37:37" ht="12.75">
      <c r="AK34832" s="121"/>
    </row>
    <row r="34833" spans="37:37" ht="12.75">
      <c r="AK34833" s="121"/>
    </row>
    <row r="34834" spans="37:37" ht="12.75">
      <c r="AK34834" s="121"/>
    </row>
    <row r="34835" spans="37:37" ht="12.75">
      <c r="AK34835" s="121"/>
    </row>
    <row r="34836" spans="37:37" ht="12.75">
      <c r="AK34836" s="121"/>
    </row>
    <row r="34837" spans="37:37" ht="12.75">
      <c r="AK34837" s="121"/>
    </row>
    <row r="34838" spans="37:37" ht="12.75">
      <c r="AK34838" s="121"/>
    </row>
    <row r="34839" spans="37:37" ht="12.75">
      <c r="AK34839" s="121"/>
    </row>
    <row r="34840" spans="37:37" ht="12.75">
      <c r="AK34840" s="121"/>
    </row>
    <row r="34841" spans="37:37" ht="12.75">
      <c r="AK34841" s="121"/>
    </row>
    <row r="34842" spans="37:37" ht="12.75">
      <c r="AK34842" s="121"/>
    </row>
    <row r="34843" spans="37:37" ht="12.75">
      <c r="AK34843" s="121"/>
    </row>
    <row r="34844" spans="37:37" ht="12.75">
      <c r="AK34844" s="121"/>
    </row>
    <row r="34845" spans="37:37" ht="12.75">
      <c r="AK34845" s="121"/>
    </row>
    <row r="34846" spans="37:37" ht="12.75">
      <c r="AK34846" s="121"/>
    </row>
    <row r="34847" spans="37:37" ht="12.75">
      <c r="AK34847" s="121"/>
    </row>
    <row r="34848" spans="37:37" ht="12.75">
      <c r="AK34848" s="121"/>
    </row>
    <row r="34849" spans="37:37" ht="12.75">
      <c r="AK34849" s="121"/>
    </row>
    <row r="34850" spans="37:37" ht="12.75">
      <c r="AK34850" s="121"/>
    </row>
    <row r="34851" spans="37:37" ht="12.75">
      <c r="AK34851" s="121"/>
    </row>
    <row r="34852" spans="37:37" ht="12.75">
      <c r="AK34852" s="121"/>
    </row>
    <row r="34853" spans="37:37" ht="12.75">
      <c r="AK34853" s="121"/>
    </row>
    <row r="34854" spans="37:37" ht="12.75">
      <c r="AK34854" s="121"/>
    </row>
    <row r="34855" spans="37:37" ht="12.75">
      <c r="AK34855" s="121"/>
    </row>
    <row r="34856" spans="37:37" ht="12.75">
      <c r="AK34856" s="121"/>
    </row>
    <row r="34857" spans="37:37" ht="12.75">
      <c r="AK34857" s="121"/>
    </row>
    <row r="34858" spans="37:37" ht="12.75">
      <c r="AK34858" s="121"/>
    </row>
    <row r="34859" spans="37:37" ht="12.75">
      <c r="AK34859" s="121"/>
    </row>
    <row r="34860" spans="37:37" ht="12.75">
      <c r="AK34860" s="121"/>
    </row>
    <row r="34861" spans="37:37" ht="12.75">
      <c r="AK34861" s="121"/>
    </row>
    <row r="34862" spans="37:37" ht="12.75">
      <c r="AK34862" s="121"/>
    </row>
    <row r="34863" spans="37:37" ht="12.75">
      <c r="AK34863" s="121"/>
    </row>
    <row r="34864" spans="37:37" ht="12.75">
      <c r="AK34864" s="121"/>
    </row>
    <row r="34865" spans="37:37" ht="12.75">
      <c r="AK34865" s="121"/>
    </row>
    <row r="34866" spans="37:37" ht="12.75">
      <c r="AK34866" s="121"/>
    </row>
    <row r="34867" spans="37:37" ht="12.75">
      <c r="AK34867" s="121"/>
    </row>
    <row r="34868" spans="37:37" ht="12.75">
      <c r="AK34868" s="121"/>
    </row>
    <row r="34869" spans="37:37" ht="12.75">
      <c r="AK34869" s="121"/>
    </row>
    <row r="34870" spans="37:37" ht="12.75">
      <c r="AK34870" s="121"/>
    </row>
    <row r="34871" spans="37:37" ht="12.75">
      <c r="AK34871" s="121"/>
    </row>
    <row r="34872" spans="37:37" ht="12.75">
      <c r="AK34872" s="121"/>
    </row>
    <row r="34873" spans="37:37" ht="12.75">
      <c r="AK34873" s="121"/>
    </row>
    <row r="34874" spans="37:37" ht="12.75">
      <c r="AK34874" s="121"/>
    </row>
    <row r="34875" spans="37:37" ht="12.75">
      <c r="AK34875" s="121"/>
    </row>
    <row r="34876" spans="37:37" ht="12.75">
      <c r="AK34876" s="121"/>
    </row>
    <row r="34877" spans="37:37" ht="12.75">
      <c r="AK34877" s="121"/>
    </row>
    <row r="34878" spans="37:37" ht="12.75">
      <c r="AK34878" s="121"/>
    </row>
    <row r="34879" spans="37:37" ht="12.75">
      <c r="AK34879" s="121"/>
    </row>
    <row r="34880" spans="37:37" ht="12.75">
      <c r="AK34880" s="121"/>
    </row>
    <row r="34881" spans="37:37" ht="12.75">
      <c r="AK34881" s="121"/>
    </row>
    <row r="34882" spans="37:37" ht="12.75">
      <c r="AK34882" s="121"/>
    </row>
    <row r="34883" spans="37:37" ht="12.75">
      <c r="AK34883" s="121"/>
    </row>
    <row r="34884" spans="37:37" ht="12.75">
      <c r="AK34884" s="121"/>
    </row>
    <row r="34885" spans="37:37" ht="12.75">
      <c r="AK34885" s="121"/>
    </row>
    <row r="34886" spans="37:37" ht="12.75">
      <c r="AK34886" s="121"/>
    </row>
    <row r="34887" spans="37:37" ht="12.75">
      <c r="AK34887" s="121"/>
    </row>
    <row r="34888" spans="37:37" ht="12.75">
      <c r="AK34888" s="121"/>
    </row>
    <row r="34889" spans="37:37" ht="12.75">
      <c r="AK34889" s="121"/>
    </row>
    <row r="34890" spans="37:37" ht="12.75">
      <c r="AK34890" s="121"/>
    </row>
    <row r="34891" spans="37:37" ht="12.75">
      <c r="AK34891" s="121"/>
    </row>
    <row r="34892" spans="37:37" ht="12.75">
      <c r="AK34892" s="121"/>
    </row>
    <row r="34893" spans="37:37" ht="12.75">
      <c r="AK34893" s="121"/>
    </row>
    <row r="34894" spans="37:37" ht="12.75">
      <c r="AK34894" s="121"/>
    </row>
    <row r="34895" spans="37:37" ht="12.75">
      <c r="AK34895" s="121"/>
    </row>
    <row r="34896" spans="37:37" ht="12.75">
      <c r="AK34896" s="121"/>
    </row>
    <row r="34897" spans="37:37" ht="12.75">
      <c r="AK34897" s="121"/>
    </row>
    <row r="34898" spans="37:37" ht="12.75">
      <c r="AK34898" s="121"/>
    </row>
    <row r="34899" spans="37:37" ht="12.75">
      <c r="AK34899" s="121"/>
    </row>
    <row r="34900" spans="37:37" ht="12.75">
      <c r="AK34900" s="121"/>
    </row>
    <row r="34901" spans="37:37" ht="12.75">
      <c r="AK34901" s="121"/>
    </row>
    <row r="34902" spans="37:37" ht="12.75">
      <c r="AK34902" s="121"/>
    </row>
    <row r="34903" spans="37:37" ht="12.75">
      <c r="AK34903" s="121"/>
    </row>
    <row r="34904" spans="37:37" ht="12.75">
      <c r="AK34904" s="121"/>
    </row>
    <row r="34905" spans="37:37" ht="12.75">
      <c r="AK34905" s="121"/>
    </row>
    <row r="34906" spans="37:37" ht="12.75">
      <c r="AK34906" s="121"/>
    </row>
    <row r="34907" spans="37:37" ht="12.75">
      <c r="AK34907" s="121"/>
    </row>
    <row r="34908" spans="37:37" ht="12.75">
      <c r="AK34908" s="121"/>
    </row>
    <row r="34909" spans="37:37" ht="12.75">
      <c r="AK34909" s="121"/>
    </row>
    <row r="34910" spans="37:37" ht="12.75">
      <c r="AK34910" s="121"/>
    </row>
    <row r="34911" spans="37:37" ht="12.75">
      <c r="AK34911" s="121"/>
    </row>
    <row r="34912" spans="37:37" ht="12.75">
      <c r="AK34912" s="121"/>
    </row>
    <row r="34913" spans="37:37" ht="12.75">
      <c r="AK34913" s="121"/>
    </row>
    <row r="34914" spans="37:37" ht="12.75">
      <c r="AK34914" s="121"/>
    </row>
    <row r="34915" spans="37:37" ht="12.75">
      <c r="AK34915" s="121"/>
    </row>
    <row r="34916" spans="37:37" ht="12.75">
      <c r="AK34916" s="121"/>
    </row>
    <row r="34917" spans="37:37" ht="12.75">
      <c r="AK34917" s="121"/>
    </row>
    <row r="34918" spans="37:37" ht="12.75">
      <c r="AK34918" s="121"/>
    </row>
    <row r="34919" spans="37:37" ht="12.75">
      <c r="AK34919" s="121"/>
    </row>
    <row r="34920" spans="37:37" ht="12.75">
      <c r="AK34920" s="121"/>
    </row>
    <row r="34921" spans="37:37" ht="12.75">
      <c r="AK34921" s="121"/>
    </row>
    <row r="34922" spans="37:37" ht="12.75">
      <c r="AK34922" s="121"/>
    </row>
    <row r="34923" spans="37:37" ht="12.75">
      <c r="AK34923" s="121"/>
    </row>
    <row r="34924" spans="37:37" ht="12.75">
      <c r="AK34924" s="121"/>
    </row>
    <row r="34925" spans="37:37" ht="12.75">
      <c r="AK34925" s="121"/>
    </row>
    <row r="34926" spans="37:37" ht="12.75">
      <c r="AK34926" s="121"/>
    </row>
    <row r="34927" spans="37:37" ht="12.75">
      <c r="AK34927" s="121"/>
    </row>
    <row r="34928" spans="37:37" ht="12.75">
      <c r="AK34928" s="121"/>
    </row>
    <row r="34929" spans="37:37" ht="12.75">
      <c r="AK34929" s="121"/>
    </row>
    <row r="34930" spans="37:37" ht="12.75">
      <c r="AK34930" s="121"/>
    </row>
    <row r="34931" spans="37:37" ht="12.75">
      <c r="AK34931" s="121"/>
    </row>
    <row r="34932" spans="37:37" ht="12.75">
      <c r="AK34932" s="121"/>
    </row>
    <row r="34933" spans="37:37" ht="12.75">
      <c r="AK34933" s="121"/>
    </row>
    <row r="34934" spans="37:37" ht="12.75">
      <c r="AK34934" s="121"/>
    </row>
    <row r="34935" spans="37:37" ht="12.75">
      <c r="AK34935" s="121"/>
    </row>
    <row r="34936" spans="37:37" ht="12.75">
      <c r="AK34936" s="121"/>
    </row>
    <row r="34937" spans="37:37" ht="12.75">
      <c r="AK34937" s="121"/>
    </row>
    <row r="34938" spans="37:37" ht="12.75">
      <c r="AK34938" s="121"/>
    </row>
    <row r="34939" spans="37:37" ht="12.75">
      <c r="AK34939" s="121"/>
    </row>
    <row r="34940" spans="37:37" ht="12.75">
      <c r="AK34940" s="121"/>
    </row>
    <row r="34941" spans="37:37" ht="12.75">
      <c r="AK34941" s="121"/>
    </row>
    <row r="34942" spans="37:37" ht="12.75">
      <c r="AK34942" s="121"/>
    </row>
    <row r="34943" spans="37:37" ht="12.75">
      <c r="AK34943" s="121"/>
    </row>
    <row r="34944" spans="37:37" ht="12.75">
      <c r="AK34944" s="121"/>
    </row>
    <row r="34945" spans="37:37" ht="12.75">
      <c r="AK34945" s="121"/>
    </row>
    <row r="34946" spans="37:37" ht="12.75">
      <c r="AK34946" s="121"/>
    </row>
    <row r="34947" spans="37:37" ht="12.75">
      <c r="AK34947" s="121"/>
    </row>
    <row r="34948" spans="37:37" ht="12.75">
      <c r="AK34948" s="121"/>
    </row>
    <row r="34949" spans="37:37" ht="12.75">
      <c r="AK34949" s="121"/>
    </row>
    <row r="34950" spans="37:37" ht="12.75">
      <c r="AK34950" s="121"/>
    </row>
    <row r="34951" spans="37:37" ht="12.75">
      <c r="AK34951" s="121"/>
    </row>
    <row r="34952" spans="37:37" ht="12.75">
      <c r="AK34952" s="121"/>
    </row>
    <row r="34953" spans="37:37" ht="12.75">
      <c r="AK34953" s="121"/>
    </row>
    <row r="34954" spans="37:37" ht="12.75">
      <c r="AK34954" s="121"/>
    </row>
    <row r="34955" spans="37:37" ht="12.75">
      <c r="AK34955" s="121"/>
    </row>
    <row r="34956" spans="37:37" ht="12.75">
      <c r="AK34956" s="121"/>
    </row>
    <row r="34957" spans="37:37" ht="12.75">
      <c r="AK34957" s="121"/>
    </row>
    <row r="34958" spans="37:37" ht="12.75">
      <c r="AK34958" s="121"/>
    </row>
    <row r="34959" spans="37:37" ht="12.75">
      <c r="AK34959" s="121"/>
    </row>
    <row r="34960" spans="37:37" ht="12.75">
      <c r="AK34960" s="121"/>
    </row>
    <row r="34961" spans="37:37" ht="12.75">
      <c r="AK34961" s="121"/>
    </row>
    <row r="34962" spans="37:37" ht="12.75">
      <c r="AK34962" s="121"/>
    </row>
    <row r="34963" spans="37:37" ht="12.75">
      <c r="AK34963" s="121"/>
    </row>
    <row r="34964" spans="37:37" ht="12.75">
      <c r="AK34964" s="121"/>
    </row>
    <row r="34965" spans="37:37" ht="12.75">
      <c r="AK34965" s="121"/>
    </row>
    <row r="34966" spans="37:37" ht="12.75">
      <c r="AK34966" s="121"/>
    </row>
    <row r="34967" spans="37:37" ht="12.75">
      <c r="AK34967" s="121"/>
    </row>
    <row r="34968" spans="37:37" ht="12.75">
      <c r="AK34968" s="121"/>
    </row>
    <row r="34969" spans="37:37" ht="12.75">
      <c r="AK34969" s="121"/>
    </row>
    <row r="34970" spans="37:37" ht="12.75">
      <c r="AK34970" s="121"/>
    </row>
    <row r="34971" spans="37:37" ht="12.75">
      <c r="AK34971" s="121"/>
    </row>
    <row r="34972" spans="37:37" ht="12.75">
      <c r="AK34972" s="121"/>
    </row>
    <row r="34973" spans="37:37" ht="12.75">
      <c r="AK34973" s="121"/>
    </row>
    <row r="34974" spans="37:37" ht="12.75">
      <c r="AK34974" s="121"/>
    </row>
    <row r="34975" spans="37:37" ht="12.75">
      <c r="AK34975" s="121"/>
    </row>
    <row r="34976" spans="37:37" ht="12.75">
      <c r="AK34976" s="121"/>
    </row>
    <row r="34977" spans="37:37" ht="12.75">
      <c r="AK34977" s="121"/>
    </row>
    <row r="34978" spans="37:37" ht="12.75">
      <c r="AK34978" s="121"/>
    </row>
    <row r="34979" spans="37:37" ht="12.75">
      <c r="AK34979" s="121"/>
    </row>
    <row r="34980" spans="37:37" ht="12.75">
      <c r="AK34980" s="121"/>
    </row>
    <row r="34981" spans="37:37" ht="12.75">
      <c r="AK34981" s="121"/>
    </row>
    <row r="34982" spans="37:37" ht="12.75">
      <c r="AK34982" s="121"/>
    </row>
    <row r="34983" spans="37:37" ht="12.75">
      <c r="AK34983" s="121"/>
    </row>
    <row r="34984" spans="37:37" ht="12.75">
      <c r="AK34984" s="121"/>
    </row>
    <row r="34985" spans="37:37" ht="12.75">
      <c r="AK34985" s="121"/>
    </row>
    <row r="34986" spans="37:37" ht="12.75">
      <c r="AK34986" s="121"/>
    </row>
    <row r="34987" spans="37:37" ht="12.75">
      <c r="AK34987" s="121"/>
    </row>
    <row r="34988" spans="37:37" ht="12.75">
      <c r="AK34988" s="121"/>
    </row>
    <row r="34989" spans="37:37" ht="12.75">
      <c r="AK34989" s="121"/>
    </row>
    <row r="34990" spans="37:37" ht="12.75">
      <c r="AK34990" s="121"/>
    </row>
    <row r="34991" spans="37:37" ht="12.75">
      <c r="AK34991" s="121"/>
    </row>
    <row r="34992" spans="37:37" ht="12.75">
      <c r="AK34992" s="121"/>
    </row>
    <row r="34993" spans="37:37" ht="12.75">
      <c r="AK34993" s="121"/>
    </row>
    <row r="34994" spans="37:37" ht="12.75">
      <c r="AK34994" s="121"/>
    </row>
    <row r="34995" spans="37:37" ht="12.75">
      <c r="AK34995" s="121"/>
    </row>
    <row r="34996" spans="37:37" ht="12.75">
      <c r="AK34996" s="121"/>
    </row>
    <row r="34997" spans="37:37" ht="12.75">
      <c r="AK34997" s="121"/>
    </row>
    <row r="34998" spans="37:37" ht="12.75">
      <c r="AK34998" s="121"/>
    </row>
    <row r="34999" spans="37:37" ht="12.75">
      <c r="AK34999" s="121"/>
    </row>
    <row r="35000" spans="37:37" ht="12.75">
      <c r="AK35000" s="121"/>
    </row>
    <row r="35001" spans="37:37" ht="12.75">
      <c r="AK35001" s="121"/>
    </row>
    <row r="35002" spans="37:37" ht="12.75">
      <c r="AK35002" s="121"/>
    </row>
    <row r="35003" spans="37:37" ht="12.75">
      <c r="AK35003" s="121"/>
    </row>
    <row r="35004" spans="37:37" ht="12.75">
      <c r="AK35004" s="121"/>
    </row>
    <row r="35005" spans="37:37" ht="12.75">
      <c r="AK35005" s="121"/>
    </row>
    <row r="35006" spans="37:37" ht="12.75">
      <c r="AK35006" s="121"/>
    </row>
    <row r="35007" spans="37:37" ht="12.75">
      <c r="AK35007" s="121"/>
    </row>
    <row r="35008" spans="37:37" ht="12.75">
      <c r="AK35008" s="121"/>
    </row>
    <row r="35009" spans="37:37" ht="12.75">
      <c r="AK35009" s="121"/>
    </row>
    <row r="35010" spans="37:37" ht="12.75">
      <c r="AK35010" s="121"/>
    </row>
    <row r="35011" spans="37:37" ht="12.75">
      <c r="AK35011" s="121"/>
    </row>
    <row r="35012" spans="37:37" ht="12.75">
      <c r="AK35012" s="121"/>
    </row>
    <row r="35013" spans="37:37" ht="12.75">
      <c r="AK35013" s="121"/>
    </row>
    <row r="35014" spans="37:37" ht="12.75">
      <c r="AK35014" s="121"/>
    </row>
    <row r="35015" spans="37:37" ht="12.75">
      <c r="AK35015" s="121"/>
    </row>
    <row r="35016" spans="37:37" ht="12.75">
      <c r="AK35016" s="121"/>
    </row>
    <row r="35017" spans="37:37" ht="12.75">
      <c r="AK35017" s="121"/>
    </row>
    <row r="35018" spans="37:37" ht="12.75">
      <c r="AK35018" s="121"/>
    </row>
    <row r="35019" spans="37:37" ht="12.75">
      <c r="AK35019" s="121"/>
    </row>
    <row r="35020" spans="37:37" ht="12.75">
      <c r="AK35020" s="121"/>
    </row>
    <row r="35021" spans="37:37" ht="12.75">
      <c r="AK35021" s="121"/>
    </row>
    <row r="35022" spans="37:37" ht="12.75">
      <c r="AK35022" s="121"/>
    </row>
    <row r="35023" spans="37:37" ht="12.75">
      <c r="AK35023" s="121"/>
    </row>
    <row r="35024" spans="37:37" ht="12.75">
      <c r="AK35024" s="121"/>
    </row>
    <row r="35025" spans="37:37" ht="12.75">
      <c r="AK35025" s="121"/>
    </row>
    <row r="35026" spans="37:37" ht="12.75">
      <c r="AK35026" s="121"/>
    </row>
    <row r="35027" spans="37:37" ht="12.75">
      <c r="AK35027" s="121"/>
    </row>
    <row r="35028" spans="37:37" ht="12.75">
      <c r="AK35028" s="121"/>
    </row>
    <row r="35029" spans="37:37" ht="12.75">
      <c r="AK35029" s="121"/>
    </row>
    <row r="35030" spans="37:37" ht="12.75">
      <c r="AK35030" s="121"/>
    </row>
    <row r="35031" spans="37:37" ht="12.75">
      <c r="AK35031" s="121"/>
    </row>
    <row r="35032" spans="37:37" ht="12.75">
      <c r="AK35032" s="121"/>
    </row>
    <row r="35033" spans="37:37" ht="12.75">
      <c r="AK35033" s="121"/>
    </row>
    <row r="35034" spans="37:37" ht="12.75">
      <c r="AK35034" s="121"/>
    </row>
    <row r="35035" spans="37:37" ht="12.75">
      <c r="AK35035" s="121"/>
    </row>
    <row r="35036" spans="37:37" ht="12.75">
      <c r="AK35036" s="121"/>
    </row>
    <row r="35037" spans="37:37" ht="12.75">
      <c r="AK35037" s="121"/>
    </row>
    <row r="35038" spans="37:37" ht="12.75">
      <c r="AK35038" s="121"/>
    </row>
    <row r="35039" spans="37:37" ht="12.75">
      <c r="AK35039" s="121"/>
    </row>
    <row r="35040" spans="37:37" ht="12.75">
      <c r="AK35040" s="121"/>
    </row>
    <row r="35041" spans="37:37" ht="12.75">
      <c r="AK35041" s="121"/>
    </row>
    <row r="35042" spans="37:37" ht="12.75">
      <c r="AK35042" s="121"/>
    </row>
    <row r="35043" spans="37:37" ht="12.75">
      <c r="AK35043" s="121"/>
    </row>
    <row r="35044" spans="37:37" ht="12.75">
      <c r="AK35044" s="121"/>
    </row>
    <row r="35045" spans="37:37" ht="12.75">
      <c r="AK35045" s="121"/>
    </row>
    <row r="35046" spans="37:37" ht="12.75">
      <c r="AK35046" s="121"/>
    </row>
    <row r="35047" spans="37:37" ht="12.75">
      <c r="AK35047" s="121"/>
    </row>
    <row r="35048" spans="37:37" ht="12.75">
      <c r="AK35048" s="121"/>
    </row>
    <row r="35049" spans="37:37" ht="12.75">
      <c r="AK35049" s="121"/>
    </row>
    <row r="35050" spans="37:37" ht="12.75">
      <c r="AK35050" s="121"/>
    </row>
    <row r="35051" spans="37:37" ht="12.75">
      <c r="AK35051" s="121"/>
    </row>
    <row r="35052" spans="37:37" ht="12.75">
      <c r="AK35052" s="121"/>
    </row>
    <row r="35053" spans="37:37" ht="12.75">
      <c r="AK35053" s="121"/>
    </row>
    <row r="35054" spans="37:37" ht="12.75">
      <c r="AK35054" s="121"/>
    </row>
    <row r="35055" spans="37:37" ht="12.75">
      <c r="AK35055" s="121"/>
    </row>
    <row r="35056" spans="37:37" ht="12.75">
      <c r="AK35056" s="121"/>
    </row>
    <row r="35057" spans="37:37" ht="12.75">
      <c r="AK35057" s="121"/>
    </row>
    <row r="35058" spans="37:37" ht="12.75">
      <c r="AK35058" s="121"/>
    </row>
    <row r="35059" spans="37:37" ht="12.75">
      <c r="AK35059" s="121"/>
    </row>
    <row r="35060" spans="37:37" ht="12.75">
      <c r="AK35060" s="121"/>
    </row>
    <row r="35061" spans="37:37" ht="12.75">
      <c r="AK35061" s="121"/>
    </row>
    <row r="35062" spans="37:37" ht="12.75">
      <c r="AK35062" s="121"/>
    </row>
    <row r="35063" spans="37:37" ht="12.75">
      <c r="AK35063" s="121"/>
    </row>
    <row r="35064" spans="37:37" ht="12.75">
      <c r="AK35064" s="121"/>
    </row>
    <row r="35065" spans="37:37" ht="12.75">
      <c r="AK35065" s="121"/>
    </row>
    <row r="35066" spans="37:37" ht="12.75">
      <c r="AK35066" s="121"/>
    </row>
    <row r="35067" spans="37:37" ht="12.75">
      <c r="AK35067" s="121"/>
    </row>
    <row r="35068" spans="37:37" ht="12.75">
      <c r="AK35068" s="121"/>
    </row>
    <row r="35069" spans="37:37" ht="12.75">
      <c r="AK35069" s="121"/>
    </row>
    <row r="35070" spans="37:37" ht="12.75">
      <c r="AK35070" s="121"/>
    </row>
    <row r="35071" spans="37:37" ht="12.75">
      <c r="AK35071" s="121"/>
    </row>
    <row r="35072" spans="37:37" ht="12.75">
      <c r="AK35072" s="121"/>
    </row>
    <row r="35073" spans="37:37" ht="12.75">
      <c r="AK35073" s="121"/>
    </row>
    <row r="35074" spans="37:37" ht="12.75">
      <c r="AK35074" s="121"/>
    </row>
    <row r="35075" spans="37:37" ht="12.75">
      <c r="AK35075" s="121"/>
    </row>
    <row r="35076" spans="37:37" ht="12.75">
      <c r="AK35076" s="121"/>
    </row>
    <row r="35077" spans="37:37" ht="12.75">
      <c r="AK35077" s="121"/>
    </row>
    <row r="35078" spans="37:37" ht="12.75">
      <c r="AK35078" s="121"/>
    </row>
    <row r="35079" spans="37:37" ht="12.75">
      <c r="AK35079" s="121"/>
    </row>
    <row r="35080" spans="37:37" ht="12.75">
      <c r="AK35080" s="121"/>
    </row>
    <row r="35081" spans="37:37" ht="12.75">
      <c r="AK35081" s="121"/>
    </row>
    <row r="35082" spans="37:37" ht="12.75">
      <c r="AK35082" s="121"/>
    </row>
    <row r="35083" spans="37:37" ht="12.75">
      <c r="AK35083" s="121"/>
    </row>
    <row r="35084" spans="37:37" ht="12.75">
      <c r="AK35084" s="121"/>
    </row>
    <row r="35085" spans="37:37" ht="12.75">
      <c r="AK35085" s="121"/>
    </row>
    <row r="35086" spans="37:37" ht="12.75">
      <c r="AK35086" s="121"/>
    </row>
    <row r="35087" spans="37:37" ht="12.75">
      <c r="AK35087" s="121"/>
    </row>
    <row r="35088" spans="37:37" ht="12.75">
      <c r="AK35088" s="121"/>
    </row>
    <row r="35089" spans="37:37" ht="12.75">
      <c r="AK35089" s="121"/>
    </row>
    <row r="35090" spans="37:37" ht="12.75">
      <c r="AK35090" s="121"/>
    </row>
    <row r="35091" spans="37:37" ht="12.75">
      <c r="AK35091" s="121"/>
    </row>
    <row r="35092" spans="37:37" ht="12.75">
      <c r="AK35092" s="121"/>
    </row>
    <row r="35093" spans="37:37" ht="12.75">
      <c r="AK35093" s="121"/>
    </row>
    <row r="35094" spans="37:37" ht="12.75">
      <c r="AK35094" s="121"/>
    </row>
    <row r="35095" spans="37:37" ht="12.75">
      <c r="AK35095" s="121"/>
    </row>
    <row r="35096" spans="37:37" ht="12.75">
      <c r="AK35096" s="121"/>
    </row>
    <row r="35097" spans="37:37" ht="12.75">
      <c r="AK35097" s="121"/>
    </row>
    <row r="35098" spans="37:37" ht="12.75">
      <c r="AK35098" s="121"/>
    </row>
    <row r="35099" spans="37:37" ht="12.75">
      <c r="AK35099" s="121"/>
    </row>
    <row r="35100" spans="37:37" ht="12.75">
      <c r="AK35100" s="121"/>
    </row>
    <row r="35101" spans="37:37" ht="12.75">
      <c r="AK35101" s="121"/>
    </row>
    <row r="35102" spans="37:37" ht="12.75">
      <c r="AK35102" s="121"/>
    </row>
    <row r="35103" spans="37:37" ht="12.75">
      <c r="AK35103" s="121"/>
    </row>
    <row r="35104" spans="37:37" ht="12.75">
      <c r="AK35104" s="121"/>
    </row>
    <row r="35105" spans="37:37" ht="12.75">
      <c r="AK35105" s="121"/>
    </row>
    <row r="35106" spans="37:37" ht="12.75">
      <c r="AK35106" s="121"/>
    </row>
    <row r="35107" spans="37:37" ht="12.75">
      <c r="AK35107" s="121"/>
    </row>
    <row r="35108" spans="37:37" ht="12.75">
      <c r="AK35108" s="121"/>
    </row>
    <row r="35109" spans="37:37" ht="12.75">
      <c r="AK35109" s="121"/>
    </row>
    <row r="35110" spans="37:37" ht="12.75">
      <c r="AK35110" s="121"/>
    </row>
    <row r="35111" spans="37:37" ht="12.75">
      <c r="AK35111" s="121"/>
    </row>
    <row r="35112" spans="37:37" ht="12.75">
      <c r="AK35112" s="121"/>
    </row>
    <row r="35113" spans="37:37" ht="12.75">
      <c r="AK35113" s="121"/>
    </row>
    <row r="35114" spans="37:37" ht="12.75">
      <c r="AK35114" s="121"/>
    </row>
    <row r="35115" spans="37:37" ht="12.75">
      <c r="AK35115" s="121"/>
    </row>
    <row r="35116" spans="37:37" ht="12.75">
      <c r="AK35116" s="121"/>
    </row>
    <row r="35117" spans="37:37" ht="12.75">
      <c r="AK35117" s="121"/>
    </row>
    <row r="35118" spans="37:37" ht="12.75">
      <c r="AK35118" s="121"/>
    </row>
    <row r="35119" spans="37:37" ht="12.75">
      <c r="AK35119" s="121"/>
    </row>
    <row r="35120" spans="37:37" ht="12.75">
      <c r="AK35120" s="121"/>
    </row>
    <row r="35121" spans="37:37" ht="12.75">
      <c r="AK35121" s="121"/>
    </row>
    <row r="35122" spans="37:37" ht="12.75">
      <c r="AK35122" s="121"/>
    </row>
    <row r="35123" spans="37:37" ht="12.75">
      <c r="AK35123" s="121"/>
    </row>
    <row r="35124" spans="37:37" ht="12.75">
      <c r="AK35124" s="121"/>
    </row>
    <row r="35125" spans="37:37" ht="12.75">
      <c r="AK35125" s="121"/>
    </row>
    <row r="35126" spans="37:37" ht="12.75">
      <c r="AK35126" s="121"/>
    </row>
    <row r="35127" spans="37:37" ht="12.75">
      <c r="AK35127" s="121"/>
    </row>
    <row r="35128" spans="37:37" ht="12.75">
      <c r="AK35128" s="121"/>
    </row>
    <row r="35129" spans="37:37" ht="12.75">
      <c r="AK35129" s="121"/>
    </row>
    <row r="35130" spans="37:37" ht="12.75">
      <c r="AK35130" s="121"/>
    </row>
    <row r="35131" spans="37:37" ht="12.75">
      <c r="AK35131" s="121"/>
    </row>
    <row r="35132" spans="37:37" ht="12.75">
      <c r="AK35132" s="121"/>
    </row>
    <row r="35133" spans="37:37" ht="12.75">
      <c r="AK35133" s="121"/>
    </row>
    <row r="35134" spans="37:37" ht="12.75">
      <c r="AK35134" s="121"/>
    </row>
    <row r="35135" spans="37:37" ht="12.75">
      <c r="AK35135" s="121"/>
    </row>
    <row r="35136" spans="37:37" ht="12.75">
      <c r="AK35136" s="121"/>
    </row>
    <row r="35137" spans="37:37" ht="12.75">
      <c r="AK35137" s="121"/>
    </row>
    <row r="35138" spans="37:37" ht="12.75">
      <c r="AK35138" s="121"/>
    </row>
    <row r="35139" spans="37:37" ht="12.75">
      <c r="AK35139" s="121"/>
    </row>
    <row r="35140" spans="37:37" ht="12.75">
      <c r="AK35140" s="121"/>
    </row>
    <row r="35141" spans="37:37" ht="12.75">
      <c r="AK35141" s="121"/>
    </row>
    <row r="35142" spans="37:37" ht="12.75">
      <c r="AK35142" s="121"/>
    </row>
    <row r="35143" spans="37:37" ht="12.75">
      <c r="AK35143" s="121"/>
    </row>
    <row r="35144" spans="37:37" ht="12.75">
      <c r="AK35144" s="121"/>
    </row>
    <row r="35145" spans="37:37" ht="12.75">
      <c r="AK35145" s="121"/>
    </row>
    <row r="35146" spans="37:37" ht="12.75">
      <c r="AK35146" s="121"/>
    </row>
    <row r="35147" spans="37:37" ht="12.75">
      <c r="AK35147" s="121"/>
    </row>
    <row r="35148" spans="37:37" ht="12.75">
      <c r="AK35148" s="121"/>
    </row>
    <row r="35149" spans="37:37" ht="12.75">
      <c r="AK35149" s="121"/>
    </row>
    <row r="35150" spans="37:37" ht="12.75">
      <c r="AK35150" s="121"/>
    </row>
    <row r="35151" spans="37:37" ht="12.75">
      <c r="AK35151" s="121"/>
    </row>
    <row r="35152" spans="37:37" ht="12.75">
      <c r="AK35152" s="121"/>
    </row>
    <row r="35153" spans="37:37" ht="12.75">
      <c r="AK35153" s="121"/>
    </row>
    <row r="35154" spans="37:37" ht="12.75">
      <c r="AK35154" s="121"/>
    </row>
    <row r="35155" spans="37:37" ht="12.75">
      <c r="AK35155" s="121"/>
    </row>
    <row r="35156" spans="37:37" ht="12.75">
      <c r="AK35156" s="121"/>
    </row>
    <row r="35157" spans="37:37" ht="12.75">
      <c r="AK35157" s="121"/>
    </row>
    <row r="35158" spans="37:37" ht="12.75">
      <c r="AK35158" s="121"/>
    </row>
    <row r="35159" spans="37:37" ht="12.75">
      <c r="AK35159" s="121"/>
    </row>
    <row r="35160" spans="37:37" ht="12.75">
      <c r="AK35160" s="121"/>
    </row>
    <row r="35161" spans="37:37" ht="12.75">
      <c r="AK35161" s="121"/>
    </row>
    <row r="35162" spans="37:37" ht="12.75">
      <c r="AK35162" s="121"/>
    </row>
    <row r="35163" spans="37:37" ht="12.75">
      <c r="AK35163" s="121"/>
    </row>
    <row r="35164" spans="37:37" ht="12.75">
      <c r="AK35164" s="121"/>
    </row>
    <row r="35165" spans="37:37" ht="12.75">
      <c r="AK35165" s="121"/>
    </row>
    <row r="35166" spans="37:37" ht="12.75">
      <c r="AK35166" s="121"/>
    </row>
    <row r="35167" spans="37:37" ht="12.75">
      <c r="AK35167" s="121"/>
    </row>
    <row r="35168" spans="37:37" ht="12.75">
      <c r="AK35168" s="121"/>
    </row>
    <row r="35169" spans="37:37" ht="12.75">
      <c r="AK35169" s="121"/>
    </row>
    <row r="35170" spans="37:37" ht="12.75">
      <c r="AK35170" s="121"/>
    </row>
    <row r="35171" spans="37:37" ht="12.75">
      <c r="AK35171" s="121"/>
    </row>
    <row r="35172" spans="37:37" ht="12.75">
      <c r="AK35172" s="121"/>
    </row>
    <row r="35173" spans="37:37" ht="12.75">
      <c r="AK35173" s="121"/>
    </row>
    <row r="35174" spans="37:37" ht="12.75">
      <c r="AK35174" s="121"/>
    </row>
    <row r="35175" spans="37:37" ht="12.75">
      <c r="AK35175" s="121"/>
    </row>
    <row r="35176" spans="37:37" ht="12.75">
      <c r="AK35176" s="121"/>
    </row>
    <row r="35177" spans="37:37" ht="12.75">
      <c r="AK35177" s="121"/>
    </row>
    <row r="35178" spans="37:37" ht="12.75">
      <c r="AK35178" s="121"/>
    </row>
    <row r="35179" spans="37:37" ht="12.75">
      <c r="AK35179" s="121"/>
    </row>
    <row r="35180" spans="37:37" ht="12.75">
      <c r="AK35180" s="121"/>
    </row>
    <row r="35181" spans="37:37" ht="12.75">
      <c r="AK35181" s="121"/>
    </row>
    <row r="35182" spans="37:37" ht="12.75">
      <c r="AK35182" s="121"/>
    </row>
    <row r="35183" spans="37:37" ht="12.75">
      <c r="AK35183" s="121"/>
    </row>
    <row r="35184" spans="37:37" ht="12.75">
      <c r="AK35184" s="121"/>
    </row>
    <row r="35185" spans="37:37" ht="12.75">
      <c r="AK35185" s="121"/>
    </row>
    <row r="35186" spans="37:37" ht="12.75">
      <c r="AK35186" s="121"/>
    </row>
    <row r="35187" spans="37:37" ht="12.75">
      <c r="AK35187" s="121"/>
    </row>
    <row r="35188" spans="37:37" ht="12.75">
      <c r="AK35188" s="121"/>
    </row>
    <row r="35189" spans="37:37" ht="12.75">
      <c r="AK35189" s="121"/>
    </row>
    <row r="35190" spans="37:37" ht="12.75">
      <c r="AK35190" s="121"/>
    </row>
    <row r="35191" spans="37:37" ht="12.75">
      <c r="AK35191" s="121"/>
    </row>
    <row r="35192" spans="37:37" ht="12.75">
      <c r="AK35192" s="121"/>
    </row>
    <row r="35193" spans="37:37" ht="12.75">
      <c r="AK35193" s="121"/>
    </row>
    <row r="35194" spans="37:37" ht="12.75">
      <c r="AK35194" s="121"/>
    </row>
    <row r="35195" spans="37:37" ht="12.75">
      <c r="AK35195" s="121"/>
    </row>
    <row r="35196" spans="37:37" ht="12.75">
      <c r="AK35196" s="121"/>
    </row>
    <row r="35197" spans="37:37" ht="12.75">
      <c r="AK35197" s="121"/>
    </row>
    <row r="35198" spans="37:37" ht="12.75">
      <c r="AK35198" s="121"/>
    </row>
    <row r="35199" spans="37:37" ht="12.75">
      <c r="AK35199" s="121"/>
    </row>
    <row r="35200" spans="37:37" ht="12.75">
      <c r="AK35200" s="121"/>
    </row>
    <row r="35201" spans="37:37" ht="12.75">
      <c r="AK35201" s="121"/>
    </row>
    <row r="35202" spans="37:37" ht="12.75">
      <c r="AK35202" s="121"/>
    </row>
    <row r="35203" spans="37:37" ht="12.75">
      <c r="AK35203" s="121"/>
    </row>
    <row r="35204" spans="37:37" ht="12.75">
      <c r="AK35204" s="121"/>
    </row>
    <row r="35205" spans="37:37" ht="12.75">
      <c r="AK35205" s="121"/>
    </row>
    <row r="35206" spans="37:37" ht="12.75">
      <c r="AK35206" s="121"/>
    </row>
    <row r="35207" spans="37:37" ht="12.75">
      <c r="AK35207" s="121"/>
    </row>
    <row r="35208" spans="37:37" ht="12.75">
      <c r="AK35208" s="121"/>
    </row>
    <row r="35209" spans="37:37" ht="12.75">
      <c r="AK35209" s="121"/>
    </row>
    <row r="35210" spans="37:37" ht="12.75">
      <c r="AK35210" s="121"/>
    </row>
    <row r="35211" spans="37:37" ht="12.75">
      <c r="AK35211" s="121"/>
    </row>
    <row r="35212" spans="37:37" ht="12.75">
      <c r="AK35212" s="121"/>
    </row>
    <row r="35213" spans="37:37" ht="12.75">
      <c r="AK35213" s="121"/>
    </row>
    <row r="35214" spans="37:37" ht="12.75">
      <c r="AK35214" s="121"/>
    </row>
    <row r="35215" spans="37:37" ht="12.75">
      <c r="AK35215" s="121"/>
    </row>
    <row r="35216" spans="37:37" ht="12.75">
      <c r="AK35216" s="121"/>
    </row>
    <row r="35217" spans="37:37" ht="12.75">
      <c r="AK35217" s="121"/>
    </row>
    <row r="35218" spans="37:37" ht="12.75">
      <c r="AK35218" s="121"/>
    </row>
    <row r="35219" spans="37:37" ht="12.75">
      <c r="AK35219" s="121"/>
    </row>
    <row r="35220" spans="37:37" ht="12.75">
      <c r="AK35220" s="121"/>
    </row>
    <row r="35221" spans="37:37" ht="12.75">
      <c r="AK35221" s="121"/>
    </row>
    <row r="35222" spans="37:37" ht="12.75">
      <c r="AK35222" s="121"/>
    </row>
    <row r="35223" spans="37:37" ht="12.75">
      <c r="AK35223" s="121"/>
    </row>
    <row r="35224" spans="37:37" ht="12.75">
      <c r="AK35224" s="121"/>
    </row>
    <row r="35225" spans="37:37" ht="12.75">
      <c r="AK35225" s="121"/>
    </row>
    <row r="35226" spans="37:37" ht="12.75">
      <c r="AK35226" s="121"/>
    </row>
    <row r="35227" spans="37:37" ht="12.75">
      <c r="AK35227" s="121"/>
    </row>
    <row r="35228" spans="37:37" ht="12.75">
      <c r="AK35228" s="121"/>
    </row>
    <row r="35229" spans="37:37" ht="12.75">
      <c r="AK35229" s="121"/>
    </row>
    <row r="35230" spans="37:37" ht="12.75">
      <c r="AK35230" s="121"/>
    </row>
    <row r="35231" spans="37:37" ht="12.75">
      <c r="AK35231" s="121"/>
    </row>
    <row r="35232" spans="37:37" ht="12.75">
      <c r="AK35232" s="121"/>
    </row>
    <row r="35233" spans="37:37" ht="12.75">
      <c r="AK35233" s="121"/>
    </row>
    <row r="35234" spans="37:37" ht="12.75">
      <c r="AK35234" s="121"/>
    </row>
    <row r="35235" spans="37:37" ht="12.75">
      <c r="AK35235" s="121"/>
    </row>
    <row r="35236" spans="37:37" ht="12.75">
      <c r="AK35236" s="121"/>
    </row>
    <row r="35237" spans="37:37" ht="12.75">
      <c r="AK35237" s="121"/>
    </row>
    <row r="35238" spans="37:37" ht="12.75">
      <c r="AK35238" s="121"/>
    </row>
    <row r="35239" spans="37:37" ht="12.75">
      <c r="AK35239" s="121"/>
    </row>
    <row r="35240" spans="37:37" ht="12.75">
      <c r="AK35240" s="121"/>
    </row>
    <row r="35241" spans="37:37" ht="12.75">
      <c r="AK35241" s="121"/>
    </row>
    <row r="35242" spans="37:37" ht="12.75">
      <c r="AK35242" s="121"/>
    </row>
    <row r="35243" spans="37:37" ht="12.75">
      <c r="AK35243" s="121"/>
    </row>
    <row r="35244" spans="37:37" ht="12.75">
      <c r="AK35244" s="121"/>
    </row>
    <row r="35245" spans="37:37" ht="12.75">
      <c r="AK35245" s="121"/>
    </row>
    <row r="35246" spans="37:37" ht="12.75">
      <c r="AK35246" s="121"/>
    </row>
    <row r="35247" spans="37:37" ht="12.75">
      <c r="AK35247" s="121"/>
    </row>
    <row r="35248" spans="37:37" ht="12.75">
      <c r="AK35248" s="121"/>
    </row>
    <row r="35249" spans="37:37" ht="12.75">
      <c r="AK35249" s="121"/>
    </row>
    <row r="35250" spans="37:37" ht="12.75">
      <c r="AK35250" s="121"/>
    </row>
    <row r="35251" spans="37:37" ht="12.75">
      <c r="AK35251" s="121"/>
    </row>
    <row r="35252" spans="37:37" ht="12.75">
      <c r="AK35252" s="121"/>
    </row>
    <row r="35253" spans="37:37" ht="12.75">
      <c r="AK35253" s="121"/>
    </row>
    <row r="35254" spans="37:37" ht="12.75">
      <c r="AK35254" s="121"/>
    </row>
    <row r="35255" spans="37:37" ht="12.75">
      <c r="AK35255" s="121"/>
    </row>
    <row r="35256" spans="37:37" ht="12.75">
      <c r="AK35256" s="121"/>
    </row>
    <row r="35257" spans="37:37" ht="12.75">
      <c r="AK35257" s="121"/>
    </row>
    <row r="35258" spans="37:37" ht="12.75">
      <c r="AK35258" s="121"/>
    </row>
    <row r="35259" spans="37:37" ht="12.75">
      <c r="AK35259" s="121"/>
    </row>
    <row r="35260" spans="37:37" ht="12.75">
      <c r="AK35260" s="121"/>
    </row>
    <row r="35261" spans="37:37" ht="12.75">
      <c r="AK35261" s="121"/>
    </row>
    <row r="35262" spans="37:37" ht="12.75">
      <c r="AK35262" s="121"/>
    </row>
    <row r="35263" spans="37:37" ht="12.75">
      <c r="AK35263" s="121"/>
    </row>
    <row r="35264" spans="37:37" ht="12.75">
      <c r="AK35264" s="121"/>
    </row>
    <row r="35265" spans="37:37" ht="12.75">
      <c r="AK35265" s="121"/>
    </row>
    <row r="35266" spans="37:37" ht="12.75">
      <c r="AK35266" s="121"/>
    </row>
    <row r="35267" spans="37:37" ht="12.75">
      <c r="AK35267" s="121"/>
    </row>
    <row r="35268" spans="37:37" ht="12.75">
      <c r="AK35268" s="121"/>
    </row>
    <row r="35269" spans="37:37" ht="12.75">
      <c r="AK35269" s="121"/>
    </row>
    <row r="35270" spans="37:37" ht="12.75">
      <c r="AK35270" s="121"/>
    </row>
    <row r="35271" spans="37:37" ht="12.75">
      <c r="AK35271" s="121"/>
    </row>
    <row r="35272" spans="37:37" ht="12.75">
      <c r="AK35272" s="121"/>
    </row>
    <row r="35273" spans="37:37" ht="12.75">
      <c r="AK35273" s="121"/>
    </row>
    <row r="35274" spans="37:37" ht="12.75">
      <c r="AK35274" s="121"/>
    </row>
    <row r="35275" spans="37:37" ht="12.75">
      <c r="AK35275" s="121"/>
    </row>
    <row r="35276" spans="37:37" ht="12.75">
      <c r="AK35276" s="121"/>
    </row>
    <row r="35277" spans="37:37" ht="12.75">
      <c r="AK35277" s="121"/>
    </row>
    <row r="35278" spans="37:37" ht="12.75">
      <c r="AK35278" s="121"/>
    </row>
    <row r="35279" spans="37:37" ht="12.75">
      <c r="AK35279" s="121"/>
    </row>
    <row r="35280" spans="37:37" ht="12.75">
      <c r="AK35280" s="121"/>
    </row>
    <row r="35281" spans="37:37" ht="12.75">
      <c r="AK35281" s="121"/>
    </row>
    <row r="35282" spans="37:37" ht="12.75">
      <c r="AK35282" s="121"/>
    </row>
    <row r="35283" spans="37:37" ht="12.75">
      <c r="AK35283" s="121"/>
    </row>
    <row r="35284" spans="37:37" ht="12.75">
      <c r="AK35284" s="121"/>
    </row>
    <row r="35285" spans="37:37" ht="12.75">
      <c r="AK35285" s="121"/>
    </row>
    <row r="35286" spans="37:37" ht="12.75">
      <c r="AK35286" s="121"/>
    </row>
    <row r="35287" spans="37:37" ht="12.75">
      <c r="AK35287" s="121"/>
    </row>
    <row r="35288" spans="37:37" ht="12.75">
      <c r="AK35288" s="121"/>
    </row>
    <row r="35289" spans="37:37" ht="12.75">
      <c r="AK35289" s="121"/>
    </row>
    <row r="35290" spans="37:37" ht="12.75">
      <c r="AK35290" s="121"/>
    </row>
    <row r="35291" spans="37:37" ht="12.75">
      <c r="AK35291" s="121"/>
    </row>
    <row r="35292" spans="37:37" ht="12.75">
      <c r="AK35292" s="121"/>
    </row>
    <row r="35293" spans="37:37" ht="12.75">
      <c r="AK35293" s="121"/>
    </row>
    <row r="35294" spans="37:37" ht="12.75">
      <c r="AK35294" s="121"/>
    </row>
    <row r="35295" spans="37:37" ht="12.75">
      <c r="AK35295" s="121"/>
    </row>
    <row r="35296" spans="37:37" ht="12.75">
      <c r="AK35296" s="121"/>
    </row>
    <row r="35297" spans="37:37" ht="12.75">
      <c r="AK35297" s="121"/>
    </row>
    <row r="35298" spans="37:37" ht="12.75">
      <c r="AK35298" s="121"/>
    </row>
    <row r="35299" spans="37:37" ht="12.75">
      <c r="AK35299" s="121"/>
    </row>
    <row r="35300" spans="37:37" ht="12.75">
      <c r="AK35300" s="121"/>
    </row>
    <row r="35301" spans="37:37" ht="12.75">
      <c r="AK35301" s="121"/>
    </row>
    <row r="35302" spans="37:37" ht="12.75">
      <c r="AK35302" s="121"/>
    </row>
    <row r="35303" spans="37:37" ht="12.75">
      <c r="AK35303" s="121"/>
    </row>
    <row r="35304" spans="37:37" ht="12.75">
      <c r="AK35304" s="121"/>
    </row>
    <row r="35305" spans="37:37" ht="12.75">
      <c r="AK35305" s="121"/>
    </row>
    <row r="35306" spans="37:37" ht="12.75">
      <c r="AK35306" s="121"/>
    </row>
    <row r="35307" spans="37:37" ht="12.75">
      <c r="AK35307" s="121"/>
    </row>
    <row r="35308" spans="37:37" ht="12.75">
      <c r="AK35308" s="121"/>
    </row>
    <row r="35309" spans="37:37" ht="12.75">
      <c r="AK35309" s="121"/>
    </row>
    <row r="35310" spans="37:37" ht="12.75">
      <c r="AK35310" s="121"/>
    </row>
    <row r="35311" spans="37:37" ht="12.75">
      <c r="AK35311" s="121"/>
    </row>
    <row r="35312" spans="37:37" ht="12.75">
      <c r="AK35312" s="121"/>
    </row>
    <row r="35313" spans="37:37" ht="12.75">
      <c r="AK35313" s="121"/>
    </row>
    <row r="35314" spans="37:37" ht="12.75">
      <c r="AK35314" s="121"/>
    </row>
    <row r="35315" spans="37:37" ht="12.75">
      <c r="AK35315" s="121"/>
    </row>
    <row r="35316" spans="37:37" ht="12.75">
      <c r="AK35316" s="121"/>
    </row>
    <row r="35317" spans="37:37" ht="12.75">
      <c r="AK35317" s="121"/>
    </row>
    <row r="35318" spans="37:37" ht="12.75">
      <c r="AK35318" s="121"/>
    </row>
    <row r="35319" spans="37:37" ht="12.75">
      <c r="AK35319" s="121"/>
    </row>
    <row r="35320" spans="37:37" ht="12.75">
      <c r="AK35320" s="121"/>
    </row>
    <row r="35321" spans="37:37" ht="12.75">
      <c r="AK35321" s="121"/>
    </row>
    <row r="35322" spans="37:37" ht="12.75">
      <c r="AK35322" s="121"/>
    </row>
    <row r="35323" spans="37:37" ht="12.75">
      <c r="AK35323" s="121"/>
    </row>
    <row r="35324" spans="37:37" ht="12.75">
      <c r="AK35324" s="121"/>
    </row>
    <row r="35325" spans="37:37" ht="12.75">
      <c r="AK35325" s="121"/>
    </row>
    <row r="35326" spans="37:37" ht="12.75">
      <c r="AK35326" s="121"/>
    </row>
    <row r="35327" spans="37:37" ht="12.75">
      <c r="AK35327" s="121"/>
    </row>
    <row r="35328" spans="37:37" ht="12.75">
      <c r="AK35328" s="121"/>
    </row>
    <row r="35329" spans="37:37" ht="12.75">
      <c r="AK35329" s="121"/>
    </row>
    <row r="35330" spans="37:37" ht="12.75">
      <c r="AK35330" s="121"/>
    </row>
    <row r="35331" spans="37:37" ht="12.75">
      <c r="AK35331" s="121"/>
    </row>
    <row r="35332" spans="37:37" ht="12.75">
      <c r="AK35332" s="121"/>
    </row>
    <row r="35333" spans="37:37" ht="12.75">
      <c r="AK35333" s="121"/>
    </row>
    <row r="35334" spans="37:37" ht="12.75">
      <c r="AK35334" s="121"/>
    </row>
    <row r="35335" spans="37:37" ht="12.75">
      <c r="AK35335" s="121"/>
    </row>
    <row r="35336" spans="37:37" ht="12.75">
      <c r="AK35336" s="121"/>
    </row>
    <row r="35337" spans="37:37" ht="12.75">
      <c r="AK35337" s="121"/>
    </row>
    <row r="35338" spans="37:37" ht="12.75">
      <c r="AK35338" s="121"/>
    </row>
    <row r="35339" spans="37:37" ht="12.75">
      <c r="AK35339" s="121"/>
    </row>
    <row r="35340" spans="37:37" ht="12.75">
      <c r="AK35340" s="121"/>
    </row>
    <row r="35341" spans="37:37" ht="12.75">
      <c r="AK35341" s="121"/>
    </row>
    <row r="35342" spans="37:37" ht="12.75">
      <c r="AK35342" s="121"/>
    </row>
    <row r="35343" spans="37:37" ht="12.75">
      <c r="AK35343" s="121"/>
    </row>
    <row r="35344" spans="37:37" ht="12.75">
      <c r="AK35344" s="121"/>
    </row>
    <row r="35345" spans="37:37" ht="12.75">
      <c r="AK35345" s="121"/>
    </row>
    <row r="35346" spans="37:37" ht="12.75">
      <c r="AK35346" s="121"/>
    </row>
    <row r="35347" spans="37:37" ht="12.75">
      <c r="AK35347" s="121"/>
    </row>
    <row r="35348" spans="37:37" ht="12.75">
      <c r="AK35348" s="121"/>
    </row>
    <row r="35349" spans="37:37" ht="12.75">
      <c r="AK35349" s="121"/>
    </row>
    <row r="35350" spans="37:37" ht="12.75">
      <c r="AK35350" s="121"/>
    </row>
    <row r="35351" spans="37:37" ht="12.75">
      <c r="AK35351" s="121"/>
    </row>
    <row r="35352" spans="37:37" ht="12.75">
      <c r="AK35352" s="121"/>
    </row>
    <row r="35353" spans="37:37" ht="12.75">
      <c r="AK35353" s="121"/>
    </row>
    <row r="35354" spans="37:37" ht="12.75">
      <c r="AK35354" s="121"/>
    </row>
    <row r="35355" spans="37:37" ht="12.75">
      <c r="AK35355" s="121"/>
    </row>
    <row r="35356" spans="37:37" ht="12.75">
      <c r="AK35356" s="121"/>
    </row>
    <row r="35357" spans="37:37" ht="12.75">
      <c r="AK35357" s="121"/>
    </row>
    <row r="35358" spans="37:37" ht="12.75">
      <c r="AK35358" s="121"/>
    </row>
    <row r="35359" spans="37:37" ht="12.75">
      <c r="AK35359" s="121"/>
    </row>
    <row r="35360" spans="37:37" ht="12.75">
      <c r="AK35360" s="121"/>
    </row>
    <row r="35361" spans="37:37" ht="12.75">
      <c r="AK35361" s="121"/>
    </row>
    <row r="35362" spans="37:37" ht="12.75">
      <c r="AK35362" s="121"/>
    </row>
    <row r="35363" spans="37:37" ht="12.75">
      <c r="AK35363" s="121"/>
    </row>
    <row r="35364" spans="37:37" ht="12.75">
      <c r="AK35364" s="121"/>
    </row>
    <row r="35365" spans="37:37" ht="12.75">
      <c r="AK35365" s="121"/>
    </row>
    <row r="35366" spans="37:37" ht="12.75">
      <c r="AK35366" s="121"/>
    </row>
    <row r="35367" spans="37:37" ht="12.75">
      <c r="AK35367" s="121"/>
    </row>
    <row r="35368" spans="37:37" ht="12.75">
      <c r="AK35368" s="121"/>
    </row>
    <row r="35369" spans="37:37" ht="12.75">
      <c r="AK35369" s="121"/>
    </row>
    <row r="35370" spans="37:37" ht="12.75">
      <c r="AK35370" s="121"/>
    </row>
    <row r="35371" spans="37:37" ht="12.75">
      <c r="AK35371" s="121"/>
    </row>
    <row r="35372" spans="37:37" ht="12.75">
      <c r="AK35372" s="121"/>
    </row>
    <row r="35373" spans="37:37" ht="12.75">
      <c r="AK35373" s="121"/>
    </row>
    <row r="35374" spans="37:37" ht="12.75">
      <c r="AK35374" s="121"/>
    </row>
    <row r="35375" spans="37:37" ht="12.75">
      <c r="AK35375" s="121"/>
    </row>
    <row r="35376" spans="37:37" ht="12.75">
      <c r="AK35376" s="121"/>
    </row>
    <row r="35377" spans="37:37" ht="12.75">
      <c r="AK35377" s="121"/>
    </row>
    <row r="35378" spans="37:37" ht="12.75">
      <c r="AK35378" s="121"/>
    </row>
    <row r="35379" spans="37:37" ht="12.75">
      <c r="AK35379" s="121"/>
    </row>
    <row r="35380" spans="37:37" ht="12.75">
      <c r="AK35380" s="121"/>
    </row>
    <row r="35381" spans="37:37" ht="12.75">
      <c r="AK35381" s="121"/>
    </row>
    <row r="35382" spans="37:37" ht="12.75">
      <c r="AK35382" s="121"/>
    </row>
    <row r="35383" spans="37:37" ht="12.75">
      <c r="AK35383" s="121"/>
    </row>
    <row r="35384" spans="37:37" ht="12.75">
      <c r="AK35384" s="121"/>
    </row>
    <row r="35385" spans="37:37" ht="12.75">
      <c r="AK35385" s="121"/>
    </row>
    <row r="35386" spans="37:37" ht="12.75">
      <c r="AK35386" s="121"/>
    </row>
    <row r="35387" spans="37:37" ht="12.75">
      <c r="AK35387" s="121"/>
    </row>
    <row r="35388" spans="37:37" ht="12.75">
      <c r="AK35388" s="121"/>
    </row>
    <row r="35389" spans="37:37" ht="12.75">
      <c r="AK35389" s="121"/>
    </row>
    <row r="35390" spans="37:37" ht="12.75">
      <c r="AK35390" s="121"/>
    </row>
    <row r="35391" spans="37:37" ht="12.75">
      <c r="AK35391" s="121"/>
    </row>
    <row r="35392" spans="37:37" ht="12.75">
      <c r="AK35392" s="121"/>
    </row>
    <row r="35393" spans="37:37" ht="12.75">
      <c r="AK35393" s="121"/>
    </row>
    <row r="35394" spans="37:37" ht="12.75">
      <c r="AK35394" s="121"/>
    </row>
    <row r="35395" spans="37:37" ht="12.75">
      <c r="AK35395" s="121"/>
    </row>
    <row r="35396" spans="37:37" ht="12.75">
      <c r="AK35396" s="121"/>
    </row>
    <row r="35397" spans="37:37" ht="12.75">
      <c r="AK35397" s="121"/>
    </row>
    <row r="35398" spans="37:37" ht="12.75">
      <c r="AK35398" s="121"/>
    </row>
    <row r="35399" spans="37:37" ht="12.75">
      <c r="AK35399" s="121"/>
    </row>
    <row r="35400" spans="37:37" ht="12.75">
      <c r="AK35400" s="121"/>
    </row>
    <row r="35401" spans="37:37" ht="12.75">
      <c r="AK35401" s="121"/>
    </row>
    <row r="35402" spans="37:37" ht="12.75">
      <c r="AK35402" s="121"/>
    </row>
    <row r="35403" spans="37:37" ht="12.75">
      <c r="AK35403" s="121"/>
    </row>
    <row r="35404" spans="37:37" ht="12.75">
      <c r="AK35404" s="121"/>
    </row>
    <row r="35405" spans="37:37" ht="12.75">
      <c r="AK35405" s="121"/>
    </row>
    <row r="35406" spans="37:37" ht="12.75">
      <c r="AK35406" s="121"/>
    </row>
    <row r="35407" spans="37:37" ht="12.75">
      <c r="AK35407" s="121"/>
    </row>
    <row r="35408" spans="37:37" ht="12.75">
      <c r="AK35408" s="121"/>
    </row>
    <row r="35409" spans="37:37" ht="12.75">
      <c r="AK35409" s="121"/>
    </row>
    <row r="35410" spans="37:37" ht="12.75">
      <c r="AK35410" s="121"/>
    </row>
    <row r="35411" spans="37:37" ht="12.75">
      <c r="AK35411" s="121"/>
    </row>
    <row r="35412" spans="37:37" ht="12.75">
      <c r="AK35412" s="121"/>
    </row>
    <row r="35413" spans="37:37" ht="12.75">
      <c r="AK35413" s="121"/>
    </row>
    <row r="35414" spans="37:37" ht="12.75">
      <c r="AK35414" s="121"/>
    </row>
    <row r="35415" spans="37:37" ht="12.75">
      <c r="AK35415" s="121"/>
    </row>
    <row r="35416" spans="37:37" ht="12.75">
      <c r="AK35416" s="121"/>
    </row>
    <row r="35417" spans="37:37" ht="12.75">
      <c r="AK35417" s="121"/>
    </row>
    <row r="35418" spans="37:37" ht="12.75">
      <c r="AK35418" s="121"/>
    </row>
    <row r="35419" spans="37:37" ht="12.75">
      <c r="AK35419" s="121"/>
    </row>
    <row r="35420" spans="37:37" ht="12.75">
      <c r="AK35420" s="121"/>
    </row>
    <row r="35421" spans="37:37" ht="12.75">
      <c r="AK35421" s="121"/>
    </row>
    <row r="35422" spans="37:37" ht="12.75">
      <c r="AK35422" s="121"/>
    </row>
    <row r="35423" spans="37:37" ht="12.75">
      <c r="AK35423" s="121"/>
    </row>
    <row r="35424" spans="37:37" ht="12.75">
      <c r="AK35424" s="121"/>
    </row>
    <row r="35425" spans="37:37" ht="12.75">
      <c r="AK35425" s="121"/>
    </row>
    <row r="35426" spans="37:37" ht="12.75">
      <c r="AK35426" s="121"/>
    </row>
    <row r="35427" spans="37:37" ht="12.75">
      <c r="AK35427" s="121"/>
    </row>
    <row r="35428" spans="37:37" ht="12.75">
      <c r="AK35428" s="121"/>
    </row>
    <row r="35429" spans="37:37" ht="12.75">
      <c r="AK35429" s="121"/>
    </row>
    <row r="35430" spans="37:37" ht="12.75">
      <c r="AK35430" s="121"/>
    </row>
    <row r="35431" spans="37:37" ht="12.75">
      <c r="AK35431" s="121"/>
    </row>
    <row r="35432" spans="37:37" ht="12.75">
      <c r="AK35432" s="121"/>
    </row>
    <row r="35433" spans="37:37" ht="12.75">
      <c r="AK35433" s="121"/>
    </row>
    <row r="35434" spans="37:37" ht="12.75">
      <c r="AK35434" s="121"/>
    </row>
    <row r="35435" spans="37:37" ht="12.75">
      <c r="AK35435" s="121"/>
    </row>
    <row r="35436" spans="37:37" ht="12.75">
      <c r="AK35436" s="121"/>
    </row>
    <row r="35437" spans="37:37" ht="12.75">
      <c r="AK35437" s="121"/>
    </row>
    <row r="35438" spans="37:37" ht="12.75">
      <c r="AK35438" s="121"/>
    </row>
    <row r="35439" spans="37:37" ht="12.75">
      <c r="AK35439" s="121"/>
    </row>
    <row r="35440" spans="37:37" ht="12.75">
      <c r="AK35440" s="121"/>
    </row>
    <row r="35441" spans="37:37" ht="12.75">
      <c r="AK35441" s="121"/>
    </row>
    <row r="35442" spans="37:37" ht="12.75">
      <c r="AK35442" s="121"/>
    </row>
    <row r="35443" spans="37:37" ht="12.75">
      <c r="AK35443" s="121"/>
    </row>
    <row r="35444" spans="37:37" ht="12.75">
      <c r="AK35444" s="121"/>
    </row>
    <row r="35445" spans="37:37" ht="12.75">
      <c r="AK35445" s="121"/>
    </row>
    <row r="35446" spans="37:37" ht="12.75">
      <c r="AK35446" s="121"/>
    </row>
    <row r="35447" spans="37:37" ht="12.75">
      <c r="AK35447" s="121"/>
    </row>
    <row r="35448" spans="37:37" ht="12.75">
      <c r="AK35448" s="121"/>
    </row>
    <row r="35449" spans="37:37" ht="12.75">
      <c r="AK35449" s="121"/>
    </row>
    <row r="35450" spans="37:37" ht="12.75">
      <c r="AK35450" s="121"/>
    </row>
    <row r="35451" spans="37:37" ht="12.75">
      <c r="AK35451" s="121"/>
    </row>
    <row r="35452" spans="37:37" ht="12.75">
      <c r="AK35452" s="121"/>
    </row>
    <row r="35453" spans="37:37" ht="12.75">
      <c r="AK35453" s="121"/>
    </row>
    <row r="35454" spans="37:37" ht="12.75">
      <c r="AK35454" s="121"/>
    </row>
    <row r="35455" spans="37:37" ht="12.75">
      <c r="AK35455" s="121"/>
    </row>
    <row r="35456" spans="37:37" ht="12.75">
      <c r="AK35456" s="121"/>
    </row>
    <row r="35457" spans="37:37" ht="12.75">
      <c r="AK35457" s="121"/>
    </row>
    <row r="35458" spans="37:37" ht="12.75">
      <c r="AK35458" s="121"/>
    </row>
    <row r="35459" spans="37:37" ht="12.75">
      <c r="AK35459" s="121"/>
    </row>
    <row r="35460" spans="37:37" ht="12.75">
      <c r="AK35460" s="121"/>
    </row>
    <row r="35461" spans="37:37" ht="12.75">
      <c r="AK35461" s="121"/>
    </row>
    <row r="35462" spans="37:37" ht="12.75">
      <c r="AK35462" s="121"/>
    </row>
    <row r="35463" spans="37:37" ht="12.75">
      <c r="AK35463" s="121"/>
    </row>
    <row r="35464" spans="37:37" ht="12.75">
      <c r="AK35464" s="121"/>
    </row>
    <row r="35465" spans="37:37" ht="12.75">
      <c r="AK35465" s="121"/>
    </row>
    <row r="35466" spans="37:37" ht="12.75">
      <c r="AK35466" s="121"/>
    </row>
    <row r="35467" spans="37:37" ht="12.75">
      <c r="AK35467" s="121"/>
    </row>
    <row r="35468" spans="37:37" ht="12.75">
      <c r="AK35468" s="121"/>
    </row>
    <row r="35469" spans="37:37" ht="12.75">
      <c r="AK35469" s="121"/>
    </row>
    <row r="35470" spans="37:37" ht="12.75">
      <c r="AK35470" s="121"/>
    </row>
    <row r="35471" spans="37:37" ht="12.75">
      <c r="AK35471" s="121"/>
    </row>
    <row r="35472" spans="37:37" ht="12.75">
      <c r="AK35472" s="121"/>
    </row>
    <row r="35473" spans="37:37" ht="12.75">
      <c r="AK35473" s="121"/>
    </row>
    <row r="35474" spans="37:37" ht="12.75">
      <c r="AK35474" s="121"/>
    </row>
    <row r="35475" spans="37:37" ht="12.75">
      <c r="AK35475" s="121"/>
    </row>
    <row r="35476" spans="37:37" ht="12.75">
      <c r="AK35476" s="121"/>
    </row>
    <row r="35477" spans="37:37" ht="12.75">
      <c r="AK35477" s="121"/>
    </row>
    <row r="35478" spans="37:37" ht="12.75">
      <c r="AK35478" s="121"/>
    </row>
    <row r="35479" spans="37:37" ht="12.75">
      <c r="AK35479" s="121"/>
    </row>
    <row r="35480" spans="37:37" ht="12.75">
      <c r="AK35480" s="121"/>
    </row>
    <row r="35481" spans="37:37" ht="12.75">
      <c r="AK35481" s="121"/>
    </row>
    <row r="35482" spans="37:37" ht="12.75">
      <c r="AK35482" s="121"/>
    </row>
    <row r="35483" spans="37:37" ht="12.75">
      <c r="AK35483" s="121"/>
    </row>
    <row r="35484" spans="37:37" ht="12.75">
      <c r="AK35484" s="121"/>
    </row>
    <row r="35485" spans="37:37" ht="12.75">
      <c r="AK35485" s="121"/>
    </row>
    <row r="35486" spans="37:37" ht="12.75">
      <c r="AK35486" s="121"/>
    </row>
    <row r="35487" spans="37:37" ht="12.75">
      <c r="AK35487" s="121"/>
    </row>
    <row r="35488" spans="37:37" ht="12.75">
      <c r="AK35488" s="121"/>
    </row>
    <row r="35489" spans="37:37" ht="12.75">
      <c r="AK35489" s="121"/>
    </row>
    <row r="35490" spans="37:37" ht="12.75">
      <c r="AK35490" s="121"/>
    </row>
    <row r="35491" spans="37:37" ht="12.75">
      <c r="AK35491" s="121"/>
    </row>
    <row r="35492" spans="37:37" ht="12.75">
      <c r="AK35492" s="121"/>
    </row>
    <row r="35493" spans="37:37" ht="12.75">
      <c r="AK35493" s="121"/>
    </row>
    <row r="35494" spans="37:37" ht="12.75">
      <c r="AK35494" s="121"/>
    </row>
    <row r="35495" spans="37:37" ht="12.75">
      <c r="AK35495" s="121"/>
    </row>
    <row r="35496" spans="37:37" ht="12.75">
      <c r="AK35496" s="121"/>
    </row>
    <row r="35497" spans="37:37" ht="12.75">
      <c r="AK35497" s="121"/>
    </row>
    <row r="35498" spans="37:37" ht="12.75">
      <c r="AK35498" s="121"/>
    </row>
    <row r="35499" spans="37:37" ht="12.75">
      <c r="AK35499" s="121"/>
    </row>
    <row r="35500" spans="37:37" ht="12.75">
      <c r="AK35500" s="121"/>
    </row>
    <row r="35501" spans="37:37" ht="12.75">
      <c r="AK35501" s="121"/>
    </row>
    <row r="35502" spans="37:37" ht="12.75">
      <c r="AK35502" s="121"/>
    </row>
    <row r="35503" spans="37:37" ht="12.75">
      <c r="AK35503" s="121"/>
    </row>
    <row r="35504" spans="37:37" ht="12.75">
      <c r="AK35504" s="121"/>
    </row>
    <row r="35505" spans="37:37" ht="12.75">
      <c r="AK35505" s="121"/>
    </row>
    <row r="35506" spans="37:37" ht="12.75">
      <c r="AK35506" s="121"/>
    </row>
    <row r="35507" spans="37:37" ht="12.75">
      <c r="AK35507" s="121"/>
    </row>
    <row r="35508" spans="37:37" ht="12.75">
      <c r="AK35508" s="121"/>
    </row>
    <row r="35509" spans="37:37" ht="12.75">
      <c r="AK35509" s="121"/>
    </row>
    <row r="35510" spans="37:37" ht="12.75">
      <c r="AK35510" s="121"/>
    </row>
    <row r="35511" spans="37:37" ht="12.75">
      <c r="AK35511" s="121"/>
    </row>
    <row r="35512" spans="37:37" ht="12.75">
      <c r="AK35512" s="121"/>
    </row>
    <row r="35513" spans="37:37" ht="12.75">
      <c r="AK35513" s="121"/>
    </row>
    <row r="35514" spans="37:37" ht="12.75">
      <c r="AK35514" s="121"/>
    </row>
    <row r="35515" spans="37:37" ht="12.75">
      <c r="AK35515" s="121"/>
    </row>
    <row r="35516" spans="37:37" ht="12.75">
      <c r="AK35516" s="121"/>
    </row>
    <row r="35517" spans="37:37" ht="12.75">
      <c r="AK35517" s="121"/>
    </row>
    <row r="35518" spans="37:37" ht="12.75">
      <c r="AK35518" s="121"/>
    </row>
    <row r="35519" spans="37:37" ht="12.75">
      <c r="AK35519" s="121"/>
    </row>
    <row r="35520" spans="37:37" ht="12.75">
      <c r="AK35520" s="121"/>
    </row>
    <row r="35521" spans="37:37" ht="12.75">
      <c r="AK35521" s="121"/>
    </row>
    <row r="35522" spans="37:37" ht="12.75">
      <c r="AK35522" s="121"/>
    </row>
    <row r="35523" spans="37:37" ht="12.75">
      <c r="AK35523" s="121"/>
    </row>
    <row r="35524" spans="37:37" ht="12.75">
      <c r="AK35524" s="121"/>
    </row>
    <row r="35525" spans="37:37" ht="12.75">
      <c r="AK35525" s="121"/>
    </row>
    <row r="35526" spans="37:37" ht="12.75">
      <c r="AK35526" s="121"/>
    </row>
    <row r="35527" spans="37:37" ht="12.75">
      <c r="AK35527" s="121"/>
    </row>
    <row r="35528" spans="37:37" ht="12.75">
      <c r="AK35528" s="121"/>
    </row>
    <row r="35529" spans="37:37" ht="12.75">
      <c r="AK35529" s="121"/>
    </row>
    <row r="35530" spans="37:37" ht="12.75">
      <c r="AK35530" s="121"/>
    </row>
    <row r="35531" spans="37:37" ht="12.75">
      <c r="AK35531" s="121"/>
    </row>
    <row r="35532" spans="37:37" ht="12.75">
      <c r="AK35532" s="121"/>
    </row>
    <row r="35533" spans="37:37" ht="12.75">
      <c r="AK35533" s="121"/>
    </row>
    <row r="35534" spans="37:37" ht="12.75">
      <c r="AK35534" s="121"/>
    </row>
    <row r="35535" spans="37:37" ht="12.75">
      <c r="AK35535" s="121"/>
    </row>
    <row r="35536" spans="37:37" ht="12.75">
      <c r="AK35536" s="121"/>
    </row>
    <row r="35537" spans="37:37" ht="12.75">
      <c r="AK35537" s="121"/>
    </row>
    <row r="35538" spans="37:37" ht="12.75">
      <c r="AK35538" s="121"/>
    </row>
    <row r="35539" spans="37:37" ht="12.75">
      <c r="AK35539" s="121"/>
    </row>
    <row r="35540" spans="37:37" ht="12.75">
      <c r="AK35540" s="121"/>
    </row>
    <row r="35541" spans="37:37" ht="12.75">
      <c r="AK35541" s="121"/>
    </row>
    <row r="35542" spans="37:37" ht="12.75">
      <c r="AK35542" s="121"/>
    </row>
    <row r="35543" spans="37:37" ht="12.75">
      <c r="AK35543" s="121"/>
    </row>
    <row r="35544" spans="37:37" ht="12.75">
      <c r="AK35544" s="121"/>
    </row>
    <row r="35545" spans="37:37" ht="12.75">
      <c r="AK35545" s="121"/>
    </row>
    <row r="35546" spans="37:37" ht="12.75">
      <c r="AK35546" s="121"/>
    </row>
    <row r="35547" spans="37:37" ht="12.75">
      <c r="AK35547" s="121"/>
    </row>
    <row r="35548" spans="37:37" ht="12.75">
      <c r="AK35548" s="121"/>
    </row>
    <row r="35549" spans="37:37" ht="12.75">
      <c r="AK35549" s="121"/>
    </row>
    <row r="35550" spans="37:37" ht="12.75">
      <c r="AK35550" s="121"/>
    </row>
    <row r="35551" spans="37:37" ht="12.75">
      <c r="AK35551" s="121"/>
    </row>
    <row r="35552" spans="37:37" ht="12.75">
      <c r="AK35552" s="121"/>
    </row>
    <row r="35553" spans="37:37" ht="12.75">
      <c r="AK35553" s="121"/>
    </row>
    <row r="35554" spans="37:37" ht="12.75">
      <c r="AK35554" s="121"/>
    </row>
    <row r="35555" spans="37:37" ht="12.75">
      <c r="AK35555" s="121"/>
    </row>
    <row r="35556" spans="37:37" ht="12.75">
      <c r="AK35556" s="121"/>
    </row>
    <row r="35557" spans="37:37" ht="12.75">
      <c r="AK35557" s="121"/>
    </row>
    <row r="35558" spans="37:37" ht="12.75">
      <c r="AK35558" s="121"/>
    </row>
    <row r="35559" spans="37:37" ht="12.75">
      <c r="AK35559" s="121"/>
    </row>
    <row r="35560" spans="37:37" ht="12.75">
      <c r="AK35560" s="121"/>
    </row>
    <row r="35561" spans="37:37" ht="12.75">
      <c r="AK35561" s="121"/>
    </row>
    <row r="35562" spans="37:37" ht="12.75">
      <c r="AK35562" s="121"/>
    </row>
    <row r="35563" spans="37:37" ht="12.75">
      <c r="AK35563" s="121"/>
    </row>
    <row r="35564" spans="37:37" ht="12.75">
      <c r="AK35564" s="121"/>
    </row>
    <row r="35565" spans="37:37" ht="12.75">
      <c r="AK35565" s="121"/>
    </row>
    <row r="35566" spans="37:37" ht="12.75">
      <c r="AK35566" s="121"/>
    </row>
    <row r="35567" spans="37:37" ht="12.75">
      <c r="AK35567" s="121"/>
    </row>
    <row r="35568" spans="37:37" ht="12.75">
      <c r="AK35568" s="121"/>
    </row>
    <row r="35569" spans="37:37" ht="12.75">
      <c r="AK35569" s="121"/>
    </row>
    <row r="35570" spans="37:37" ht="12.75">
      <c r="AK35570" s="121"/>
    </row>
    <row r="35571" spans="37:37" ht="12.75">
      <c r="AK35571" s="121"/>
    </row>
    <row r="35572" spans="37:37" ht="12.75">
      <c r="AK35572" s="121"/>
    </row>
    <row r="35573" spans="37:37" ht="12.75">
      <c r="AK35573" s="121"/>
    </row>
    <row r="35574" spans="37:37" ht="12.75">
      <c r="AK35574" s="121"/>
    </row>
    <row r="35575" spans="37:37" ht="12.75">
      <c r="AK35575" s="121"/>
    </row>
    <row r="35576" spans="37:37" ht="12.75">
      <c r="AK35576" s="121"/>
    </row>
    <row r="35577" spans="37:37" ht="12.75">
      <c r="AK35577" s="121"/>
    </row>
    <row r="35578" spans="37:37" ht="12.75">
      <c r="AK35578" s="121"/>
    </row>
    <row r="35579" spans="37:37" ht="12.75">
      <c r="AK35579" s="121"/>
    </row>
    <row r="35580" spans="37:37" ht="12.75">
      <c r="AK35580" s="121"/>
    </row>
    <row r="35581" spans="37:37" ht="12.75">
      <c r="AK35581" s="121"/>
    </row>
    <row r="35582" spans="37:37" ht="12.75">
      <c r="AK35582" s="121"/>
    </row>
    <row r="35583" spans="37:37" ht="12.75">
      <c r="AK35583" s="121"/>
    </row>
    <row r="35584" spans="37:37" ht="12.75">
      <c r="AK35584" s="121"/>
    </row>
    <row r="35585" spans="37:37" ht="12.75">
      <c r="AK35585" s="121"/>
    </row>
    <row r="35586" spans="37:37" ht="12.75">
      <c r="AK35586" s="121"/>
    </row>
    <row r="35587" spans="37:37" ht="12.75">
      <c r="AK35587" s="121"/>
    </row>
    <row r="35588" spans="37:37" ht="12.75">
      <c r="AK35588" s="121"/>
    </row>
    <row r="35589" spans="37:37" ht="12.75">
      <c r="AK35589" s="121"/>
    </row>
    <row r="35590" spans="37:37" ht="12.75">
      <c r="AK35590" s="121"/>
    </row>
    <row r="35591" spans="37:37" ht="12.75">
      <c r="AK35591" s="121"/>
    </row>
    <row r="35592" spans="37:37" ht="12.75">
      <c r="AK35592" s="121"/>
    </row>
    <row r="35593" spans="37:37" ht="12.75">
      <c r="AK35593" s="121"/>
    </row>
    <row r="35594" spans="37:37" ht="12.75">
      <c r="AK35594" s="121"/>
    </row>
    <row r="35595" spans="37:37" ht="12.75">
      <c r="AK35595" s="121"/>
    </row>
    <row r="35596" spans="37:37" ht="12.75">
      <c r="AK35596" s="121"/>
    </row>
    <row r="35597" spans="37:37" ht="12.75">
      <c r="AK35597" s="121"/>
    </row>
    <row r="35598" spans="37:37" ht="12.75">
      <c r="AK35598" s="121"/>
    </row>
    <row r="35599" spans="37:37" ht="12.75">
      <c r="AK35599" s="121"/>
    </row>
    <row r="35600" spans="37:37" ht="12.75">
      <c r="AK35600" s="121"/>
    </row>
    <row r="35601" spans="37:37" ht="12.75">
      <c r="AK35601" s="121"/>
    </row>
    <row r="35602" spans="37:37" ht="12.75">
      <c r="AK35602" s="121"/>
    </row>
    <row r="35603" spans="37:37" ht="12.75">
      <c r="AK35603" s="121"/>
    </row>
    <row r="35604" spans="37:37" ht="12.75">
      <c r="AK35604" s="121"/>
    </row>
    <row r="35605" spans="37:37" ht="12.75">
      <c r="AK35605" s="121"/>
    </row>
    <row r="35606" spans="37:37" ht="12.75">
      <c r="AK35606" s="121"/>
    </row>
    <row r="35607" spans="37:37" ht="12.75">
      <c r="AK35607" s="121"/>
    </row>
    <row r="35608" spans="37:37" ht="12.75">
      <c r="AK35608" s="121"/>
    </row>
    <row r="35609" spans="37:37" ht="12.75">
      <c r="AK35609" s="121"/>
    </row>
    <row r="35610" spans="37:37" ht="12.75">
      <c r="AK35610" s="121"/>
    </row>
    <row r="35611" spans="37:37" ht="12.75">
      <c r="AK35611" s="121"/>
    </row>
    <row r="35612" spans="37:37" ht="12.75">
      <c r="AK35612" s="121"/>
    </row>
    <row r="35613" spans="37:37" ht="12.75">
      <c r="AK35613" s="121"/>
    </row>
    <row r="35614" spans="37:37" ht="12.75">
      <c r="AK35614" s="121"/>
    </row>
    <row r="35615" spans="37:37" ht="12.75">
      <c r="AK35615" s="121"/>
    </row>
    <row r="35616" spans="37:37" ht="12.75">
      <c r="AK35616" s="121"/>
    </row>
    <row r="35617" spans="37:37" ht="12.75">
      <c r="AK35617" s="121"/>
    </row>
    <row r="35618" spans="37:37" ht="12.75">
      <c r="AK35618" s="121"/>
    </row>
    <row r="35619" spans="37:37" ht="12.75">
      <c r="AK35619" s="121"/>
    </row>
    <row r="35620" spans="37:37" ht="12.75">
      <c r="AK35620" s="121"/>
    </row>
    <row r="35621" spans="37:37" ht="12.75">
      <c r="AK35621" s="121"/>
    </row>
    <row r="35622" spans="37:37" ht="12.75">
      <c r="AK35622" s="121"/>
    </row>
    <row r="35623" spans="37:37" ht="12.75">
      <c r="AK35623" s="121"/>
    </row>
    <row r="35624" spans="37:37" ht="12.75">
      <c r="AK35624" s="121"/>
    </row>
    <row r="35625" spans="37:37" ht="12.75">
      <c r="AK35625" s="121"/>
    </row>
    <row r="35626" spans="37:37" ht="12.75">
      <c r="AK35626" s="121"/>
    </row>
    <row r="35627" spans="37:37" ht="12.75">
      <c r="AK35627" s="121"/>
    </row>
    <row r="35628" spans="37:37" ht="12.75">
      <c r="AK35628" s="121"/>
    </row>
    <row r="35629" spans="37:37" ht="12.75">
      <c r="AK35629" s="121"/>
    </row>
    <row r="35630" spans="37:37" ht="12.75">
      <c r="AK35630" s="121"/>
    </row>
    <row r="35631" spans="37:37" ht="12.75">
      <c r="AK35631" s="121"/>
    </row>
    <row r="35632" spans="37:37" ht="12.75">
      <c r="AK35632" s="121"/>
    </row>
    <row r="35633" spans="37:37" ht="12.75">
      <c r="AK35633" s="121"/>
    </row>
    <row r="35634" spans="37:37" ht="12.75">
      <c r="AK35634" s="121"/>
    </row>
    <row r="35635" spans="37:37" ht="12.75">
      <c r="AK35635" s="121"/>
    </row>
    <row r="35636" spans="37:37" ht="12.75">
      <c r="AK35636" s="121"/>
    </row>
    <row r="35637" spans="37:37" ht="12.75">
      <c r="AK35637" s="121"/>
    </row>
    <row r="35638" spans="37:37" ht="12.75">
      <c r="AK35638" s="121"/>
    </row>
    <row r="35639" spans="37:37" ht="12.75">
      <c r="AK35639" s="121"/>
    </row>
    <row r="35640" spans="37:37" ht="12.75">
      <c r="AK35640" s="121"/>
    </row>
    <row r="35641" spans="37:37" ht="12.75">
      <c r="AK35641" s="121"/>
    </row>
    <row r="35642" spans="37:37" ht="12.75">
      <c r="AK35642" s="121"/>
    </row>
    <row r="35643" spans="37:37" ht="12.75">
      <c r="AK35643" s="121"/>
    </row>
    <row r="35644" spans="37:37" ht="12.75">
      <c r="AK35644" s="121"/>
    </row>
    <row r="35645" spans="37:37" ht="12.75">
      <c r="AK35645" s="121"/>
    </row>
    <row r="35646" spans="37:37" ht="12.75">
      <c r="AK35646" s="121"/>
    </row>
    <row r="35647" spans="37:37" ht="12.75">
      <c r="AK35647" s="121"/>
    </row>
    <row r="35648" spans="37:37" ht="12.75">
      <c r="AK35648" s="121"/>
    </row>
    <row r="35649" spans="37:37" ht="12.75">
      <c r="AK35649" s="121"/>
    </row>
    <row r="35650" spans="37:37" ht="12.75">
      <c r="AK35650" s="121"/>
    </row>
    <row r="35651" spans="37:37" ht="12.75">
      <c r="AK35651" s="121"/>
    </row>
    <row r="35652" spans="37:37" ht="12.75">
      <c r="AK35652" s="121"/>
    </row>
    <row r="35653" spans="37:37" ht="12.75">
      <c r="AK35653" s="121"/>
    </row>
    <row r="35654" spans="37:37" ht="12.75">
      <c r="AK35654" s="121"/>
    </row>
    <row r="35655" spans="37:37" ht="12.75">
      <c r="AK35655" s="121"/>
    </row>
    <row r="35656" spans="37:37" ht="12.75">
      <c r="AK35656" s="121"/>
    </row>
    <row r="35657" spans="37:37" ht="12.75">
      <c r="AK35657" s="121"/>
    </row>
    <row r="35658" spans="37:37" ht="12.75">
      <c r="AK35658" s="121"/>
    </row>
    <row r="35659" spans="37:37" ht="12.75">
      <c r="AK35659" s="121"/>
    </row>
    <row r="35660" spans="37:37" ht="12.75">
      <c r="AK35660" s="121"/>
    </row>
    <row r="35661" spans="37:37" ht="12.75">
      <c r="AK35661" s="121"/>
    </row>
    <row r="35662" spans="37:37" ht="12.75">
      <c r="AK35662" s="121"/>
    </row>
    <row r="35663" spans="37:37" ht="12.75">
      <c r="AK35663" s="121"/>
    </row>
    <row r="35664" spans="37:37" ht="12.75">
      <c r="AK35664" s="121"/>
    </row>
    <row r="35665" spans="37:37" ht="12.75">
      <c r="AK35665" s="121"/>
    </row>
    <row r="35666" spans="37:37" ht="12.75">
      <c r="AK35666" s="121"/>
    </row>
    <row r="35667" spans="37:37" ht="12.75">
      <c r="AK35667" s="121"/>
    </row>
    <row r="35668" spans="37:37" ht="12.75">
      <c r="AK35668" s="121"/>
    </row>
    <row r="35669" spans="37:37" ht="12.75">
      <c r="AK35669" s="121"/>
    </row>
    <row r="35670" spans="37:37" ht="12.75">
      <c r="AK35670" s="121"/>
    </row>
    <row r="35671" spans="37:37" ht="12.75">
      <c r="AK35671" s="121"/>
    </row>
    <row r="35672" spans="37:37" ht="12.75">
      <c r="AK35672" s="121"/>
    </row>
    <row r="35673" spans="37:37" ht="12.75">
      <c r="AK35673" s="121"/>
    </row>
    <row r="35674" spans="37:37" ht="12.75">
      <c r="AK35674" s="121"/>
    </row>
    <row r="35675" spans="37:37" ht="12.75">
      <c r="AK35675" s="121"/>
    </row>
    <row r="35676" spans="37:37" ht="12.75">
      <c r="AK35676" s="121"/>
    </row>
    <row r="35677" spans="37:37" ht="12.75">
      <c r="AK35677" s="121"/>
    </row>
    <row r="35678" spans="37:37" ht="12.75">
      <c r="AK35678" s="121"/>
    </row>
    <row r="35679" spans="37:37" ht="12.75">
      <c r="AK35679" s="121"/>
    </row>
    <row r="35680" spans="37:37" ht="12.75">
      <c r="AK35680" s="121"/>
    </row>
    <row r="35681" spans="37:37" ht="12.75">
      <c r="AK35681" s="121"/>
    </row>
    <row r="35682" spans="37:37" ht="12.75">
      <c r="AK35682" s="121"/>
    </row>
    <row r="35683" spans="37:37" ht="12.75">
      <c r="AK35683" s="121"/>
    </row>
    <row r="35684" spans="37:37" ht="12.75">
      <c r="AK35684" s="121"/>
    </row>
    <row r="35685" spans="37:37" ht="12.75">
      <c r="AK35685" s="121"/>
    </row>
    <row r="35686" spans="37:37" ht="12.75">
      <c r="AK35686" s="121"/>
    </row>
    <row r="35687" spans="37:37" ht="12.75">
      <c r="AK35687" s="121"/>
    </row>
    <row r="35688" spans="37:37" ht="12.75">
      <c r="AK35688" s="121"/>
    </row>
    <row r="35689" spans="37:37" ht="12.75">
      <c r="AK35689" s="121"/>
    </row>
    <row r="35690" spans="37:37" ht="12.75">
      <c r="AK35690" s="121"/>
    </row>
    <row r="35691" spans="37:37" ht="12.75">
      <c r="AK35691" s="121"/>
    </row>
    <row r="35692" spans="37:37" ht="12.75">
      <c r="AK35692" s="121"/>
    </row>
    <row r="35693" spans="37:37" ht="12.75">
      <c r="AK35693" s="121"/>
    </row>
    <row r="35694" spans="37:37" ht="12.75">
      <c r="AK35694" s="121"/>
    </row>
    <row r="35695" spans="37:37" ht="12.75">
      <c r="AK35695" s="121"/>
    </row>
    <row r="35696" spans="37:37" ht="12.75">
      <c r="AK35696" s="121"/>
    </row>
    <row r="35697" spans="37:37" ht="12.75">
      <c r="AK35697" s="121"/>
    </row>
    <row r="35698" spans="37:37" ht="12.75">
      <c r="AK35698" s="121"/>
    </row>
    <row r="35699" spans="37:37" ht="12.75">
      <c r="AK35699" s="121"/>
    </row>
    <row r="35700" spans="37:37" ht="12.75">
      <c r="AK35700" s="121"/>
    </row>
    <row r="35701" spans="37:37" ht="12.75">
      <c r="AK35701" s="121"/>
    </row>
    <row r="35702" spans="37:37" ht="12.75">
      <c r="AK35702" s="121"/>
    </row>
    <row r="35703" spans="37:37" ht="12.75">
      <c r="AK35703" s="121"/>
    </row>
    <row r="35704" spans="37:37" ht="12.75">
      <c r="AK35704" s="121"/>
    </row>
    <row r="35705" spans="37:37" ht="12.75">
      <c r="AK35705" s="121"/>
    </row>
    <row r="35706" spans="37:37" ht="12.75">
      <c r="AK35706" s="121"/>
    </row>
    <row r="35707" spans="37:37" ht="12.75">
      <c r="AK35707" s="121"/>
    </row>
    <row r="35708" spans="37:37" ht="12.75">
      <c r="AK35708" s="121"/>
    </row>
    <row r="35709" spans="37:37" ht="12.75">
      <c r="AK35709" s="121"/>
    </row>
    <row r="35710" spans="37:37" ht="12.75">
      <c r="AK35710" s="121"/>
    </row>
    <row r="35711" spans="37:37" ht="12.75">
      <c r="AK35711" s="121"/>
    </row>
    <row r="35712" spans="37:37" ht="12.75">
      <c r="AK35712" s="121"/>
    </row>
    <row r="35713" spans="37:37" ht="12.75">
      <c r="AK35713" s="121"/>
    </row>
    <row r="35714" spans="37:37" ht="12.75">
      <c r="AK35714" s="121"/>
    </row>
    <row r="35715" spans="37:37" ht="12.75">
      <c r="AK35715" s="121"/>
    </row>
    <row r="35716" spans="37:37" ht="12.75">
      <c r="AK35716" s="121"/>
    </row>
    <row r="35717" spans="37:37" ht="12.75">
      <c r="AK35717" s="121"/>
    </row>
    <row r="35718" spans="37:37" ht="12.75">
      <c r="AK35718" s="121"/>
    </row>
    <row r="35719" spans="37:37" ht="12.75">
      <c r="AK35719" s="121"/>
    </row>
    <row r="35720" spans="37:37" ht="12.75">
      <c r="AK35720" s="121"/>
    </row>
    <row r="35721" spans="37:37" ht="12.75">
      <c r="AK35721" s="121"/>
    </row>
    <row r="35722" spans="37:37" ht="12.75">
      <c r="AK35722" s="121"/>
    </row>
    <row r="35723" spans="37:37" ht="12.75">
      <c r="AK35723" s="121"/>
    </row>
    <row r="35724" spans="37:37" ht="12.75">
      <c r="AK35724" s="121"/>
    </row>
    <row r="35725" spans="37:37" ht="12.75">
      <c r="AK35725" s="121"/>
    </row>
    <row r="35726" spans="37:37" ht="12.75">
      <c r="AK35726" s="121"/>
    </row>
    <row r="35727" spans="37:37" ht="12.75">
      <c r="AK35727" s="121"/>
    </row>
    <row r="35728" spans="37:37" ht="12.75">
      <c r="AK35728" s="121"/>
    </row>
    <row r="35729" spans="37:37" ht="12.75">
      <c r="AK35729" s="121"/>
    </row>
    <row r="35730" spans="37:37" ht="12.75">
      <c r="AK35730" s="121"/>
    </row>
    <row r="35731" spans="37:37" ht="12.75">
      <c r="AK35731" s="121"/>
    </row>
    <row r="35732" spans="37:37" ht="12.75">
      <c r="AK35732" s="121"/>
    </row>
    <row r="35733" spans="37:37" ht="12.75">
      <c r="AK35733" s="121"/>
    </row>
    <row r="35734" spans="37:37" ht="12.75">
      <c r="AK35734" s="121"/>
    </row>
    <row r="35735" spans="37:37" ht="12.75">
      <c r="AK35735" s="121"/>
    </row>
    <row r="35736" spans="37:37" ht="12.75">
      <c r="AK35736" s="121"/>
    </row>
    <row r="35737" spans="37:37" ht="12.75">
      <c r="AK35737" s="121"/>
    </row>
    <row r="35738" spans="37:37" ht="12.75">
      <c r="AK35738" s="121"/>
    </row>
    <row r="35739" spans="37:37" ht="12.75">
      <c r="AK35739" s="121"/>
    </row>
    <row r="35740" spans="37:37" ht="12.75">
      <c r="AK35740" s="121"/>
    </row>
    <row r="35741" spans="37:37" ht="12.75">
      <c r="AK35741" s="121"/>
    </row>
    <row r="35742" spans="37:37" ht="12.75">
      <c r="AK35742" s="121"/>
    </row>
    <row r="35743" spans="37:37" ht="12.75">
      <c r="AK35743" s="121"/>
    </row>
    <row r="35744" spans="37:37" ht="12.75">
      <c r="AK35744" s="121"/>
    </row>
    <row r="35745" spans="37:37" ht="12.75">
      <c r="AK35745" s="121"/>
    </row>
    <row r="35746" spans="37:37" ht="12.75">
      <c r="AK35746" s="121"/>
    </row>
    <row r="35747" spans="37:37" ht="12.75">
      <c r="AK35747" s="121"/>
    </row>
    <row r="35748" spans="37:37" ht="12.75">
      <c r="AK35748" s="121"/>
    </row>
    <row r="35749" spans="37:37" ht="12.75">
      <c r="AK35749" s="121"/>
    </row>
    <row r="35750" spans="37:37" ht="12.75">
      <c r="AK35750" s="121"/>
    </row>
    <row r="35751" spans="37:37" ht="12.75">
      <c r="AK35751" s="121"/>
    </row>
    <row r="35752" spans="37:37" ht="12.75">
      <c r="AK35752" s="121"/>
    </row>
    <row r="35753" spans="37:37" ht="12.75">
      <c r="AK35753" s="121"/>
    </row>
    <row r="35754" spans="37:37" ht="12.75">
      <c r="AK35754" s="121"/>
    </row>
    <row r="35755" spans="37:37" ht="12.75">
      <c r="AK35755" s="121"/>
    </row>
    <row r="35756" spans="37:37" ht="12.75">
      <c r="AK35756" s="121"/>
    </row>
    <row r="35757" spans="37:37" ht="12.75">
      <c r="AK35757" s="121"/>
    </row>
    <row r="35758" spans="37:37" ht="12.75">
      <c r="AK35758" s="121"/>
    </row>
    <row r="35759" spans="37:37" ht="12.75">
      <c r="AK35759" s="121"/>
    </row>
    <row r="35760" spans="37:37" ht="12.75">
      <c r="AK35760" s="121"/>
    </row>
    <row r="35761" spans="37:37" ht="12.75">
      <c r="AK35761" s="121"/>
    </row>
    <row r="35762" spans="37:37" ht="12.75">
      <c r="AK35762" s="121"/>
    </row>
    <row r="35763" spans="37:37" ht="12.75">
      <c r="AK35763" s="121"/>
    </row>
    <row r="35764" spans="37:37" ht="12.75">
      <c r="AK35764" s="121"/>
    </row>
    <row r="35765" spans="37:37" ht="12.75">
      <c r="AK35765" s="121"/>
    </row>
    <row r="35766" spans="37:37" ht="12.75">
      <c r="AK35766" s="121"/>
    </row>
    <row r="35767" spans="37:37" ht="12.75">
      <c r="AK35767" s="121"/>
    </row>
    <row r="35768" spans="37:37" ht="12.75">
      <c r="AK35768" s="121"/>
    </row>
    <row r="35769" spans="37:37" ht="12.75">
      <c r="AK35769" s="121"/>
    </row>
    <row r="35770" spans="37:37" ht="12.75">
      <c r="AK35770" s="121"/>
    </row>
    <row r="35771" spans="37:37" ht="12.75">
      <c r="AK35771" s="121"/>
    </row>
    <row r="35772" spans="37:37" ht="12.75">
      <c r="AK35772" s="121"/>
    </row>
    <row r="35773" spans="37:37" ht="12.75">
      <c r="AK35773" s="121"/>
    </row>
    <row r="35774" spans="37:37" ht="12.75">
      <c r="AK35774" s="121"/>
    </row>
    <row r="35775" spans="37:37" ht="12.75">
      <c r="AK35775" s="121"/>
    </row>
    <row r="35776" spans="37:37" ht="12.75">
      <c r="AK35776" s="121"/>
    </row>
    <row r="35777" spans="37:37" ht="12.75">
      <c r="AK35777" s="121"/>
    </row>
    <row r="35778" spans="37:37" ht="12.75">
      <c r="AK35778" s="121"/>
    </row>
    <row r="35779" spans="37:37" ht="12.75">
      <c r="AK35779" s="121"/>
    </row>
    <row r="35780" spans="37:37" ht="12.75">
      <c r="AK35780" s="121"/>
    </row>
    <row r="35781" spans="37:37" ht="12.75">
      <c r="AK35781" s="121"/>
    </row>
    <row r="35782" spans="37:37" ht="12.75">
      <c r="AK35782" s="121"/>
    </row>
    <row r="35783" spans="37:37" ht="12.75">
      <c r="AK35783" s="121"/>
    </row>
    <row r="35784" spans="37:37" ht="12.75">
      <c r="AK35784" s="121"/>
    </row>
    <row r="35785" spans="37:37" ht="12.75">
      <c r="AK35785" s="121"/>
    </row>
    <row r="35786" spans="37:37" ht="12.75">
      <c r="AK35786" s="121"/>
    </row>
    <row r="35787" spans="37:37" ht="12.75">
      <c r="AK35787" s="121"/>
    </row>
    <row r="35788" spans="37:37" ht="12.75">
      <c r="AK35788" s="121"/>
    </row>
    <row r="35789" spans="37:37" ht="12.75">
      <c r="AK35789" s="121"/>
    </row>
    <row r="35790" spans="37:37" ht="12.75">
      <c r="AK35790" s="121"/>
    </row>
    <row r="35791" spans="37:37" ht="12.75">
      <c r="AK35791" s="121"/>
    </row>
    <row r="35792" spans="37:37" ht="12.75">
      <c r="AK35792" s="121"/>
    </row>
    <row r="35793" spans="37:37" ht="12.75">
      <c r="AK35793" s="121"/>
    </row>
    <row r="35794" spans="37:37" ht="12.75">
      <c r="AK35794" s="121"/>
    </row>
    <row r="35795" spans="37:37" ht="12.75">
      <c r="AK35795" s="121"/>
    </row>
    <row r="35796" spans="37:37" ht="12.75">
      <c r="AK35796" s="121"/>
    </row>
    <row r="35797" spans="37:37" ht="12.75">
      <c r="AK35797" s="121"/>
    </row>
    <row r="35798" spans="37:37" ht="12.75">
      <c r="AK35798" s="121"/>
    </row>
    <row r="35799" spans="37:37" ht="12.75">
      <c r="AK35799" s="121"/>
    </row>
    <row r="35800" spans="37:37" ht="12.75">
      <c r="AK35800" s="121"/>
    </row>
    <row r="35801" spans="37:37" ht="12.75">
      <c r="AK35801" s="121"/>
    </row>
    <row r="35802" spans="37:37" ht="12.75">
      <c r="AK35802" s="121"/>
    </row>
    <row r="35803" spans="37:37" ht="12.75">
      <c r="AK35803" s="121"/>
    </row>
    <row r="35804" spans="37:37" ht="12.75">
      <c r="AK35804" s="121"/>
    </row>
    <row r="35805" spans="37:37" ht="12.75">
      <c r="AK35805" s="121"/>
    </row>
    <row r="35806" spans="37:37" ht="12.75">
      <c r="AK35806" s="121"/>
    </row>
    <row r="35807" spans="37:37" ht="12.75">
      <c r="AK35807" s="121"/>
    </row>
    <row r="35808" spans="37:37" ht="12.75">
      <c r="AK35808" s="121"/>
    </row>
    <row r="35809" spans="37:37" ht="12.75">
      <c r="AK35809" s="121"/>
    </row>
    <row r="35810" spans="37:37" ht="12.75">
      <c r="AK35810" s="121"/>
    </row>
    <row r="35811" spans="37:37" ht="12.75">
      <c r="AK35811" s="121"/>
    </row>
    <row r="35812" spans="37:37" ht="12.75">
      <c r="AK35812" s="121"/>
    </row>
    <row r="35813" spans="37:37" ht="12.75">
      <c r="AK35813" s="121"/>
    </row>
    <row r="35814" spans="37:37" ht="12.75">
      <c r="AK35814" s="121"/>
    </row>
    <row r="35815" spans="37:37" ht="12.75">
      <c r="AK35815" s="121"/>
    </row>
    <row r="35816" spans="37:37" ht="12.75">
      <c r="AK35816" s="121"/>
    </row>
    <row r="35817" spans="37:37" ht="12.75">
      <c r="AK35817" s="121"/>
    </row>
    <row r="35818" spans="37:37" ht="12.75">
      <c r="AK35818" s="121"/>
    </row>
    <row r="35819" spans="37:37" ht="12.75">
      <c r="AK35819" s="121"/>
    </row>
    <row r="35820" spans="37:37" ht="12.75">
      <c r="AK35820" s="121"/>
    </row>
    <row r="35821" spans="37:37" ht="12.75">
      <c r="AK35821" s="121"/>
    </row>
    <row r="35822" spans="37:37" ht="12.75">
      <c r="AK35822" s="121"/>
    </row>
    <row r="35823" spans="37:37" ht="12.75">
      <c r="AK35823" s="121"/>
    </row>
    <row r="35824" spans="37:37" ht="12.75">
      <c r="AK35824" s="121"/>
    </row>
    <row r="35825" spans="37:37" ht="12.75">
      <c r="AK35825" s="121"/>
    </row>
    <row r="35826" spans="37:37" ht="12.75">
      <c r="AK35826" s="121"/>
    </row>
    <row r="35827" spans="37:37" ht="12.75">
      <c r="AK35827" s="121"/>
    </row>
    <row r="35828" spans="37:37" ht="12.75">
      <c r="AK35828" s="121"/>
    </row>
    <row r="35829" spans="37:37" ht="12.75">
      <c r="AK35829" s="121"/>
    </row>
    <row r="35830" spans="37:37" ht="12.75">
      <c r="AK35830" s="121"/>
    </row>
    <row r="35831" spans="37:37" ht="12.75">
      <c r="AK35831" s="121"/>
    </row>
    <row r="35832" spans="37:37" ht="12.75">
      <c r="AK35832" s="121"/>
    </row>
    <row r="35833" spans="37:37" ht="12.75">
      <c r="AK35833" s="121"/>
    </row>
    <row r="35834" spans="37:37" ht="12.75">
      <c r="AK35834" s="121"/>
    </row>
    <row r="35835" spans="37:37" ht="12.75">
      <c r="AK35835" s="121"/>
    </row>
    <row r="35836" spans="37:37" ht="12.75">
      <c r="AK35836" s="121"/>
    </row>
    <row r="35837" spans="37:37" ht="12.75">
      <c r="AK35837" s="121"/>
    </row>
    <row r="35838" spans="37:37" ht="12.75">
      <c r="AK35838" s="121"/>
    </row>
    <row r="35839" spans="37:37" ht="12.75">
      <c r="AK35839" s="121"/>
    </row>
    <row r="35840" spans="37:37" ht="12.75">
      <c r="AK35840" s="121"/>
    </row>
    <row r="35841" spans="37:37" ht="12.75">
      <c r="AK35841" s="121"/>
    </row>
    <row r="35842" spans="37:37" ht="12.75">
      <c r="AK35842" s="121"/>
    </row>
    <row r="35843" spans="37:37" ht="12.75">
      <c r="AK35843" s="121"/>
    </row>
    <row r="35844" spans="37:37" ht="12.75">
      <c r="AK35844" s="121"/>
    </row>
    <row r="35845" spans="37:37" ht="12.75">
      <c r="AK35845" s="121"/>
    </row>
    <row r="35846" spans="37:37" ht="12.75">
      <c r="AK35846" s="121"/>
    </row>
    <row r="35847" spans="37:37" ht="12.75">
      <c r="AK35847" s="121"/>
    </row>
    <row r="35848" spans="37:37" ht="12.75">
      <c r="AK35848" s="121"/>
    </row>
    <row r="35849" spans="37:37" ht="12.75">
      <c r="AK35849" s="121"/>
    </row>
    <row r="35850" spans="37:37" ht="12.75">
      <c r="AK35850" s="121"/>
    </row>
    <row r="35851" spans="37:37" ht="12.75">
      <c r="AK35851" s="121"/>
    </row>
    <row r="35852" spans="37:37" ht="12.75">
      <c r="AK35852" s="121"/>
    </row>
    <row r="35853" spans="37:37" ht="12.75">
      <c r="AK35853" s="121"/>
    </row>
    <row r="35854" spans="37:37" ht="12.75">
      <c r="AK35854" s="121"/>
    </row>
    <row r="35855" spans="37:37" ht="12.75">
      <c r="AK35855" s="121"/>
    </row>
    <row r="35856" spans="37:37" ht="12.75">
      <c r="AK35856" s="121"/>
    </row>
    <row r="35857" spans="37:37" ht="12.75">
      <c r="AK35857" s="121"/>
    </row>
    <row r="35858" spans="37:37" ht="12.75">
      <c r="AK35858" s="121"/>
    </row>
    <row r="35859" spans="37:37" ht="12.75">
      <c r="AK35859" s="121"/>
    </row>
    <row r="35860" spans="37:37" ht="12.75">
      <c r="AK35860" s="121"/>
    </row>
    <row r="35861" spans="37:37" ht="12.75">
      <c r="AK35861" s="121"/>
    </row>
    <row r="35862" spans="37:37" ht="12.75">
      <c r="AK35862" s="121"/>
    </row>
    <row r="35863" spans="37:37" ht="12.75">
      <c r="AK35863" s="121"/>
    </row>
    <row r="35864" spans="37:37" ht="12.75">
      <c r="AK35864" s="121"/>
    </row>
    <row r="35865" spans="37:37" ht="12.75">
      <c r="AK35865" s="121"/>
    </row>
    <row r="35866" spans="37:37" ht="12.75">
      <c r="AK35866" s="121"/>
    </row>
    <row r="35867" spans="37:37" ht="12.75">
      <c r="AK35867" s="121"/>
    </row>
    <row r="35868" spans="37:37" ht="12.75">
      <c r="AK35868" s="121"/>
    </row>
    <row r="35869" spans="37:37" ht="12.75">
      <c r="AK35869" s="121"/>
    </row>
    <row r="35870" spans="37:37" ht="12.75">
      <c r="AK35870" s="121"/>
    </row>
    <row r="35871" spans="37:37" ht="12.75">
      <c r="AK35871" s="121"/>
    </row>
    <row r="35872" spans="37:37" ht="12.75">
      <c r="AK35872" s="121"/>
    </row>
    <row r="35873" spans="37:37" ht="12.75">
      <c r="AK35873" s="121"/>
    </row>
    <row r="35874" spans="37:37" ht="12.75">
      <c r="AK35874" s="121"/>
    </row>
    <row r="35875" spans="37:37" ht="12.75">
      <c r="AK35875" s="121"/>
    </row>
    <row r="35876" spans="37:37" ht="12.75">
      <c r="AK35876" s="121"/>
    </row>
    <row r="35877" spans="37:37" ht="12.75">
      <c r="AK35877" s="121"/>
    </row>
    <row r="35878" spans="37:37" ht="12.75">
      <c r="AK35878" s="121"/>
    </row>
    <row r="35879" spans="37:37" ht="12.75">
      <c r="AK35879" s="121"/>
    </row>
    <row r="35880" spans="37:37" ht="12.75">
      <c r="AK35880" s="121"/>
    </row>
    <row r="35881" spans="37:37" ht="12.75">
      <c r="AK35881" s="121"/>
    </row>
    <row r="35882" spans="37:37" ht="12.75">
      <c r="AK35882" s="121"/>
    </row>
    <row r="35883" spans="37:37" ht="12.75">
      <c r="AK35883" s="121"/>
    </row>
    <row r="35884" spans="37:37" ht="12.75">
      <c r="AK35884" s="121"/>
    </row>
    <row r="35885" spans="37:37" ht="12.75">
      <c r="AK35885" s="121"/>
    </row>
    <row r="35886" spans="37:37" ht="12.75">
      <c r="AK35886" s="121"/>
    </row>
    <row r="35887" spans="37:37" ht="12.75">
      <c r="AK35887" s="121"/>
    </row>
    <row r="35888" spans="37:37" ht="12.75">
      <c r="AK35888" s="121"/>
    </row>
    <row r="35889" spans="37:37" ht="12.75">
      <c r="AK35889" s="121"/>
    </row>
    <row r="35890" spans="37:37" ht="12.75">
      <c r="AK35890" s="121"/>
    </row>
    <row r="35891" spans="37:37" ht="12.75">
      <c r="AK35891" s="121"/>
    </row>
    <row r="35892" spans="37:37" ht="12.75">
      <c r="AK35892" s="121"/>
    </row>
    <row r="35893" spans="37:37" ht="12.75">
      <c r="AK35893" s="121"/>
    </row>
    <row r="35894" spans="37:37" ht="12.75">
      <c r="AK35894" s="121"/>
    </row>
    <row r="35895" spans="37:37" ht="12.75">
      <c r="AK35895" s="121"/>
    </row>
    <row r="35896" spans="37:37" ht="12.75">
      <c r="AK35896" s="121"/>
    </row>
    <row r="35897" spans="37:37" ht="12.75">
      <c r="AK35897" s="121"/>
    </row>
    <row r="35898" spans="37:37" ht="12.75">
      <c r="AK35898" s="121"/>
    </row>
    <row r="35899" spans="37:37" ht="12.75">
      <c r="AK35899" s="121"/>
    </row>
    <row r="35900" spans="37:37" ht="12.75">
      <c r="AK35900" s="121"/>
    </row>
    <row r="35901" spans="37:37" ht="12.75">
      <c r="AK35901" s="121"/>
    </row>
    <row r="35902" spans="37:37" ht="12.75">
      <c r="AK35902" s="121"/>
    </row>
    <row r="35903" spans="37:37" ht="12.75">
      <c r="AK35903" s="121"/>
    </row>
    <row r="35904" spans="37:37" ht="12.75">
      <c r="AK35904" s="121"/>
    </row>
    <row r="35905" spans="37:37" ht="12.75">
      <c r="AK35905" s="121"/>
    </row>
    <row r="35906" spans="37:37" ht="12.75">
      <c r="AK35906" s="121"/>
    </row>
    <row r="35907" spans="37:37" ht="12.75">
      <c r="AK35907" s="121"/>
    </row>
    <row r="35908" spans="37:37" ht="12.75">
      <c r="AK35908" s="121"/>
    </row>
    <row r="35909" spans="37:37" ht="12.75">
      <c r="AK35909" s="121"/>
    </row>
    <row r="35910" spans="37:37" ht="12.75">
      <c r="AK35910" s="121"/>
    </row>
    <row r="35911" spans="37:37" ht="12.75">
      <c r="AK35911" s="121"/>
    </row>
    <row r="35912" spans="37:37" ht="12.75">
      <c r="AK35912" s="121"/>
    </row>
    <row r="35913" spans="37:37" ht="12.75">
      <c r="AK35913" s="121"/>
    </row>
    <row r="35914" spans="37:37" ht="12.75">
      <c r="AK35914" s="121"/>
    </row>
    <row r="35915" spans="37:37" ht="12.75">
      <c r="AK35915" s="121"/>
    </row>
    <row r="35916" spans="37:37" ht="12.75">
      <c r="AK35916" s="121"/>
    </row>
    <row r="35917" spans="37:37" ht="12.75">
      <c r="AK35917" s="121"/>
    </row>
    <row r="35918" spans="37:37" ht="12.75">
      <c r="AK35918" s="121"/>
    </row>
    <row r="35919" spans="37:37" ht="12.75">
      <c r="AK35919" s="121"/>
    </row>
    <row r="35920" spans="37:37" ht="12.75">
      <c r="AK35920" s="121"/>
    </row>
    <row r="35921" spans="37:37" ht="12.75">
      <c r="AK35921" s="121"/>
    </row>
    <row r="35922" spans="37:37" ht="12.75">
      <c r="AK35922" s="121"/>
    </row>
    <row r="35923" spans="37:37" ht="12.75">
      <c r="AK35923" s="121"/>
    </row>
    <row r="35924" spans="37:37" ht="12.75">
      <c r="AK35924" s="121"/>
    </row>
    <row r="35925" spans="37:37" ht="12.75">
      <c r="AK35925" s="121"/>
    </row>
    <row r="35926" spans="37:37" ht="12.75">
      <c r="AK35926" s="121"/>
    </row>
    <row r="35927" spans="37:37" ht="12.75">
      <c r="AK35927" s="121"/>
    </row>
    <row r="35928" spans="37:37" ht="12.75">
      <c r="AK35928" s="121"/>
    </row>
    <row r="35929" spans="37:37" ht="12.75">
      <c r="AK35929" s="121"/>
    </row>
    <row r="35930" spans="37:37" ht="12.75">
      <c r="AK35930" s="121"/>
    </row>
    <row r="35931" spans="37:37" ht="12.75">
      <c r="AK35931" s="121"/>
    </row>
    <row r="35932" spans="37:37" ht="12.75">
      <c r="AK35932" s="121"/>
    </row>
    <row r="35933" spans="37:37" ht="12.75">
      <c r="AK35933" s="121"/>
    </row>
    <row r="35934" spans="37:37" ht="12.75">
      <c r="AK35934" s="121"/>
    </row>
    <row r="35935" spans="37:37" ht="12.75">
      <c r="AK35935" s="121"/>
    </row>
    <row r="35936" spans="37:37" ht="12.75">
      <c r="AK35936" s="121"/>
    </row>
    <row r="35937" spans="37:37" ht="12.75">
      <c r="AK35937" s="121"/>
    </row>
    <row r="35938" spans="37:37" ht="12.75">
      <c r="AK35938" s="121"/>
    </row>
    <row r="35939" spans="37:37" ht="12.75">
      <c r="AK35939" s="121"/>
    </row>
    <row r="35940" spans="37:37" ht="12.75">
      <c r="AK35940" s="121"/>
    </row>
    <row r="35941" spans="37:37" ht="12.75">
      <c r="AK35941" s="121"/>
    </row>
    <row r="35942" spans="37:37" ht="12.75">
      <c r="AK35942" s="121"/>
    </row>
    <row r="35943" spans="37:37" ht="12.75">
      <c r="AK35943" s="121"/>
    </row>
    <row r="35944" spans="37:37" ht="12.75">
      <c r="AK35944" s="121"/>
    </row>
    <row r="35945" spans="37:37" ht="12.75">
      <c r="AK35945" s="121"/>
    </row>
    <row r="35946" spans="37:37" ht="12.75">
      <c r="AK35946" s="121"/>
    </row>
    <row r="35947" spans="37:37" ht="12.75">
      <c r="AK35947" s="121"/>
    </row>
    <row r="35948" spans="37:37" ht="12.75">
      <c r="AK35948" s="121"/>
    </row>
    <row r="35949" spans="37:37" ht="12.75">
      <c r="AK35949" s="121"/>
    </row>
    <row r="35950" spans="37:37" ht="12.75">
      <c r="AK35950" s="121"/>
    </row>
    <row r="35951" spans="37:37" ht="12.75">
      <c r="AK35951" s="121"/>
    </row>
    <row r="35952" spans="37:37" ht="12.75">
      <c r="AK35952" s="121"/>
    </row>
    <row r="35953" spans="37:37" ht="12.75">
      <c r="AK35953" s="121"/>
    </row>
    <row r="35954" spans="37:37" ht="12.75">
      <c r="AK35954" s="121"/>
    </row>
    <row r="35955" spans="37:37" ht="12.75">
      <c r="AK35955" s="121"/>
    </row>
    <row r="35956" spans="37:37" ht="12.75">
      <c r="AK35956" s="121"/>
    </row>
    <row r="35957" spans="37:37" ht="12.75">
      <c r="AK35957" s="121"/>
    </row>
    <row r="35958" spans="37:37" ht="12.75">
      <c r="AK35958" s="121"/>
    </row>
    <row r="35959" spans="37:37" ht="12.75">
      <c r="AK35959" s="121"/>
    </row>
    <row r="35960" spans="37:37" ht="12.75">
      <c r="AK35960" s="121"/>
    </row>
    <row r="35961" spans="37:37" ht="12.75">
      <c r="AK35961" s="121"/>
    </row>
    <row r="35962" spans="37:37" ht="12.75">
      <c r="AK35962" s="121"/>
    </row>
    <row r="35963" spans="37:37" ht="12.75">
      <c r="AK35963" s="121"/>
    </row>
    <row r="35964" spans="37:37" ht="12.75">
      <c r="AK35964" s="121"/>
    </row>
    <row r="35965" spans="37:37" ht="12.75">
      <c r="AK35965" s="121"/>
    </row>
    <row r="35966" spans="37:37" ht="12.75">
      <c r="AK35966" s="121"/>
    </row>
    <row r="35967" spans="37:37" ht="12.75">
      <c r="AK35967" s="121"/>
    </row>
    <row r="35968" spans="37:37" ht="12.75">
      <c r="AK35968" s="121"/>
    </row>
    <row r="35969" spans="37:37" ht="12.75">
      <c r="AK35969" s="121"/>
    </row>
    <row r="35970" spans="37:37" ht="12.75">
      <c r="AK35970" s="121"/>
    </row>
    <row r="35971" spans="37:37" ht="12.75">
      <c r="AK35971" s="121"/>
    </row>
    <row r="35972" spans="37:37" ht="12.75">
      <c r="AK35972" s="121"/>
    </row>
    <row r="35973" spans="37:37" ht="12.75">
      <c r="AK35973" s="121"/>
    </row>
    <row r="35974" spans="37:37" ht="12.75">
      <c r="AK35974" s="121"/>
    </row>
    <row r="35975" spans="37:37" ht="12.75">
      <c r="AK35975" s="121"/>
    </row>
    <row r="35976" spans="37:37" ht="12.75">
      <c r="AK35976" s="121"/>
    </row>
    <row r="35977" spans="37:37" ht="12.75">
      <c r="AK35977" s="121"/>
    </row>
    <row r="35978" spans="37:37" ht="12.75">
      <c r="AK35978" s="121"/>
    </row>
    <row r="35979" spans="37:37" ht="12.75">
      <c r="AK35979" s="121"/>
    </row>
    <row r="35980" spans="37:37" ht="12.75">
      <c r="AK35980" s="121"/>
    </row>
    <row r="35981" spans="37:37" ht="12.75">
      <c r="AK35981" s="121"/>
    </row>
    <row r="35982" spans="37:37" ht="12.75">
      <c r="AK35982" s="121"/>
    </row>
    <row r="35983" spans="37:37" ht="12.75">
      <c r="AK35983" s="121"/>
    </row>
    <row r="35984" spans="37:37" ht="12.75">
      <c r="AK35984" s="121"/>
    </row>
    <row r="35985" spans="37:37" ht="12.75">
      <c r="AK35985" s="121"/>
    </row>
    <row r="35986" spans="37:37" ht="12.75">
      <c r="AK35986" s="121"/>
    </row>
    <row r="35987" spans="37:37" ht="12.75">
      <c r="AK35987" s="121"/>
    </row>
    <row r="35988" spans="37:37" ht="12.75">
      <c r="AK35988" s="121"/>
    </row>
    <row r="35989" spans="37:37" ht="12.75">
      <c r="AK35989" s="121"/>
    </row>
    <row r="35990" spans="37:37" ht="12.75">
      <c r="AK35990" s="121"/>
    </row>
    <row r="35991" spans="37:37" ht="12.75">
      <c r="AK35991" s="121"/>
    </row>
    <row r="35992" spans="37:37" ht="12.75">
      <c r="AK35992" s="121"/>
    </row>
    <row r="35993" spans="37:37" ht="12.75">
      <c r="AK35993" s="121"/>
    </row>
    <row r="35994" spans="37:37" ht="12.75">
      <c r="AK35994" s="121"/>
    </row>
    <row r="35995" spans="37:37" ht="12.75">
      <c r="AK35995" s="121"/>
    </row>
    <row r="35996" spans="37:37" ht="12.75">
      <c r="AK35996" s="121"/>
    </row>
    <row r="35997" spans="37:37" ht="12.75">
      <c r="AK35997" s="121"/>
    </row>
    <row r="35998" spans="37:37" ht="12.75">
      <c r="AK35998" s="121"/>
    </row>
    <row r="35999" spans="37:37" ht="12.75">
      <c r="AK35999" s="121"/>
    </row>
    <row r="36000" spans="37:37" ht="12.75">
      <c r="AK36000" s="121"/>
    </row>
    <row r="36001" spans="37:37" ht="12.75">
      <c r="AK36001" s="121"/>
    </row>
    <row r="36002" spans="37:37" ht="12.75">
      <c r="AK36002" s="121"/>
    </row>
    <row r="36003" spans="37:37" ht="12.75">
      <c r="AK36003" s="121"/>
    </row>
    <row r="36004" spans="37:37" ht="12.75">
      <c r="AK36004" s="121"/>
    </row>
    <row r="36005" spans="37:37" ht="12.75">
      <c r="AK36005" s="121"/>
    </row>
    <row r="36006" spans="37:37" ht="12.75">
      <c r="AK36006" s="121"/>
    </row>
    <row r="36007" spans="37:37" ht="12.75">
      <c r="AK36007" s="121"/>
    </row>
    <row r="36008" spans="37:37" ht="12.75">
      <c r="AK36008" s="121"/>
    </row>
    <row r="36009" spans="37:37" ht="12.75">
      <c r="AK36009" s="121"/>
    </row>
    <row r="36010" spans="37:37" ht="12.75">
      <c r="AK36010" s="121"/>
    </row>
    <row r="36011" spans="37:37" ht="12.75">
      <c r="AK36011" s="121"/>
    </row>
    <row r="36012" spans="37:37" ht="12.75">
      <c r="AK36012" s="121"/>
    </row>
    <row r="36013" spans="37:37" ht="12.75">
      <c r="AK36013" s="121"/>
    </row>
    <row r="36014" spans="37:37" ht="12.75">
      <c r="AK36014" s="121"/>
    </row>
    <row r="36015" spans="37:37" ht="12.75">
      <c r="AK36015" s="121"/>
    </row>
    <row r="36016" spans="37:37" ht="12.75">
      <c r="AK36016" s="121"/>
    </row>
    <row r="36017" spans="37:37" ht="12.75">
      <c r="AK36017" s="121"/>
    </row>
    <row r="36018" spans="37:37" ht="12.75">
      <c r="AK36018" s="121"/>
    </row>
    <row r="36019" spans="37:37" ht="12.75">
      <c r="AK36019" s="121"/>
    </row>
    <row r="36020" spans="37:37" ht="12.75">
      <c r="AK36020" s="121"/>
    </row>
    <row r="36021" spans="37:37" ht="12.75">
      <c r="AK36021" s="121"/>
    </row>
    <row r="36022" spans="37:37" ht="12.75">
      <c r="AK36022" s="121"/>
    </row>
    <row r="36023" spans="37:37" ht="12.75">
      <c r="AK36023" s="121"/>
    </row>
    <row r="36024" spans="37:37" ht="12.75">
      <c r="AK36024" s="121"/>
    </row>
    <row r="36025" spans="37:37" ht="12.75">
      <c r="AK36025" s="121"/>
    </row>
    <row r="36026" spans="37:37" ht="12.75">
      <c r="AK36026" s="121"/>
    </row>
    <row r="36027" spans="37:37" ht="12.75">
      <c r="AK36027" s="121"/>
    </row>
    <row r="36028" spans="37:37" ht="12.75">
      <c r="AK36028" s="121"/>
    </row>
    <row r="36029" spans="37:37" ht="12.75">
      <c r="AK36029" s="121"/>
    </row>
    <row r="36030" spans="37:37" ht="12.75">
      <c r="AK36030" s="121"/>
    </row>
    <row r="36031" spans="37:37" ht="12.75">
      <c r="AK36031" s="121"/>
    </row>
    <row r="36032" spans="37:37" ht="12.75">
      <c r="AK36032" s="121"/>
    </row>
    <row r="36033" spans="37:37" ht="12.75">
      <c r="AK36033" s="121"/>
    </row>
    <row r="36034" spans="37:37" ht="12.75">
      <c r="AK36034" s="121"/>
    </row>
    <row r="36035" spans="37:37" ht="12.75">
      <c r="AK36035" s="121"/>
    </row>
    <row r="36036" spans="37:37" ht="12.75">
      <c r="AK36036" s="121"/>
    </row>
    <row r="36037" spans="37:37" ht="12.75">
      <c r="AK36037" s="121"/>
    </row>
    <row r="36038" spans="37:37" ht="12.75">
      <c r="AK36038" s="121"/>
    </row>
    <row r="36039" spans="37:37" ht="12.75">
      <c r="AK36039" s="121"/>
    </row>
    <row r="36040" spans="37:37" ht="12.75">
      <c r="AK36040" s="121"/>
    </row>
    <row r="36041" spans="37:37" ht="12.75">
      <c r="AK36041" s="121"/>
    </row>
    <row r="36042" spans="37:37" ht="12.75">
      <c r="AK36042" s="121"/>
    </row>
    <row r="36043" spans="37:37" ht="12.75">
      <c r="AK36043" s="121"/>
    </row>
    <row r="36044" spans="37:37" ht="12.75">
      <c r="AK36044" s="121"/>
    </row>
    <row r="36045" spans="37:37" ht="12.75">
      <c r="AK36045" s="121"/>
    </row>
    <row r="36046" spans="37:37" ht="12.75">
      <c r="AK36046" s="121"/>
    </row>
    <row r="36047" spans="37:37" ht="12.75">
      <c r="AK36047" s="121"/>
    </row>
    <row r="36048" spans="37:37" ht="12.75">
      <c r="AK36048" s="121"/>
    </row>
    <row r="36049" spans="37:37" ht="12.75">
      <c r="AK36049" s="121"/>
    </row>
    <row r="36050" spans="37:37" ht="12.75">
      <c r="AK36050" s="121"/>
    </row>
    <row r="36051" spans="37:37" ht="12.75">
      <c r="AK36051" s="121"/>
    </row>
    <row r="36052" spans="37:37" ht="12.75">
      <c r="AK36052" s="121"/>
    </row>
    <row r="36053" spans="37:37" ht="12.75">
      <c r="AK36053" s="121"/>
    </row>
    <row r="36054" spans="37:37" ht="12.75">
      <c r="AK36054" s="121"/>
    </row>
    <row r="36055" spans="37:37" ht="12.75">
      <c r="AK36055" s="121"/>
    </row>
    <row r="36056" spans="37:37" ht="12.75">
      <c r="AK36056" s="121"/>
    </row>
    <row r="36057" spans="37:37" ht="12.75">
      <c r="AK36057" s="121"/>
    </row>
    <row r="36058" spans="37:37" ht="12.75">
      <c r="AK36058" s="121"/>
    </row>
    <row r="36059" spans="37:37" ht="12.75">
      <c r="AK36059" s="121"/>
    </row>
    <row r="36060" spans="37:37" ht="12.75">
      <c r="AK36060" s="121"/>
    </row>
    <row r="36061" spans="37:37" ht="12.75">
      <c r="AK36061" s="121"/>
    </row>
    <row r="36062" spans="37:37" ht="12.75">
      <c r="AK36062" s="121"/>
    </row>
    <row r="36063" spans="37:37" ht="12.75">
      <c r="AK36063" s="121"/>
    </row>
    <row r="36064" spans="37:37" ht="12.75">
      <c r="AK36064" s="121"/>
    </row>
    <row r="36065" spans="37:37" ht="12.75">
      <c r="AK36065" s="121"/>
    </row>
    <row r="36066" spans="37:37" ht="12.75">
      <c r="AK36066" s="121"/>
    </row>
    <row r="36067" spans="37:37" ht="12.75">
      <c r="AK36067" s="121"/>
    </row>
    <row r="36068" spans="37:37" ht="12.75">
      <c r="AK36068" s="121"/>
    </row>
    <row r="36069" spans="37:37" ht="12.75">
      <c r="AK36069" s="121"/>
    </row>
    <row r="36070" spans="37:37" ht="12.75">
      <c r="AK36070" s="121"/>
    </row>
    <row r="36071" spans="37:37" ht="12.75">
      <c r="AK36071" s="121"/>
    </row>
    <row r="36072" spans="37:37" ht="12.75">
      <c r="AK36072" s="121"/>
    </row>
    <row r="36073" spans="37:37" ht="12.75">
      <c r="AK36073" s="121"/>
    </row>
    <row r="36074" spans="37:37" ht="12.75">
      <c r="AK36074" s="121"/>
    </row>
    <row r="36075" spans="37:37" ht="12.75">
      <c r="AK36075" s="121"/>
    </row>
    <row r="36076" spans="37:37" ht="12.75">
      <c r="AK36076" s="121"/>
    </row>
    <row r="36077" spans="37:37" ht="12.75">
      <c r="AK36077" s="121"/>
    </row>
    <row r="36078" spans="37:37" ht="12.75">
      <c r="AK36078" s="121"/>
    </row>
    <row r="36079" spans="37:37" ht="12.75">
      <c r="AK36079" s="121"/>
    </row>
    <row r="36080" spans="37:37" ht="12.75">
      <c r="AK36080" s="121"/>
    </row>
    <row r="36081" spans="37:37" ht="12.75">
      <c r="AK36081" s="121"/>
    </row>
    <row r="36082" spans="37:37" ht="12.75">
      <c r="AK36082" s="121"/>
    </row>
    <row r="36083" spans="37:37" ht="12.75">
      <c r="AK36083" s="121"/>
    </row>
    <row r="36084" spans="37:37" ht="12.75">
      <c r="AK36084" s="121"/>
    </row>
    <row r="36085" spans="37:37" ht="12.75">
      <c r="AK36085" s="121"/>
    </row>
    <row r="36086" spans="37:37" ht="12.75">
      <c r="AK36086" s="121"/>
    </row>
    <row r="36087" spans="37:37" ht="12.75">
      <c r="AK36087" s="121"/>
    </row>
    <row r="36088" spans="37:37" ht="12.75">
      <c r="AK36088" s="121"/>
    </row>
    <row r="36089" spans="37:37" ht="12.75">
      <c r="AK36089" s="121"/>
    </row>
    <row r="36090" spans="37:37" ht="12.75">
      <c r="AK36090" s="121"/>
    </row>
    <row r="36091" spans="37:37" ht="12.75">
      <c r="AK36091" s="121"/>
    </row>
    <row r="36092" spans="37:37" ht="12.75">
      <c r="AK36092" s="121"/>
    </row>
    <row r="36093" spans="37:37" ht="12.75">
      <c r="AK36093" s="121"/>
    </row>
    <row r="36094" spans="37:37" ht="12.75">
      <c r="AK36094" s="121"/>
    </row>
    <row r="36095" spans="37:37" ht="12.75">
      <c r="AK36095" s="121"/>
    </row>
    <row r="36096" spans="37:37" ht="12.75">
      <c r="AK36096" s="121"/>
    </row>
    <row r="36097" spans="37:37" ht="12.75">
      <c r="AK36097" s="121"/>
    </row>
    <row r="36098" spans="37:37" ht="12.75">
      <c r="AK36098" s="121"/>
    </row>
    <row r="36099" spans="37:37" ht="12.75">
      <c r="AK36099" s="121"/>
    </row>
    <row r="36100" spans="37:37" ht="12.75">
      <c r="AK36100" s="121"/>
    </row>
    <row r="36101" spans="37:37" ht="12.75">
      <c r="AK36101" s="121"/>
    </row>
    <row r="36102" spans="37:37" ht="12.75">
      <c r="AK36102" s="121"/>
    </row>
    <row r="36103" spans="37:37" ht="12.75">
      <c r="AK36103" s="121"/>
    </row>
    <row r="36104" spans="37:37" ht="12.75">
      <c r="AK36104" s="121"/>
    </row>
    <row r="36105" spans="37:37" ht="12.75">
      <c r="AK36105" s="121"/>
    </row>
    <row r="36106" spans="37:37" ht="12.75">
      <c r="AK36106" s="121"/>
    </row>
    <row r="36107" spans="37:37" ht="12.75">
      <c r="AK36107" s="121"/>
    </row>
    <row r="36108" spans="37:37" ht="12.75">
      <c r="AK36108" s="121"/>
    </row>
    <row r="36109" spans="37:37" ht="12.75">
      <c r="AK36109" s="121"/>
    </row>
    <row r="36110" spans="37:37" ht="12.75">
      <c r="AK36110" s="121"/>
    </row>
    <row r="36111" spans="37:37" ht="12.75">
      <c r="AK36111" s="121"/>
    </row>
    <row r="36112" spans="37:37" ht="12.75">
      <c r="AK36112" s="121"/>
    </row>
    <row r="36113" spans="37:37" ht="12.75">
      <c r="AK36113" s="121"/>
    </row>
    <row r="36114" spans="37:37" ht="12.75">
      <c r="AK36114" s="121"/>
    </row>
    <row r="36115" spans="37:37" ht="12.75">
      <c r="AK36115" s="121"/>
    </row>
    <row r="36116" spans="37:37" ht="12.75">
      <c r="AK36116" s="121"/>
    </row>
    <row r="36117" spans="37:37" ht="12.75">
      <c r="AK36117" s="121"/>
    </row>
    <row r="36118" spans="37:37" ht="12.75">
      <c r="AK36118" s="121"/>
    </row>
    <row r="36119" spans="37:37" ht="12.75">
      <c r="AK36119" s="121"/>
    </row>
    <row r="36120" spans="37:37" ht="12.75">
      <c r="AK36120" s="121"/>
    </row>
    <row r="36121" spans="37:37" ht="12.75">
      <c r="AK36121" s="121"/>
    </row>
    <row r="36122" spans="37:37" ht="12.75">
      <c r="AK36122" s="121"/>
    </row>
    <row r="36123" spans="37:37" ht="12.75">
      <c r="AK36123" s="121"/>
    </row>
    <row r="36124" spans="37:37" ht="12.75">
      <c r="AK36124" s="121"/>
    </row>
    <row r="36125" spans="37:37" ht="12.75">
      <c r="AK36125" s="121"/>
    </row>
    <row r="36126" spans="37:37" ht="12.75">
      <c r="AK36126" s="121"/>
    </row>
    <row r="36127" spans="37:37" ht="12.75">
      <c r="AK36127" s="121"/>
    </row>
    <row r="36128" spans="37:37" ht="12.75">
      <c r="AK36128" s="121"/>
    </row>
    <row r="36129" spans="37:37" ht="12.75">
      <c r="AK36129" s="121"/>
    </row>
    <row r="36130" spans="37:37" ht="12.75">
      <c r="AK36130" s="121"/>
    </row>
    <row r="36131" spans="37:37" ht="12.75">
      <c r="AK36131" s="121"/>
    </row>
    <row r="36132" spans="37:37" ht="12.75">
      <c r="AK36132" s="121"/>
    </row>
    <row r="36133" spans="37:37" ht="12.75">
      <c r="AK36133" s="121"/>
    </row>
    <row r="36134" spans="37:37" ht="12.75">
      <c r="AK36134" s="121"/>
    </row>
    <row r="36135" spans="37:37" ht="12.75">
      <c r="AK36135" s="121"/>
    </row>
    <row r="36136" spans="37:37" ht="12.75">
      <c r="AK36136" s="121"/>
    </row>
    <row r="36137" spans="37:37" ht="12.75">
      <c r="AK36137" s="121"/>
    </row>
    <row r="36138" spans="37:37" ht="12.75">
      <c r="AK36138" s="121"/>
    </row>
    <row r="36139" spans="37:37" ht="12.75">
      <c r="AK36139" s="121"/>
    </row>
    <row r="36140" spans="37:37" ht="12.75">
      <c r="AK36140" s="121"/>
    </row>
    <row r="36141" spans="37:37" ht="12.75">
      <c r="AK36141" s="121"/>
    </row>
    <row r="36142" spans="37:37" ht="12.75">
      <c r="AK36142" s="121"/>
    </row>
    <row r="36143" spans="37:37" ht="12.75">
      <c r="AK36143" s="121"/>
    </row>
    <row r="36144" spans="37:37" ht="12.75">
      <c r="AK36144" s="121"/>
    </row>
    <row r="36145" spans="37:37" ht="12.75">
      <c r="AK36145" s="121"/>
    </row>
    <row r="36146" spans="37:37" ht="12.75">
      <c r="AK36146" s="121"/>
    </row>
    <row r="36147" spans="37:37" ht="12.75">
      <c r="AK36147" s="121"/>
    </row>
    <row r="36148" spans="37:37" ht="12.75">
      <c r="AK36148" s="121"/>
    </row>
    <row r="36149" spans="37:37" ht="12.75">
      <c r="AK36149" s="121"/>
    </row>
    <row r="36150" spans="37:37" ht="12.75">
      <c r="AK36150" s="121"/>
    </row>
    <row r="36151" spans="37:37" ht="12.75">
      <c r="AK36151" s="121"/>
    </row>
    <row r="36152" spans="37:37" ht="12.75">
      <c r="AK36152" s="121"/>
    </row>
    <row r="36153" spans="37:37" ht="12.75">
      <c r="AK36153" s="121"/>
    </row>
    <row r="36154" spans="37:37" ht="12.75">
      <c r="AK36154" s="121"/>
    </row>
    <row r="36155" spans="37:37" ht="12.75">
      <c r="AK36155" s="121"/>
    </row>
    <row r="36156" spans="37:37" ht="12.75">
      <c r="AK36156" s="121"/>
    </row>
    <row r="36157" spans="37:37" ht="12.75">
      <c r="AK36157" s="121"/>
    </row>
    <row r="36158" spans="37:37" ht="12.75">
      <c r="AK36158" s="121"/>
    </row>
    <row r="36159" spans="37:37" ht="12.75">
      <c r="AK36159" s="121"/>
    </row>
    <row r="36160" spans="37:37" ht="12.75">
      <c r="AK36160" s="121"/>
    </row>
    <row r="36161" spans="37:37" ht="12.75">
      <c r="AK36161" s="121"/>
    </row>
    <row r="36162" spans="37:37" ht="12.75">
      <c r="AK36162" s="121"/>
    </row>
    <row r="36163" spans="37:37" ht="12.75">
      <c r="AK36163" s="121"/>
    </row>
    <row r="36164" spans="37:37" ht="12.75">
      <c r="AK36164" s="121"/>
    </row>
    <row r="36165" spans="37:37" ht="12.75">
      <c r="AK36165" s="121"/>
    </row>
    <row r="36166" spans="37:37" ht="12.75">
      <c r="AK36166" s="121"/>
    </row>
    <row r="36167" spans="37:37" ht="12.75">
      <c r="AK36167" s="121"/>
    </row>
    <row r="36168" spans="37:37" ht="12.75">
      <c r="AK36168" s="121"/>
    </row>
    <row r="36169" spans="37:37" ht="12.75">
      <c r="AK36169" s="121"/>
    </row>
    <row r="36170" spans="37:37" ht="12.75">
      <c r="AK36170" s="121"/>
    </row>
    <row r="36171" spans="37:37" ht="12.75">
      <c r="AK36171" s="121"/>
    </row>
    <row r="36172" spans="37:37" ht="12.75">
      <c r="AK36172" s="121"/>
    </row>
    <row r="36173" spans="37:37" ht="12.75">
      <c r="AK36173" s="121"/>
    </row>
    <row r="36174" spans="37:37" ht="12.75">
      <c r="AK36174" s="121"/>
    </row>
    <row r="36175" spans="37:37" ht="12.75">
      <c r="AK36175" s="121"/>
    </row>
    <row r="36176" spans="37:37" ht="12.75">
      <c r="AK36176" s="121"/>
    </row>
    <row r="36177" spans="37:37" ht="12.75">
      <c r="AK36177" s="121"/>
    </row>
    <row r="36178" spans="37:37" ht="12.75">
      <c r="AK36178" s="121"/>
    </row>
    <row r="36179" spans="37:37" ht="12.75">
      <c r="AK36179" s="121"/>
    </row>
    <row r="36180" spans="37:37" ht="12.75">
      <c r="AK36180" s="121"/>
    </row>
    <row r="36181" spans="37:37" ht="12.75">
      <c r="AK36181" s="121"/>
    </row>
    <row r="36182" spans="37:37" ht="12.75">
      <c r="AK36182" s="121"/>
    </row>
    <row r="36183" spans="37:37" ht="12.75">
      <c r="AK36183" s="121"/>
    </row>
    <row r="36184" spans="37:37" ht="12.75">
      <c r="AK36184" s="121"/>
    </row>
    <row r="36185" spans="37:37" ht="12.75">
      <c r="AK36185" s="121"/>
    </row>
    <row r="36186" spans="37:37" ht="12.75">
      <c r="AK36186" s="121"/>
    </row>
    <row r="36187" spans="37:37" ht="12.75">
      <c r="AK36187" s="121"/>
    </row>
    <row r="36188" spans="37:37" ht="12.75">
      <c r="AK36188" s="121"/>
    </row>
    <row r="36189" spans="37:37" ht="12.75">
      <c r="AK36189" s="121"/>
    </row>
    <row r="36190" spans="37:37" ht="12.75">
      <c r="AK36190" s="121"/>
    </row>
    <row r="36191" spans="37:37" ht="12.75">
      <c r="AK36191" s="121"/>
    </row>
    <row r="36192" spans="37:37" ht="12.75">
      <c r="AK36192" s="121"/>
    </row>
    <row r="36193" spans="37:37" ht="12.75">
      <c r="AK36193" s="121"/>
    </row>
    <row r="36194" spans="37:37" ht="12.75">
      <c r="AK36194" s="121"/>
    </row>
    <row r="36195" spans="37:37" ht="12.75">
      <c r="AK36195" s="121"/>
    </row>
    <row r="36196" spans="37:37" ht="12.75">
      <c r="AK36196" s="121"/>
    </row>
    <row r="36197" spans="37:37" ht="12.75">
      <c r="AK36197" s="121"/>
    </row>
    <row r="36198" spans="37:37" ht="12.75">
      <c r="AK36198" s="121"/>
    </row>
    <row r="36199" spans="37:37" ht="12.75">
      <c r="AK36199" s="121"/>
    </row>
    <row r="36200" spans="37:37" ht="12.75">
      <c r="AK36200" s="121"/>
    </row>
    <row r="36201" spans="37:37" ht="12.75">
      <c r="AK36201" s="121"/>
    </row>
    <row r="36202" spans="37:37" ht="12.75">
      <c r="AK36202" s="121"/>
    </row>
    <row r="36203" spans="37:37" ht="12.75">
      <c r="AK36203" s="121"/>
    </row>
    <row r="36204" spans="37:37" ht="12.75">
      <c r="AK36204" s="121"/>
    </row>
    <row r="36205" spans="37:37" ht="12.75">
      <c r="AK36205" s="121"/>
    </row>
    <row r="36206" spans="37:37" ht="12.75">
      <c r="AK36206" s="121"/>
    </row>
    <row r="36207" spans="37:37" ht="12.75">
      <c r="AK36207" s="121"/>
    </row>
    <row r="36208" spans="37:37" ht="12.75">
      <c r="AK36208" s="121"/>
    </row>
    <row r="36209" spans="37:37" ht="12.75">
      <c r="AK36209" s="121"/>
    </row>
    <row r="36210" spans="37:37" ht="12.75">
      <c r="AK36210" s="121"/>
    </row>
    <row r="36211" spans="37:37" ht="12.75">
      <c r="AK36211" s="121"/>
    </row>
    <row r="36212" spans="37:37" ht="12.75">
      <c r="AK36212" s="121"/>
    </row>
    <row r="36213" spans="37:37" ht="12.75">
      <c r="AK36213" s="121"/>
    </row>
    <row r="36214" spans="37:37" ht="12.75">
      <c r="AK36214" s="121"/>
    </row>
    <row r="36215" spans="37:37" ht="12.75">
      <c r="AK36215" s="121"/>
    </row>
    <row r="36216" spans="37:37" ht="12.75">
      <c r="AK36216" s="121"/>
    </row>
    <row r="36217" spans="37:37" ht="12.75">
      <c r="AK36217" s="121"/>
    </row>
    <row r="36218" spans="37:37" ht="12.75">
      <c r="AK36218" s="121"/>
    </row>
    <row r="36219" spans="37:37" ht="12.75">
      <c r="AK36219" s="121"/>
    </row>
    <row r="36220" spans="37:37" ht="12.75">
      <c r="AK36220" s="121"/>
    </row>
    <row r="36221" spans="37:37" ht="12.75">
      <c r="AK36221" s="121"/>
    </row>
    <row r="36222" spans="37:37" ht="12.75">
      <c r="AK36222" s="121"/>
    </row>
    <row r="36223" spans="37:37" ht="12.75">
      <c r="AK36223" s="121"/>
    </row>
    <row r="36224" spans="37:37" ht="12.75">
      <c r="AK36224" s="121"/>
    </row>
    <row r="36225" spans="37:37" ht="12.75">
      <c r="AK36225" s="121"/>
    </row>
    <row r="36226" spans="37:37" ht="12.75">
      <c r="AK36226" s="121"/>
    </row>
    <row r="36227" spans="37:37" ht="12.75">
      <c r="AK36227" s="121"/>
    </row>
    <row r="36228" spans="37:37" ht="12.75">
      <c r="AK36228" s="121"/>
    </row>
    <row r="36229" spans="37:37" ht="12.75">
      <c r="AK36229" s="121"/>
    </row>
    <row r="36230" spans="37:37" ht="12.75">
      <c r="AK36230" s="121"/>
    </row>
    <row r="36231" spans="37:37" ht="12.75">
      <c r="AK36231" s="121"/>
    </row>
    <row r="36232" spans="37:37" ht="12.75">
      <c r="AK36232" s="121"/>
    </row>
    <row r="36233" spans="37:37" ht="12.75">
      <c r="AK36233" s="121"/>
    </row>
    <row r="36234" spans="37:37" ht="12.75">
      <c r="AK36234" s="121"/>
    </row>
    <row r="36235" spans="37:37" ht="12.75">
      <c r="AK36235" s="121"/>
    </row>
    <row r="36236" spans="37:37" ht="12.75">
      <c r="AK36236" s="121"/>
    </row>
    <row r="36237" spans="37:37" ht="12.75">
      <c r="AK36237" s="121"/>
    </row>
    <row r="36238" spans="37:37" ht="12.75">
      <c r="AK36238" s="121"/>
    </row>
    <row r="36239" spans="37:37" ht="12.75">
      <c r="AK36239" s="121"/>
    </row>
    <row r="36240" spans="37:37" ht="12.75">
      <c r="AK36240" s="121"/>
    </row>
    <row r="36241" spans="37:37" ht="12.75">
      <c r="AK36241" s="121"/>
    </row>
    <row r="36242" spans="37:37" ht="12.75">
      <c r="AK36242" s="121"/>
    </row>
    <row r="36243" spans="37:37" ht="12.75">
      <c r="AK36243" s="121"/>
    </row>
    <row r="36244" spans="37:37" ht="12.75">
      <c r="AK36244" s="121"/>
    </row>
    <row r="36245" spans="37:37" ht="12.75">
      <c r="AK36245" s="121"/>
    </row>
    <row r="36246" spans="37:37" ht="12.75">
      <c r="AK36246" s="121"/>
    </row>
    <row r="36247" spans="37:37" ht="12.75">
      <c r="AK36247" s="121"/>
    </row>
    <row r="36248" spans="37:37" ht="12.75">
      <c r="AK36248" s="121"/>
    </row>
    <row r="36249" spans="37:37" ht="12.75">
      <c r="AK36249" s="121"/>
    </row>
    <row r="36250" spans="37:37" ht="12.75">
      <c r="AK36250" s="121"/>
    </row>
    <row r="36251" spans="37:37" ht="12.75">
      <c r="AK36251" s="121"/>
    </row>
    <row r="36252" spans="37:37" ht="12.75">
      <c r="AK36252" s="121"/>
    </row>
    <row r="36253" spans="37:37" ht="12.75">
      <c r="AK36253" s="121"/>
    </row>
    <row r="36254" spans="37:37" ht="12.75">
      <c r="AK36254" s="121"/>
    </row>
    <row r="36255" spans="37:37" ht="12.75">
      <c r="AK36255" s="121"/>
    </row>
    <row r="36256" spans="37:37" ht="12.75">
      <c r="AK36256" s="121"/>
    </row>
    <row r="36257" spans="37:37" ht="12.75">
      <c r="AK36257" s="121"/>
    </row>
    <row r="36258" spans="37:37" ht="12.75">
      <c r="AK36258" s="121"/>
    </row>
    <row r="36259" spans="37:37" ht="12.75">
      <c r="AK36259" s="121"/>
    </row>
    <row r="36260" spans="37:37" ht="12.75">
      <c r="AK36260" s="121"/>
    </row>
    <row r="36261" spans="37:37" ht="12.75">
      <c r="AK36261" s="121"/>
    </row>
    <row r="36262" spans="37:37" ht="12.75">
      <c r="AK36262" s="121"/>
    </row>
    <row r="36263" spans="37:37" ht="12.75">
      <c r="AK36263" s="121"/>
    </row>
    <row r="36264" spans="37:37" ht="12.75">
      <c r="AK36264" s="121"/>
    </row>
    <row r="36265" spans="37:37" ht="12.75">
      <c r="AK36265" s="121"/>
    </row>
    <row r="36266" spans="37:37" ht="12.75">
      <c r="AK36266" s="121"/>
    </row>
    <row r="36267" spans="37:37" ht="12.75">
      <c r="AK36267" s="121"/>
    </row>
    <row r="36268" spans="37:37" ht="12.75">
      <c r="AK36268" s="121"/>
    </row>
    <row r="36269" spans="37:37" ht="12.75">
      <c r="AK36269" s="121"/>
    </row>
    <row r="36270" spans="37:37" ht="12.75">
      <c r="AK36270" s="121"/>
    </row>
    <row r="36271" spans="37:37" ht="12.75">
      <c r="AK36271" s="121"/>
    </row>
    <row r="36272" spans="37:37" ht="12.75">
      <c r="AK36272" s="121"/>
    </row>
    <row r="36273" spans="37:37" ht="12.75">
      <c r="AK36273" s="121"/>
    </row>
    <row r="36274" spans="37:37" ht="12.75">
      <c r="AK36274" s="121"/>
    </row>
    <row r="36275" spans="37:37" ht="12.75">
      <c r="AK36275" s="121"/>
    </row>
    <row r="36276" spans="37:37" ht="12.75">
      <c r="AK36276" s="121"/>
    </row>
    <row r="36277" spans="37:37" ht="12.75">
      <c r="AK36277" s="121"/>
    </row>
    <row r="36278" spans="37:37" ht="12.75">
      <c r="AK36278" s="121"/>
    </row>
    <row r="36279" spans="37:37" ht="12.75">
      <c r="AK36279" s="121"/>
    </row>
    <row r="36280" spans="37:37" ht="12.75">
      <c r="AK36280" s="121"/>
    </row>
    <row r="36281" spans="37:37" ht="12.75">
      <c r="AK36281" s="121"/>
    </row>
    <row r="36282" spans="37:37" ht="12.75">
      <c r="AK36282" s="121"/>
    </row>
    <row r="36283" spans="37:37" ht="12.75">
      <c r="AK36283" s="121"/>
    </row>
    <row r="36284" spans="37:37" ht="12.75">
      <c r="AK36284" s="121"/>
    </row>
    <row r="36285" spans="37:37" ht="12.75">
      <c r="AK36285" s="121"/>
    </row>
    <row r="36286" spans="37:37" ht="12.75">
      <c r="AK36286" s="121"/>
    </row>
    <row r="36287" spans="37:37" ht="12.75">
      <c r="AK36287" s="121"/>
    </row>
    <row r="36288" spans="37:37" ht="12.75">
      <c r="AK36288" s="121"/>
    </row>
    <row r="36289" spans="37:37" ht="12.75">
      <c r="AK36289" s="121"/>
    </row>
    <row r="36290" spans="37:37" ht="12.75">
      <c r="AK36290" s="121"/>
    </row>
    <row r="36291" spans="37:37" ht="12.75">
      <c r="AK36291" s="121"/>
    </row>
    <row r="36292" spans="37:37" ht="12.75">
      <c r="AK36292" s="121"/>
    </row>
    <row r="36293" spans="37:37" ht="12.75">
      <c r="AK36293" s="121"/>
    </row>
    <row r="36294" spans="37:37" ht="12.75">
      <c r="AK36294" s="121"/>
    </row>
    <row r="36295" spans="37:37" ht="12.75">
      <c r="AK36295" s="121"/>
    </row>
    <row r="36296" spans="37:37" ht="12.75">
      <c r="AK36296" s="121"/>
    </row>
    <row r="36297" spans="37:37" ht="12.75">
      <c r="AK36297" s="121"/>
    </row>
    <row r="36298" spans="37:37" ht="12.75">
      <c r="AK36298" s="121"/>
    </row>
    <row r="36299" spans="37:37" ht="12.75">
      <c r="AK36299" s="121"/>
    </row>
    <row r="36300" spans="37:37" ht="12.75">
      <c r="AK36300" s="121"/>
    </row>
    <row r="36301" spans="37:37" ht="12.75">
      <c r="AK36301" s="121"/>
    </row>
    <row r="36302" spans="37:37" ht="12.75">
      <c r="AK36302" s="121"/>
    </row>
    <row r="36303" spans="37:37" ht="12.75">
      <c r="AK36303" s="121"/>
    </row>
    <row r="36304" spans="37:37" ht="12.75">
      <c r="AK36304" s="121"/>
    </row>
    <row r="36305" spans="37:37" ht="12.75">
      <c r="AK36305" s="121"/>
    </row>
    <row r="36306" spans="37:37" ht="12.75">
      <c r="AK36306" s="121"/>
    </row>
    <row r="36307" spans="37:37" ht="12.75">
      <c r="AK36307" s="121"/>
    </row>
    <row r="36308" spans="37:37" ht="12.75">
      <c r="AK36308" s="121"/>
    </row>
    <row r="36309" spans="37:37" ht="12.75">
      <c r="AK36309" s="121"/>
    </row>
    <row r="36310" spans="37:37" ht="12.75">
      <c r="AK36310" s="121"/>
    </row>
    <row r="36311" spans="37:37" ht="12.75">
      <c r="AK36311" s="121"/>
    </row>
    <row r="36312" spans="37:37" ht="12.75">
      <c r="AK36312" s="121"/>
    </row>
    <row r="36313" spans="37:37" ht="12.75">
      <c r="AK36313" s="121"/>
    </row>
    <row r="36314" spans="37:37" ht="12.75">
      <c r="AK36314" s="121"/>
    </row>
    <row r="36315" spans="37:37" ht="12.75">
      <c r="AK36315" s="121"/>
    </row>
    <row r="36316" spans="37:37" ht="12.75">
      <c r="AK36316" s="121"/>
    </row>
    <row r="36317" spans="37:37" ht="12.75">
      <c r="AK36317" s="121"/>
    </row>
    <row r="36318" spans="37:37" ht="12.75">
      <c r="AK36318" s="121"/>
    </row>
    <row r="36319" spans="37:37" ht="12.75">
      <c r="AK36319" s="121"/>
    </row>
    <row r="36320" spans="37:37" ht="12.75">
      <c r="AK36320" s="121"/>
    </row>
    <row r="36321" spans="37:37" ht="12.75">
      <c r="AK36321" s="121"/>
    </row>
    <row r="36322" spans="37:37" ht="12.75">
      <c r="AK36322" s="121"/>
    </row>
    <row r="36323" spans="37:37" ht="12.75">
      <c r="AK36323" s="121"/>
    </row>
    <row r="36324" spans="37:37" ht="12.75">
      <c r="AK36324" s="121"/>
    </row>
    <row r="36325" spans="37:37" ht="12.75">
      <c r="AK36325" s="121"/>
    </row>
    <row r="36326" spans="37:37" ht="12.75">
      <c r="AK36326" s="121"/>
    </row>
    <row r="36327" spans="37:37" ht="12.75">
      <c r="AK36327" s="121"/>
    </row>
    <row r="36328" spans="37:37" ht="12.75">
      <c r="AK36328" s="121"/>
    </row>
    <row r="36329" spans="37:37" ht="12.75">
      <c r="AK36329" s="121"/>
    </row>
    <row r="36330" spans="37:37" ht="12.75">
      <c r="AK36330" s="121"/>
    </row>
    <row r="36331" spans="37:37" ht="12.75">
      <c r="AK36331" s="121"/>
    </row>
    <row r="36332" spans="37:37" ht="12.75">
      <c r="AK36332" s="121"/>
    </row>
    <row r="36333" spans="37:37" ht="12.75">
      <c r="AK36333" s="121"/>
    </row>
    <row r="36334" spans="37:37" ht="12.75">
      <c r="AK36334" s="121"/>
    </row>
    <row r="36335" spans="37:37" ht="12.75">
      <c r="AK36335" s="121"/>
    </row>
    <row r="36336" spans="37:37" ht="12.75">
      <c r="AK36336" s="121"/>
    </row>
    <row r="36337" spans="37:37" ht="12.75">
      <c r="AK36337" s="121"/>
    </row>
    <row r="36338" spans="37:37" ht="12.75">
      <c r="AK36338" s="121"/>
    </row>
    <row r="36339" spans="37:37" ht="12.75">
      <c r="AK36339" s="121"/>
    </row>
    <row r="36340" spans="37:37" ht="12.75">
      <c r="AK36340" s="121"/>
    </row>
    <row r="36341" spans="37:37" ht="12.75">
      <c r="AK36341" s="121"/>
    </row>
    <row r="36342" spans="37:37" ht="12.75">
      <c r="AK36342" s="121"/>
    </row>
    <row r="36343" spans="37:37" ht="12.75">
      <c r="AK36343" s="121"/>
    </row>
    <row r="36344" spans="37:37" ht="12.75">
      <c r="AK36344" s="121"/>
    </row>
    <row r="36345" spans="37:37" ht="12.75">
      <c r="AK36345" s="121"/>
    </row>
    <row r="36346" spans="37:37" ht="12.75">
      <c r="AK36346" s="121"/>
    </row>
    <row r="36347" spans="37:37" ht="12.75">
      <c r="AK36347" s="121"/>
    </row>
    <row r="36348" spans="37:37" ht="12.75">
      <c r="AK36348" s="121"/>
    </row>
    <row r="36349" spans="37:37" ht="12.75">
      <c r="AK36349" s="121"/>
    </row>
    <row r="36350" spans="37:37" ht="12.75">
      <c r="AK36350" s="121"/>
    </row>
    <row r="36351" spans="37:37" ht="12.75">
      <c r="AK36351" s="121"/>
    </row>
    <row r="36352" spans="37:37" ht="12.75">
      <c r="AK36352" s="121"/>
    </row>
    <row r="36353" spans="37:37" ht="12.75">
      <c r="AK36353" s="121"/>
    </row>
    <row r="36354" spans="37:37" ht="12.75">
      <c r="AK36354" s="121"/>
    </row>
    <row r="36355" spans="37:37" ht="12.75">
      <c r="AK36355" s="121"/>
    </row>
    <row r="36356" spans="37:37" ht="12.75">
      <c r="AK36356" s="121"/>
    </row>
    <row r="36357" spans="37:37" ht="12.75">
      <c r="AK36357" s="121"/>
    </row>
    <row r="36358" spans="37:37" ht="12.75">
      <c r="AK36358" s="121"/>
    </row>
    <row r="36359" spans="37:37" ht="12.75">
      <c r="AK36359" s="121"/>
    </row>
    <row r="36360" spans="37:37" ht="12.75">
      <c r="AK36360" s="121"/>
    </row>
    <row r="36361" spans="37:37" ht="12.75">
      <c r="AK36361" s="121"/>
    </row>
    <row r="36362" spans="37:37" ht="12.75">
      <c r="AK36362" s="121"/>
    </row>
    <row r="36363" spans="37:37" ht="12.75">
      <c r="AK36363" s="121"/>
    </row>
    <row r="36364" spans="37:37" ht="12.75">
      <c r="AK36364" s="121"/>
    </row>
    <row r="36365" spans="37:37" ht="12.75">
      <c r="AK36365" s="121"/>
    </row>
    <row r="36366" spans="37:37" ht="12.75">
      <c r="AK36366" s="121"/>
    </row>
    <row r="36367" spans="37:37" ht="12.75">
      <c r="AK36367" s="121"/>
    </row>
    <row r="36368" spans="37:37" ht="12.75">
      <c r="AK36368" s="121"/>
    </row>
    <row r="36369" spans="37:37" ht="12.75">
      <c r="AK36369" s="121"/>
    </row>
    <row r="36370" spans="37:37" ht="12.75">
      <c r="AK36370" s="121"/>
    </row>
    <row r="36371" spans="37:37" ht="12.75">
      <c r="AK36371" s="121"/>
    </row>
    <row r="36372" spans="37:37" ht="12.75">
      <c r="AK36372" s="121"/>
    </row>
    <row r="36373" spans="37:37" ht="12.75">
      <c r="AK36373" s="121"/>
    </row>
    <row r="36374" spans="37:37" ht="12.75">
      <c r="AK36374" s="121"/>
    </row>
    <row r="36375" spans="37:37" ht="12.75">
      <c r="AK36375" s="121"/>
    </row>
    <row r="36376" spans="37:37" ht="12.75">
      <c r="AK36376" s="121"/>
    </row>
    <row r="36377" spans="37:37" ht="12.75">
      <c r="AK36377" s="121"/>
    </row>
    <row r="36378" spans="37:37" ht="12.75">
      <c r="AK36378" s="121"/>
    </row>
    <row r="36379" spans="37:37" ht="12.75">
      <c r="AK36379" s="121"/>
    </row>
    <row r="36380" spans="37:37" ht="12.75">
      <c r="AK36380" s="121"/>
    </row>
    <row r="36381" spans="37:37" ht="12.75">
      <c r="AK36381" s="121"/>
    </row>
    <row r="36382" spans="37:37" ht="12.75">
      <c r="AK36382" s="121"/>
    </row>
    <row r="36383" spans="37:37" ht="12.75">
      <c r="AK36383" s="121"/>
    </row>
    <row r="36384" spans="37:37" ht="12.75">
      <c r="AK36384" s="121"/>
    </row>
    <row r="36385" spans="37:37" ht="12.75">
      <c r="AK36385" s="121"/>
    </row>
    <row r="36386" spans="37:37" ht="12.75">
      <c r="AK36386" s="121"/>
    </row>
    <row r="36387" spans="37:37" ht="12.75">
      <c r="AK36387" s="121"/>
    </row>
    <row r="36388" spans="37:37" ht="12.75">
      <c r="AK36388" s="121"/>
    </row>
    <row r="36389" spans="37:37" ht="12.75">
      <c r="AK36389" s="121"/>
    </row>
    <row r="36390" spans="37:37" ht="12.75">
      <c r="AK36390" s="121"/>
    </row>
    <row r="36391" spans="37:37" ht="12.75">
      <c r="AK36391" s="121"/>
    </row>
    <row r="36392" spans="37:37" ht="12.75">
      <c r="AK36392" s="121"/>
    </row>
    <row r="36393" spans="37:37" ht="12.75">
      <c r="AK36393" s="121"/>
    </row>
    <row r="36394" spans="37:37" ht="12.75">
      <c r="AK36394" s="121"/>
    </row>
    <row r="36395" spans="37:37" ht="12.75">
      <c r="AK36395" s="121"/>
    </row>
    <row r="36396" spans="37:37" ht="12.75">
      <c r="AK36396" s="121"/>
    </row>
    <row r="36397" spans="37:37" ht="12.75">
      <c r="AK36397" s="121"/>
    </row>
    <row r="36398" spans="37:37" ht="12.75">
      <c r="AK36398" s="121"/>
    </row>
    <row r="36399" spans="37:37" ht="12.75">
      <c r="AK36399" s="121"/>
    </row>
    <row r="36400" spans="37:37" ht="12.75">
      <c r="AK36400" s="121"/>
    </row>
    <row r="36401" spans="37:37" ht="12.75">
      <c r="AK36401" s="121"/>
    </row>
    <row r="36402" spans="37:37" ht="12.75">
      <c r="AK36402" s="121"/>
    </row>
    <row r="36403" spans="37:37" ht="12.75">
      <c r="AK36403" s="121"/>
    </row>
    <row r="36404" spans="37:37" ht="12.75">
      <c r="AK36404" s="121"/>
    </row>
    <row r="36405" spans="37:37" ht="12.75">
      <c r="AK36405" s="121"/>
    </row>
    <row r="36406" spans="37:37" ht="12.75">
      <c r="AK36406" s="121"/>
    </row>
    <row r="36407" spans="37:37" ht="12.75">
      <c r="AK36407" s="121"/>
    </row>
    <row r="36408" spans="37:37" ht="12.75">
      <c r="AK36408" s="121"/>
    </row>
    <row r="36409" spans="37:37" ht="12.75">
      <c r="AK36409" s="121"/>
    </row>
    <row r="36410" spans="37:37" ht="12.75">
      <c r="AK36410" s="121"/>
    </row>
    <row r="36411" spans="37:37" ht="12.75">
      <c r="AK36411" s="121"/>
    </row>
    <row r="36412" spans="37:37" ht="12.75">
      <c r="AK36412" s="121"/>
    </row>
    <row r="36413" spans="37:37" ht="12.75">
      <c r="AK36413" s="121"/>
    </row>
    <row r="36414" spans="37:37" ht="12.75">
      <c r="AK36414" s="121"/>
    </row>
    <row r="36415" spans="37:37" ht="12.75">
      <c r="AK36415" s="121"/>
    </row>
    <row r="36416" spans="37:37" ht="12.75">
      <c r="AK36416" s="121"/>
    </row>
    <row r="36417" spans="37:37" ht="12.75">
      <c r="AK36417" s="121"/>
    </row>
    <row r="36418" spans="37:37" ht="12.75">
      <c r="AK36418" s="121"/>
    </row>
    <row r="36419" spans="37:37" ht="12.75">
      <c r="AK36419" s="121"/>
    </row>
    <row r="36420" spans="37:37" ht="12.75">
      <c r="AK36420" s="121"/>
    </row>
    <row r="36421" spans="37:37" ht="12.75">
      <c r="AK36421" s="121"/>
    </row>
    <row r="36422" spans="37:37" ht="12.75">
      <c r="AK36422" s="121"/>
    </row>
    <row r="36423" spans="37:37" ht="12.75">
      <c r="AK36423" s="121"/>
    </row>
    <row r="36424" spans="37:37" ht="12.75">
      <c r="AK36424" s="121"/>
    </row>
    <row r="36425" spans="37:37" ht="12.75">
      <c r="AK36425" s="121"/>
    </row>
    <row r="36426" spans="37:37" ht="12.75">
      <c r="AK36426" s="121"/>
    </row>
    <row r="36427" spans="37:37" ht="12.75">
      <c r="AK36427" s="121"/>
    </row>
    <row r="36428" spans="37:37" ht="12.75">
      <c r="AK36428" s="121"/>
    </row>
    <row r="36429" spans="37:37" ht="12.75">
      <c r="AK36429" s="121"/>
    </row>
    <row r="36430" spans="37:37" ht="12.75">
      <c r="AK36430" s="121"/>
    </row>
    <row r="36431" spans="37:37" ht="12.75">
      <c r="AK36431" s="121"/>
    </row>
    <row r="36432" spans="37:37" ht="12.75">
      <c r="AK36432" s="121"/>
    </row>
    <row r="36433" spans="37:37" ht="12.75">
      <c r="AK36433" s="121"/>
    </row>
    <row r="36434" spans="37:37" ht="12.75">
      <c r="AK36434" s="121"/>
    </row>
    <row r="36435" spans="37:37" ht="12.75">
      <c r="AK36435" s="121"/>
    </row>
    <row r="36436" spans="37:37" ht="12.75">
      <c r="AK36436" s="121"/>
    </row>
    <row r="36437" spans="37:37" ht="12.75">
      <c r="AK36437" s="121"/>
    </row>
    <row r="36438" spans="37:37" ht="12.75">
      <c r="AK36438" s="121"/>
    </row>
    <row r="36439" spans="37:37" ht="12.75">
      <c r="AK36439" s="121"/>
    </row>
    <row r="36440" spans="37:37" ht="12.75">
      <c r="AK36440" s="121"/>
    </row>
    <row r="36441" spans="37:37" ht="12.75">
      <c r="AK36441" s="121"/>
    </row>
    <row r="36442" spans="37:37" ht="12.75">
      <c r="AK36442" s="121"/>
    </row>
    <row r="36443" spans="37:37" ht="12.75">
      <c r="AK36443" s="121"/>
    </row>
    <row r="36444" spans="37:37" ht="12.75">
      <c r="AK36444" s="121"/>
    </row>
    <row r="36445" spans="37:37" ht="12.75">
      <c r="AK36445" s="121"/>
    </row>
    <row r="36446" spans="37:37" ht="12.75">
      <c r="AK36446" s="121"/>
    </row>
    <row r="36447" spans="37:37" ht="12.75">
      <c r="AK36447" s="121"/>
    </row>
    <row r="36448" spans="37:37" ht="12.75">
      <c r="AK36448" s="121"/>
    </row>
    <row r="36449" spans="37:37" ht="12.75">
      <c r="AK36449" s="121"/>
    </row>
    <row r="36450" spans="37:37" ht="12.75">
      <c r="AK36450" s="121"/>
    </row>
    <row r="36451" spans="37:37" ht="12.75">
      <c r="AK36451" s="121"/>
    </row>
    <row r="36452" spans="37:37" ht="12.75">
      <c r="AK36452" s="121"/>
    </row>
    <row r="36453" spans="37:37" ht="12.75">
      <c r="AK36453" s="121"/>
    </row>
    <row r="36454" spans="37:37" ht="12.75">
      <c r="AK36454" s="121"/>
    </row>
    <row r="36455" spans="37:37" ht="12.75">
      <c r="AK36455" s="121"/>
    </row>
    <row r="36456" spans="37:37" ht="12.75">
      <c r="AK36456" s="121"/>
    </row>
    <row r="36457" spans="37:37" ht="12.75">
      <c r="AK36457" s="121"/>
    </row>
    <row r="36458" spans="37:37" ht="12.75">
      <c r="AK36458" s="121"/>
    </row>
    <row r="36459" spans="37:37" ht="12.75">
      <c r="AK36459" s="121"/>
    </row>
    <row r="36460" spans="37:37" ht="12.75">
      <c r="AK36460" s="121"/>
    </row>
    <row r="36461" spans="37:37" ht="12.75">
      <c r="AK36461" s="121"/>
    </row>
    <row r="36462" spans="37:37" ht="12.75">
      <c r="AK36462" s="121"/>
    </row>
    <row r="36463" spans="37:37" ht="12.75">
      <c r="AK36463" s="121"/>
    </row>
    <row r="36464" spans="37:37" ht="12.75">
      <c r="AK36464" s="121"/>
    </row>
    <row r="36465" spans="37:37" ht="12.75">
      <c r="AK36465" s="121"/>
    </row>
    <row r="36466" spans="37:37" ht="12.75">
      <c r="AK36466" s="121"/>
    </row>
    <row r="36467" spans="37:37" ht="12.75">
      <c r="AK36467" s="121"/>
    </row>
    <row r="36468" spans="37:37" ht="12.75">
      <c r="AK36468" s="121"/>
    </row>
    <row r="36469" spans="37:37" ht="12.75">
      <c r="AK36469" s="121"/>
    </row>
    <row r="36470" spans="37:37" ht="12.75">
      <c r="AK36470" s="121"/>
    </row>
    <row r="36471" spans="37:37" ht="12.75">
      <c r="AK36471" s="121"/>
    </row>
    <row r="36472" spans="37:37" ht="12.75">
      <c r="AK36472" s="121"/>
    </row>
    <row r="36473" spans="37:37" ht="12.75">
      <c r="AK36473" s="121"/>
    </row>
    <row r="36474" spans="37:37" ht="12.75">
      <c r="AK36474" s="121"/>
    </row>
    <row r="36475" spans="37:37" ht="12.75">
      <c r="AK36475" s="121"/>
    </row>
    <row r="36476" spans="37:37" ht="12.75">
      <c r="AK36476" s="121"/>
    </row>
    <row r="36477" spans="37:37" ht="12.75">
      <c r="AK36477" s="121"/>
    </row>
    <row r="36478" spans="37:37" ht="12.75">
      <c r="AK36478" s="121"/>
    </row>
    <row r="36479" spans="37:37" ht="12.75">
      <c r="AK36479" s="121"/>
    </row>
    <row r="36480" spans="37:37" ht="12.75">
      <c r="AK36480" s="121"/>
    </row>
    <row r="36481" spans="37:37" ht="12.75">
      <c r="AK36481" s="121"/>
    </row>
    <row r="36482" spans="37:37" ht="12.75">
      <c r="AK36482" s="121"/>
    </row>
    <row r="36483" spans="37:37" ht="12.75">
      <c r="AK36483" s="121"/>
    </row>
    <row r="36484" spans="37:37" ht="12.75">
      <c r="AK36484" s="121"/>
    </row>
    <row r="36485" spans="37:37" ht="12.75">
      <c r="AK36485" s="121"/>
    </row>
    <row r="36486" spans="37:37" ht="12.75">
      <c r="AK36486" s="121"/>
    </row>
    <row r="36487" spans="37:37" ht="12.75">
      <c r="AK36487" s="121"/>
    </row>
    <row r="36488" spans="37:37" ht="12.75">
      <c r="AK36488" s="121"/>
    </row>
    <row r="36489" spans="37:37" ht="12.75">
      <c r="AK36489" s="121"/>
    </row>
    <row r="36490" spans="37:37" ht="12.75">
      <c r="AK36490" s="121"/>
    </row>
    <row r="36491" spans="37:37" ht="12.75">
      <c r="AK36491" s="121"/>
    </row>
    <row r="36492" spans="37:37" ht="12.75">
      <c r="AK36492" s="121"/>
    </row>
    <row r="36493" spans="37:37" ht="12.75">
      <c r="AK36493" s="121"/>
    </row>
    <row r="36494" spans="37:37" ht="12.75">
      <c r="AK36494" s="121"/>
    </row>
    <row r="36495" spans="37:37" ht="12.75">
      <c r="AK36495" s="121"/>
    </row>
    <row r="36496" spans="37:37" ht="12.75">
      <c r="AK36496" s="121"/>
    </row>
    <row r="36497" spans="37:37" ht="12.75">
      <c r="AK36497" s="121"/>
    </row>
    <row r="36498" spans="37:37" ht="12.75">
      <c r="AK36498" s="121"/>
    </row>
    <row r="36499" spans="37:37" ht="12.75">
      <c r="AK36499" s="121"/>
    </row>
    <row r="36500" spans="37:37" ht="12.75">
      <c r="AK36500" s="121"/>
    </row>
    <row r="36501" spans="37:37" ht="12.75">
      <c r="AK36501" s="121"/>
    </row>
    <row r="36502" spans="37:37" ht="12.75">
      <c r="AK36502" s="121"/>
    </row>
    <row r="36503" spans="37:37" ht="12.75">
      <c r="AK36503" s="121"/>
    </row>
    <row r="36504" spans="37:37" ht="12.75">
      <c r="AK36504" s="121"/>
    </row>
    <row r="36505" spans="37:37" ht="12.75">
      <c r="AK36505" s="121"/>
    </row>
    <row r="36506" spans="37:37" ht="12.75">
      <c r="AK36506" s="121"/>
    </row>
    <row r="36507" spans="37:37" ht="12.75">
      <c r="AK36507" s="121"/>
    </row>
    <row r="36508" spans="37:37" ht="12.75">
      <c r="AK36508" s="121"/>
    </row>
    <row r="36509" spans="37:37" ht="12.75">
      <c r="AK36509" s="121"/>
    </row>
    <row r="36510" spans="37:37" ht="12.75">
      <c r="AK36510" s="121"/>
    </row>
    <row r="36511" spans="37:37" ht="12.75">
      <c r="AK36511" s="121"/>
    </row>
    <row r="36512" spans="37:37" ht="12.75">
      <c r="AK36512" s="121"/>
    </row>
    <row r="36513" spans="37:37" ht="12.75">
      <c r="AK36513" s="121"/>
    </row>
    <row r="36514" spans="37:37" ht="12.75">
      <c r="AK36514" s="121"/>
    </row>
    <row r="36515" spans="37:37" ht="12.75">
      <c r="AK36515" s="121"/>
    </row>
    <row r="36516" spans="37:37" ht="12.75">
      <c r="AK36516" s="121"/>
    </row>
    <row r="36517" spans="37:37" ht="12.75">
      <c r="AK36517" s="121"/>
    </row>
    <row r="36518" spans="37:37" ht="12.75">
      <c r="AK36518" s="121"/>
    </row>
    <row r="36519" spans="37:37" ht="12.75">
      <c r="AK36519" s="121"/>
    </row>
    <row r="36520" spans="37:37" ht="12.75">
      <c r="AK36520" s="121"/>
    </row>
    <row r="36521" spans="37:37" ht="12.75">
      <c r="AK36521" s="121"/>
    </row>
    <row r="36522" spans="37:37" ht="12.75">
      <c r="AK36522" s="121"/>
    </row>
    <row r="36523" spans="37:37" ht="12.75">
      <c r="AK36523" s="121"/>
    </row>
    <row r="36524" spans="37:37" ht="12.75">
      <c r="AK36524" s="121"/>
    </row>
    <row r="36525" spans="37:37" ht="12.75">
      <c r="AK36525" s="121"/>
    </row>
    <row r="36526" spans="37:37" ht="12.75">
      <c r="AK36526" s="121"/>
    </row>
    <row r="36527" spans="37:37" ht="12.75">
      <c r="AK36527" s="121"/>
    </row>
    <row r="36528" spans="37:37" ht="12.75">
      <c r="AK36528" s="121"/>
    </row>
    <row r="36529" spans="37:37" ht="12.75">
      <c r="AK36529" s="121"/>
    </row>
    <row r="36530" spans="37:37" ht="12.75">
      <c r="AK36530" s="121"/>
    </row>
    <row r="36531" spans="37:37" ht="12.75">
      <c r="AK36531" s="121"/>
    </row>
    <row r="36532" spans="37:37" ht="12.75">
      <c r="AK36532" s="121"/>
    </row>
    <row r="36533" spans="37:37" ht="12.75">
      <c r="AK36533" s="121"/>
    </row>
    <row r="36534" spans="37:37" ht="12.75">
      <c r="AK36534" s="121"/>
    </row>
    <row r="36535" spans="37:37" ht="12.75">
      <c r="AK36535" s="121"/>
    </row>
    <row r="36536" spans="37:37" ht="12.75">
      <c r="AK36536" s="121"/>
    </row>
    <row r="36537" spans="37:37" ht="12.75">
      <c r="AK36537" s="121"/>
    </row>
    <row r="36538" spans="37:37" ht="12.75">
      <c r="AK36538" s="121"/>
    </row>
    <row r="36539" spans="37:37" ht="12.75">
      <c r="AK36539" s="121"/>
    </row>
    <row r="36540" spans="37:37" ht="12.75">
      <c r="AK36540" s="121"/>
    </row>
    <row r="36541" spans="37:37" ht="12.75">
      <c r="AK36541" s="121"/>
    </row>
    <row r="36542" spans="37:37" ht="12.75">
      <c r="AK36542" s="121"/>
    </row>
    <row r="36543" spans="37:37" ht="12.75">
      <c r="AK36543" s="121"/>
    </row>
    <row r="36544" spans="37:37" ht="12.75">
      <c r="AK36544" s="121"/>
    </row>
    <row r="36545" spans="37:37" ht="12.75">
      <c r="AK36545" s="121"/>
    </row>
    <row r="36546" spans="37:37" ht="12.75">
      <c r="AK36546" s="121"/>
    </row>
    <row r="36547" spans="37:37" ht="12.75">
      <c r="AK36547" s="121"/>
    </row>
    <row r="36548" spans="37:37" ht="12.75">
      <c r="AK36548" s="121"/>
    </row>
    <row r="36549" spans="37:37" ht="12.75">
      <c r="AK36549" s="121"/>
    </row>
    <row r="36550" spans="37:37" ht="12.75">
      <c r="AK36550" s="121"/>
    </row>
    <row r="36551" spans="37:37" ht="12.75">
      <c r="AK36551" s="121"/>
    </row>
    <row r="36552" spans="37:37" ht="12.75">
      <c r="AK36552" s="121"/>
    </row>
    <row r="36553" spans="37:37" ht="12.75">
      <c r="AK36553" s="121"/>
    </row>
    <row r="36554" spans="37:37" ht="12.75">
      <c r="AK36554" s="121"/>
    </row>
    <row r="36555" spans="37:37" ht="12.75">
      <c r="AK36555" s="121"/>
    </row>
    <row r="36556" spans="37:37" ht="12.75">
      <c r="AK36556" s="121"/>
    </row>
    <row r="36557" spans="37:37" ht="12.75">
      <c r="AK36557" s="121"/>
    </row>
    <row r="36558" spans="37:37" ht="12.75">
      <c r="AK36558" s="121"/>
    </row>
    <row r="36559" spans="37:37" ht="12.75">
      <c r="AK36559" s="121"/>
    </row>
    <row r="36560" spans="37:37" ht="12.75">
      <c r="AK36560" s="121"/>
    </row>
    <row r="36561" spans="37:37" ht="12.75">
      <c r="AK36561" s="121"/>
    </row>
    <row r="36562" spans="37:37" ht="12.75">
      <c r="AK36562" s="121"/>
    </row>
    <row r="36563" spans="37:37" ht="12.75">
      <c r="AK36563" s="121"/>
    </row>
    <row r="36564" spans="37:37" ht="12.75">
      <c r="AK36564" s="121"/>
    </row>
    <row r="36565" spans="37:37" ht="12.75">
      <c r="AK36565" s="121"/>
    </row>
    <row r="36566" spans="37:37" ht="12.75">
      <c r="AK36566" s="121"/>
    </row>
    <row r="36567" spans="37:37" ht="12.75">
      <c r="AK36567" s="121"/>
    </row>
    <row r="36568" spans="37:37" ht="12.75">
      <c r="AK36568" s="121"/>
    </row>
    <row r="36569" spans="37:37" ht="12.75">
      <c r="AK36569" s="121"/>
    </row>
    <row r="36570" spans="37:37" ht="12.75">
      <c r="AK36570" s="121"/>
    </row>
    <row r="36571" spans="37:37" ht="12.75">
      <c r="AK36571" s="121"/>
    </row>
    <row r="36572" spans="37:37" ht="12.75">
      <c r="AK36572" s="121"/>
    </row>
    <row r="36573" spans="37:37" ht="12.75">
      <c r="AK36573" s="121"/>
    </row>
    <row r="36574" spans="37:37" ht="12.75">
      <c r="AK36574" s="121"/>
    </row>
    <row r="36575" spans="37:37" ht="12.75">
      <c r="AK36575" s="121"/>
    </row>
    <row r="36576" spans="37:37" ht="12.75">
      <c r="AK36576" s="121"/>
    </row>
    <row r="36577" spans="37:37" ht="12.75">
      <c r="AK36577" s="121"/>
    </row>
    <row r="36578" spans="37:37" ht="12.75">
      <c r="AK36578" s="121"/>
    </row>
    <row r="36579" spans="37:37" ht="12.75">
      <c r="AK36579" s="121"/>
    </row>
    <row r="36580" spans="37:37" ht="12.75">
      <c r="AK36580" s="121"/>
    </row>
    <row r="36581" spans="37:37" ht="12.75">
      <c r="AK36581" s="121"/>
    </row>
    <row r="36582" spans="37:37" ht="12.75">
      <c r="AK36582" s="121"/>
    </row>
    <row r="36583" spans="37:37" ht="12.75">
      <c r="AK36583" s="121"/>
    </row>
    <row r="36584" spans="37:37" ht="12.75">
      <c r="AK36584" s="121"/>
    </row>
    <row r="36585" spans="37:37" ht="12.75">
      <c r="AK36585" s="121"/>
    </row>
    <row r="36586" spans="37:37" ht="12.75">
      <c r="AK36586" s="121"/>
    </row>
    <row r="36587" spans="37:37" ht="12.75">
      <c r="AK36587" s="121"/>
    </row>
    <row r="36588" spans="37:37" ht="12.75">
      <c r="AK36588" s="121"/>
    </row>
    <row r="36589" spans="37:37" ht="12.75">
      <c r="AK36589" s="121"/>
    </row>
    <row r="36590" spans="37:37" ht="12.75">
      <c r="AK36590" s="121"/>
    </row>
    <row r="36591" spans="37:37" ht="12.75">
      <c r="AK36591" s="121"/>
    </row>
    <row r="36592" spans="37:37" ht="12.75">
      <c r="AK36592" s="121"/>
    </row>
    <row r="36593" spans="37:37" ht="12.75">
      <c r="AK36593" s="121"/>
    </row>
    <row r="36594" spans="37:37" ht="12.75">
      <c r="AK36594" s="121"/>
    </row>
    <row r="36595" spans="37:37" ht="12.75">
      <c r="AK36595" s="121"/>
    </row>
    <row r="36596" spans="37:37" ht="12.75">
      <c r="AK36596" s="121"/>
    </row>
    <row r="36597" spans="37:37" ht="12.75">
      <c r="AK36597" s="121"/>
    </row>
    <row r="36598" spans="37:37" ht="12.75">
      <c r="AK36598" s="121"/>
    </row>
    <row r="36599" spans="37:37" ht="12.75">
      <c r="AK36599" s="121"/>
    </row>
    <row r="36600" spans="37:37" ht="12.75">
      <c r="AK36600" s="121"/>
    </row>
    <row r="36601" spans="37:37" ht="12.75">
      <c r="AK36601" s="121"/>
    </row>
    <row r="36602" spans="37:37" ht="12.75">
      <c r="AK36602" s="121"/>
    </row>
    <row r="36603" spans="37:37" ht="12.75">
      <c r="AK36603" s="121"/>
    </row>
    <row r="36604" spans="37:37" ht="12.75">
      <c r="AK36604" s="121"/>
    </row>
    <row r="36605" spans="37:37" ht="12.75">
      <c r="AK36605" s="121"/>
    </row>
    <row r="36606" spans="37:37" ht="12.75">
      <c r="AK36606" s="121"/>
    </row>
    <row r="36607" spans="37:37" ht="12.75">
      <c r="AK36607" s="121"/>
    </row>
    <row r="36608" spans="37:37" ht="12.75">
      <c r="AK36608" s="121"/>
    </row>
    <row r="36609" spans="37:37" ht="12.75">
      <c r="AK36609" s="121"/>
    </row>
    <row r="36610" spans="37:37" ht="12.75">
      <c r="AK36610" s="121"/>
    </row>
    <row r="36611" spans="37:37" ht="12.75">
      <c r="AK36611" s="121"/>
    </row>
    <row r="36612" spans="37:37" ht="12.75">
      <c r="AK36612" s="121"/>
    </row>
    <row r="36613" spans="37:37" ht="12.75">
      <c r="AK36613" s="121"/>
    </row>
    <row r="36614" spans="37:37" ht="12.75">
      <c r="AK36614" s="121"/>
    </row>
    <row r="36615" spans="37:37" ht="12.75">
      <c r="AK36615" s="121"/>
    </row>
    <row r="36616" spans="37:37" ht="12.75">
      <c r="AK36616" s="121"/>
    </row>
    <row r="36617" spans="37:37" ht="12.75">
      <c r="AK36617" s="121"/>
    </row>
    <row r="36618" spans="37:37" ht="12.75">
      <c r="AK36618" s="121"/>
    </row>
    <row r="36619" spans="37:37" ht="12.75">
      <c r="AK36619" s="121"/>
    </row>
    <row r="36620" spans="37:37" ht="12.75">
      <c r="AK36620" s="121"/>
    </row>
    <row r="36621" spans="37:37" ht="12.75">
      <c r="AK36621" s="121"/>
    </row>
    <row r="36622" spans="37:37" ht="12.75">
      <c r="AK36622" s="121"/>
    </row>
    <row r="36623" spans="37:37" ht="12.75">
      <c r="AK36623" s="121"/>
    </row>
    <row r="36624" spans="37:37" ht="12.75">
      <c r="AK36624" s="121"/>
    </row>
    <row r="36625" spans="37:37" ht="12.75">
      <c r="AK36625" s="121"/>
    </row>
    <row r="36626" spans="37:37" ht="12.75">
      <c r="AK36626" s="121"/>
    </row>
    <row r="36627" spans="37:37" ht="12.75">
      <c r="AK36627" s="121"/>
    </row>
    <row r="36628" spans="37:37" ht="12.75">
      <c r="AK36628" s="121"/>
    </row>
    <row r="36629" spans="37:37" ht="12.75">
      <c r="AK36629" s="121"/>
    </row>
    <row r="36630" spans="37:37" ht="12.75">
      <c r="AK36630" s="121"/>
    </row>
    <row r="36631" spans="37:37" ht="12.75">
      <c r="AK36631" s="121"/>
    </row>
    <row r="36632" spans="37:37" ht="12.75">
      <c r="AK36632" s="121"/>
    </row>
    <row r="36633" spans="37:37" ht="12.75">
      <c r="AK36633" s="121"/>
    </row>
    <row r="36634" spans="37:37" ht="12.75">
      <c r="AK36634" s="121"/>
    </row>
    <row r="36635" spans="37:37" ht="12.75">
      <c r="AK36635" s="121"/>
    </row>
    <row r="36636" spans="37:37" ht="12.75">
      <c r="AK36636" s="121"/>
    </row>
    <row r="36637" spans="37:37" ht="12.75">
      <c r="AK36637" s="121"/>
    </row>
    <row r="36638" spans="37:37" ht="12.75">
      <c r="AK36638" s="121"/>
    </row>
    <row r="36639" spans="37:37" ht="12.75">
      <c r="AK36639" s="121"/>
    </row>
    <row r="36640" spans="37:37" ht="12.75">
      <c r="AK36640" s="121"/>
    </row>
    <row r="36641" spans="37:37" ht="12.75">
      <c r="AK36641" s="121"/>
    </row>
    <row r="36642" spans="37:37" ht="12.75">
      <c r="AK36642" s="121"/>
    </row>
    <row r="36643" spans="37:37" ht="12.75">
      <c r="AK36643" s="121"/>
    </row>
    <row r="36644" spans="37:37" ht="12.75">
      <c r="AK36644" s="121"/>
    </row>
    <row r="36645" spans="37:37" ht="12.75">
      <c r="AK36645" s="121"/>
    </row>
    <row r="36646" spans="37:37" ht="12.75">
      <c r="AK36646" s="121"/>
    </row>
    <row r="36647" spans="37:37" ht="12.75">
      <c r="AK36647" s="121"/>
    </row>
    <row r="36648" spans="37:37" ht="12.75">
      <c r="AK36648" s="121"/>
    </row>
    <row r="36649" spans="37:37" ht="12.75">
      <c r="AK36649" s="121"/>
    </row>
    <row r="36650" spans="37:37" ht="12.75">
      <c r="AK36650" s="121"/>
    </row>
    <row r="36651" spans="37:37" ht="12.75">
      <c r="AK36651" s="121"/>
    </row>
    <row r="36652" spans="37:37" ht="12.75">
      <c r="AK36652" s="121"/>
    </row>
    <row r="36653" spans="37:37" ht="12.75">
      <c r="AK36653" s="121"/>
    </row>
    <row r="36654" spans="37:37" ht="12.75">
      <c r="AK36654" s="121"/>
    </row>
    <row r="36655" spans="37:37" ht="12.75">
      <c r="AK36655" s="121"/>
    </row>
    <row r="36656" spans="37:37" ht="12.75">
      <c r="AK36656" s="121"/>
    </row>
    <row r="36657" spans="37:37" ht="12.75">
      <c r="AK36657" s="121"/>
    </row>
    <row r="36658" spans="37:37" ht="12.75">
      <c r="AK36658" s="121"/>
    </row>
    <row r="36659" spans="37:37" ht="12.75">
      <c r="AK36659" s="121"/>
    </row>
    <row r="36660" spans="37:37" ht="12.75">
      <c r="AK36660" s="121"/>
    </row>
    <row r="36661" spans="37:37" ht="12.75">
      <c r="AK36661" s="121"/>
    </row>
    <row r="36662" spans="37:37" ht="12.75">
      <c r="AK36662" s="121"/>
    </row>
    <row r="36663" spans="37:37" ht="12.75">
      <c r="AK36663" s="121"/>
    </row>
    <row r="36664" spans="37:37" ht="12.75">
      <c r="AK36664" s="121"/>
    </row>
    <row r="36665" spans="37:37" ht="12.75">
      <c r="AK36665" s="121"/>
    </row>
    <row r="36666" spans="37:37" ht="12.75">
      <c r="AK36666" s="121"/>
    </row>
    <row r="36667" spans="37:37" ht="12.75">
      <c r="AK36667" s="121"/>
    </row>
    <row r="36668" spans="37:37" ht="12.75">
      <c r="AK36668" s="121"/>
    </row>
    <row r="36669" spans="37:37" ht="12.75">
      <c r="AK36669" s="121"/>
    </row>
    <row r="36670" spans="37:37" ht="12.75">
      <c r="AK36670" s="121"/>
    </row>
    <row r="36671" spans="37:37" ht="12.75">
      <c r="AK36671" s="121"/>
    </row>
    <row r="36672" spans="37:37" ht="12.75">
      <c r="AK36672" s="121"/>
    </row>
    <row r="36673" spans="37:37" ht="12.75">
      <c r="AK36673" s="121"/>
    </row>
    <row r="36674" spans="37:37" ht="12.75">
      <c r="AK36674" s="121"/>
    </row>
    <row r="36675" spans="37:37" ht="12.75">
      <c r="AK36675" s="121"/>
    </row>
    <row r="36676" spans="37:37" ht="12.75">
      <c r="AK36676" s="121"/>
    </row>
    <row r="36677" spans="37:37" ht="12.75">
      <c r="AK36677" s="121"/>
    </row>
    <row r="36678" spans="37:37" ht="12.75">
      <c r="AK36678" s="121"/>
    </row>
    <row r="36679" spans="37:37" ht="12.75">
      <c r="AK36679" s="121"/>
    </row>
    <row r="36680" spans="37:37" ht="12.75">
      <c r="AK36680" s="121"/>
    </row>
    <row r="36681" spans="37:37" ht="12.75">
      <c r="AK36681" s="121"/>
    </row>
    <row r="36682" spans="37:37" ht="12.75">
      <c r="AK36682" s="121"/>
    </row>
    <row r="36683" spans="37:37" ht="12.75">
      <c r="AK36683" s="121"/>
    </row>
    <row r="36684" spans="37:37" ht="12.75">
      <c r="AK36684" s="121"/>
    </row>
    <row r="36685" spans="37:37" ht="12.75">
      <c r="AK36685" s="121"/>
    </row>
    <row r="36686" spans="37:37" ht="12.75">
      <c r="AK36686" s="121"/>
    </row>
    <row r="36687" spans="37:37" ht="12.75">
      <c r="AK36687" s="121"/>
    </row>
    <row r="36688" spans="37:37" ht="12.75">
      <c r="AK36688" s="121"/>
    </row>
    <row r="36689" spans="37:37" ht="12.75">
      <c r="AK36689" s="121"/>
    </row>
    <row r="36690" spans="37:37" ht="12.75">
      <c r="AK36690" s="121"/>
    </row>
    <row r="36691" spans="37:37" ht="12.75">
      <c r="AK36691" s="121"/>
    </row>
    <row r="36692" spans="37:37" ht="12.75">
      <c r="AK36692" s="121"/>
    </row>
    <row r="36693" spans="37:37" ht="12.75">
      <c r="AK36693" s="121"/>
    </row>
    <row r="36694" spans="37:37" ht="12.75">
      <c r="AK36694" s="121"/>
    </row>
    <row r="36695" spans="37:37" ht="12.75">
      <c r="AK36695" s="121"/>
    </row>
    <row r="36696" spans="37:37" ht="12.75">
      <c r="AK36696" s="121"/>
    </row>
    <row r="36697" spans="37:37" ht="12.75">
      <c r="AK36697" s="121"/>
    </row>
    <row r="36698" spans="37:37" ht="12.75">
      <c r="AK36698" s="121"/>
    </row>
    <row r="36699" spans="37:37" ht="12.75">
      <c r="AK36699" s="121"/>
    </row>
    <row r="36700" spans="37:37" ht="12.75">
      <c r="AK36700" s="121"/>
    </row>
    <row r="36701" spans="37:37" ht="12.75">
      <c r="AK36701" s="121"/>
    </row>
    <row r="36702" spans="37:37" ht="12.75">
      <c r="AK36702" s="121"/>
    </row>
    <row r="36703" spans="37:37" ht="12.75">
      <c r="AK36703" s="121"/>
    </row>
    <row r="36704" spans="37:37" ht="12.75">
      <c r="AK36704" s="121"/>
    </row>
    <row r="36705" spans="37:37" ht="12.75">
      <c r="AK36705" s="121"/>
    </row>
    <row r="36706" spans="37:37" ht="12.75">
      <c r="AK36706" s="121"/>
    </row>
    <row r="36707" spans="37:37" ht="12.75">
      <c r="AK36707" s="121"/>
    </row>
    <row r="36708" spans="37:37" ht="12.75">
      <c r="AK36708" s="121"/>
    </row>
    <row r="36709" spans="37:37" ht="12.75">
      <c r="AK36709" s="121"/>
    </row>
    <row r="36710" spans="37:37" ht="12.75">
      <c r="AK36710" s="121"/>
    </row>
    <row r="36711" spans="37:37" ht="12.75">
      <c r="AK36711" s="121"/>
    </row>
    <row r="36712" spans="37:37" ht="12.75">
      <c r="AK36712" s="121"/>
    </row>
    <row r="36713" spans="37:37" ht="12.75">
      <c r="AK36713" s="121"/>
    </row>
    <row r="36714" spans="37:37" ht="12.75">
      <c r="AK36714" s="121"/>
    </row>
    <row r="36715" spans="37:37" ht="12.75">
      <c r="AK36715" s="121"/>
    </row>
    <row r="36716" spans="37:37" ht="12.75">
      <c r="AK36716" s="121"/>
    </row>
    <row r="36717" spans="37:37" ht="12.75">
      <c r="AK36717" s="121"/>
    </row>
    <row r="36718" spans="37:37" ht="12.75">
      <c r="AK36718" s="121"/>
    </row>
    <row r="36719" spans="37:37" ht="12.75">
      <c r="AK36719" s="121"/>
    </row>
    <row r="36720" spans="37:37" ht="12.75">
      <c r="AK36720" s="121"/>
    </row>
    <row r="36721" spans="37:37" ht="12.75">
      <c r="AK36721" s="121"/>
    </row>
    <row r="36722" spans="37:37" ht="12.75">
      <c r="AK36722" s="121"/>
    </row>
    <row r="36723" spans="37:37" ht="12.75">
      <c r="AK36723" s="121"/>
    </row>
    <row r="36724" spans="37:37" ht="12.75">
      <c r="AK36724" s="121"/>
    </row>
    <row r="36725" spans="37:37" ht="12.75">
      <c r="AK36725" s="121"/>
    </row>
    <row r="36726" spans="37:37" ht="12.75">
      <c r="AK36726" s="121"/>
    </row>
    <row r="36727" spans="37:37" ht="12.75">
      <c r="AK36727" s="121"/>
    </row>
    <row r="36728" spans="37:37" ht="12.75">
      <c r="AK36728" s="121"/>
    </row>
    <row r="36729" spans="37:37" ht="12.75">
      <c r="AK36729" s="121"/>
    </row>
    <row r="36730" spans="37:37" ht="12.75">
      <c r="AK36730" s="121"/>
    </row>
    <row r="36731" spans="37:37" ht="12.75">
      <c r="AK36731" s="121"/>
    </row>
    <row r="36732" spans="37:37" ht="12.75">
      <c r="AK36732" s="121"/>
    </row>
    <row r="36733" spans="37:37" ht="12.75">
      <c r="AK36733" s="121"/>
    </row>
    <row r="36734" spans="37:37" ht="12.75">
      <c r="AK36734" s="121"/>
    </row>
    <row r="36735" spans="37:37" ht="12.75">
      <c r="AK36735" s="121"/>
    </row>
    <row r="36736" spans="37:37" ht="12.75">
      <c r="AK36736" s="121"/>
    </row>
    <row r="36737" spans="37:37" ht="12.75">
      <c r="AK36737" s="121"/>
    </row>
    <row r="36738" spans="37:37" ht="12.75">
      <c r="AK36738" s="121"/>
    </row>
    <row r="36739" spans="37:37" ht="12.75">
      <c r="AK36739" s="121"/>
    </row>
    <row r="36740" spans="37:37" ht="12.75">
      <c r="AK36740" s="121"/>
    </row>
    <row r="36741" spans="37:37" ht="12.75">
      <c r="AK36741" s="121"/>
    </row>
    <row r="36742" spans="37:37" ht="12.75">
      <c r="AK36742" s="121"/>
    </row>
    <row r="36743" spans="37:37" ht="12.75">
      <c r="AK36743" s="121"/>
    </row>
    <row r="36744" spans="37:37" ht="12.75">
      <c r="AK36744" s="121"/>
    </row>
    <row r="36745" spans="37:37" ht="12.75">
      <c r="AK36745" s="121"/>
    </row>
    <row r="36746" spans="37:37" ht="12.75">
      <c r="AK36746" s="121"/>
    </row>
    <row r="36747" spans="37:37" ht="12.75">
      <c r="AK36747" s="121"/>
    </row>
    <row r="36748" spans="37:37" ht="12.75">
      <c r="AK36748" s="121"/>
    </row>
    <row r="36749" spans="37:37" ht="12.75">
      <c r="AK36749" s="121"/>
    </row>
    <row r="36750" spans="37:37" ht="12.75">
      <c r="AK36750" s="121"/>
    </row>
    <row r="36751" spans="37:37" ht="12.75">
      <c r="AK36751" s="121"/>
    </row>
    <row r="36752" spans="37:37" ht="12.75">
      <c r="AK36752" s="121"/>
    </row>
    <row r="36753" spans="37:37" ht="12.75">
      <c r="AK36753" s="121"/>
    </row>
    <row r="36754" spans="37:37" ht="12.75">
      <c r="AK36754" s="121"/>
    </row>
    <row r="36755" spans="37:37" ht="12.75">
      <c r="AK36755" s="121"/>
    </row>
    <row r="36756" spans="37:37" ht="12.75">
      <c r="AK36756" s="121"/>
    </row>
    <row r="36757" spans="37:37" ht="12.75">
      <c r="AK36757" s="121"/>
    </row>
    <row r="36758" spans="37:37" ht="12.75">
      <c r="AK36758" s="121"/>
    </row>
    <row r="36759" spans="37:37" ht="12.75">
      <c r="AK36759" s="121"/>
    </row>
    <row r="36760" spans="37:37" ht="12.75">
      <c r="AK36760" s="121"/>
    </row>
    <row r="36761" spans="37:37" ht="12.75">
      <c r="AK36761" s="121"/>
    </row>
    <row r="36762" spans="37:37" ht="12.75">
      <c r="AK36762" s="121"/>
    </row>
    <row r="36763" spans="37:37" ht="12.75">
      <c r="AK36763" s="121"/>
    </row>
    <row r="36764" spans="37:37" ht="12.75">
      <c r="AK36764" s="121"/>
    </row>
    <row r="36765" spans="37:37" ht="12.75">
      <c r="AK36765" s="121"/>
    </row>
    <row r="36766" spans="37:37" ht="12.75">
      <c r="AK36766" s="121"/>
    </row>
    <row r="36767" spans="37:37" ht="12.75">
      <c r="AK36767" s="121"/>
    </row>
    <row r="36768" spans="37:37" ht="12.75">
      <c r="AK36768" s="121"/>
    </row>
    <row r="36769" spans="37:37" ht="12.75">
      <c r="AK36769" s="121"/>
    </row>
    <row r="36770" spans="37:37" ht="12.75">
      <c r="AK36770" s="121"/>
    </row>
    <row r="36771" spans="37:37" ht="12.75">
      <c r="AK36771" s="121"/>
    </row>
    <row r="36772" spans="37:37" ht="12.75">
      <c r="AK36772" s="121"/>
    </row>
    <row r="36773" spans="37:37" ht="12.75">
      <c r="AK36773" s="121"/>
    </row>
    <row r="36774" spans="37:37" ht="12.75">
      <c r="AK36774" s="121"/>
    </row>
    <row r="36775" spans="37:37" ht="12.75">
      <c r="AK36775" s="121"/>
    </row>
    <row r="36776" spans="37:37" ht="12.75">
      <c r="AK36776" s="121"/>
    </row>
    <row r="36777" spans="37:37" ht="12.75">
      <c r="AK36777" s="121"/>
    </row>
    <row r="36778" spans="37:37" ht="12.75">
      <c r="AK36778" s="121"/>
    </row>
    <row r="36779" spans="37:37" ht="12.75">
      <c r="AK36779" s="121"/>
    </row>
    <row r="36780" spans="37:37" ht="12.75">
      <c r="AK36780" s="121"/>
    </row>
    <row r="36781" spans="37:37" ht="12.75">
      <c r="AK36781" s="121"/>
    </row>
    <row r="36782" spans="37:37" ht="12.75">
      <c r="AK36782" s="121"/>
    </row>
    <row r="36783" spans="37:37" ht="12.75">
      <c r="AK36783" s="121"/>
    </row>
    <row r="36784" spans="37:37" ht="12.75">
      <c r="AK36784" s="121"/>
    </row>
    <row r="36785" spans="37:37" ht="12.75">
      <c r="AK36785" s="121"/>
    </row>
    <row r="36786" spans="37:37" ht="12.75">
      <c r="AK36786" s="121"/>
    </row>
    <row r="36787" spans="37:37" ht="12.75">
      <c r="AK36787" s="121"/>
    </row>
    <row r="36788" spans="37:37" ht="12.75">
      <c r="AK36788" s="121"/>
    </row>
    <row r="36789" spans="37:37" ht="12.75">
      <c r="AK36789" s="121"/>
    </row>
    <row r="36790" spans="37:37" ht="12.75">
      <c r="AK36790" s="121"/>
    </row>
    <row r="36791" spans="37:37" ht="12.75">
      <c r="AK36791" s="121"/>
    </row>
    <row r="36792" spans="37:37" ht="12.75">
      <c r="AK36792" s="121"/>
    </row>
    <row r="36793" spans="37:37" ht="12.75">
      <c r="AK36793" s="121"/>
    </row>
    <row r="36794" spans="37:37" ht="12.75">
      <c r="AK36794" s="121"/>
    </row>
    <row r="36795" spans="37:37" ht="12.75">
      <c r="AK36795" s="121"/>
    </row>
    <row r="36796" spans="37:37" ht="12.75">
      <c r="AK36796" s="121"/>
    </row>
    <row r="36797" spans="37:37" ht="12.75">
      <c r="AK36797" s="121"/>
    </row>
    <row r="36798" spans="37:37" ht="12.75">
      <c r="AK36798" s="121"/>
    </row>
    <row r="36799" spans="37:37" ht="12.75">
      <c r="AK36799" s="121"/>
    </row>
    <row r="36800" spans="37:37" ht="12.75">
      <c r="AK36800" s="121"/>
    </row>
    <row r="36801" spans="37:37" ht="12.75">
      <c r="AK36801" s="121"/>
    </row>
    <row r="36802" spans="37:37" ht="12.75">
      <c r="AK36802" s="121"/>
    </row>
    <row r="36803" spans="37:37" ht="12.75">
      <c r="AK36803" s="121"/>
    </row>
    <row r="36804" spans="37:37" ht="12.75">
      <c r="AK36804" s="121"/>
    </row>
    <row r="36805" spans="37:37" ht="12.75">
      <c r="AK36805" s="121"/>
    </row>
    <row r="36806" spans="37:37" ht="12.75">
      <c r="AK36806" s="121"/>
    </row>
    <row r="36807" spans="37:37" ht="12.75">
      <c r="AK36807" s="121"/>
    </row>
    <row r="36808" spans="37:37" ht="12.75">
      <c r="AK36808" s="121"/>
    </row>
    <row r="36809" spans="37:37" ht="12.75">
      <c r="AK36809" s="121"/>
    </row>
    <row r="36810" spans="37:37" ht="12.75">
      <c r="AK36810" s="121"/>
    </row>
    <row r="36811" spans="37:37" ht="12.75">
      <c r="AK36811" s="121"/>
    </row>
    <row r="36812" spans="37:37" ht="12.75">
      <c r="AK36812" s="121"/>
    </row>
    <row r="36813" spans="37:37" ht="12.75">
      <c r="AK36813" s="121"/>
    </row>
    <row r="36814" spans="37:37" ht="12.75">
      <c r="AK36814" s="121"/>
    </row>
    <row r="36815" spans="37:37" ht="12.75">
      <c r="AK36815" s="121"/>
    </row>
    <row r="36816" spans="37:37" ht="12.75">
      <c r="AK36816" s="121"/>
    </row>
    <row r="36817" spans="37:37" ht="12.75">
      <c r="AK36817" s="121"/>
    </row>
    <row r="36818" spans="37:37" ht="12.75">
      <c r="AK36818" s="121"/>
    </row>
    <row r="36819" spans="37:37" ht="12.75">
      <c r="AK36819" s="121"/>
    </row>
    <row r="36820" spans="37:37" ht="12.75">
      <c r="AK36820" s="121"/>
    </row>
    <row r="36821" spans="37:37" ht="12.75">
      <c r="AK36821" s="121"/>
    </row>
    <row r="36822" spans="37:37" ht="12.75">
      <c r="AK36822" s="121"/>
    </row>
    <row r="36823" spans="37:37" ht="12.75">
      <c r="AK36823" s="121"/>
    </row>
    <row r="36824" spans="37:37" ht="12.75">
      <c r="AK36824" s="121"/>
    </row>
    <row r="36825" spans="37:37" ht="12.75">
      <c r="AK36825" s="121"/>
    </row>
    <row r="36826" spans="37:37" ht="12.75">
      <c r="AK36826" s="121"/>
    </row>
    <row r="36827" spans="37:37" ht="12.75">
      <c r="AK36827" s="121"/>
    </row>
    <row r="36828" spans="37:37" ht="12.75">
      <c r="AK36828" s="121"/>
    </row>
    <row r="36829" spans="37:37" ht="12.75">
      <c r="AK36829" s="121"/>
    </row>
    <row r="36830" spans="37:37" ht="12.75">
      <c r="AK36830" s="121"/>
    </row>
    <row r="36831" spans="37:37" ht="12.75">
      <c r="AK36831" s="121"/>
    </row>
    <row r="36832" spans="37:37" ht="12.75">
      <c r="AK36832" s="121"/>
    </row>
    <row r="36833" spans="37:37" ht="12.75">
      <c r="AK36833" s="121"/>
    </row>
    <row r="36834" spans="37:37" ht="12.75">
      <c r="AK36834" s="121"/>
    </row>
    <row r="36835" spans="37:37" ht="12.75">
      <c r="AK36835" s="121"/>
    </row>
    <row r="36836" spans="37:37" ht="12.75">
      <c r="AK36836" s="121"/>
    </row>
    <row r="36837" spans="37:37" ht="12.75">
      <c r="AK36837" s="121"/>
    </row>
    <row r="36838" spans="37:37" ht="12.75">
      <c r="AK36838" s="121"/>
    </row>
    <row r="36839" spans="37:37" ht="12.75">
      <c r="AK36839" s="121"/>
    </row>
    <row r="36840" spans="37:37" ht="12.75">
      <c r="AK36840" s="121"/>
    </row>
    <row r="36841" spans="37:37" ht="12.75">
      <c r="AK36841" s="121"/>
    </row>
    <row r="36842" spans="37:37" ht="12.75">
      <c r="AK36842" s="121"/>
    </row>
    <row r="36843" spans="37:37" ht="12.75">
      <c r="AK36843" s="121"/>
    </row>
    <row r="36844" spans="37:37" ht="12.75">
      <c r="AK36844" s="121"/>
    </row>
    <row r="36845" spans="37:37" ht="12.75">
      <c r="AK36845" s="121"/>
    </row>
    <row r="36846" spans="37:37" ht="12.75">
      <c r="AK36846" s="121"/>
    </row>
    <row r="36847" spans="37:37" ht="12.75">
      <c r="AK36847" s="121"/>
    </row>
    <row r="36848" spans="37:37" ht="12.75">
      <c r="AK36848" s="121"/>
    </row>
    <row r="36849" spans="37:37" ht="12.75">
      <c r="AK36849" s="121"/>
    </row>
    <row r="36850" spans="37:37" ht="12.75">
      <c r="AK36850" s="121"/>
    </row>
    <row r="36851" spans="37:37" ht="12.75">
      <c r="AK36851" s="121"/>
    </row>
    <row r="36852" spans="37:37" ht="12.75">
      <c r="AK36852" s="121"/>
    </row>
    <row r="36853" spans="37:37" ht="12.75">
      <c r="AK36853" s="121"/>
    </row>
    <row r="36854" spans="37:37" ht="12.75">
      <c r="AK36854" s="121"/>
    </row>
    <row r="36855" spans="37:37" ht="12.75">
      <c r="AK36855" s="121"/>
    </row>
    <row r="36856" spans="37:37" ht="12.75">
      <c r="AK36856" s="121"/>
    </row>
    <row r="36857" spans="37:37" ht="12.75">
      <c r="AK36857" s="121"/>
    </row>
    <row r="36858" spans="37:37" ht="12.75">
      <c r="AK36858" s="121"/>
    </row>
    <row r="36859" spans="37:37" ht="12.75">
      <c r="AK36859" s="121"/>
    </row>
    <row r="36860" spans="37:37" ht="12.75">
      <c r="AK36860" s="121"/>
    </row>
    <row r="36861" spans="37:37" ht="12.75">
      <c r="AK36861" s="121"/>
    </row>
    <row r="36862" spans="37:37" ht="12.75">
      <c r="AK36862" s="121"/>
    </row>
    <row r="36863" spans="37:37" ht="12.75">
      <c r="AK36863" s="121"/>
    </row>
    <row r="36864" spans="37:37" ht="12.75">
      <c r="AK36864" s="121"/>
    </row>
    <row r="36865" spans="37:37" ht="12.75">
      <c r="AK36865" s="121"/>
    </row>
    <row r="36866" spans="37:37" ht="12.75">
      <c r="AK36866" s="121"/>
    </row>
    <row r="36867" spans="37:37" ht="12.75">
      <c r="AK36867" s="121"/>
    </row>
    <row r="36868" spans="37:37" ht="12.75">
      <c r="AK36868" s="121"/>
    </row>
    <row r="36869" spans="37:37" ht="12.75">
      <c r="AK36869" s="121"/>
    </row>
    <row r="36870" spans="37:37" ht="12.75">
      <c r="AK36870" s="121"/>
    </row>
    <row r="36871" spans="37:37" ht="12.75">
      <c r="AK36871" s="121"/>
    </row>
    <row r="36872" spans="37:37" ht="12.75">
      <c r="AK36872" s="121"/>
    </row>
    <row r="36873" spans="37:37" ht="12.75">
      <c r="AK36873" s="121"/>
    </row>
    <row r="36874" spans="37:37" ht="12.75">
      <c r="AK36874" s="121"/>
    </row>
    <row r="36875" spans="37:37" ht="12.75">
      <c r="AK36875" s="121"/>
    </row>
    <row r="36876" spans="37:37" ht="12.75">
      <c r="AK36876" s="121"/>
    </row>
    <row r="36877" spans="37:37" ht="12.75">
      <c r="AK36877" s="121"/>
    </row>
    <row r="36878" spans="37:37" ht="12.75">
      <c r="AK36878" s="121"/>
    </row>
    <row r="36879" spans="37:37" ht="12.75">
      <c r="AK36879" s="121"/>
    </row>
    <row r="36880" spans="37:37" ht="12.75">
      <c r="AK36880" s="121"/>
    </row>
    <row r="36881" spans="37:37" ht="12.75">
      <c r="AK36881" s="121"/>
    </row>
    <row r="36882" spans="37:37" ht="12.75">
      <c r="AK36882" s="121"/>
    </row>
    <row r="36883" spans="37:37" ht="12.75">
      <c r="AK36883" s="121"/>
    </row>
    <row r="36884" spans="37:37" ht="12.75">
      <c r="AK36884" s="121"/>
    </row>
    <row r="36885" spans="37:37" ht="12.75">
      <c r="AK36885" s="121"/>
    </row>
    <row r="36886" spans="37:37" ht="12.75">
      <c r="AK36886" s="121"/>
    </row>
    <row r="36887" spans="37:37" ht="12.75">
      <c r="AK36887" s="121"/>
    </row>
    <row r="36888" spans="37:37" ht="12.75">
      <c r="AK36888" s="121"/>
    </row>
    <row r="36889" spans="37:37" ht="12.75">
      <c r="AK36889" s="121"/>
    </row>
    <row r="36890" spans="37:37" ht="12.75">
      <c r="AK36890" s="121"/>
    </row>
    <row r="36891" spans="37:37" ht="12.75">
      <c r="AK36891" s="121"/>
    </row>
    <row r="36892" spans="37:37" ht="12.75">
      <c r="AK36892" s="121"/>
    </row>
    <row r="36893" spans="37:37" ht="12.75">
      <c r="AK36893" s="121"/>
    </row>
    <row r="36894" spans="37:37" ht="12.75">
      <c r="AK36894" s="121"/>
    </row>
    <row r="36895" spans="37:37" ht="12.75">
      <c r="AK36895" s="121"/>
    </row>
    <row r="36896" spans="37:37" ht="12.75">
      <c r="AK36896" s="121"/>
    </row>
    <row r="36897" spans="37:37" ht="12.75">
      <c r="AK36897" s="121"/>
    </row>
    <row r="36898" spans="37:37" ht="12.75">
      <c r="AK36898" s="121"/>
    </row>
    <row r="36899" spans="37:37" ht="12.75">
      <c r="AK36899" s="121"/>
    </row>
    <row r="36900" spans="37:37" ht="12.75">
      <c r="AK36900" s="121"/>
    </row>
    <row r="36901" spans="37:37" ht="12.75">
      <c r="AK36901" s="121"/>
    </row>
    <row r="36902" spans="37:37" ht="12.75">
      <c r="AK36902" s="121"/>
    </row>
    <row r="36903" spans="37:37" ht="12.75">
      <c r="AK36903" s="121"/>
    </row>
    <row r="36904" spans="37:37" ht="12.75">
      <c r="AK36904" s="121"/>
    </row>
    <row r="36905" spans="37:37" ht="12.75">
      <c r="AK36905" s="121"/>
    </row>
    <row r="36906" spans="37:37" ht="12.75">
      <c r="AK36906" s="121"/>
    </row>
    <row r="36907" spans="37:37" ht="12.75">
      <c r="AK36907" s="121"/>
    </row>
    <row r="36908" spans="37:37" ht="12.75">
      <c r="AK36908" s="121"/>
    </row>
    <row r="36909" spans="37:37" ht="12.75">
      <c r="AK36909" s="121"/>
    </row>
    <row r="36910" spans="37:37" ht="12.75">
      <c r="AK36910" s="121"/>
    </row>
    <row r="36911" spans="37:37" ht="12.75">
      <c r="AK36911" s="121"/>
    </row>
    <row r="36912" spans="37:37" ht="12.75">
      <c r="AK36912" s="121"/>
    </row>
    <row r="36913" spans="37:37" ht="12.75">
      <c r="AK36913" s="121"/>
    </row>
    <row r="36914" spans="37:37" ht="12.75">
      <c r="AK36914" s="121"/>
    </row>
    <row r="36915" spans="37:37" ht="12.75">
      <c r="AK36915" s="121"/>
    </row>
    <row r="36916" spans="37:37" ht="12.75">
      <c r="AK36916" s="121"/>
    </row>
    <row r="36917" spans="37:37" ht="12.75">
      <c r="AK36917" s="121"/>
    </row>
    <row r="36918" spans="37:37" ht="12.75">
      <c r="AK36918" s="121"/>
    </row>
    <row r="36919" spans="37:37" ht="12.75">
      <c r="AK36919" s="121"/>
    </row>
    <row r="36920" spans="37:37" ht="12.75">
      <c r="AK36920" s="121"/>
    </row>
    <row r="36921" spans="37:37" ht="12.75">
      <c r="AK36921" s="121"/>
    </row>
    <row r="36922" spans="37:37" ht="12.75">
      <c r="AK36922" s="121"/>
    </row>
    <row r="36923" spans="37:37" ht="12.75">
      <c r="AK36923" s="121"/>
    </row>
    <row r="36924" spans="37:37" ht="12.75">
      <c r="AK36924" s="121"/>
    </row>
    <row r="36925" spans="37:37" ht="12.75">
      <c r="AK36925" s="121"/>
    </row>
    <row r="36926" spans="37:37" ht="12.75">
      <c r="AK36926" s="121"/>
    </row>
    <row r="36927" spans="37:37" ht="12.75">
      <c r="AK36927" s="121"/>
    </row>
    <row r="36928" spans="37:37" ht="12.75">
      <c r="AK36928" s="121"/>
    </row>
    <row r="36929" spans="37:37" ht="12.75">
      <c r="AK36929" s="121"/>
    </row>
    <row r="36930" spans="37:37" ht="12.75">
      <c r="AK36930" s="121"/>
    </row>
    <row r="36931" spans="37:37" ht="12.75">
      <c r="AK36931" s="121"/>
    </row>
    <row r="36932" spans="37:37" ht="12.75">
      <c r="AK36932" s="121"/>
    </row>
    <row r="36933" spans="37:37" ht="12.75">
      <c r="AK36933" s="121"/>
    </row>
    <row r="36934" spans="37:37" ht="12.75">
      <c r="AK36934" s="121"/>
    </row>
    <row r="36935" spans="37:37" ht="12.75">
      <c r="AK36935" s="121"/>
    </row>
    <row r="36936" spans="37:37" ht="12.75">
      <c r="AK36936" s="121"/>
    </row>
    <row r="36937" spans="37:37" ht="12.75">
      <c r="AK36937" s="121"/>
    </row>
    <row r="36938" spans="37:37" ht="12.75">
      <c r="AK36938" s="121"/>
    </row>
    <row r="36939" spans="37:37" ht="12.75">
      <c r="AK36939" s="121"/>
    </row>
    <row r="36940" spans="37:37" ht="12.75">
      <c r="AK36940" s="121"/>
    </row>
    <row r="36941" spans="37:37" ht="12.75">
      <c r="AK36941" s="121"/>
    </row>
    <row r="36942" spans="37:37" ht="12.75">
      <c r="AK36942" s="121"/>
    </row>
    <row r="36943" spans="37:37" ht="12.75">
      <c r="AK36943" s="121"/>
    </row>
    <row r="36944" spans="37:37" ht="12.75">
      <c r="AK36944" s="121"/>
    </row>
    <row r="36945" spans="37:37" ht="12.75">
      <c r="AK36945" s="121"/>
    </row>
    <row r="36946" spans="37:37" ht="12.75">
      <c r="AK36946" s="121"/>
    </row>
    <row r="36947" spans="37:37" ht="12.75">
      <c r="AK36947" s="121"/>
    </row>
    <row r="36948" spans="37:37" ht="12.75">
      <c r="AK36948" s="121"/>
    </row>
    <row r="36949" spans="37:37" ht="12.75">
      <c r="AK36949" s="121"/>
    </row>
    <row r="36950" spans="37:37" ht="12.75">
      <c r="AK36950" s="121"/>
    </row>
    <row r="36951" spans="37:37" ht="12.75">
      <c r="AK36951" s="121"/>
    </row>
    <row r="36952" spans="37:37" ht="12.75">
      <c r="AK36952" s="121"/>
    </row>
    <row r="36953" spans="37:37" ht="12.75">
      <c r="AK36953" s="121"/>
    </row>
    <row r="36954" spans="37:37" ht="12.75">
      <c r="AK36954" s="121"/>
    </row>
    <row r="36955" spans="37:37" ht="12.75">
      <c r="AK36955" s="121"/>
    </row>
    <row r="36956" spans="37:37" ht="12.75">
      <c r="AK36956" s="121"/>
    </row>
    <row r="36957" spans="37:37" ht="12.75">
      <c r="AK36957" s="121"/>
    </row>
    <row r="36958" spans="37:37" ht="12.75">
      <c r="AK36958" s="121"/>
    </row>
    <row r="36959" spans="37:37" ht="12.75">
      <c r="AK36959" s="121"/>
    </row>
    <row r="36960" spans="37:37" ht="12.75">
      <c r="AK36960" s="121"/>
    </row>
    <row r="36961" spans="37:37" ht="12.75">
      <c r="AK36961" s="121"/>
    </row>
    <row r="36962" spans="37:37" ht="12.75">
      <c r="AK36962" s="121"/>
    </row>
    <row r="36963" spans="37:37" ht="12.75">
      <c r="AK36963" s="121"/>
    </row>
    <row r="36964" spans="37:37" ht="12.75">
      <c r="AK36964" s="121"/>
    </row>
    <row r="36965" spans="37:37" ht="12.75">
      <c r="AK36965" s="121"/>
    </row>
    <row r="36966" spans="37:37" ht="12.75">
      <c r="AK36966" s="121"/>
    </row>
    <row r="36967" spans="37:37" ht="12.75">
      <c r="AK36967" s="121"/>
    </row>
    <row r="36968" spans="37:37" ht="12.75">
      <c r="AK36968" s="121"/>
    </row>
    <row r="36969" spans="37:37" ht="12.75">
      <c r="AK36969" s="121"/>
    </row>
    <row r="36970" spans="37:37" ht="12.75">
      <c r="AK36970" s="121"/>
    </row>
    <row r="36971" spans="37:37" ht="12.75">
      <c r="AK36971" s="121"/>
    </row>
    <row r="36972" spans="37:37" ht="12.75">
      <c r="AK36972" s="121"/>
    </row>
    <row r="36973" spans="37:37" ht="12.75">
      <c r="AK36973" s="121"/>
    </row>
    <row r="36974" spans="37:37" ht="12.75">
      <c r="AK36974" s="121"/>
    </row>
    <row r="36975" spans="37:37" ht="12.75">
      <c r="AK36975" s="121"/>
    </row>
    <row r="36976" spans="37:37" ht="12.75">
      <c r="AK36976" s="121"/>
    </row>
    <row r="36977" spans="37:37" ht="12.75">
      <c r="AK36977" s="121"/>
    </row>
    <row r="36978" spans="37:37" ht="12.75">
      <c r="AK36978" s="121"/>
    </row>
    <row r="36979" spans="37:37" ht="12.75">
      <c r="AK36979" s="121"/>
    </row>
    <row r="36980" spans="37:37" ht="12.75">
      <c r="AK36980" s="121"/>
    </row>
    <row r="36981" spans="37:37" ht="12.75">
      <c r="AK36981" s="121"/>
    </row>
    <row r="36982" spans="37:37" ht="12.75">
      <c r="AK36982" s="121"/>
    </row>
    <row r="36983" spans="37:37" ht="12.75">
      <c r="AK36983" s="121"/>
    </row>
    <row r="36984" spans="37:37" ht="12.75">
      <c r="AK36984" s="121"/>
    </row>
    <row r="36985" spans="37:37" ht="12.75">
      <c r="AK36985" s="121"/>
    </row>
    <row r="36986" spans="37:37" ht="12.75">
      <c r="AK36986" s="121"/>
    </row>
    <row r="36987" spans="37:37" ht="12.75">
      <c r="AK36987" s="121"/>
    </row>
    <row r="36988" spans="37:37" ht="12.75">
      <c r="AK36988" s="121"/>
    </row>
    <row r="36989" spans="37:37" ht="12.75">
      <c r="AK36989" s="121"/>
    </row>
    <row r="36990" spans="37:37" ht="12.75">
      <c r="AK36990" s="121"/>
    </row>
    <row r="36991" spans="37:37" ht="12.75">
      <c r="AK36991" s="121"/>
    </row>
    <row r="36992" spans="37:37" ht="12.75">
      <c r="AK36992" s="121"/>
    </row>
    <row r="36993" spans="37:37" ht="12.75">
      <c r="AK36993" s="121"/>
    </row>
    <row r="36994" spans="37:37" ht="12.75">
      <c r="AK36994" s="121"/>
    </row>
    <row r="36995" spans="37:37" ht="12.75">
      <c r="AK36995" s="121"/>
    </row>
    <row r="36996" spans="37:37" ht="12.75">
      <c r="AK36996" s="121"/>
    </row>
    <row r="36997" spans="37:37" ht="12.75">
      <c r="AK36997" s="121"/>
    </row>
    <row r="36998" spans="37:37" ht="12.75">
      <c r="AK36998" s="121"/>
    </row>
    <row r="36999" spans="37:37" ht="12.75">
      <c r="AK36999" s="121"/>
    </row>
    <row r="37000" spans="37:37" ht="12.75">
      <c r="AK37000" s="121"/>
    </row>
    <row r="37001" spans="37:37" ht="12.75">
      <c r="AK37001" s="121"/>
    </row>
    <row r="37002" spans="37:37" ht="12.75">
      <c r="AK37002" s="121"/>
    </row>
    <row r="37003" spans="37:37" ht="12.75">
      <c r="AK37003" s="121"/>
    </row>
    <row r="37004" spans="37:37" ht="12.75">
      <c r="AK37004" s="121"/>
    </row>
    <row r="37005" spans="37:37" ht="12.75">
      <c r="AK37005" s="121"/>
    </row>
    <row r="37006" spans="37:37" ht="12.75">
      <c r="AK37006" s="121"/>
    </row>
    <row r="37007" spans="37:37" ht="12.75">
      <c r="AK37007" s="121"/>
    </row>
    <row r="37008" spans="37:37" ht="12.75">
      <c r="AK37008" s="121"/>
    </row>
    <row r="37009" spans="37:37" ht="12.75">
      <c r="AK37009" s="121"/>
    </row>
    <row r="37010" spans="37:37" ht="12.75">
      <c r="AK37010" s="121"/>
    </row>
    <row r="37011" spans="37:37" ht="12.75">
      <c r="AK37011" s="121"/>
    </row>
    <row r="37012" spans="37:37" ht="12.75">
      <c r="AK37012" s="121"/>
    </row>
    <row r="37013" spans="37:37" ht="12.75">
      <c r="AK37013" s="121"/>
    </row>
    <row r="37014" spans="37:37" ht="12.75">
      <c r="AK37014" s="121"/>
    </row>
    <row r="37015" spans="37:37" ht="12.75">
      <c r="AK37015" s="121"/>
    </row>
    <row r="37016" spans="37:37" ht="12.75">
      <c r="AK37016" s="121"/>
    </row>
    <row r="37017" spans="37:37" ht="12.75">
      <c r="AK37017" s="121"/>
    </row>
    <row r="37018" spans="37:37" ht="12.75">
      <c r="AK37018" s="121"/>
    </row>
    <row r="37019" spans="37:37" ht="12.75">
      <c r="AK37019" s="121"/>
    </row>
    <row r="37020" spans="37:37" ht="12.75">
      <c r="AK37020" s="121"/>
    </row>
    <row r="37021" spans="37:37" ht="12.75">
      <c r="AK37021" s="121"/>
    </row>
    <row r="37022" spans="37:37" ht="12.75">
      <c r="AK37022" s="121"/>
    </row>
    <row r="37023" spans="37:37" ht="12.75">
      <c r="AK37023" s="121"/>
    </row>
    <row r="37024" spans="37:37" ht="12.75">
      <c r="AK37024" s="121"/>
    </row>
    <row r="37025" spans="37:37" ht="12.75">
      <c r="AK37025" s="121"/>
    </row>
    <row r="37026" spans="37:37" ht="12.75">
      <c r="AK37026" s="121"/>
    </row>
    <row r="37027" spans="37:37" ht="12.75">
      <c r="AK37027" s="121"/>
    </row>
    <row r="37028" spans="37:37" ht="12.75">
      <c r="AK37028" s="121"/>
    </row>
    <row r="37029" spans="37:37" ht="12.75">
      <c r="AK37029" s="121"/>
    </row>
    <row r="37030" spans="37:37" ht="12.75">
      <c r="AK37030" s="121"/>
    </row>
    <row r="37031" spans="37:37" ht="12.75">
      <c r="AK37031" s="121"/>
    </row>
    <row r="37032" spans="37:37" ht="12.75">
      <c r="AK37032" s="121"/>
    </row>
    <row r="37033" spans="37:37" ht="12.75">
      <c r="AK37033" s="121"/>
    </row>
    <row r="37034" spans="37:37" ht="12.75">
      <c r="AK37034" s="121"/>
    </row>
    <row r="37035" spans="37:37" ht="12.75">
      <c r="AK37035" s="121"/>
    </row>
    <row r="37036" spans="37:37" ht="12.75">
      <c r="AK37036" s="121"/>
    </row>
    <row r="37037" spans="37:37" ht="12.75">
      <c r="AK37037" s="121"/>
    </row>
    <row r="37038" spans="37:37" ht="12.75">
      <c r="AK37038" s="121"/>
    </row>
    <row r="37039" spans="37:37" ht="12.75">
      <c r="AK37039" s="121"/>
    </row>
    <row r="37040" spans="37:37" ht="12.75">
      <c r="AK37040" s="121"/>
    </row>
    <row r="37041" spans="37:37" ht="12.75">
      <c r="AK37041" s="121"/>
    </row>
    <row r="37042" spans="37:37" ht="12.75">
      <c r="AK37042" s="121"/>
    </row>
    <row r="37043" spans="37:37" ht="12.75">
      <c r="AK37043" s="121"/>
    </row>
    <row r="37044" spans="37:37" ht="12.75">
      <c r="AK37044" s="121"/>
    </row>
    <row r="37045" spans="37:37" ht="12.75">
      <c r="AK37045" s="121"/>
    </row>
    <row r="37046" spans="37:37" ht="12.75">
      <c r="AK37046" s="121"/>
    </row>
    <row r="37047" spans="37:37" ht="12.75">
      <c r="AK37047" s="121"/>
    </row>
    <row r="37048" spans="37:37" ht="12.75">
      <c r="AK37048" s="121"/>
    </row>
    <row r="37049" spans="37:37" ht="12.75">
      <c r="AK37049" s="121"/>
    </row>
    <row r="37050" spans="37:37" ht="12.75">
      <c r="AK37050" s="121"/>
    </row>
    <row r="37051" spans="37:37" ht="12.75">
      <c r="AK37051" s="121"/>
    </row>
    <row r="37052" spans="37:37" ht="12.75">
      <c r="AK37052" s="121"/>
    </row>
    <row r="37053" spans="37:37" ht="12.75">
      <c r="AK37053" s="121"/>
    </row>
    <row r="37054" spans="37:37" ht="12.75">
      <c r="AK37054" s="121"/>
    </row>
    <row r="37055" spans="37:37" ht="12.75">
      <c r="AK37055" s="121"/>
    </row>
    <row r="37056" spans="37:37" ht="12.75">
      <c r="AK37056" s="121"/>
    </row>
    <row r="37057" spans="37:37" ht="12.75">
      <c r="AK37057" s="121"/>
    </row>
    <row r="37058" spans="37:37" ht="12.75">
      <c r="AK37058" s="121"/>
    </row>
    <row r="37059" spans="37:37" ht="12.75">
      <c r="AK37059" s="121"/>
    </row>
    <row r="37060" spans="37:37" ht="12.75">
      <c r="AK37060" s="121"/>
    </row>
    <row r="37061" spans="37:37" ht="12.75">
      <c r="AK37061" s="121"/>
    </row>
    <row r="37062" spans="37:37" ht="12.75">
      <c r="AK37062" s="121"/>
    </row>
    <row r="37063" spans="37:37" ht="12.75">
      <c r="AK37063" s="121"/>
    </row>
    <row r="37064" spans="37:37" ht="12.75">
      <c r="AK37064" s="121"/>
    </row>
    <row r="37065" spans="37:37" ht="12.75">
      <c r="AK37065" s="121"/>
    </row>
    <row r="37066" spans="37:37" ht="12.75">
      <c r="AK37066" s="121"/>
    </row>
    <row r="37067" spans="37:37" ht="12.75">
      <c r="AK37067" s="121"/>
    </row>
    <row r="37068" spans="37:37" ht="12.75">
      <c r="AK37068" s="121"/>
    </row>
    <row r="37069" spans="37:37" ht="12.75">
      <c r="AK37069" s="121"/>
    </row>
    <row r="37070" spans="37:37" ht="12.75">
      <c r="AK37070" s="121"/>
    </row>
    <row r="37071" spans="37:37" ht="12.75">
      <c r="AK37071" s="121"/>
    </row>
    <row r="37072" spans="37:37" ht="12.75">
      <c r="AK37072" s="121"/>
    </row>
    <row r="37073" spans="37:37" ht="12.75">
      <c r="AK37073" s="121"/>
    </row>
    <row r="37074" spans="37:37" ht="12.75">
      <c r="AK37074" s="121"/>
    </row>
    <row r="37075" spans="37:37" ht="12.75">
      <c r="AK37075" s="121"/>
    </row>
    <row r="37076" spans="37:37" ht="12.75">
      <c r="AK37076" s="121"/>
    </row>
    <row r="37077" spans="37:37" ht="12.75">
      <c r="AK37077" s="121"/>
    </row>
    <row r="37078" spans="37:37" ht="12.75">
      <c r="AK37078" s="121"/>
    </row>
    <row r="37079" spans="37:37" ht="12.75">
      <c r="AK37079" s="121"/>
    </row>
    <row r="37080" spans="37:37" ht="12.75">
      <c r="AK37080" s="121"/>
    </row>
    <row r="37081" spans="37:37" ht="12.75">
      <c r="AK37081" s="121"/>
    </row>
    <row r="37082" spans="37:37" ht="12.75">
      <c r="AK37082" s="121"/>
    </row>
    <row r="37083" spans="37:37" ht="12.75">
      <c r="AK37083" s="121"/>
    </row>
    <row r="37084" spans="37:37" ht="12.75">
      <c r="AK37084" s="121"/>
    </row>
    <row r="37085" spans="37:37" ht="12.75">
      <c r="AK37085" s="121"/>
    </row>
    <row r="37086" spans="37:37" ht="12.75">
      <c r="AK37086" s="121"/>
    </row>
    <row r="37087" spans="37:37" ht="12.75">
      <c r="AK37087" s="121"/>
    </row>
    <row r="37088" spans="37:37" ht="12.75">
      <c r="AK37088" s="121"/>
    </row>
    <row r="37089" spans="37:37" ht="12.75">
      <c r="AK37089" s="121"/>
    </row>
    <row r="37090" spans="37:37" ht="12.75">
      <c r="AK37090" s="121"/>
    </row>
    <row r="37091" spans="37:37" ht="12.75">
      <c r="AK37091" s="121"/>
    </row>
    <row r="37092" spans="37:37" ht="12.75">
      <c r="AK37092" s="121"/>
    </row>
    <row r="37093" spans="37:37" ht="12.75">
      <c r="AK37093" s="121"/>
    </row>
    <row r="37094" spans="37:37" ht="12.75">
      <c r="AK37094" s="121"/>
    </row>
    <row r="37095" spans="37:37" ht="12.75">
      <c r="AK37095" s="121"/>
    </row>
    <row r="37096" spans="37:37" ht="12.75">
      <c r="AK37096" s="121"/>
    </row>
    <row r="37097" spans="37:37" ht="12.75">
      <c r="AK37097" s="121"/>
    </row>
    <row r="37098" spans="37:37" ht="12.75">
      <c r="AK37098" s="121"/>
    </row>
    <row r="37099" spans="37:37" ht="12.75">
      <c r="AK37099" s="121"/>
    </row>
    <row r="37100" spans="37:37" ht="12.75">
      <c r="AK37100" s="121"/>
    </row>
    <row r="37101" spans="37:37" ht="12.75">
      <c r="AK37101" s="121"/>
    </row>
    <row r="37102" spans="37:37" ht="12.75">
      <c r="AK37102" s="121"/>
    </row>
    <row r="37103" spans="37:37" ht="12.75">
      <c r="AK37103" s="121"/>
    </row>
    <row r="37104" spans="37:37" ht="12.75">
      <c r="AK37104" s="121"/>
    </row>
    <row r="37105" spans="37:37" ht="12.75">
      <c r="AK37105" s="121"/>
    </row>
    <row r="37106" spans="37:37" ht="12.75">
      <c r="AK37106" s="121"/>
    </row>
    <row r="37107" spans="37:37" ht="12.75">
      <c r="AK37107" s="121"/>
    </row>
    <row r="37108" spans="37:37" ht="12.75">
      <c r="AK37108" s="121"/>
    </row>
    <row r="37109" spans="37:37" ht="12.75">
      <c r="AK37109" s="121"/>
    </row>
    <row r="37110" spans="37:37" ht="12.75">
      <c r="AK37110" s="121"/>
    </row>
    <row r="37111" spans="37:37" ht="12.75">
      <c r="AK37111" s="121"/>
    </row>
    <row r="37112" spans="37:37" ht="12.75">
      <c r="AK37112" s="121"/>
    </row>
    <row r="37113" spans="37:37" ht="12.75">
      <c r="AK37113" s="121"/>
    </row>
    <row r="37114" spans="37:37" ht="12.75">
      <c r="AK37114" s="121"/>
    </row>
    <row r="37115" spans="37:37" ht="12.75">
      <c r="AK37115" s="121"/>
    </row>
    <row r="37116" spans="37:37" ht="12.75">
      <c r="AK37116" s="121"/>
    </row>
    <row r="37117" spans="37:37" ht="12.75">
      <c r="AK37117" s="121"/>
    </row>
    <row r="37118" spans="37:37" ht="12.75">
      <c r="AK37118" s="121"/>
    </row>
    <row r="37119" spans="37:37" ht="12.75">
      <c r="AK37119" s="121"/>
    </row>
    <row r="37120" spans="37:37" ht="12.75">
      <c r="AK37120" s="121"/>
    </row>
    <row r="37121" spans="37:37" ht="12.75">
      <c r="AK37121" s="121"/>
    </row>
    <row r="37122" spans="37:37" ht="12.75">
      <c r="AK37122" s="121"/>
    </row>
    <row r="37123" spans="37:37" ht="12.75">
      <c r="AK37123" s="121"/>
    </row>
    <row r="37124" spans="37:37" ht="12.75">
      <c r="AK37124" s="121"/>
    </row>
    <row r="37125" spans="37:37" ht="12.75">
      <c r="AK37125" s="121"/>
    </row>
    <row r="37126" spans="37:37" ht="12.75">
      <c r="AK37126" s="121"/>
    </row>
    <row r="37127" spans="37:37" ht="12.75">
      <c r="AK37127" s="121"/>
    </row>
    <row r="37128" spans="37:37" ht="12.75">
      <c r="AK37128" s="121"/>
    </row>
    <row r="37129" spans="37:37" ht="12.75">
      <c r="AK37129" s="121"/>
    </row>
    <row r="37130" spans="37:37" ht="12.75">
      <c r="AK37130" s="121"/>
    </row>
    <row r="37131" spans="37:37" ht="12.75">
      <c r="AK37131" s="121"/>
    </row>
    <row r="37132" spans="37:37" ht="12.75">
      <c r="AK37132" s="121"/>
    </row>
    <row r="37133" spans="37:37" ht="12.75">
      <c r="AK37133" s="121"/>
    </row>
    <row r="37134" spans="37:37" ht="12.75">
      <c r="AK37134" s="121"/>
    </row>
    <row r="37135" spans="37:37" ht="12.75">
      <c r="AK37135" s="121"/>
    </row>
    <row r="37136" spans="37:37" ht="12.75">
      <c r="AK37136" s="121"/>
    </row>
    <row r="37137" spans="37:37" ht="12.75">
      <c r="AK37137" s="121"/>
    </row>
    <row r="37138" spans="37:37" ht="12.75">
      <c r="AK37138" s="121"/>
    </row>
    <row r="37139" spans="37:37" ht="12.75">
      <c r="AK37139" s="121"/>
    </row>
    <row r="37140" spans="37:37" ht="12.75">
      <c r="AK37140" s="121"/>
    </row>
    <row r="37141" spans="37:37" ht="12.75">
      <c r="AK37141" s="121"/>
    </row>
    <row r="37142" spans="37:37" ht="12.75">
      <c r="AK37142" s="121"/>
    </row>
    <row r="37143" spans="37:37" ht="12.75">
      <c r="AK37143" s="121"/>
    </row>
    <row r="37144" spans="37:37" ht="12.75">
      <c r="AK37144" s="121"/>
    </row>
    <row r="37145" spans="37:37" ht="12.75">
      <c r="AK37145" s="121"/>
    </row>
    <row r="37146" spans="37:37" ht="12.75">
      <c r="AK37146" s="121"/>
    </row>
    <row r="37147" spans="37:37" ht="12.75">
      <c r="AK37147" s="121"/>
    </row>
    <row r="37148" spans="37:37" ht="12.75">
      <c r="AK37148" s="121"/>
    </row>
    <row r="37149" spans="37:37" ht="12.75">
      <c r="AK37149" s="121"/>
    </row>
    <row r="37150" spans="37:37" ht="12.75">
      <c r="AK37150" s="121"/>
    </row>
    <row r="37151" spans="37:37" ht="12.75">
      <c r="AK37151" s="121"/>
    </row>
    <row r="37152" spans="37:37" ht="12.75">
      <c r="AK37152" s="121"/>
    </row>
    <row r="37153" spans="37:37" ht="12.75">
      <c r="AK37153" s="121"/>
    </row>
    <row r="37154" spans="37:37" ht="12.75">
      <c r="AK37154" s="121"/>
    </row>
    <row r="37155" spans="37:37" ht="12.75">
      <c r="AK37155" s="121"/>
    </row>
    <row r="37156" spans="37:37" ht="12.75">
      <c r="AK37156" s="121"/>
    </row>
    <row r="37157" spans="37:37" ht="12.75">
      <c r="AK37157" s="121"/>
    </row>
    <row r="37158" spans="37:37" ht="12.75">
      <c r="AK37158" s="121"/>
    </row>
    <row r="37159" spans="37:37" ht="12.75">
      <c r="AK37159" s="121"/>
    </row>
    <row r="37160" spans="37:37" ht="12.75">
      <c r="AK37160" s="121"/>
    </row>
    <row r="37161" spans="37:37" ht="12.75">
      <c r="AK37161" s="121"/>
    </row>
    <row r="37162" spans="37:37" ht="12.75">
      <c r="AK37162" s="121"/>
    </row>
    <row r="37163" spans="37:37" ht="12.75">
      <c r="AK37163" s="121"/>
    </row>
    <row r="37164" spans="37:37" ht="12.75">
      <c r="AK37164" s="121"/>
    </row>
    <row r="37165" spans="37:37" ht="12.75">
      <c r="AK37165" s="121"/>
    </row>
    <row r="37166" spans="37:37" ht="12.75">
      <c r="AK37166" s="121"/>
    </row>
    <row r="37167" spans="37:37" ht="12.75">
      <c r="AK37167" s="121"/>
    </row>
    <row r="37168" spans="37:37" ht="12.75">
      <c r="AK37168" s="121"/>
    </row>
    <row r="37169" spans="37:37" ht="12.75">
      <c r="AK37169" s="121"/>
    </row>
    <row r="37170" spans="37:37" ht="12.75">
      <c r="AK37170" s="121"/>
    </row>
    <row r="37171" spans="37:37" ht="12.75">
      <c r="AK37171" s="121"/>
    </row>
    <row r="37172" spans="37:37" ht="12.75">
      <c r="AK37172" s="121"/>
    </row>
    <row r="37173" spans="37:37" ht="12.75">
      <c r="AK37173" s="121"/>
    </row>
    <row r="37174" spans="37:37" ht="12.75">
      <c r="AK37174" s="121"/>
    </row>
    <row r="37175" spans="37:37" ht="12.75">
      <c r="AK37175" s="121"/>
    </row>
    <row r="37176" spans="37:37" ht="12.75">
      <c r="AK37176" s="121"/>
    </row>
    <row r="37177" spans="37:37" ht="12.75">
      <c r="AK37177" s="121"/>
    </row>
    <row r="37178" spans="37:37" ht="12.75">
      <c r="AK37178" s="121"/>
    </row>
    <row r="37179" spans="37:37" ht="12.75">
      <c r="AK37179" s="121"/>
    </row>
    <row r="37180" spans="37:37" ht="12.75">
      <c r="AK37180" s="121"/>
    </row>
    <row r="37181" spans="37:37" ht="12.75">
      <c r="AK37181" s="121"/>
    </row>
    <row r="37182" spans="37:37" ht="12.75">
      <c r="AK37182" s="121"/>
    </row>
    <row r="37183" spans="37:37" ht="12.75">
      <c r="AK37183" s="121"/>
    </row>
    <row r="37184" spans="37:37" ht="12.75">
      <c r="AK37184" s="121"/>
    </row>
    <row r="37185" spans="37:37" ht="12.75">
      <c r="AK37185" s="121"/>
    </row>
    <row r="37186" spans="37:37" ht="12.75">
      <c r="AK37186" s="121"/>
    </row>
    <row r="37187" spans="37:37" ht="12.75">
      <c r="AK37187" s="121"/>
    </row>
    <row r="37188" spans="37:37" ht="12.75">
      <c r="AK37188" s="121"/>
    </row>
    <row r="37189" spans="37:37" ht="12.75">
      <c r="AK37189" s="121"/>
    </row>
    <row r="37190" spans="37:37" ht="12.75">
      <c r="AK37190" s="121"/>
    </row>
    <row r="37191" spans="37:37" ht="12.75">
      <c r="AK37191" s="121"/>
    </row>
    <row r="37192" spans="37:37" ht="12.75">
      <c r="AK37192" s="121"/>
    </row>
    <row r="37193" spans="37:37" ht="12.75">
      <c r="AK37193" s="121"/>
    </row>
    <row r="37194" spans="37:37" ht="12.75">
      <c r="AK37194" s="121"/>
    </row>
    <row r="37195" spans="37:37" ht="12.75">
      <c r="AK37195" s="121"/>
    </row>
    <row r="37196" spans="37:37" ht="12.75">
      <c r="AK37196" s="121"/>
    </row>
    <row r="37197" spans="37:37" ht="12.75">
      <c r="AK37197" s="121"/>
    </row>
    <row r="37198" spans="37:37" ht="12.75">
      <c r="AK37198" s="121"/>
    </row>
    <row r="37199" spans="37:37" ht="12.75">
      <c r="AK37199" s="121"/>
    </row>
    <row r="37200" spans="37:37" ht="12.75">
      <c r="AK37200" s="121"/>
    </row>
    <row r="37201" spans="37:37" ht="12.75">
      <c r="AK37201" s="121"/>
    </row>
    <row r="37202" spans="37:37" ht="12.75">
      <c r="AK37202" s="121"/>
    </row>
    <row r="37203" spans="37:37" ht="12.75">
      <c r="AK37203" s="121"/>
    </row>
    <row r="37204" spans="37:37" ht="12.75">
      <c r="AK37204" s="121"/>
    </row>
    <row r="37205" spans="37:37" ht="12.75">
      <c r="AK37205" s="121"/>
    </row>
    <row r="37206" spans="37:37" ht="12.75">
      <c r="AK37206" s="121"/>
    </row>
    <row r="37207" spans="37:37" ht="12.75">
      <c r="AK37207" s="121"/>
    </row>
    <row r="37208" spans="37:37" ht="12.75">
      <c r="AK37208" s="121"/>
    </row>
    <row r="37209" spans="37:37" ht="12.75">
      <c r="AK37209" s="121"/>
    </row>
    <row r="37210" spans="37:37" ht="12.75">
      <c r="AK37210" s="121"/>
    </row>
    <row r="37211" spans="37:37" ht="12.75">
      <c r="AK37211" s="121"/>
    </row>
    <row r="37212" spans="37:37" ht="12.75">
      <c r="AK37212" s="121"/>
    </row>
    <row r="37213" spans="37:37" ht="12.75">
      <c r="AK37213" s="121"/>
    </row>
    <row r="37214" spans="37:37" ht="12.75">
      <c r="AK37214" s="121"/>
    </row>
    <row r="37215" spans="37:37" ht="12.75">
      <c r="AK37215" s="121"/>
    </row>
    <row r="37216" spans="37:37" ht="12.75">
      <c r="AK37216" s="121"/>
    </row>
    <row r="37217" spans="37:37" ht="12.75">
      <c r="AK37217" s="121"/>
    </row>
    <row r="37218" spans="37:37" ht="12.75">
      <c r="AK37218" s="121"/>
    </row>
    <row r="37219" spans="37:37" ht="12.75">
      <c r="AK37219" s="121"/>
    </row>
    <row r="37220" spans="37:37" ht="12.75">
      <c r="AK37220" s="121"/>
    </row>
    <row r="37221" spans="37:37" ht="12.75">
      <c r="AK37221" s="121"/>
    </row>
    <row r="37222" spans="37:37" ht="12.75">
      <c r="AK37222" s="121"/>
    </row>
    <row r="37223" spans="37:37" ht="12.75">
      <c r="AK37223" s="121"/>
    </row>
    <row r="37224" spans="37:37" ht="12.75">
      <c r="AK37224" s="121"/>
    </row>
    <row r="37225" spans="37:37" ht="12.75">
      <c r="AK37225" s="121"/>
    </row>
    <row r="37226" spans="37:37" ht="12.75">
      <c r="AK37226" s="121"/>
    </row>
    <row r="37227" spans="37:37" ht="12.75">
      <c r="AK37227" s="121"/>
    </row>
    <row r="37228" spans="37:37" ht="12.75">
      <c r="AK37228" s="121"/>
    </row>
    <row r="37229" spans="37:37" ht="12.75">
      <c r="AK37229" s="121"/>
    </row>
    <row r="37230" spans="37:37" ht="12.75">
      <c r="AK37230" s="121"/>
    </row>
    <row r="37231" spans="37:37" ht="12.75">
      <c r="AK37231" s="121"/>
    </row>
    <row r="37232" spans="37:37" ht="12.75">
      <c r="AK37232" s="121"/>
    </row>
    <row r="37233" spans="37:37" ht="12.75">
      <c r="AK37233" s="121"/>
    </row>
    <row r="37234" spans="37:37" ht="12.75">
      <c r="AK37234" s="121"/>
    </row>
    <row r="37235" spans="37:37" ht="12.75">
      <c r="AK37235" s="121"/>
    </row>
    <row r="37236" spans="37:37" ht="12.75">
      <c r="AK37236" s="121"/>
    </row>
    <row r="37237" spans="37:37" ht="12.75">
      <c r="AK37237" s="121"/>
    </row>
    <row r="37238" spans="37:37" ht="12.75">
      <c r="AK37238" s="121"/>
    </row>
    <row r="37239" spans="37:37" ht="12.75">
      <c r="AK37239" s="121"/>
    </row>
    <row r="37240" spans="37:37" ht="12.75">
      <c r="AK37240" s="121"/>
    </row>
    <row r="37241" spans="37:37" ht="12.75">
      <c r="AK37241" s="121"/>
    </row>
    <row r="37242" spans="37:37" ht="12.75">
      <c r="AK37242" s="121"/>
    </row>
    <row r="37243" spans="37:37" ht="12.75">
      <c r="AK37243" s="121"/>
    </row>
    <row r="37244" spans="37:37" ht="12.75">
      <c r="AK37244" s="121"/>
    </row>
    <row r="37245" spans="37:37" ht="12.75">
      <c r="AK37245" s="121"/>
    </row>
    <row r="37246" spans="37:37" ht="12.75">
      <c r="AK37246" s="121"/>
    </row>
    <row r="37247" spans="37:37" ht="12.75">
      <c r="AK37247" s="121"/>
    </row>
    <row r="37248" spans="37:37" ht="12.75">
      <c r="AK37248" s="121"/>
    </row>
    <row r="37249" spans="37:37" ht="12.75">
      <c r="AK37249" s="121"/>
    </row>
    <row r="37250" spans="37:37" ht="12.75">
      <c r="AK37250" s="121"/>
    </row>
    <row r="37251" spans="37:37" ht="12.75">
      <c r="AK37251" s="121"/>
    </row>
    <row r="37252" spans="37:37" ht="12.75">
      <c r="AK37252" s="121"/>
    </row>
    <row r="37253" spans="37:37" ht="12.75">
      <c r="AK37253" s="121"/>
    </row>
    <row r="37254" spans="37:37" ht="12.75">
      <c r="AK37254" s="121"/>
    </row>
    <row r="37255" spans="37:37" ht="12.75">
      <c r="AK37255" s="121"/>
    </row>
    <row r="37256" spans="37:37" ht="12.75">
      <c r="AK37256" s="121"/>
    </row>
    <row r="37257" spans="37:37" ht="12.75">
      <c r="AK37257" s="121"/>
    </row>
    <row r="37258" spans="37:37" ht="12.75">
      <c r="AK37258" s="121"/>
    </row>
    <row r="37259" spans="37:37" ht="12.75">
      <c r="AK37259" s="121"/>
    </row>
    <row r="37260" spans="37:37" ht="12.75">
      <c r="AK37260" s="121"/>
    </row>
    <row r="37261" spans="37:37" ht="12.75">
      <c r="AK37261" s="121"/>
    </row>
    <row r="37262" spans="37:37" ht="12.75">
      <c r="AK37262" s="121"/>
    </row>
    <row r="37263" spans="37:37" ht="12.75">
      <c r="AK37263" s="121"/>
    </row>
    <row r="37264" spans="37:37" ht="12.75">
      <c r="AK37264" s="121"/>
    </row>
    <row r="37265" spans="37:37" ht="12.75">
      <c r="AK37265" s="121"/>
    </row>
    <row r="37266" spans="37:37" ht="12.75">
      <c r="AK37266" s="121"/>
    </row>
    <row r="37267" spans="37:37" ht="12.75">
      <c r="AK37267" s="121"/>
    </row>
    <row r="37268" spans="37:37" ht="12.75">
      <c r="AK37268" s="121"/>
    </row>
    <row r="37269" spans="37:37" ht="12.75">
      <c r="AK37269" s="121"/>
    </row>
    <row r="37270" spans="37:37" ht="12.75">
      <c r="AK37270" s="121"/>
    </row>
    <row r="37271" spans="37:37" ht="12.75">
      <c r="AK37271" s="121"/>
    </row>
    <row r="37272" spans="37:37" ht="12.75">
      <c r="AK37272" s="121"/>
    </row>
    <row r="37273" spans="37:37" ht="12.75">
      <c r="AK37273" s="121"/>
    </row>
    <row r="37274" spans="37:37" ht="12.75">
      <c r="AK37274" s="121"/>
    </row>
    <row r="37275" spans="37:37" ht="12.75">
      <c r="AK37275" s="121"/>
    </row>
    <row r="37276" spans="37:37" ht="12.75">
      <c r="AK37276" s="121"/>
    </row>
    <row r="37277" spans="37:37" ht="12.75">
      <c r="AK37277" s="121"/>
    </row>
    <row r="37278" spans="37:37" ht="12.75">
      <c r="AK37278" s="121"/>
    </row>
    <row r="37279" spans="37:37" ht="12.75">
      <c r="AK37279" s="121"/>
    </row>
    <row r="37280" spans="37:37" ht="12.75">
      <c r="AK37280" s="121"/>
    </row>
    <row r="37281" spans="37:37" ht="12.75">
      <c r="AK37281" s="121"/>
    </row>
    <row r="37282" spans="37:37" ht="12.75">
      <c r="AK37282" s="121"/>
    </row>
    <row r="37283" spans="37:37" ht="12.75">
      <c r="AK37283" s="121"/>
    </row>
    <row r="37284" spans="37:37" ht="12.75">
      <c r="AK37284" s="121"/>
    </row>
    <row r="37285" spans="37:37" ht="12.75">
      <c r="AK37285" s="121"/>
    </row>
    <row r="37286" spans="37:37" ht="12.75">
      <c r="AK37286" s="121"/>
    </row>
    <row r="37287" spans="37:37" ht="12.75">
      <c r="AK37287" s="121"/>
    </row>
    <row r="37288" spans="37:37" ht="12.75">
      <c r="AK37288" s="121"/>
    </row>
    <row r="37289" spans="37:37" ht="12.75">
      <c r="AK37289" s="121"/>
    </row>
    <row r="37290" spans="37:37" ht="12.75">
      <c r="AK37290" s="121"/>
    </row>
    <row r="37291" spans="37:37" ht="12.75">
      <c r="AK37291" s="121"/>
    </row>
    <row r="37292" spans="37:37" ht="12.75">
      <c r="AK37292" s="121"/>
    </row>
    <row r="37293" spans="37:37" ht="12.75">
      <c r="AK37293" s="121"/>
    </row>
    <row r="37294" spans="37:37" ht="12.75">
      <c r="AK37294" s="121"/>
    </row>
    <row r="37295" spans="37:37" ht="12.75">
      <c r="AK37295" s="121"/>
    </row>
    <row r="37296" spans="37:37" ht="12.75">
      <c r="AK37296" s="121"/>
    </row>
    <row r="37297" spans="37:37" ht="12.75">
      <c r="AK37297" s="121"/>
    </row>
    <row r="37298" spans="37:37" ht="12.75">
      <c r="AK37298" s="121"/>
    </row>
    <row r="37299" spans="37:37" ht="12.75">
      <c r="AK37299" s="121"/>
    </row>
    <row r="37300" spans="37:37" ht="12.75">
      <c r="AK37300" s="121"/>
    </row>
    <row r="37301" spans="37:37" ht="12.75">
      <c r="AK37301" s="121"/>
    </row>
    <row r="37302" spans="37:37" ht="12.75">
      <c r="AK37302" s="121"/>
    </row>
    <row r="37303" spans="37:37" ht="12.75">
      <c r="AK37303" s="121"/>
    </row>
    <row r="37304" spans="37:37" ht="12.75">
      <c r="AK37304" s="121"/>
    </row>
    <row r="37305" spans="37:37" ht="12.75">
      <c r="AK37305" s="121"/>
    </row>
    <row r="37306" spans="37:37" ht="12.75">
      <c r="AK37306" s="121"/>
    </row>
    <row r="37307" spans="37:37" ht="12.75">
      <c r="AK37307" s="121"/>
    </row>
    <row r="37308" spans="37:37" ht="12.75">
      <c r="AK37308" s="121"/>
    </row>
    <row r="37309" spans="37:37" ht="12.75">
      <c r="AK37309" s="121"/>
    </row>
    <row r="37310" spans="37:37" ht="12.75">
      <c r="AK37310" s="121"/>
    </row>
    <row r="37311" spans="37:37" ht="12.75">
      <c r="AK37311" s="121"/>
    </row>
    <row r="37312" spans="37:37" ht="12.75">
      <c r="AK37312" s="121"/>
    </row>
    <row r="37313" spans="37:37" ht="12.75">
      <c r="AK37313" s="121"/>
    </row>
    <row r="37314" spans="37:37" ht="12.75">
      <c r="AK37314" s="121"/>
    </row>
    <row r="37315" spans="37:37" ht="12.75">
      <c r="AK37315" s="121"/>
    </row>
    <row r="37316" spans="37:37" ht="12.75">
      <c r="AK37316" s="121"/>
    </row>
    <row r="37317" spans="37:37" ht="12.75">
      <c r="AK37317" s="121"/>
    </row>
    <row r="37318" spans="37:37" ht="12.75">
      <c r="AK37318" s="121"/>
    </row>
    <row r="37319" spans="37:37" ht="12.75">
      <c r="AK37319" s="121"/>
    </row>
    <row r="37320" spans="37:37" ht="12.75">
      <c r="AK37320" s="121"/>
    </row>
    <row r="37321" spans="37:37" ht="12.75">
      <c r="AK37321" s="121"/>
    </row>
    <row r="37322" spans="37:37" ht="12.75">
      <c r="AK37322" s="121"/>
    </row>
    <row r="37323" spans="37:37" ht="12.75">
      <c r="AK37323" s="121"/>
    </row>
    <row r="37324" spans="37:37" ht="12.75">
      <c r="AK37324" s="121"/>
    </row>
    <row r="37325" spans="37:37" ht="12.75">
      <c r="AK37325" s="121"/>
    </row>
    <row r="37326" spans="37:37" ht="12.75">
      <c r="AK37326" s="121"/>
    </row>
    <row r="37327" spans="37:37" ht="12.75">
      <c r="AK37327" s="121"/>
    </row>
    <row r="37328" spans="37:37" ht="12.75">
      <c r="AK37328" s="121"/>
    </row>
    <row r="37329" spans="37:37" ht="12.75">
      <c r="AK37329" s="121"/>
    </row>
    <row r="37330" spans="37:37" ht="12.75">
      <c r="AK37330" s="121"/>
    </row>
    <row r="37331" spans="37:37" ht="12.75">
      <c r="AK37331" s="121"/>
    </row>
    <row r="37332" spans="37:37" ht="12.75">
      <c r="AK37332" s="121"/>
    </row>
    <row r="37333" spans="37:37" ht="12.75">
      <c r="AK37333" s="121"/>
    </row>
    <row r="37334" spans="37:37" ht="12.75">
      <c r="AK37334" s="121"/>
    </row>
    <row r="37335" spans="37:37" ht="12.75">
      <c r="AK37335" s="121"/>
    </row>
    <row r="37336" spans="37:37" ht="12.75">
      <c r="AK37336" s="121"/>
    </row>
    <row r="37337" spans="37:37" ht="12.75">
      <c r="AK37337" s="121"/>
    </row>
    <row r="37338" spans="37:37" ht="12.75">
      <c r="AK37338" s="121"/>
    </row>
    <row r="37339" spans="37:37" ht="12.75">
      <c r="AK37339" s="121"/>
    </row>
    <row r="37340" spans="37:37" ht="12.75">
      <c r="AK37340" s="121"/>
    </row>
    <row r="37341" spans="37:37" ht="12.75">
      <c r="AK37341" s="121"/>
    </row>
    <row r="37342" spans="37:37" ht="12.75">
      <c r="AK37342" s="121"/>
    </row>
    <row r="37343" spans="37:37" ht="12.75">
      <c r="AK37343" s="121"/>
    </row>
    <row r="37344" spans="37:37" ht="12.75">
      <c r="AK37344" s="121"/>
    </row>
    <row r="37345" spans="37:37" ht="12.75">
      <c r="AK37345" s="121"/>
    </row>
    <row r="37346" spans="37:37" ht="12.75">
      <c r="AK37346" s="121"/>
    </row>
    <row r="37347" spans="37:37" ht="12.75">
      <c r="AK37347" s="121"/>
    </row>
    <row r="37348" spans="37:37" ht="12.75">
      <c r="AK37348" s="121"/>
    </row>
    <row r="37349" spans="37:37" ht="12.75">
      <c r="AK37349" s="121"/>
    </row>
    <row r="37350" spans="37:37" ht="12.75">
      <c r="AK37350" s="121"/>
    </row>
    <row r="37351" spans="37:37" ht="12.75">
      <c r="AK37351" s="121"/>
    </row>
    <row r="37352" spans="37:37" ht="12.75">
      <c r="AK37352" s="121"/>
    </row>
    <row r="37353" spans="37:37" ht="12.75">
      <c r="AK37353" s="121"/>
    </row>
    <row r="37354" spans="37:37" ht="12.75">
      <c r="AK37354" s="121"/>
    </row>
    <row r="37355" spans="37:37" ht="12.75">
      <c r="AK37355" s="121"/>
    </row>
    <row r="37356" spans="37:37" ht="12.75">
      <c r="AK37356" s="121"/>
    </row>
    <row r="37357" spans="37:37" ht="12.75">
      <c r="AK37357" s="121"/>
    </row>
    <row r="37358" spans="37:37" ht="12.75">
      <c r="AK37358" s="121"/>
    </row>
    <row r="37359" spans="37:37" ht="12.75">
      <c r="AK37359" s="121"/>
    </row>
    <row r="37360" spans="37:37" ht="12.75">
      <c r="AK37360" s="121"/>
    </row>
    <row r="37361" spans="37:37" ht="12.75">
      <c r="AK37361" s="121"/>
    </row>
    <row r="37362" spans="37:37" ht="12.75">
      <c r="AK37362" s="121"/>
    </row>
    <row r="37363" spans="37:37" ht="12.75">
      <c r="AK37363" s="121"/>
    </row>
    <row r="37364" spans="37:37" ht="12.75">
      <c r="AK37364" s="121"/>
    </row>
    <row r="37365" spans="37:37" ht="12.75">
      <c r="AK37365" s="121"/>
    </row>
    <row r="37366" spans="37:37" ht="12.75">
      <c r="AK37366" s="121"/>
    </row>
    <row r="37367" spans="37:37" ht="12.75">
      <c r="AK37367" s="121"/>
    </row>
    <row r="37368" spans="37:37" ht="12.75">
      <c r="AK37368" s="121"/>
    </row>
    <row r="37369" spans="37:37" ht="12.75">
      <c r="AK37369" s="121"/>
    </row>
    <row r="37370" spans="37:37" ht="12.75">
      <c r="AK37370" s="121"/>
    </row>
    <row r="37371" spans="37:37" ht="12.75">
      <c r="AK37371" s="121"/>
    </row>
    <row r="37372" spans="37:37" ht="12.75">
      <c r="AK37372" s="121"/>
    </row>
    <row r="37373" spans="37:37" ht="12.75">
      <c r="AK37373" s="121"/>
    </row>
    <row r="37374" spans="37:37" ht="12.75">
      <c r="AK37374" s="121"/>
    </row>
    <row r="37375" spans="37:37" ht="12.75">
      <c r="AK37375" s="121"/>
    </row>
    <row r="37376" spans="37:37" ht="12.75">
      <c r="AK37376" s="121"/>
    </row>
    <row r="37377" spans="37:37" ht="12.75">
      <c r="AK37377" s="121"/>
    </row>
    <row r="37378" spans="37:37" ht="12.75">
      <c r="AK37378" s="121"/>
    </row>
    <row r="37379" spans="37:37" ht="12.75">
      <c r="AK37379" s="121"/>
    </row>
    <row r="37380" spans="37:37" ht="12.75">
      <c r="AK37380" s="121"/>
    </row>
    <row r="37381" spans="37:37" ht="12.75">
      <c r="AK37381" s="121"/>
    </row>
    <row r="37382" spans="37:37" ht="12.75">
      <c r="AK37382" s="121"/>
    </row>
    <row r="37383" spans="37:37" ht="12.75">
      <c r="AK37383" s="121"/>
    </row>
    <row r="37384" spans="37:37" ht="12.75">
      <c r="AK37384" s="121"/>
    </row>
    <row r="37385" spans="37:37" ht="12.75">
      <c r="AK37385" s="121"/>
    </row>
    <row r="37386" spans="37:37" ht="12.75">
      <c r="AK37386" s="121"/>
    </row>
    <row r="37387" spans="37:37" ht="12.75">
      <c r="AK37387" s="121"/>
    </row>
    <row r="37388" spans="37:37" ht="12.75">
      <c r="AK37388" s="121"/>
    </row>
    <row r="37389" spans="37:37" ht="12.75">
      <c r="AK37389" s="121"/>
    </row>
    <row r="37390" spans="37:37" ht="12.75">
      <c r="AK37390" s="121"/>
    </row>
    <row r="37391" spans="37:37" ht="12.75">
      <c r="AK37391" s="121"/>
    </row>
    <row r="37392" spans="37:37" ht="12.75">
      <c r="AK37392" s="121"/>
    </row>
    <row r="37393" spans="37:37" ht="12.75">
      <c r="AK37393" s="121"/>
    </row>
    <row r="37394" spans="37:37" ht="12.75">
      <c r="AK37394" s="121"/>
    </row>
    <row r="37395" spans="37:37" ht="12.75">
      <c r="AK37395" s="121"/>
    </row>
    <row r="37396" spans="37:37" ht="12.75">
      <c r="AK37396" s="121"/>
    </row>
    <row r="37397" spans="37:37" ht="12.75">
      <c r="AK37397" s="121"/>
    </row>
    <row r="37398" spans="37:37" ht="12.75">
      <c r="AK37398" s="121"/>
    </row>
    <row r="37399" spans="37:37" ht="12.75">
      <c r="AK37399" s="121"/>
    </row>
    <row r="37400" spans="37:37" ht="12.75">
      <c r="AK37400" s="121"/>
    </row>
    <row r="37401" spans="37:37" ht="12.75">
      <c r="AK37401" s="121"/>
    </row>
    <row r="37402" spans="37:37" ht="12.75">
      <c r="AK37402" s="121"/>
    </row>
    <row r="37403" spans="37:37" ht="12.75">
      <c r="AK37403" s="121"/>
    </row>
    <row r="37404" spans="37:37" ht="12.75">
      <c r="AK37404" s="121"/>
    </row>
    <row r="37405" spans="37:37" ht="12.75">
      <c r="AK37405" s="121"/>
    </row>
    <row r="37406" spans="37:37" ht="12.75">
      <c r="AK37406" s="121"/>
    </row>
    <row r="37407" spans="37:37" ht="12.75">
      <c r="AK37407" s="121"/>
    </row>
    <row r="37408" spans="37:37" ht="12.75">
      <c r="AK37408" s="121"/>
    </row>
    <row r="37409" spans="37:37" ht="12.75">
      <c r="AK37409" s="121"/>
    </row>
    <row r="37410" spans="37:37" ht="12.75">
      <c r="AK37410" s="121"/>
    </row>
    <row r="37411" spans="37:37" ht="12.75">
      <c r="AK37411" s="121"/>
    </row>
    <row r="37412" spans="37:37" ht="12.75">
      <c r="AK37412" s="121"/>
    </row>
    <row r="37413" spans="37:37" ht="12.75">
      <c r="AK37413" s="121"/>
    </row>
    <row r="37414" spans="37:37" ht="12.75">
      <c r="AK37414" s="121"/>
    </row>
    <row r="37415" spans="37:37" ht="12.75">
      <c r="AK37415" s="121"/>
    </row>
    <row r="37416" spans="37:37" ht="12.75">
      <c r="AK37416" s="121"/>
    </row>
    <row r="37417" spans="37:37" ht="12.75">
      <c r="AK37417" s="121"/>
    </row>
    <row r="37418" spans="37:37" ht="12.75">
      <c r="AK37418" s="121"/>
    </row>
    <row r="37419" spans="37:37" ht="12.75">
      <c r="AK37419" s="121"/>
    </row>
    <row r="37420" spans="37:37" ht="12.75">
      <c r="AK37420" s="121"/>
    </row>
    <row r="37421" spans="37:37" ht="12.75">
      <c r="AK37421" s="121"/>
    </row>
    <row r="37422" spans="37:37" ht="12.75">
      <c r="AK37422" s="121"/>
    </row>
    <row r="37423" spans="37:37" ht="12.75">
      <c r="AK37423" s="121"/>
    </row>
    <row r="37424" spans="37:37" ht="12.75">
      <c r="AK37424" s="121"/>
    </row>
    <row r="37425" spans="37:37" ht="12.75">
      <c r="AK37425" s="121"/>
    </row>
    <row r="37426" spans="37:37" ht="12.75">
      <c r="AK37426" s="121"/>
    </row>
    <row r="37427" spans="37:37" ht="12.75">
      <c r="AK37427" s="121"/>
    </row>
    <row r="37428" spans="37:37" ht="12.75">
      <c r="AK37428" s="121"/>
    </row>
    <row r="37429" spans="37:37" ht="12.75">
      <c r="AK37429" s="121"/>
    </row>
    <row r="37430" spans="37:37" ht="12.75">
      <c r="AK37430" s="121"/>
    </row>
    <row r="37431" spans="37:37" ht="12.75">
      <c r="AK37431" s="121"/>
    </row>
    <row r="37432" spans="37:37" ht="12.75">
      <c r="AK37432" s="121"/>
    </row>
    <row r="37433" spans="37:37" ht="12.75">
      <c r="AK37433" s="121"/>
    </row>
    <row r="37434" spans="37:37" ht="12.75">
      <c r="AK37434" s="121"/>
    </row>
    <row r="37435" spans="37:37" ht="12.75">
      <c r="AK37435" s="121"/>
    </row>
    <row r="37436" spans="37:37" ht="12.75">
      <c r="AK37436" s="121"/>
    </row>
    <row r="37437" spans="37:37" ht="12.75">
      <c r="AK37437" s="121"/>
    </row>
    <row r="37438" spans="37:37" ht="12.75">
      <c r="AK37438" s="121"/>
    </row>
    <row r="37439" spans="37:37" ht="12.75">
      <c r="AK37439" s="121"/>
    </row>
    <row r="37440" spans="37:37" ht="12.75">
      <c r="AK37440" s="121"/>
    </row>
    <row r="37441" spans="37:37" ht="12.75">
      <c r="AK37441" s="121"/>
    </row>
    <row r="37442" spans="37:37" ht="12.75">
      <c r="AK37442" s="121"/>
    </row>
    <row r="37443" spans="37:37" ht="12.75">
      <c r="AK37443" s="121"/>
    </row>
    <row r="37444" spans="37:37" ht="12.75">
      <c r="AK37444" s="121"/>
    </row>
    <row r="37445" spans="37:37" ht="12.75">
      <c r="AK37445" s="121"/>
    </row>
    <row r="37446" spans="37:37" ht="12.75">
      <c r="AK37446" s="121"/>
    </row>
    <row r="37447" spans="37:37" ht="12.75">
      <c r="AK37447" s="121"/>
    </row>
    <row r="37448" spans="37:37" ht="12.75">
      <c r="AK37448" s="121"/>
    </row>
    <row r="37449" spans="37:37" ht="12.75">
      <c r="AK37449" s="121"/>
    </row>
    <row r="37450" spans="37:37" ht="12.75">
      <c r="AK37450" s="121"/>
    </row>
    <row r="37451" spans="37:37" ht="12.75">
      <c r="AK37451" s="121"/>
    </row>
    <row r="37452" spans="37:37" ht="12.75">
      <c r="AK37452" s="121"/>
    </row>
    <row r="37453" spans="37:37" ht="12.75">
      <c r="AK37453" s="121"/>
    </row>
    <row r="37454" spans="37:37" ht="12.75">
      <c r="AK37454" s="121"/>
    </row>
    <row r="37455" spans="37:37" ht="12.75">
      <c r="AK37455" s="121"/>
    </row>
    <row r="37456" spans="37:37" ht="12.75">
      <c r="AK37456" s="121"/>
    </row>
    <row r="37457" spans="37:37" ht="12.75">
      <c r="AK37457" s="121"/>
    </row>
    <row r="37458" spans="37:37" ht="12.75">
      <c r="AK37458" s="121"/>
    </row>
    <row r="37459" spans="37:37" ht="12.75">
      <c r="AK37459" s="121"/>
    </row>
    <row r="37460" spans="37:37" ht="12.75">
      <c r="AK37460" s="121"/>
    </row>
    <row r="37461" spans="37:37" ht="12.75">
      <c r="AK37461" s="121"/>
    </row>
    <row r="37462" spans="37:37" ht="12.75">
      <c r="AK37462" s="121"/>
    </row>
    <row r="37463" spans="37:37" ht="12.75">
      <c r="AK37463" s="121"/>
    </row>
    <row r="37464" spans="37:37" ht="12.75">
      <c r="AK37464" s="121"/>
    </row>
    <row r="37465" spans="37:37" ht="12.75">
      <c r="AK37465" s="121"/>
    </row>
    <row r="37466" spans="37:37" ht="12.75">
      <c r="AK37466" s="121"/>
    </row>
    <row r="37467" spans="37:37" ht="12.75">
      <c r="AK37467" s="121"/>
    </row>
    <row r="37468" spans="37:37" ht="12.75">
      <c r="AK37468" s="121"/>
    </row>
    <row r="37469" spans="37:37" ht="12.75">
      <c r="AK37469" s="121"/>
    </row>
    <row r="37470" spans="37:37" ht="12.75">
      <c r="AK37470" s="121"/>
    </row>
    <row r="37471" spans="37:37" ht="12.75">
      <c r="AK37471" s="121"/>
    </row>
    <row r="37472" spans="37:37" ht="12.75">
      <c r="AK37472" s="121"/>
    </row>
    <row r="37473" spans="37:37" ht="12.75">
      <c r="AK37473" s="121"/>
    </row>
    <row r="37474" spans="37:37" ht="12.75">
      <c r="AK37474" s="121"/>
    </row>
    <row r="37475" spans="37:37" ht="12.75">
      <c r="AK37475" s="121"/>
    </row>
    <row r="37476" spans="37:37" ht="12.75">
      <c r="AK37476" s="121"/>
    </row>
    <row r="37477" spans="37:37" ht="12.75">
      <c r="AK37477" s="121"/>
    </row>
    <row r="37478" spans="37:37" ht="12.75">
      <c r="AK37478" s="121"/>
    </row>
    <row r="37479" spans="37:37" ht="12.75">
      <c r="AK37479" s="121"/>
    </row>
    <row r="37480" spans="37:37" ht="12.75">
      <c r="AK37480" s="121"/>
    </row>
    <row r="37481" spans="37:37" ht="12.75">
      <c r="AK37481" s="121"/>
    </row>
    <row r="37482" spans="37:37" ht="12.75">
      <c r="AK37482" s="121"/>
    </row>
    <row r="37483" spans="37:37" ht="12.75">
      <c r="AK37483" s="121"/>
    </row>
    <row r="37484" spans="37:37" ht="12.75">
      <c r="AK37484" s="121"/>
    </row>
    <row r="37485" spans="37:37" ht="12.75">
      <c r="AK37485" s="121"/>
    </row>
    <row r="37486" spans="37:37" ht="12.75">
      <c r="AK37486" s="121"/>
    </row>
    <row r="37487" spans="37:37" ht="12.75">
      <c r="AK37487" s="121"/>
    </row>
    <row r="37488" spans="37:37" ht="12.75">
      <c r="AK37488" s="121"/>
    </row>
    <row r="37489" spans="37:37" ht="12.75">
      <c r="AK37489" s="121"/>
    </row>
    <row r="37490" spans="37:37" ht="12.75">
      <c r="AK37490" s="121"/>
    </row>
    <row r="37491" spans="37:37" ht="12.75">
      <c r="AK37491" s="121"/>
    </row>
    <row r="37492" spans="37:37" ht="12.75">
      <c r="AK37492" s="121"/>
    </row>
    <row r="37493" spans="37:37" ht="12.75">
      <c r="AK37493" s="121"/>
    </row>
    <row r="37494" spans="37:37" ht="12.75">
      <c r="AK37494" s="121"/>
    </row>
    <row r="37495" spans="37:37" ht="12.75">
      <c r="AK37495" s="121"/>
    </row>
    <row r="37496" spans="37:37" ht="12.75">
      <c r="AK37496" s="121"/>
    </row>
    <row r="37497" spans="37:37" ht="12.75">
      <c r="AK37497" s="121"/>
    </row>
    <row r="37498" spans="37:37" ht="12.75">
      <c r="AK37498" s="121"/>
    </row>
    <row r="37499" spans="37:37" ht="12.75">
      <c r="AK37499" s="121"/>
    </row>
    <row r="37500" spans="37:37" ht="12.75">
      <c r="AK37500" s="121"/>
    </row>
    <row r="37501" spans="37:37" ht="12.75">
      <c r="AK37501" s="121"/>
    </row>
    <row r="37502" spans="37:37" ht="12.75">
      <c r="AK37502" s="121"/>
    </row>
    <row r="37503" spans="37:37" ht="12.75">
      <c r="AK37503" s="121"/>
    </row>
    <row r="37504" spans="37:37" ht="12.75">
      <c r="AK37504" s="121"/>
    </row>
    <row r="37505" spans="37:37" ht="12.75">
      <c r="AK37505" s="121"/>
    </row>
    <row r="37506" spans="37:37" ht="12.75">
      <c r="AK37506" s="121"/>
    </row>
    <row r="37507" spans="37:37" ht="12.75">
      <c r="AK37507" s="121"/>
    </row>
    <row r="37508" spans="37:37" ht="12.75">
      <c r="AK37508" s="121"/>
    </row>
    <row r="37509" spans="37:37" ht="12.75">
      <c r="AK37509" s="121"/>
    </row>
    <row r="37510" spans="37:37" ht="12.75">
      <c r="AK37510" s="121"/>
    </row>
    <row r="37511" spans="37:37" ht="12.75">
      <c r="AK37511" s="121"/>
    </row>
    <row r="37512" spans="37:37" ht="12.75">
      <c r="AK37512" s="121"/>
    </row>
    <row r="37513" spans="37:37" ht="12.75">
      <c r="AK37513" s="121"/>
    </row>
    <row r="37514" spans="37:37" ht="12.75">
      <c r="AK37514" s="121"/>
    </row>
    <row r="37515" spans="37:37" ht="12.75">
      <c r="AK37515" s="121"/>
    </row>
    <row r="37516" spans="37:37" ht="12.75">
      <c r="AK37516" s="121"/>
    </row>
    <row r="37517" spans="37:37" ht="12.75">
      <c r="AK37517" s="121"/>
    </row>
    <row r="37518" spans="37:37" ht="12.75">
      <c r="AK37518" s="121"/>
    </row>
    <row r="37519" spans="37:37" ht="12.75">
      <c r="AK37519" s="121"/>
    </row>
    <row r="37520" spans="37:37" ht="12.75">
      <c r="AK37520" s="121"/>
    </row>
    <row r="37521" spans="37:37" ht="12.75">
      <c r="AK37521" s="121"/>
    </row>
    <row r="37522" spans="37:37" ht="12.75">
      <c r="AK37522" s="121"/>
    </row>
    <row r="37523" spans="37:37" ht="12.75">
      <c r="AK37523" s="121"/>
    </row>
    <row r="37524" spans="37:37" ht="12.75">
      <c r="AK37524" s="121"/>
    </row>
    <row r="37525" spans="37:37" ht="12.75">
      <c r="AK37525" s="121"/>
    </row>
    <row r="37526" spans="37:37" ht="12.75">
      <c r="AK37526" s="121"/>
    </row>
    <row r="37527" spans="37:37" ht="12.75">
      <c r="AK37527" s="121"/>
    </row>
    <row r="37528" spans="37:37" ht="12.75">
      <c r="AK37528" s="121"/>
    </row>
    <row r="37529" spans="37:37" ht="12.75">
      <c r="AK37529" s="121"/>
    </row>
    <row r="37530" spans="37:37" ht="12.75">
      <c r="AK37530" s="121"/>
    </row>
    <row r="37531" spans="37:37" ht="12.75">
      <c r="AK37531" s="121"/>
    </row>
    <row r="37532" spans="37:37" ht="12.75">
      <c r="AK37532" s="121"/>
    </row>
    <row r="37533" spans="37:37" ht="12.75">
      <c r="AK37533" s="121"/>
    </row>
    <row r="37534" spans="37:37" ht="12.75">
      <c r="AK37534" s="121"/>
    </row>
    <row r="37535" spans="37:37" ht="12.75">
      <c r="AK37535" s="121"/>
    </row>
    <row r="37536" spans="37:37" ht="12.75">
      <c r="AK37536" s="121"/>
    </row>
    <row r="37537" spans="37:37" ht="12.75">
      <c r="AK37537" s="121"/>
    </row>
    <row r="37538" spans="37:37" ht="12.75">
      <c r="AK37538" s="121"/>
    </row>
    <row r="37539" spans="37:37" ht="12.75">
      <c r="AK37539" s="121"/>
    </row>
    <row r="37540" spans="37:37" ht="12.75">
      <c r="AK37540" s="121"/>
    </row>
    <row r="37541" spans="37:37" ht="12.75">
      <c r="AK37541" s="121"/>
    </row>
    <row r="37542" spans="37:37" ht="12.75">
      <c r="AK37542" s="121"/>
    </row>
    <row r="37543" spans="37:37" ht="12.75">
      <c r="AK37543" s="121"/>
    </row>
    <row r="37544" spans="37:37" ht="12.75">
      <c r="AK37544" s="121"/>
    </row>
    <row r="37545" spans="37:37" ht="12.75">
      <c r="AK37545" s="121"/>
    </row>
    <row r="37546" spans="37:37" ht="12.75">
      <c r="AK37546" s="121"/>
    </row>
    <row r="37547" spans="37:37" ht="12.75">
      <c r="AK37547" s="121"/>
    </row>
    <row r="37548" spans="37:37" ht="12.75">
      <c r="AK37548" s="121"/>
    </row>
    <row r="37549" spans="37:37" ht="12.75">
      <c r="AK37549" s="121"/>
    </row>
    <row r="37550" spans="37:37" ht="12.75">
      <c r="AK37550" s="121"/>
    </row>
    <row r="37551" spans="37:37" ht="12.75">
      <c r="AK37551" s="121"/>
    </row>
    <row r="37552" spans="37:37" ht="12.75">
      <c r="AK37552" s="121"/>
    </row>
    <row r="37553" spans="37:37" ht="12.75">
      <c r="AK37553" s="121"/>
    </row>
    <row r="37554" spans="37:37" ht="12.75">
      <c r="AK37554" s="121"/>
    </row>
    <row r="37555" spans="37:37" ht="12.75">
      <c r="AK37555" s="121"/>
    </row>
    <row r="37556" spans="37:37" ht="12.75">
      <c r="AK37556" s="121"/>
    </row>
    <row r="37557" spans="37:37" ht="12.75">
      <c r="AK37557" s="121"/>
    </row>
    <row r="37558" spans="37:37" ht="12.75">
      <c r="AK37558" s="121"/>
    </row>
    <row r="37559" spans="37:37" ht="12.75">
      <c r="AK37559" s="121"/>
    </row>
    <row r="37560" spans="37:37" ht="12.75">
      <c r="AK37560" s="121"/>
    </row>
    <row r="37561" spans="37:37" ht="12.75">
      <c r="AK37561" s="121"/>
    </row>
    <row r="37562" spans="37:37" ht="12.75">
      <c r="AK37562" s="121"/>
    </row>
    <row r="37563" spans="37:37" ht="12.75">
      <c r="AK37563" s="121"/>
    </row>
    <row r="37564" spans="37:37" ht="12.75">
      <c r="AK37564" s="121"/>
    </row>
    <row r="37565" spans="37:37" ht="12.75">
      <c r="AK37565" s="121"/>
    </row>
    <row r="37566" spans="37:37" ht="12.75">
      <c r="AK37566" s="121"/>
    </row>
    <row r="37567" spans="37:37" ht="12.75">
      <c r="AK37567" s="121"/>
    </row>
    <row r="37568" spans="37:37" ht="12.75">
      <c r="AK37568" s="121"/>
    </row>
    <row r="37569" spans="37:37" ht="12.75">
      <c r="AK37569" s="121"/>
    </row>
    <row r="37570" spans="37:37" ht="12.75">
      <c r="AK37570" s="121"/>
    </row>
    <row r="37571" spans="37:37" ht="12.75">
      <c r="AK37571" s="121"/>
    </row>
    <row r="37572" spans="37:37" ht="12.75">
      <c r="AK37572" s="121"/>
    </row>
    <row r="37573" spans="37:37" ht="12.75">
      <c r="AK37573" s="121"/>
    </row>
    <row r="37574" spans="37:37" ht="12.75">
      <c r="AK37574" s="121"/>
    </row>
    <row r="37575" spans="37:37" ht="12.75">
      <c r="AK37575" s="121"/>
    </row>
    <row r="37576" spans="37:37" ht="12.75">
      <c r="AK37576" s="121"/>
    </row>
    <row r="37577" spans="37:37" ht="12.75">
      <c r="AK37577" s="121"/>
    </row>
    <row r="37578" spans="37:37" ht="12.75">
      <c r="AK37578" s="121"/>
    </row>
    <row r="37579" spans="37:37" ht="12.75">
      <c r="AK37579" s="121"/>
    </row>
    <row r="37580" spans="37:37" ht="12.75">
      <c r="AK37580" s="121"/>
    </row>
    <row r="37581" spans="37:37" ht="12.75">
      <c r="AK37581" s="121"/>
    </row>
    <row r="37582" spans="37:37" ht="12.75">
      <c r="AK37582" s="121"/>
    </row>
    <row r="37583" spans="37:37" ht="12.75">
      <c r="AK37583" s="121"/>
    </row>
    <row r="37584" spans="37:37" ht="12.75">
      <c r="AK37584" s="121"/>
    </row>
    <row r="37585" spans="37:37" ht="12.75">
      <c r="AK37585" s="121"/>
    </row>
    <row r="37586" spans="37:37" ht="12.75">
      <c r="AK37586" s="121"/>
    </row>
    <row r="37587" spans="37:37" ht="12.75">
      <c r="AK37587" s="121"/>
    </row>
    <row r="37588" spans="37:37" ht="12.75">
      <c r="AK37588" s="121"/>
    </row>
    <row r="37589" spans="37:37" ht="12.75">
      <c r="AK37589" s="121"/>
    </row>
    <row r="37590" spans="37:37" ht="12.75">
      <c r="AK37590" s="121"/>
    </row>
    <row r="37591" spans="37:37" ht="12.75">
      <c r="AK37591" s="121"/>
    </row>
    <row r="37592" spans="37:37" ht="12.75">
      <c r="AK37592" s="121"/>
    </row>
    <row r="37593" spans="37:37" ht="12.75">
      <c r="AK37593" s="121"/>
    </row>
    <row r="37594" spans="37:37" ht="12.75">
      <c r="AK37594" s="121"/>
    </row>
    <row r="37595" spans="37:37" ht="12.75">
      <c r="AK37595" s="121"/>
    </row>
    <row r="37596" spans="37:37" ht="12.75">
      <c r="AK37596" s="121"/>
    </row>
    <row r="37597" spans="37:37" ht="12.75">
      <c r="AK37597" s="121"/>
    </row>
    <row r="37598" spans="37:37" ht="12.75">
      <c r="AK37598" s="121"/>
    </row>
    <row r="37599" spans="37:37" ht="12.75">
      <c r="AK37599" s="121"/>
    </row>
    <row r="37600" spans="37:37" ht="12.75">
      <c r="AK37600" s="121"/>
    </row>
    <row r="37601" spans="37:37" ht="12.75">
      <c r="AK37601" s="121"/>
    </row>
    <row r="37602" spans="37:37" ht="12.75">
      <c r="AK37602" s="121"/>
    </row>
    <row r="37603" spans="37:37" ht="12.75">
      <c r="AK37603" s="121"/>
    </row>
    <row r="37604" spans="37:37" ht="12.75">
      <c r="AK37604" s="121"/>
    </row>
    <row r="37605" spans="37:37" ht="12.75">
      <c r="AK37605" s="121"/>
    </row>
    <row r="37606" spans="37:37" ht="12.75">
      <c r="AK37606" s="121"/>
    </row>
    <row r="37607" spans="37:37" ht="12.75">
      <c r="AK37607" s="121"/>
    </row>
    <row r="37608" spans="37:37" ht="12.75">
      <c r="AK37608" s="121"/>
    </row>
    <row r="37609" spans="37:37" ht="12.75">
      <c r="AK37609" s="121"/>
    </row>
    <row r="37610" spans="37:37" ht="12.75">
      <c r="AK37610" s="121"/>
    </row>
    <row r="37611" spans="37:37" ht="12.75">
      <c r="AK37611" s="121"/>
    </row>
    <row r="37612" spans="37:37" ht="12.75">
      <c r="AK37612" s="121"/>
    </row>
    <row r="37613" spans="37:37" ht="12.75">
      <c r="AK37613" s="121"/>
    </row>
    <row r="37614" spans="37:37" ht="12.75">
      <c r="AK37614" s="121"/>
    </row>
    <row r="37615" spans="37:37" ht="12.75">
      <c r="AK37615" s="121"/>
    </row>
    <row r="37616" spans="37:37" ht="12.75">
      <c r="AK37616" s="121"/>
    </row>
    <row r="37617" spans="37:37" ht="12.75">
      <c r="AK37617" s="121"/>
    </row>
    <row r="37618" spans="37:37" ht="12.75">
      <c r="AK37618" s="121"/>
    </row>
    <row r="37619" spans="37:37" ht="12.75">
      <c r="AK37619" s="121"/>
    </row>
    <row r="37620" spans="37:37" ht="12.75">
      <c r="AK37620" s="121"/>
    </row>
    <row r="37621" spans="37:37" ht="12.75">
      <c r="AK37621" s="121"/>
    </row>
    <row r="37622" spans="37:37" ht="12.75">
      <c r="AK37622" s="121"/>
    </row>
    <row r="37623" spans="37:37" ht="12.75">
      <c r="AK37623" s="121"/>
    </row>
    <row r="37624" spans="37:37" ht="12.75">
      <c r="AK37624" s="121"/>
    </row>
    <row r="37625" spans="37:37" ht="12.75">
      <c r="AK37625" s="121"/>
    </row>
    <row r="37626" spans="37:37" ht="12.75">
      <c r="AK37626" s="121"/>
    </row>
    <row r="37627" spans="37:37" ht="12.75">
      <c r="AK37627" s="121"/>
    </row>
    <row r="37628" spans="37:37" ht="12.75">
      <c r="AK37628" s="121"/>
    </row>
    <row r="37629" spans="37:37" ht="12.75">
      <c r="AK37629" s="121"/>
    </row>
    <row r="37630" spans="37:37" ht="12.75">
      <c r="AK37630" s="121"/>
    </row>
    <row r="37631" spans="37:37" ht="12.75">
      <c r="AK37631" s="121"/>
    </row>
    <row r="37632" spans="37:37" ht="12.75">
      <c r="AK37632" s="121"/>
    </row>
    <row r="37633" spans="37:37" ht="12.75">
      <c r="AK37633" s="121"/>
    </row>
    <row r="37634" spans="37:37" ht="12.75">
      <c r="AK37634" s="121"/>
    </row>
    <row r="37635" spans="37:37" ht="12.75">
      <c r="AK37635" s="121"/>
    </row>
    <row r="37636" spans="37:37" ht="12.75">
      <c r="AK37636" s="121"/>
    </row>
    <row r="37637" spans="37:37" ht="12.75">
      <c r="AK37637" s="121"/>
    </row>
    <row r="37638" spans="37:37" ht="12.75">
      <c r="AK37638" s="121"/>
    </row>
    <row r="37639" spans="37:37" ht="12.75">
      <c r="AK37639" s="121"/>
    </row>
    <row r="37640" spans="37:37" ht="12.75">
      <c r="AK37640" s="121"/>
    </row>
    <row r="37641" spans="37:37" ht="12.75">
      <c r="AK37641" s="121"/>
    </row>
    <row r="37642" spans="37:37" ht="12.75">
      <c r="AK37642" s="121"/>
    </row>
    <row r="37643" spans="37:37" ht="12.75">
      <c r="AK37643" s="121"/>
    </row>
    <row r="37644" spans="37:37" ht="12.75">
      <c r="AK37644" s="121"/>
    </row>
    <row r="37645" spans="37:37" ht="12.75">
      <c r="AK37645" s="121"/>
    </row>
    <row r="37646" spans="37:37" ht="12.75">
      <c r="AK37646" s="121"/>
    </row>
    <row r="37647" spans="37:37" ht="12.75">
      <c r="AK37647" s="121"/>
    </row>
    <row r="37648" spans="37:37" ht="12.75">
      <c r="AK37648" s="121"/>
    </row>
    <row r="37649" spans="37:37" ht="12.75">
      <c r="AK37649" s="121"/>
    </row>
    <row r="37650" spans="37:37" ht="12.75">
      <c r="AK37650" s="121"/>
    </row>
    <row r="37651" spans="37:37" ht="12.75">
      <c r="AK37651" s="121"/>
    </row>
    <row r="37652" spans="37:37" ht="12.75">
      <c r="AK37652" s="121"/>
    </row>
    <row r="37653" spans="37:37" ht="12.75">
      <c r="AK37653" s="121"/>
    </row>
    <row r="37654" spans="37:37" ht="12.75">
      <c r="AK37654" s="121"/>
    </row>
    <row r="37655" spans="37:37" ht="12.75">
      <c r="AK37655" s="121"/>
    </row>
    <row r="37656" spans="37:37" ht="12.75">
      <c r="AK37656" s="121"/>
    </row>
    <row r="37657" spans="37:37" ht="12.75">
      <c r="AK37657" s="121"/>
    </row>
    <row r="37658" spans="37:37" ht="12.75">
      <c r="AK37658" s="121"/>
    </row>
    <row r="37659" spans="37:37" ht="12.75">
      <c r="AK37659" s="121"/>
    </row>
    <row r="37660" spans="37:37" ht="12.75">
      <c r="AK37660" s="121"/>
    </row>
    <row r="37661" spans="37:37" ht="12.75">
      <c r="AK37661" s="121"/>
    </row>
    <row r="37662" spans="37:37" ht="12.75">
      <c r="AK37662" s="121"/>
    </row>
    <row r="37663" spans="37:37" ht="12.75">
      <c r="AK37663" s="121"/>
    </row>
    <row r="37664" spans="37:37" ht="12.75">
      <c r="AK37664" s="121"/>
    </row>
    <row r="37665" spans="37:37" ht="12.75">
      <c r="AK37665" s="121"/>
    </row>
    <row r="37666" spans="37:37" ht="12.75">
      <c r="AK37666" s="121"/>
    </row>
    <row r="37667" spans="37:37" ht="12.75">
      <c r="AK37667" s="121"/>
    </row>
    <row r="37668" spans="37:37" ht="12.75">
      <c r="AK37668" s="121"/>
    </row>
    <row r="37669" spans="37:37" ht="12.75">
      <c r="AK37669" s="121"/>
    </row>
    <row r="37670" spans="37:37" ht="12.75">
      <c r="AK37670" s="121"/>
    </row>
    <row r="37671" spans="37:37" ht="12.75">
      <c r="AK37671" s="121"/>
    </row>
    <row r="37672" spans="37:37" ht="12.75">
      <c r="AK37672" s="121"/>
    </row>
    <row r="37673" spans="37:37" ht="12.75">
      <c r="AK37673" s="121"/>
    </row>
    <row r="37674" spans="37:37" ht="12.75">
      <c r="AK37674" s="121"/>
    </row>
    <row r="37675" spans="37:37" ht="12.75">
      <c r="AK37675" s="121"/>
    </row>
    <row r="37676" spans="37:37" ht="12.75">
      <c r="AK37676" s="121"/>
    </row>
    <row r="37677" spans="37:37" ht="12.75">
      <c r="AK37677" s="121"/>
    </row>
    <row r="37678" spans="37:37" ht="12.75">
      <c r="AK37678" s="121"/>
    </row>
    <row r="37679" spans="37:37" ht="12.75">
      <c r="AK37679" s="121"/>
    </row>
    <row r="37680" spans="37:37" ht="12.75">
      <c r="AK37680" s="121"/>
    </row>
    <row r="37681" spans="37:37" ht="12.75">
      <c r="AK37681" s="121"/>
    </row>
    <row r="37682" spans="37:37" ht="12.75">
      <c r="AK37682" s="121"/>
    </row>
    <row r="37683" spans="37:37" ht="12.75">
      <c r="AK37683" s="121"/>
    </row>
    <row r="37684" spans="37:37" ht="12.75">
      <c r="AK37684" s="121"/>
    </row>
    <row r="37685" spans="37:37" ht="12.75">
      <c r="AK37685" s="121"/>
    </row>
    <row r="37686" spans="37:37" ht="12.75">
      <c r="AK37686" s="121"/>
    </row>
    <row r="37687" spans="37:37" ht="12.75">
      <c r="AK37687" s="121"/>
    </row>
    <row r="37688" spans="37:37" ht="12.75">
      <c r="AK37688" s="121"/>
    </row>
    <row r="37689" spans="37:37" ht="12.75">
      <c r="AK37689" s="121"/>
    </row>
    <row r="37690" spans="37:37" ht="12.75">
      <c r="AK37690" s="121"/>
    </row>
    <row r="37691" spans="37:37" ht="12.75">
      <c r="AK37691" s="121"/>
    </row>
    <row r="37692" spans="37:37" ht="12.75">
      <c r="AK37692" s="121"/>
    </row>
    <row r="37693" spans="37:37" ht="12.75">
      <c r="AK37693" s="121"/>
    </row>
    <row r="37694" spans="37:37" ht="12.75">
      <c r="AK37694" s="121"/>
    </row>
    <row r="37695" spans="37:37" ht="12.75">
      <c r="AK37695" s="121"/>
    </row>
    <row r="37696" spans="37:37" ht="12.75">
      <c r="AK37696" s="121"/>
    </row>
    <row r="37697" spans="37:37" ht="12.75">
      <c r="AK37697" s="121"/>
    </row>
    <row r="37698" spans="37:37" ht="12.75">
      <c r="AK37698" s="121"/>
    </row>
    <row r="37699" spans="37:37" ht="12.75">
      <c r="AK37699" s="121"/>
    </row>
    <row r="37700" spans="37:37" ht="12.75">
      <c r="AK37700" s="121"/>
    </row>
    <row r="37701" spans="37:37" ht="12.75">
      <c r="AK37701" s="121"/>
    </row>
    <row r="37702" spans="37:37" ht="12.75">
      <c r="AK37702" s="121"/>
    </row>
    <row r="37703" spans="37:37" ht="12.75">
      <c r="AK37703" s="121"/>
    </row>
    <row r="37704" spans="37:37" ht="12.75">
      <c r="AK37704" s="121"/>
    </row>
    <row r="37705" spans="37:37" ht="12.75">
      <c r="AK37705" s="121"/>
    </row>
    <row r="37706" spans="37:37" ht="12.75">
      <c r="AK37706" s="121"/>
    </row>
    <row r="37707" spans="37:37" ht="12.75">
      <c r="AK37707" s="121"/>
    </row>
    <row r="37708" spans="37:37" ht="12.75">
      <c r="AK37708" s="121"/>
    </row>
    <row r="37709" spans="37:37" ht="12.75">
      <c r="AK37709" s="121"/>
    </row>
    <row r="37710" spans="37:37" ht="12.75">
      <c r="AK37710" s="121"/>
    </row>
    <row r="37711" spans="37:37" ht="12.75">
      <c r="AK37711" s="121"/>
    </row>
    <row r="37712" spans="37:37" ht="12.75">
      <c r="AK37712" s="121"/>
    </row>
    <row r="37713" spans="37:37" ht="12.75">
      <c r="AK37713" s="121"/>
    </row>
    <row r="37714" spans="37:37" ht="12.75">
      <c r="AK37714" s="121"/>
    </row>
    <row r="37715" spans="37:37" ht="12.75">
      <c r="AK37715" s="121"/>
    </row>
    <row r="37716" spans="37:37" ht="12.75">
      <c r="AK37716" s="121"/>
    </row>
    <row r="37717" spans="37:37" ht="12.75">
      <c r="AK37717" s="121"/>
    </row>
    <row r="37718" spans="37:37" ht="12.75">
      <c r="AK37718" s="121"/>
    </row>
    <row r="37719" spans="37:37" ht="12.75">
      <c r="AK37719" s="121"/>
    </row>
    <row r="37720" spans="37:37" ht="12.75">
      <c r="AK37720" s="121"/>
    </row>
    <row r="37721" spans="37:37" ht="12.75">
      <c r="AK37721" s="121"/>
    </row>
    <row r="37722" spans="37:37" ht="12.75">
      <c r="AK37722" s="121"/>
    </row>
    <row r="37723" spans="37:37" ht="12.75">
      <c r="AK37723" s="121"/>
    </row>
    <row r="37724" spans="37:37" ht="12.75">
      <c r="AK37724" s="121"/>
    </row>
    <row r="37725" spans="37:37" ht="12.75">
      <c r="AK37725" s="121"/>
    </row>
    <row r="37726" spans="37:37" ht="12.75">
      <c r="AK37726" s="121"/>
    </row>
    <row r="37727" spans="37:37" ht="12.75">
      <c r="AK37727" s="121"/>
    </row>
    <row r="37728" spans="37:37" ht="12.75">
      <c r="AK37728" s="121"/>
    </row>
    <row r="37729" spans="37:37" ht="12.75">
      <c r="AK37729" s="121"/>
    </row>
    <row r="37730" spans="37:37" ht="12.75">
      <c r="AK37730" s="121"/>
    </row>
    <row r="37731" spans="37:37" ht="12.75">
      <c r="AK37731" s="121"/>
    </row>
    <row r="37732" spans="37:37" ht="12.75">
      <c r="AK37732" s="121"/>
    </row>
    <row r="37733" spans="37:37" ht="12.75">
      <c r="AK37733" s="121"/>
    </row>
    <row r="37734" spans="37:37" ht="12.75">
      <c r="AK37734" s="121"/>
    </row>
    <row r="37735" spans="37:37" ht="12.75">
      <c r="AK37735" s="121"/>
    </row>
    <row r="37736" spans="37:37" ht="12.75">
      <c r="AK37736" s="121"/>
    </row>
    <row r="37737" spans="37:37" ht="12.75">
      <c r="AK37737" s="121"/>
    </row>
    <row r="37738" spans="37:37" ht="12.75">
      <c r="AK37738" s="121"/>
    </row>
    <row r="37739" spans="37:37" ht="12.75">
      <c r="AK37739" s="121"/>
    </row>
    <row r="37740" spans="37:37" ht="12.75">
      <c r="AK37740" s="121"/>
    </row>
    <row r="37741" spans="37:37" ht="12.75">
      <c r="AK37741" s="121"/>
    </row>
    <row r="37742" spans="37:37" ht="12.75">
      <c r="AK37742" s="121"/>
    </row>
    <row r="37743" spans="37:37" ht="12.75">
      <c r="AK37743" s="121"/>
    </row>
    <row r="37744" spans="37:37" ht="12.75">
      <c r="AK37744" s="121"/>
    </row>
    <row r="37745" spans="37:37" ht="12.75">
      <c r="AK37745" s="121"/>
    </row>
    <row r="37746" spans="37:37" ht="12.75">
      <c r="AK37746" s="121"/>
    </row>
    <row r="37747" spans="37:37" ht="12.75">
      <c r="AK37747" s="121"/>
    </row>
    <row r="37748" spans="37:37" ht="12.75">
      <c r="AK37748" s="121"/>
    </row>
    <row r="37749" spans="37:37" ht="12.75">
      <c r="AK37749" s="121"/>
    </row>
    <row r="37750" spans="37:37" ht="12.75">
      <c r="AK37750" s="121"/>
    </row>
    <row r="37751" spans="37:37" ht="12.75">
      <c r="AK37751" s="121"/>
    </row>
    <row r="37752" spans="37:37" ht="12.75">
      <c r="AK37752" s="121"/>
    </row>
    <row r="37753" spans="37:37" ht="12.75">
      <c r="AK37753" s="121"/>
    </row>
    <row r="37754" spans="37:37" ht="12.75">
      <c r="AK37754" s="121"/>
    </row>
    <row r="37755" spans="37:37" ht="12.75">
      <c r="AK37755" s="121"/>
    </row>
    <row r="37756" spans="37:37" ht="12.75">
      <c r="AK37756" s="121"/>
    </row>
    <row r="37757" spans="37:37" ht="12.75">
      <c r="AK37757" s="121"/>
    </row>
    <row r="37758" spans="37:37" ht="12.75">
      <c r="AK37758" s="121"/>
    </row>
    <row r="37759" spans="37:37" ht="12.75">
      <c r="AK37759" s="121"/>
    </row>
    <row r="37760" spans="37:37" ht="12.75">
      <c r="AK37760" s="121"/>
    </row>
    <row r="37761" spans="37:37" ht="12.75">
      <c r="AK37761" s="121"/>
    </row>
    <row r="37762" spans="37:37" ht="12.75">
      <c r="AK37762" s="121"/>
    </row>
    <row r="37763" spans="37:37" ht="12.75">
      <c r="AK37763" s="121"/>
    </row>
    <row r="37764" spans="37:37" ht="12.75">
      <c r="AK37764" s="121"/>
    </row>
    <row r="37765" spans="37:37" ht="12.75">
      <c r="AK37765" s="121"/>
    </row>
    <row r="37766" spans="37:37" ht="12.75">
      <c r="AK37766" s="121"/>
    </row>
    <row r="37767" spans="37:37" ht="12.75">
      <c r="AK37767" s="121"/>
    </row>
    <row r="37768" spans="37:37" ht="12.75">
      <c r="AK37768" s="121"/>
    </row>
    <row r="37769" spans="37:37" ht="12.75">
      <c r="AK37769" s="121"/>
    </row>
    <row r="37770" spans="37:37" ht="12.75">
      <c r="AK37770" s="121"/>
    </row>
    <row r="37771" spans="37:37" ht="12.75">
      <c r="AK37771" s="121"/>
    </row>
    <row r="37772" spans="37:37" ht="12.75">
      <c r="AK37772" s="121"/>
    </row>
    <row r="37773" spans="37:37" ht="12.75">
      <c r="AK37773" s="121"/>
    </row>
    <row r="37774" spans="37:37" ht="12.75">
      <c r="AK37774" s="121"/>
    </row>
    <row r="37775" spans="37:37" ht="12.75">
      <c r="AK37775" s="121"/>
    </row>
    <row r="37776" spans="37:37" ht="12.75">
      <c r="AK37776" s="121"/>
    </row>
    <row r="37777" spans="37:37" ht="12.75">
      <c r="AK37777" s="121"/>
    </row>
    <row r="37778" spans="37:37" ht="12.75">
      <c r="AK37778" s="121"/>
    </row>
    <row r="37779" spans="37:37" ht="12.75">
      <c r="AK37779" s="121"/>
    </row>
    <row r="37780" spans="37:37" ht="12.75">
      <c r="AK37780" s="121"/>
    </row>
    <row r="37781" spans="37:37" ht="12.75">
      <c r="AK37781" s="121"/>
    </row>
    <row r="37782" spans="37:37" ht="12.75">
      <c r="AK37782" s="121"/>
    </row>
    <row r="37783" spans="37:37" ht="12.75">
      <c r="AK37783" s="121"/>
    </row>
    <row r="37784" spans="37:37" ht="12.75">
      <c r="AK37784" s="121"/>
    </row>
    <row r="37785" spans="37:37" ht="12.75">
      <c r="AK37785" s="121"/>
    </row>
    <row r="37786" spans="37:37" ht="12.75">
      <c r="AK37786" s="121"/>
    </row>
    <row r="37787" spans="37:37" ht="12.75">
      <c r="AK37787" s="121"/>
    </row>
    <row r="37788" spans="37:37" ht="12.75">
      <c r="AK37788" s="121"/>
    </row>
    <row r="37789" spans="37:37" ht="12.75">
      <c r="AK37789" s="121"/>
    </row>
    <row r="37790" spans="37:37" ht="12.75">
      <c r="AK37790" s="121"/>
    </row>
    <row r="37791" spans="37:37" ht="12.75">
      <c r="AK37791" s="121"/>
    </row>
    <row r="37792" spans="37:37" ht="12.75">
      <c r="AK37792" s="121"/>
    </row>
    <row r="37793" spans="37:37" ht="12.75">
      <c r="AK37793" s="121"/>
    </row>
    <row r="37794" spans="37:37" ht="12.75">
      <c r="AK37794" s="121"/>
    </row>
    <row r="37795" spans="37:37" ht="12.75">
      <c r="AK37795" s="121"/>
    </row>
    <row r="37796" spans="37:37" ht="12.75">
      <c r="AK37796" s="121"/>
    </row>
    <row r="37797" spans="37:37" ht="12.75">
      <c r="AK37797" s="121"/>
    </row>
    <row r="37798" spans="37:37" ht="12.75">
      <c r="AK37798" s="121"/>
    </row>
    <row r="37799" spans="37:37" ht="12.75">
      <c r="AK37799" s="121"/>
    </row>
    <row r="37800" spans="37:37" ht="12.75">
      <c r="AK37800" s="121"/>
    </row>
    <row r="37801" spans="37:37" ht="12.75">
      <c r="AK37801" s="121"/>
    </row>
    <row r="37802" spans="37:37" ht="12.75">
      <c r="AK37802" s="121"/>
    </row>
    <row r="37803" spans="37:37" ht="12.75">
      <c r="AK37803" s="121"/>
    </row>
    <row r="37804" spans="37:37" ht="12.75">
      <c r="AK37804" s="121"/>
    </row>
    <row r="37805" spans="37:37" ht="12.75">
      <c r="AK37805" s="121"/>
    </row>
    <row r="37806" spans="37:37" ht="12.75">
      <c r="AK37806" s="121"/>
    </row>
    <row r="37807" spans="37:37" ht="12.75">
      <c r="AK37807" s="121"/>
    </row>
    <row r="37808" spans="37:37" ht="12.75">
      <c r="AK37808" s="121"/>
    </row>
    <row r="37809" spans="37:37" ht="12.75">
      <c r="AK37809" s="121"/>
    </row>
    <row r="37810" spans="37:37" ht="12.75">
      <c r="AK37810" s="121"/>
    </row>
    <row r="37811" spans="37:37" ht="12.75">
      <c r="AK37811" s="121"/>
    </row>
    <row r="37812" spans="37:37" ht="12.75">
      <c r="AK37812" s="121"/>
    </row>
    <row r="37813" spans="37:37" ht="12.75">
      <c r="AK37813" s="121"/>
    </row>
    <row r="37814" spans="37:37" ht="12.75">
      <c r="AK37814" s="121"/>
    </row>
    <row r="37815" spans="37:37" ht="12.75">
      <c r="AK37815" s="121"/>
    </row>
    <row r="37816" spans="37:37" ht="12.75">
      <c r="AK37816" s="121"/>
    </row>
    <row r="37817" spans="37:37" ht="12.75">
      <c r="AK37817" s="121"/>
    </row>
    <row r="37818" spans="37:37" ht="12.75">
      <c r="AK37818" s="121"/>
    </row>
    <row r="37819" spans="37:37" ht="12.75">
      <c r="AK37819" s="121"/>
    </row>
    <row r="37820" spans="37:37" ht="12.75">
      <c r="AK37820" s="121"/>
    </row>
    <row r="37821" spans="37:37" ht="12.75">
      <c r="AK37821" s="121"/>
    </row>
    <row r="37822" spans="37:37" ht="12.75">
      <c r="AK37822" s="121"/>
    </row>
    <row r="37823" spans="37:37" ht="12.75">
      <c r="AK37823" s="121"/>
    </row>
    <row r="37824" spans="37:37" ht="12.75">
      <c r="AK37824" s="121"/>
    </row>
    <row r="37825" spans="37:37" ht="12.75">
      <c r="AK37825" s="121"/>
    </row>
    <row r="37826" spans="37:37" ht="12.75">
      <c r="AK37826" s="121"/>
    </row>
    <row r="37827" spans="37:37" ht="12.75">
      <c r="AK37827" s="121"/>
    </row>
    <row r="37828" spans="37:37" ht="12.75">
      <c r="AK37828" s="121"/>
    </row>
    <row r="37829" spans="37:37" ht="12.75">
      <c r="AK37829" s="121"/>
    </row>
    <row r="37830" spans="37:37" ht="12.75">
      <c r="AK37830" s="121"/>
    </row>
    <row r="37831" spans="37:37" ht="12.75">
      <c r="AK37831" s="121"/>
    </row>
    <row r="37832" spans="37:37" ht="12.75">
      <c r="AK37832" s="121"/>
    </row>
    <row r="37833" spans="37:37" ht="12.75">
      <c r="AK37833" s="121"/>
    </row>
    <row r="37834" spans="37:37" ht="12.75">
      <c r="AK37834" s="121"/>
    </row>
    <row r="37835" spans="37:37" ht="12.75">
      <c r="AK37835" s="121"/>
    </row>
    <row r="37836" spans="37:37" ht="12.75">
      <c r="AK37836" s="121"/>
    </row>
    <row r="37837" spans="37:37" ht="12.75">
      <c r="AK37837" s="121"/>
    </row>
    <row r="37838" spans="37:37" ht="12.75">
      <c r="AK37838" s="121"/>
    </row>
    <row r="37839" spans="37:37" ht="12.75">
      <c r="AK37839" s="121"/>
    </row>
    <row r="37840" spans="37:37" ht="12.75">
      <c r="AK37840" s="121"/>
    </row>
    <row r="37841" spans="37:37" ht="12.75">
      <c r="AK37841" s="121"/>
    </row>
    <row r="37842" spans="37:37" ht="12.75">
      <c r="AK37842" s="121"/>
    </row>
    <row r="37843" spans="37:37" ht="12.75">
      <c r="AK37843" s="121"/>
    </row>
    <row r="37844" spans="37:37" ht="12.75">
      <c r="AK37844" s="121"/>
    </row>
    <row r="37845" spans="37:37" ht="12.75">
      <c r="AK37845" s="121"/>
    </row>
    <row r="37846" spans="37:37" ht="12.75">
      <c r="AK37846" s="121"/>
    </row>
    <row r="37847" spans="37:37" ht="12.75">
      <c r="AK37847" s="121"/>
    </row>
    <row r="37848" spans="37:37" ht="12.75">
      <c r="AK37848" s="121"/>
    </row>
    <row r="37849" spans="37:37" ht="12.75">
      <c r="AK37849" s="121"/>
    </row>
    <row r="37850" spans="37:37" ht="12.75">
      <c r="AK37850" s="121"/>
    </row>
    <row r="37851" spans="37:37" ht="12.75">
      <c r="AK37851" s="121"/>
    </row>
    <row r="37852" spans="37:37" ht="12.75">
      <c r="AK37852" s="121"/>
    </row>
    <row r="37853" spans="37:37" ht="12.75">
      <c r="AK37853" s="121"/>
    </row>
    <row r="37854" spans="37:37" ht="12.75">
      <c r="AK37854" s="121"/>
    </row>
    <row r="37855" spans="37:37" ht="12.75">
      <c r="AK37855" s="121"/>
    </row>
    <row r="37856" spans="37:37" ht="12.75">
      <c r="AK37856" s="121"/>
    </row>
    <row r="37857" spans="37:37" ht="12.75">
      <c r="AK37857" s="121"/>
    </row>
    <row r="37858" spans="37:37" ht="12.75">
      <c r="AK37858" s="121"/>
    </row>
    <row r="37859" spans="37:37" ht="12.75">
      <c r="AK37859" s="121"/>
    </row>
    <row r="37860" spans="37:37" ht="12.75">
      <c r="AK37860" s="121"/>
    </row>
    <row r="37861" spans="37:37" ht="12.75">
      <c r="AK37861" s="121"/>
    </row>
    <row r="37862" spans="37:37" ht="12.75">
      <c r="AK37862" s="121"/>
    </row>
    <row r="37863" spans="37:37" ht="12.75">
      <c r="AK37863" s="121"/>
    </row>
    <row r="37864" spans="37:37" ht="12.75">
      <c r="AK37864" s="121"/>
    </row>
    <row r="37865" spans="37:37" ht="12.75">
      <c r="AK37865" s="121"/>
    </row>
    <row r="37866" spans="37:37" ht="12.75">
      <c r="AK37866" s="121"/>
    </row>
    <row r="37867" spans="37:37" ht="12.75">
      <c r="AK37867" s="121"/>
    </row>
    <row r="37868" spans="37:37" ht="12.75">
      <c r="AK37868" s="121"/>
    </row>
    <row r="37869" spans="37:37" ht="12.75">
      <c r="AK37869" s="121"/>
    </row>
    <row r="37870" spans="37:37" ht="12.75">
      <c r="AK37870" s="121"/>
    </row>
    <row r="37871" spans="37:37" ht="12.75">
      <c r="AK37871" s="121"/>
    </row>
    <row r="37872" spans="37:37" ht="12.75">
      <c r="AK37872" s="121"/>
    </row>
    <row r="37873" spans="37:37" ht="12.75">
      <c r="AK37873" s="121"/>
    </row>
    <row r="37874" spans="37:37" ht="12.75">
      <c r="AK37874" s="121"/>
    </row>
    <row r="37875" spans="37:37" ht="12.75">
      <c r="AK37875" s="121"/>
    </row>
    <row r="37876" spans="37:37" ht="12.75">
      <c r="AK37876" s="121"/>
    </row>
    <row r="37877" spans="37:37" ht="12.75">
      <c r="AK37877" s="121"/>
    </row>
    <row r="37878" spans="37:37" ht="12.75">
      <c r="AK37878" s="121"/>
    </row>
    <row r="37879" spans="37:37" ht="12.75">
      <c r="AK37879" s="121"/>
    </row>
    <row r="37880" spans="37:37" ht="12.75">
      <c r="AK37880" s="121"/>
    </row>
    <row r="37881" spans="37:37" ht="12.75">
      <c r="AK37881" s="121"/>
    </row>
    <row r="37882" spans="37:37" ht="12.75">
      <c r="AK37882" s="121"/>
    </row>
    <row r="37883" spans="37:37" ht="12.75">
      <c r="AK37883" s="121"/>
    </row>
    <row r="37884" spans="37:37" ht="12.75">
      <c r="AK37884" s="121"/>
    </row>
    <row r="37885" spans="37:37" ht="12.75">
      <c r="AK37885" s="121"/>
    </row>
    <row r="37886" spans="37:37" ht="12.75">
      <c r="AK37886" s="121"/>
    </row>
    <row r="37887" spans="37:37" ht="12.75">
      <c r="AK37887" s="121"/>
    </row>
    <row r="37888" spans="37:37" ht="12.75">
      <c r="AK37888" s="121"/>
    </row>
    <row r="37889" spans="37:37" ht="12.75">
      <c r="AK37889" s="121"/>
    </row>
    <row r="37890" spans="37:37" ht="12.75">
      <c r="AK37890" s="121"/>
    </row>
    <row r="37891" spans="37:37" ht="12.75">
      <c r="AK37891" s="121"/>
    </row>
    <row r="37892" spans="37:37" ht="12.75">
      <c r="AK37892" s="121"/>
    </row>
    <row r="37893" spans="37:37" ht="12.75">
      <c r="AK37893" s="121"/>
    </row>
    <row r="37894" spans="37:37" ht="12.75">
      <c r="AK37894" s="121"/>
    </row>
    <row r="37895" spans="37:37" ht="12.75">
      <c r="AK37895" s="121"/>
    </row>
    <row r="37896" spans="37:37" ht="12.75">
      <c r="AK37896" s="121"/>
    </row>
    <row r="37897" spans="37:37" ht="12.75">
      <c r="AK37897" s="121"/>
    </row>
    <row r="37898" spans="37:37" ht="12.75">
      <c r="AK37898" s="121"/>
    </row>
    <row r="37899" spans="37:37" ht="12.75">
      <c r="AK37899" s="121"/>
    </row>
    <row r="37900" spans="37:37" ht="12.75">
      <c r="AK37900" s="121"/>
    </row>
    <row r="37901" spans="37:37" ht="12.75">
      <c r="AK37901" s="121"/>
    </row>
    <row r="37902" spans="37:37" ht="12.75">
      <c r="AK37902" s="121"/>
    </row>
    <row r="37903" spans="37:37" ht="12.75">
      <c r="AK37903" s="121"/>
    </row>
    <row r="37904" spans="37:37" ht="12.75">
      <c r="AK37904" s="121"/>
    </row>
    <row r="37905" spans="37:37" ht="12.75">
      <c r="AK37905" s="121"/>
    </row>
    <row r="37906" spans="37:37" ht="12.75">
      <c r="AK37906" s="121"/>
    </row>
    <row r="37907" spans="37:37" ht="12.75">
      <c r="AK37907" s="121"/>
    </row>
    <row r="37908" spans="37:37" ht="12.75">
      <c r="AK37908" s="121"/>
    </row>
    <row r="37909" spans="37:37" ht="12.75">
      <c r="AK37909" s="121"/>
    </row>
    <row r="37910" spans="37:37" ht="12.75">
      <c r="AK37910" s="121"/>
    </row>
    <row r="37911" spans="37:37" ht="12.75">
      <c r="AK37911" s="121"/>
    </row>
    <row r="37912" spans="37:37" ht="12.75">
      <c r="AK37912" s="121"/>
    </row>
    <row r="37913" spans="37:37" ht="12.75">
      <c r="AK37913" s="121"/>
    </row>
    <row r="37914" spans="37:37" ht="12.75">
      <c r="AK37914" s="121"/>
    </row>
    <row r="37915" spans="37:37" ht="12.75">
      <c r="AK37915" s="121"/>
    </row>
    <row r="37916" spans="37:37" ht="12.75">
      <c r="AK37916" s="121"/>
    </row>
    <row r="37917" spans="37:37" ht="12.75">
      <c r="AK37917" s="121"/>
    </row>
    <row r="37918" spans="37:37" ht="12.75">
      <c r="AK37918" s="121"/>
    </row>
    <row r="37919" spans="37:37" ht="12.75">
      <c r="AK37919" s="121"/>
    </row>
    <row r="37920" spans="37:37" ht="12.75">
      <c r="AK37920" s="121"/>
    </row>
    <row r="37921" spans="37:37" ht="12.75">
      <c r="AK37921" s="121"/>
    </row>
    <row r="37922" spans="37:37" ht="12.75">
      <c r="AK37922" s="121"/>
    </row>
    <row r="37923" spans="37:37" ht="12.75">
      <c r="AK37923" s="121"/>
    </row>
    <row r="37924" spans="37:37" ht="12.75">
      <c r="AK37924" s="121"/>
    </row>
    <row r="37925" spans="37:37" ht="12.75">
      <c r="AK37925" s="121"/>
    </row>
    <row r="37926" spans="37:37" ht="12.75">
      <c r="AK37926" s="121"/>
    </row>
    <row r="37927" spans="37:37" ht="12.75">
      <c r="AK37927" s="121"/>
    </row>
    <row r="37928" spans="37:37" ht="12.75">
      <c r="AK37928" s="121"/>
    </row>
    <row r="37929" spans="37:37" ht="12.75">
      <c r="AK37929" s="121"/>
    </row>
    <row r="37930" spans="37:37" ht="12.75">
      <c r="AK37930" s="121"/>
    </row>
    <row r="37931" spans="37:37" ht="12.75">
      <c r="AK37931" s="121"/>
    </row>
    <row r="37932" spans="37:37" ht="12.75">
      <c r="AK37932" s="121"/>
    </row>
    <row r="37933" spans="37:37" ht="12.75">
      <c r="AK37933" s="121"/>
    </row>
    <row r="37934" spans="37:37" ht="12.75">
      <c r="AK37934" s="121"/>
    </row>
    <row r="37935" spans="37:37" ht="12.75">
      <c r="AK37935" s="121"/>
    </row>
    <row r="37936" spans="37:37" ht="12.75">
      <c r="AK37936" s="121"/>
    </row>
    <row r="37937" spans="37:37" ht="12.75">
      <c r="AK37937" s="121"/>
    </row>
    <row r="37938" spans="37:37" ht="12.75">
      <c r="AK37938" s="121"/>
    </row>
    <row r="37939" spans="37:37" ht="12.75">
      <c r="AK37939" s="121"/>
    </row>
    <row r="37940" spans="37:37" ht="12.75">
      <c r="AK37940" s="121"/>
    </row>
    <row r="37941" spans="37:37" ht="12.75">
      <c r="AK37941" s="121"/>
    </row>
    <row r="37942" spans="37:37" ht="12.75">
      <c r="AK37942" s="121"/>
    </row>
    <row r="37943" spans="37:37" ht="12.75">
      <c r="AK37943" s="121"/>
    </row>
    <row r="37944" spans="37:37" ht="12.75">
      <c r="AK37944" s="121"/>
    </row>
    <row r="37945" spans="37:37" ht="12.75">
      <c r="AK37945" s="121"/>
    </row>
    <row r="37946" spans="37:37" ht="12.75">
      <c r="AK37946" s="121"/>
    </row>
    <row r="37947" spans="37:37" ht="12.75">
      <c r="AK37947" s="121"/>
    </row>
    <row r="37948" spans="37:37" ht="12.75">
      <c r="AK37948" s="121"/>
    </row>
    <row r="37949" spans="37:37" ht="12.75">
      <c r="AK37949" s="121"/>
    </row>
    <row r="37950" spans="37:37" ht="12.75">
      <c r="AK37950" s="121"/>
    </row>
    <row r="37951" spans="37:37" ht="12.75">
      <c r="AK37951" s="121"/>
    </row>
    <row r="37952" spans="37:37" ht="12.75">
      <c r="AK37952" s="121"/>
    </row>
    <row r="37953" spans="37:37" ht="12.75">
      <c r="AK37953" s="121"/>
    </row>
    <row r="37954" spans="37:37" ht="12.75">
      <c r="AK37954" s="121"/>
    </row>
    <row r="37955" spans="37:37" ht="12.75">
      <c r="AK37955" s="121"/>
    </row>
    <row r="37956" spans="37:37" ht="12.75">
      <c r="AK37956" s="121"/>
    </row>
    <row r="37957" spans="37:37" ht="12.75">
      <c r="AK37957" s="121"/>
    </row>
    <row r="37958" spans="37:37" ht="12.75">
      <c r="AK37958" s="121"/>
    </row>
    <row r="37959" spans="37:37" ht="12.75">
      <c r="AK37959" s="121"/>
    </row>
    <row r="37960" spans="37:37" ht="12.75">
      <c r="AK37960" s="121"/>
    </row>
    <row r="37961" spans="37:37" ht="12.75">
      <c r="AK37961" s="121"/>
    </row>
    <row r="37962" spans="37:37" ht="12.75">
      <c r="AK37962" s="121"/>
    </row>
    <row r="37963" spans="37:37" ht="12.75">
      <c r="AK37963" s="121"/>
    </row>
    <row r="37964" spans="37:37" ht="12.75">
      <c r="AK37964" s="121"/>
    </row>
    <row r="37965" spans="37:37" ht="12.75">
      <c r="AK37965" s="121"/>
    </row>
    <row r="37966" spans="37:37" ht="12.75">
      <c r="AK37966" s="121"/>
    </row>
    <row r="37967" spans="37:37" ht="12.75">
      <c r="AK37967" s="121"/>
    </row>
    <row r="37968" spans="37:37" ht="12.75">
      <c r="AK37968" s="121"/>
    </row>
    <row r="37969" spans="37:37" ht="12.75">
      <c r="AK37969" s="121"/>
    </row>
    <row r="37970" spans="37:37" ht="12.75">
      <c r="AK37970" s="121"/>
    </row>
    <row r="37971" spans="37:37" ht="12.75">
      <c r="AK37971" s="121"/>
    </row>
    <row r="37972" spans="37:37" ht="12.75">
      <c r="AK37972" s="121"/>
    </row>
    <row r="37973" spans="37:37" ht="12.75">
      <c r="AK37973" s="121"/>
    </row>
    <row r="37974" spans="37:37" ht="12.75">
      <c r="AK37974" s="121"/>
    </row>
    <row r="37975" spans="37:37" ht="12.75">
      <c r="AK37975" s="121"/>
    </row>
    <row r="37976" spans="37:37" ht="12.75">
      <c r="AK37976" s="121"/>
    </row>
    <row r="37977" spans="37:37" ht="12.75">
      <c r="AK37977" s="121"/>
    </row>
    <row r="37978" spans="37:37" ht="12.75">
      <c r="AK37978" s="121"/>
    </row>
    <row r="37979" spans="37:37" ht="12.75">
      <c r="AK37979" s="121"/>
    </row>
    <row r="37980" spans="37:37" ht="12.75">
      <c r="AK37980" s="121"/>
    </row>
    <row r="37981" spans="37:37" ht="12.75">
      <c r="AK37981" s="121"/>
    </row>
    <row r="37982" spans="37:37" ht="12.75">
      <c r="AK37982" s="121"/>
    </row>
    <row r="37983" spans="37:37" ht="12.75">
      <c r="AK37983" s="121"/>
    </row>
    <row r="37984" spans="37:37" ht="12.75">
      <c r="AK37984" s="121"/>
    </row>
    <row r="37985" spans="37:37" ht="12.75">
      <c r="AK37985" s="121"/>
    </row>
    <row r="37986" spans="37:37" ht="12.75">
      <c r="AK37986" s="121"/>
    </row>
    <row r="37987" spans="37:37" ht="12.75">
      <c r="AK37987" s="121"/>
    </row>
    <row r="37988" spans="37:37" ht="12.75">
      <c r="AK37988" s="121"/>
    </row>
    <row r="37989" spans="37:37" ht="12.75">
      <c r="AK37989" s="121"/>
    </row>
    <row r="37990" spans="37:37" ht="12.75">
      <c r="AK37990" s="121"/>
    </row>
    <row r="37991" spans="37:37" ht="12.75">
      <c r="AK37991" s="121"/>
    </row>
    <row r="37992" spans="37:37" ht="12.75">
      <c r="AK37992" s="121"/>
    </row>
    <row r="37993" spans="37:37" ht="12.75">
      <c r="AK37993" s="121"/>
    </row>
    <row r="37994" spans="37:37" ht="12.75">
      <c r="AK37994" s="121"/>
    </row>
    <row r="37995" spans="37:37" ht="12.75">
      <c r="AK37995" s="121"/>
    </row>
    <row r="37996" spans="37:37" ht="12.75">
      <c r="AK37996" s="121"/>
    </row>
    <row r="37997" spans="37:37" ht="12.75">
      <c r="AK37997" s="121"/>
    </row>
    <row r="37998" spans="37:37" ht="12.75">
      <c r="AK37998" s="121"/>
    </row>
    <row r="37999" spans="37:37" ht="12.75">
      <c r="AK37999" s="121"/>
    </row>
    <row r="38000" spans="37:37" ht="12.75">
      <c r="AK38000" s="121"/>
    </row>
    <row r="38001" spans="37:37" ht="12.75">
      <c r="AK38001" s="121"/>
    </row>
    <row r="38002" spans="37:37" ht="12.75">
      <c r="AK38002" s="121"/>
    </row>
    <row r="38003" spans="37:37" ht="12.75">
      <c r="AK38003" s="121"/>
    </row>
    <row r="38004" spans="37:37" ht="12.75">
      <c r="AK38004" s="121"/>
    </row>
    <row r="38005" spans="37:37" ht="12.75">
      <c r="AK38005" s="121"/>
    </row>
    <row r="38006" spans="37:37" ht="12.75">
      <c r="AK38006" s="121"/>
    </row>
    <row r="38007" spans="37:37" ht="12.75">
      <c r="AK38007" s="121"/>
    </row>
    <row r="38008" spans="37:37" ht="12.75">
      <c r="AK38008" s="121"/>
    </row>
    <row r="38009" spans="37:37" ht="12.75">
      <c r="AK38009" s="121"/>
    </row>
    <row r="38010" spans="37:37" ht="12.75">
      <c r="AK38010" s="121"/>
    </row>
    <row r="38011" spans="37:37" ht="12.75">
      <c r="AK38011" s="121"/>
    </row>
    <row r="38012" spans="37:37" ht="12.75">
      <c r="AK38012" s="121"/>
    </row>
    <row r="38013" spans="37:37" ht="12.75">
      <c r="AK38013" s="121"/>
    </row>
    <row r="38014" spans="37:37" ht="12.75">
      <c r="AK38014" s="121"/>
    </row>
    <row r="38015" spans="37:37" ht="12.75">
      <c r="AK38015" s="121"/>
    </row>
    <row r="38016" spans="37:37" ht="12.75">
      <c r="AK38016" s="121"/>
    </row>
    <row r="38017" spans="37:37" ht="12.75">
      <c r="AK38017" s="121"/>
    </row>
    <row r="38018" spans="37:37" ht="12.75">
      <c r="AK38018" s="121"/>
    </row>
    <row r="38019" spans="37:37" ht="12.75">
      <c r="AK38019" s="121"/>
    </row>
    <row r="38020" spans="37:37" ht="12.75">
      <c r="AK38020" s="121"/>
    </row>
    <row r="38021" spans="37:37" ht="12.75">
      <c r="AK38021" s="121"/>
    </row>
    <row r="38022" spans="37:37" ht="12.75">
      <c r="AK38022" s="121"/>
    </row>
    <row r="38023" spans="37:37" ht="12.75">
      <c r="AK38023" s="121"/>
    </row>
    <row r="38024" spans="37:37" ht="12.75">
      <c r="AK38024" s="121"/>
    </row>
    <row r="38025" spans="37:37" ht="12.75">
      <c r="AK38025" s="121"/>
    </row>
    <row r="38026" spans="37:37" ht="12.75">
      <c r="AK38026" s="121"/>
    </row>
    <row r="38027" spans="37:37" ht="12.75">
      <c r="AK38027" s="121"/>
    </row>
    <row r="38028" spans="37:37" ht="12.75">
      <c r="AK38028" s="121"/>
    </row>
    <row r="38029" spans="37:37" ht="12.75">
      <c r="AK38029" s="121"/>
    </row>
    <row r="38030" spans="37:37" ht="12.75">
      <c r="AK38030" s="121"/>
    </row>
    <row r="38031" spans="37:37" ht="12.75">
      <c r="AK38031" s="121"/>
    </row>
    <row r="38032" spans="37:37" ht="12.75">
      <c r="AK38032" s="121"/>
    </row>
    <row r="38033" spans="37:37" ht="12.75">
      <c r="AK38033" s="121"/>
    </row>
    <row r="38034" spans="37:37" ht="12.75">
      <c r="AK38034" s="121"/>
    </row>
    <row r="38035" spans="37:37" ht="12.75">
      <c r="AK38035" s="121"/>
    </row>
    <row r="38036" spans="37:37" ht="12.75">
      <c r="AK38036" s="121"/>
    </row>
    <row r="38037" spans="37:37" ht="12.75">
      <c r="AK38037" s="121"/>
    </row>
    <row r="38038" spans="37:37" ht="12.75">
      <c r="AK38038" s="121"/>
    </row>
    <row r="38039" spans="37:37" ht="12.75">
      <c r="AK38039" s="121"/>
    </row>
    <row r="38040" spans="37:37" ht="12.75">
      <c r="AK38040" s="121"/>
    </row>
    <row r="38041" spans="37:37" ht="12.75">
      <c r="AK38041" s="121"/>
    </row>
    <row r="38042" spans="37:37" ht="12.75">
      <c r="AK38042" s="121"/>
    </row>
    <row r="38043" spans="37:37" ht="12.75">
      <c r="AK38043" s="121"/>
    </row>
    <row r="38044" spans="37:37" ht="12.75">
      <c r="AK38044" s="121"/>
    </row>
    <row r="38045" spans="37:37" ht="12.75">
      <c r="AK38045" s="121"/>
    </row>
    <row r="38046" spans="37:37" ht="12.75">
      <c r="AK38046" s="121"/>
    </row>
    <row r="38047" spans="37:37" ht="12.75">
      <c r="AK38047" s="121"/>
    </row>
    <row r="38048" spans="37:37" ht="12.75">
      <c r="AK38048" s="121"/>
    </row>
    <row r="38049" spans="37:37" ht="12.75">
      <c r="AK38049" s="121"/>
    </row>
    <row r="38050" spans="37:37" ht="12.75">
      <c r="AK38050" s="121"/>
    </row>
    <row r="38051" spans="37:37" ht="12.75">
      <c r="AK38051" s="121"/>
    </row>
    <row r="38052" spans="37:37" ht="12.75">
      <c r="AK38052" s="121"/>
    </row>
    <row r="38053" spans="37:37" ht="12.75">
      <c r="AK38053" s="121"/>
    </row>
    <row r="38054" spans="37:37" ht="12.75">
      <c r="AK38054" s="121"/>
    </row>
    <row r="38055" spans="37:37" ht="12.75">
      <c r="AK38055" s="121"/>
    </row>
    <row r="38056" spans="37:37" ht="12.75">
      <c r="AK38056" s="121"/>
    </row>
    <row r="38057" spans="37:37" ht="12.75">
      <c r="AK38057" s="121"/>
    </row>
    <row r="38058" spans="37:37" ht="12.75">
      <c r="AK38058" s="121"/>
    </row>
    <row r="38059" spans="37:37" ht="12.75">
      <c r="AK38059" s="121"/>
    </row>
    <row r="38060" spans="37:37" ht="12.75">
      <c r="AK38060" s="121"/>
    </row>
    <row r="38061" spans="37:37" ht="12.75">
      <c r="AK38061" s="121"/>
    </row>
    <row r="38062" spans="37:37" ht="12.75">
      <c r="AK38062" s="121"/>
    </row>
    <row r="38063" spans="37:37" ht="12.75">
      <c r="AK38063" s="121"/>
    </row>
    <row r="38064" spans="37:37" ht="12.75">
      <c r="AK38064" s="121"/>
    </row>
    <row r="38065" spans="37:37" ht="12.75">
      <c r="AK38065" s="121"/>
    </row>
    <row r="38066" spans="37:37" ht="12.75">
      <c r="AK38066" s="121"/>
    </row>
    <row r="38067" spans="37:37" ht="12.75">
      <c r="AK38067" s="121"/>
    </row>
    <row r="38068" spans="37:37" ht="12.75">
      <c r="AK38068" s="121"/>
    </row>
    <row r="38069" spans="37:37" ht="12.75">
      <c r="AK38069" s="121"/>
    </row>
    <row r="38070" spans="37:37" ht="12.75">
      <c r="AK38070" s="121"/>
    </row>
    <row r="38071" spans="37:37" ht="12.75">
      <c r="AK38071" s="121"/>
    </row>
    <row r="38072" spans="37:37" ht="12.75">
      <c r="AK38072" s="121"/>
    </row>
    <row r="38073" spans="37:37" ht="12.75">
      <c r="AK38073" s="121"/>
    </row>
    <row r="38074" spans="37:37" ht="12.75">
      <c r="AK38074" s="121"/>
    </row>
    <row r="38075" spans="37:37" ht="12.75">
      <c r="AK38075" s="121"/>
    </row>
    <row r="38076" spans="37:37" ht="12.75">
      <c r="AK38076" s="121"/>
    </row>
    <row r="38077" spans="37:37" ht="12.75">
      <c r="AK38077" s="121"/>
    </row>
    <row r="38078" spans="37:37" ht="12.75">
      <c r="AK38078" s="121"/>
    </row>
    <row r="38079" spans="37:37" ht="12.75">
      <c r="AK38079" s="121"/>
    </row>
    <row r="38080" spans="37:37" ht="12.75">
      <c r="AK38080" s="121"/>
    </row>
    <row r="38081" spans="37:37" ht="12.75">
      <c r="AK38081" s="121"/>
    </row>
    <row r="38082" spans="37:37" ht="12.75">
      <c r="AK38082" s="121"/>
    </row>
    <row r="38083" spans="37:37" ht="12.75">
      <c r="AK38083" s="121"/>
    </row>
    <row r="38084" spans="37:37" ht="12.75">
      <c r="AK38084" s="121"/>
    </row>
    <row r="38085" spans="37:37" ht="12.75">
      <c r="AK38085" s="121"/>
    </row>
    <row r="38086" spans="37:37" ht="12.75">
      <c r="AK38086" s="121"/>
    </row>
    <row r="38087" spans="37:37" ht="12.75">
      <c r="AK38087" s="121"/>
    </row>
    <row r="38088" spans="37:37" ht="12.75">
      <c r="AK38088" s="121"/>
    </row>
    <row r="38089" spans="37:37" ht="12.75">
      <c r="AK38089" s="121"/>
    </row>
    <row r="38090" spans="37:37" ht="12.75">
      <c r="AK38090" s="121"/>
    </row>
    <row r="38091" spans="37:37" ht="12.75">
      <c r="AK38091" s="121"/>
    </row>
    <row r="38092" spans="37:37" ht="12.75">
      <c r="AK38092" s="121"/>
    </row>
    <row r="38093" spans="37:37" ht="12.75">
      <c r="AK38093" s="121"/>
    </row>
    <row r="38094" spans="37:37" ht="12.75">
      <c r="AK38094" s="121"/>
    </row>
    <row r="38095" spans="37:37" ht="12.75">
      <c r="AK38095" s="121"/>
    </row>
    <row r="38096" spans="37:37" ht="12.75">
      <c r="AK38096" s="121"/>
    </row>
    <row r="38097" spans="37:37" ht="12.75">
      <c r="AK38097" s="121"/>
    </row>
    <row r="38098" spans="37:37" ht="12.75">
      <c r="AK38098" s="121"/>
    </row>
    <row r="38099" spans="37:37" ht="12.75">
      <c r="AK38099" s="121"/>
    </row>
    <row r="38100" spans="37:37" ht="12.75">
      <c r="AK38100" s="121"/>
    </row>
    <row r="38101" spans="37:37" ht="12.75">
      <c r="AK38101" s="121"/>
    </row>
    <row r="38102" spans="37:37" ht="12.75">
      <c r="AK38102" s="121"/>
    </row>
    <row r="38103" spans="37:37" ht="12.75">
      <c r="AK38103" s="121"/>
    </row>
    <row r="38104" spans="37:37" ht="12.75">
      <c r="AK38104" s="121"/>
    </row>
    <row r="38105" spans="37:37" ht="12.75">
      <c r="AK38105" s="121"/>
    </row>
    <row r="38106" spans="37:37" ht="12.75">
      <c r="AK38106" s="121"/>
    </row>
    <row r="38107" spans="37:37" ht="12.75">
      <c r="AK38107" s="121"/>
    </row>
    <row r="38108" spans="37:37" ht="12.75">
      <c r="AK38108" s="121"/>
    </row>
    <row r="38109" spans="37:37" ht="12.75">
      <c r="AK38109" s="121"/>
    </row>
    <row r="38110" spans="37:37" ht="12.75">
      <c r="AK38110" s="121"/>
    </row>
    <row r="38111" spans="37:37" ht="12.75">
      <c r="AK38111" s="121"/>
    </row>
    <row r="38112" spans="37:37" ht="12.75">
      <c r="AK38112" s="121"/>
    </row>
    <row r="38113" spans="37:37" ht="12.75">
      <c r="AK38113" s="121"/>
    </row>
    <row r="38114" spans="37:37" ht="12.75">
      <c r="AK38114" s="121"/>
    </row>
    <row r="38115" spans="37:37" ht="12.75">
      <c r="AK38115" s="121"/>
    </row>
    <row r="38116" spans="37:37" ht="12.75">
      <c r="AK38116" s="121"/>
    </row>
    <row r="38117" spans="37:37" ht="12.75">
      <c r="AK38117" s="121"/>
    </row>
    <row r="38118" spans="37:37" ht="12.75">
      <c r="AK38118" s="121"/>
    </row>
    <row r="38119" spans="37:37" ht="12.75">
      <c r="AK38119" s="121"/>
    </row>
    <row r="38120" spans="37:37" ht="12.75">
      <c r="AK38120" s="121"/>
    </row>
    <row r="38121" spans="37:37" ht="12.75">
      <c r="AK38121" s="121"/>
    </row>
    <row r="38122" spans="37:37" ht="12.75">
      <c r="AK38122" s="121"/>
    </row>
    <row r="38123" spans="37:37" ht="12.75">
      <c r="AK38123" s="121"/>
    </row>
    <row r="38124" spans="37:37" ht="12.75">
      <c r="AK38124" s="121"/>
    </row>
    <row r="38125" spans="37:37" ht="12.75">
      <c r="AK38125" s="121"/>
    </row>
    <row r="38126" spans="37:37" ht="12.75">
      <c r="AK38126" s="121"/>
    </row>
    <row r="38127" spans="37:37" ht="12.75">
      <c r="AK38127" s="121"/>
    </row>
    <row r="38128" spans="37:37" ht="12.75">
      <c r="AK38128" s="121"/>
    </row>
    <row r="38129" spans="37:37" ht="12.75">
      <c r="AK38129" s="121"/>
    </row>
    <row r="38130" spans="37:37" ht="12.75">
      <c r="AK38130" s="121"/>
    </row>
    <row r="38131" spans="37:37" ht="12.75">
      <c r="AK38131" s="121"/>
    </row>
    <row r="38132" spans="37:37" ht="12.75">
      <c r="AK38132" s="121"/>
    </row>
    <row r="38133" spans="37:37" ht="12.75">
      <c r="AK38133" s="121"/>
    </row>
    <row r="38134" spans="37:37" ht="12.75">
      <c r="AK38134" s="121"/>
    </row>
    <row r="38135" spans="37:37" ht="12.75">
      <c r="AK38135" s="121"/>
    </row>
    <row r="38136" spans="37:37" ht="12.75">
      <c r="AK38136" s="121"/>
    </row>
    <row r="38137" spans="37:37" ht="12.75">
      <c r="AK38137" s="121"/>
    </row>
    <row r="38138" spans="37:37" ht="12.75">
      <c r="AK38138" s="121"/>
    </row>
    <row r="38139" spans="37:37" ht="12.75">
      <c r="AK38139" s="121"/>
    </row>
    <row r="38140" spans="37:37" ht="12.75">
      <c r="AK38140" s="121"/>
    </row>
    <row r="38141" spans="37:37" ht="12.75">
      <c r="AK38141" s="121"/>
    </row>
    <row r="38142" spans="37:37" ht="12.75">
      <c r="AK38142" s="121"/>
    </row>
    <row r="38143" spans="37:37" ht="12.75">
      <c r="AK38143" s="121"/>
    </row>
    <row r="38144" spans="37:37" ht="12.75">
      <c r="AK38144" s="121"/>
    </row>
    <row r="38145" spans="37:37" ht="12.75">
      <c r="AK38145" s="121"/>
    </row>
    <row r="38146" spans="37:37" ht="12.75">
      <c r="AK38146" s="121"/>
    </row>
    <row r="38147" spans="37:37" ht="12.75">
      <c r="AK38147" s="121"/>
    </row>
    <row r="38148" spans="37:37" ht="12.75">
      <c r="AK38148" s="121"/>
    </row>
    <row r="38149" spans="37:37" ht="12.75">
      <c r="AK38149" s="121"/>
    </row>
    <row r="38150" spans="37:37" ht="12.75">
      <c r="AK38150" s="121"/>
    </row>
    <row r="38151" spans="37:37" ht="12.75">
      <c r="AK38151" s="121"/>
    </row>
    <row r="38152" spans="37:37" ht="12.75">
      <c r="AK38152" s="121"/>
    </row>
    <row r="38153" spans="37:37" ht="12.75">
      <c r="AK38153" s="121"/>
    </row>
    <row r="38154" spans="37:37" ht="12.75">
      <c r="AK38154" s="121"/>
    </row>
    <row r="38155" spans="37:37" ht="12.75">
      <c r="AK38155" s="121"/>
    </row>
    <row r="38156" spans="37:37" ht="12.75">
      <c r="AK38156" s="121"/>
    </row>
    <row r="38157" spans="37:37" ht="12.75">
      <c r="AK38157" s="121"/>
    </row>
    <row r="38158" spans="37:37" ht="12.75">
      <c r="AK38158" s="121"/>
    </row>
    <row r="38159" spans="37:37" ht="12.75">
      <c r="AK38159" s="121"/>
    </row>
    <row r="38160" spans="37:37" ht="12.75">
      <c r="AK38160" s="121"/>
    </row>
    <row r="38161" spans="37:37" ht="12.75">
      <c r="AK38161" s="121"/>
    </row>
    <row r="38162" spans="37:37" ht="12.75">
      <c r="AK38162" s="121"/>
    </row>
    <row r="38163" spans="37:37" ht="12.75">
      <c r="AK38163" s="121"/>
    </row>
    <row r="38164" spans="37:37" ht="12.75">
      <c r="AK38164" s="121"/>
    </row>
    <row r="38165" spans="37:37" ht="12.75">
      <c r="AK38165" s="121"/>
    </row>
    <row r="38166" spans="37:37" ht="12.75">
      <c r="AK38166" s="121"/>
    </row>
    <row r="38167" spans="37:37" ht="12.75">
      <c r="AK38167" s="121"/>
    </row>
    <row r="38168" spans="37:37" ht="12.75">
      <c r="AK38168" s="121"/>
    </row>
    <row r="38169" spans="37:37" ht="12.75">
      <c r="AK38169" s="121"/>
    </row>
    <row r="38170" spans="37:37" ht="12.75">
      <c r="AK38170" s="121"/>
    </row>
    <row r="38171" spans="37:37" ht="12.75">
      <c r="AK38171" s="121"/>
    </row>
    <row r="38172" spans="37:37" ht="12.75">
      <c r="AK38172" s="121"/>
    </row>
    <row r="38173" spans="37:37" ht="12.75">
      <c r="AK38173" s="121"/>
    </row>
    <row r="38174" spans="37:37" ht="12.75">
      <c r="AK38174" s="121"/>
    </row>
    <row r="38175" spans="37:37" ht="12.75">
      <c r="AK38175" s="121"/>
    </row>
    <row r="38176" spans="37:37" ht="12.75">
      <c r="AK38176" s="121"/>
    </row>
    <row r="38177" spans="37:37" ht="12.75">
      <c r="AK38177" s="121"/>
    </row>
    <row r="38178" spans="37:37" ht="12.75">
      <c r="AK38178" s="121"/>
    </row>
    <row r="38179" spans="37:37" ht="12.75">
      <c r="AK38179" s="121"/>
    </row>
    <row r="38180" spans="37:37" ht="12.75">
      <c r="AK38180" s="121"/>
    </row>
    <row r="38181" spans="37:37" ht="12.75">
      <c r="AK38181" s="121"/>
    </row>
    <row r="38182" spans="37:37" ht="12.75">
      <c r="AK38182" s="121"/>
    </row>
    <row r="38183" spans="37:37" ht="12.75">
      <c r="AK38183" s="121"/>
    </row>
    <row r="38184" spans="37:37" ht="12.75">
      <c r="AK38184" s="121"/>
    </row>
    <row r="38185" spans="37:37" ht="12.75">
      <c r="AK38185" s="121"/>
    </row>
    <row r="38186" spans="37:37" ht="12.75">
      <c r="AK38186" s="121"/>
    </row>
    <row r="38187" spans="37:37" ht="12.75">
      <c r="AK38187" s="121"/>
    </row>
    <row r="38188" spans="37:37" ht="12.75">
      <c r="AK38188" s="121"/>
    </row>
    <row r="38189" spans="37:37" ht="12.75">
      <c r="AK38189" s="121"/>
    </row>
    <row r="38190" spans="37:37" ht="12.75">
      <c r="AK38190" s="121"/>
    </row>
    <row r="38191" spans="37:37" ht="12.75">
      <c r="AK38191" s="121"/>
    </row>
    <row r="38192" spans="37:37" ht="12.75">
      <c r="AK38192" s="121"/>
    </row>
    <row r="38193" spans="37:37" ht="12.75">
      <c r="AK38193" s="121"/>
    </row>
    <row r="38194" spans="37:37" ht="12.75">
      <c r="AK38194" s="121"/>
    </row>
    <row r="38195" spans="37:37" ht="12.75">
      <c r="AK38195" s="121"/>
    </row>
    <row r="38196" spans="37:37" ht="12.75">
      <c r="AK38196" s="121"/>
    </row>
    <row r="38197" spans="37:37" ht="12.75">
      <c r="AK38197" s="121"/>
    </row>
    <row r="38198" spans="37:37" ht="12.75">
      <c r="AK38198" s="121"/>
    </row>
    <row r="38199" spans="37:37" ht="12.75">
      <c r="AK38199" s="121"/>
    </row>
    <row r="38200" spans="37:37" ht="12.75">
      <c r="AK38200" s="121"/>
    </row>
    <row r="38201" spans="37:37" ht="12.75">
      <c r="AK38201" s="121"/>
    </row>
    <row r="38202" spans="37:37" ht="12.75">
      <c r="AK38202" s="121"/>
    </row>
    <row r="38203" spans="37:37" ht="12.75">
      <c r="AK38203" s="121"/>
    </row>
    <row r="38204" spans="37:37" ht="12.75">
      <c r="AK38204" s="121"/>
    </row>
    <row r="38205" spans="37:37" ht="12.75">
      <c r="AK38205" s="121"/>
    </row>
    <row r="38206" spans="37:37" ht="12.75">
      <c r="AK38206" s="121"/>
    </row>
    <row r="38207" spans="37:37" ht="12.75">
      <c r="AK38207" s="121"/>
    </row>
    <row r="38208" spans="37:37" ht="12.75">
      <c r="AK38208" s="121"/>
    </row>
    <row r="38209" spans="37:37" ht="12.75">
      <c r="AK38209" s="121"/>
    </row>
    <row r="38210" spans="37:37" ht="12.75">
      <c r="AK38210" s="121"/>
    </row>
    <row r="38211" spans="37:37" ht="12.75">
      <c r="AK38211" s="121"/>
    </row>
    <row r="38212" spans="37:37" ht="12.75">
      <c r="AK38212" s="121"/>
    </row>
    <row r="38213" spans="37:37" ht="12.75">
      <c r="AK38213" s="121"/>
    </row>
    <row r="38214" spans="37:37" ht="12.75">
      <c r="AK38214" s="121"/>
    </row>
    <row r="38215" spans="37:37" ht="12.75">
      <c r="AK38215" s="121"/>
    </row>
    <row r="38216" spans="37:37" ht="12.75">
      <c r="AK38216" s="121"/>
    </row>
    <row r="38217" spans="37:37" ht="12.75">
      <c r="AK38217" s="121"/>
    </row>
    <row r="38218" spans="37:37" ht="12.75">
      <c r="AK38218" s="121"/>
    </row>
    <row r="38219" spans="37:37" ht="12.75">
      <c r="AK38219" s="121"/>
    </row>
    <row r="38220" spans="37:37" ht="12.75">
      <c r="AK38220" s="121"/>
    </row>
    <row r="38221" spans="37:37" ht="12.75">
      <c r="AK38221" s="121"/>
    </row>
    <row r="38222" spans="37:37" ht="12.75">
      <c r="AK38222" s="121"/>
    </row>
    <row r="38223" spans="37:37" ht="12.75">
      <c r="AK38223" s="121"/>
    </row>
    <row r="38224" spans="37:37" ht="12.75">
      <c r="AK38224" s="121"/>
    </row>
    <row r="38225" spans="37:37" ht="12.75">
      <c r="AK38225" s="121"/>
    </row>
    <row r="38226" spans="37:37" ht="12.75">
      <c r="AK38226" s="121"/>
    </row>
    <row r="38227" spans="37:37" ht="12.75">
      <c r="AK38227" s="121"/>
    </row>
    <row r="38228" spans="37:37" ht="12.75">
      <c r="AK38228" s="121"/>
    </row>
    <row r="38229" spans="37:37" ht="12.75">
      <c r="AK38229" s="121"/>
    </row>
    <row r="38230" spans="37:37" ht="12.75">
      <c r="AK38230" s="121"/>
    </row>
    <row r="38231" spans="37:37" ht="12.75">
      <c r="AK38231" s="121"/>
    </row>
    <row r="38232" spans="37:37" ht="12.75">
      <c r="AK38232" s="121"/>
    </row>
    <row r="38233" spans="37:37" ht="12.75">
      <c r="AK38233" s="121"/>
    </row>
    <row r="38234" spans="37:37" ht="12.75">
      <c r="AK38234" s="121"/>
    </row>
    <row r="38235" spans="37:37" ht="12.75">
      <c r="AK38235" s="121"/>
    </row>
    <row r="38236" spans="37:37" ht="12.75">
      <c r="AK38236" s="121"/>
    </row>
    <row r="38237" spans="37:37" ht="12.75">
      <c r="AK38237" s="121"/>
    </row>
    <row r="38238" spans="37:37" ht="12.75">
      <c r="AK38238" s="121"/>
    </row>
    <row r="38239" spans="37:37" ht="12.75">
      <c r="AK38239" s="121"/>
    </row>
    <row r="38240" spans="37:37" ht="12.75">
      <c r="AK38240" s="121"/>
    </row>
    <row r="38241" spans="37:37" ht="12.75">
      <c r="AK38241" s="121"/>
    </row>
    <row r="38242" spans="37:37" ht="12.75">
      <c r="AK38242" s="121"/>
    </row>
    <row r="38243" spans="37:37" ht="12.75">
      <c r="AK38243" s="121"/>
    </row>
    <row r="38244" spans="37:37" ht="12.75">
      <c r="AK38244" s="121"/>
    </row>
    <row r="38245" spans="37:37" ht="12.75">
      <c r="AK38245" s="121"/>
    </row>
    <row r="38246" spans="37:37" ht="12.75">
      <c r="AK38246" s="121"/>
    </row>
    <row r="38247" spans="37:37" ht="12.75">
      <c r="AK38247" s="121"/>
    </row>
    <row r="38248" spans="37:37" ht="12.75">
      <c r="AK38248" s="121"/>
    </row>
    <row r="38249" spans="37:37" ht="12.75">
      <c r="AK38249" s="121"/>
    </row>
    <row r="38250" spans="37:37" ht="12.75">
      <c r="AK38250" s="121"/>
    </row>
    <row r="38251" spans="37:37" ht="12.75">
      <c r="AK38251" s="121"/>
    </row>
    <row r="38252" spans="37:37" ht="12.75">
      <c r="AK38252" s="121"/>
    </row>
    <row r="38253" spans="37:37" ht="12.75">
      <c r="AK38253" s="121"/>
    </row>
    <row r="38254" spans="37:37" ht="12.75">
      <c r="AK38254" s="121"/>
    </row>
    <row r="38255" spans="37:37" ht="12.75">
      <c r="AK38255" s="121"/>
    </row>
    <row r="38256" spans="37:37" ht="12.75">
      <c r="AK38256" s="121"/>
    </row>
    <row r="38257" spans="37:37" ht="12.75">
      <c r="AK38257" s="121"/>
    </row>
    <row r="38258" spans="37:37" ht="12.75">
      <c r="AK38258" s="121"/>
    </row>
    <row r="38259" spans="37:37" ht="12.75">
      <c r="AK38259" s="121"/>
    </row>
    <row r="38260" spans="37:37" ht="12.75">
      <c r="AK38260" s="121"/>
    </row>
    <row r="38261" spans="37:37" ht="12.75">
      <c r="AK38261" s="121"/>
    </row>
    <row r="38262" spans="37:37" ht="12.75">
      <c r="AK38262" s="121"/>
    </row>
    <row r="38263" spans="37:37" ht="12.75">
      <c r="AK38263" s="121"/>
    </row>
    <row r="38264" spans="37:37" ht="12.75">
      <c r="AK38264" s="121"/>
    </row>
    <row r="38265" spans="37:37" ht="12.75">
      <c r="AK38265" s="121"/>
    </row>
    <row r="38266" spans="37:37" ht="12.75">
      <c r="AK38266" s="121"/>
    </row>
    <row r="38267" spans="37:37" ht="12.75">
      <c r="AK38267" s="121"/>
    </row>
    <row r="38268" spans="37:37" ht="12.75">
      <c r="AK38268" s="121"/>
    </row>
    <row r="38269" spans="37:37" ht="12.75">
      <c r="AK38269" s="121"/>
    </row>
    <row r="38270" spans="37:37" ht="12.75">
      <c r="AK38270" s="121"/>
    </row>
    <row r="38271" spans="37:37" ht="12.75">
      <c r="AK38271" s="121"/>
    </row>
    <row r="38272" spans="37:37" ht="12.75">
      <c r="AK38272" s="121"/>
    </row>
    <row r="38273" spans="37:37" ht="12.75">
      <c r="AK38273" s="121"/>
    </row>
    <row r="38274" spans="37:37" ht="12.75">
      <c r="AK38274" s="121"/>
    </row>
    <row r="38275" spans="37:37" ht="12.75">
      <c r="AK38275" s="121"/>
    </row>
    <row r="38276" spans="37:37" ht="12.75">
      <c r="AK38276" s="121"/>
    </row>
    <row r="38277" spans="37:37" ht="12.75">
      <c r="AK38277" s="121"/>
    </row>
    <row r="38278" spans="37:37" ht="12.75">
      <c r="AK38278" s="121"/>
    </row>
    <row r="38279" spans="37:37" ht="12.75">
      <c r="AK38279" s="121"/>
    </row>
    <row r="38280" spans="37:37" ht="12.75">
      <c r="AK38280" s="121"/>
    </row>
    <row r="38281" spans="37:37" ht="12.75">
      <c r="AK38281" s="121"/>
    </row>
    <row r="38282" spans="37:37" ht="12.75">
      <c r="AK38282" s="121"/>
    </row>
    <row r="38283" spans="37:37" ht="12.75">
      <c r="AK38283" s="121"/>
    </row>
    <row r="38284" spans="37:37" ht="12.75">
      <c r="AK38284" s="121"/>
    </row>
    <row r="38285" spans="37:37" ht="12.75">
      <c r="AK38285" s="121"/>
    </row>
    <row r="38286" spans="37:37" ht="12.75">
      <c r="AK38286" s="121"/>
    </row>
    <row r="38287" spans="37:37" ht="12.75">
      <c r="AK38287" s="121"/>
    </row>
    <row r="38288" spans="37:37" ht="12.75">
      <c r="AK38288" s="121"/>
    </row>
    <row r="38289" spans="37:37" ht="12.75">
      <c r="AK38289" s="121"/>
    </row>
    <row r="38290" spans="37:37" ht="12.75">
      <c r="AK38290" s="121"/>
    </row>
    <row r="38291" spans="37:37" ht="12.75">
      <c r="AK38291" s="121"/>
    </row>
    <row r="38292" spans="37:37" ht="12.75">
      <c r="AK38292" s="121"/>
    </row>
    <row r="38293" spans="37:37" ht="12.75">
      <c r="AK38293" s="121"/>
    </row>
    <row r="38294" spans="37:37" ht="12.75">
      <c r="AK38294" s="121"/>
    </row>
    <row r="38295" spans="37:37" ht="12.75">
      <c r="AK38295" s="121"/>
    </row>
    <row r="38296" spans="37:37" ht="12.75">
      <c r="AK38296" s="121"/>
    </row>
    <row r="38297" spans="37:37" ht="12.75">
      <c r="AK38297" s="121"/>
    </row>
    <row r="38298" spans="37:37" ht="12.75">
      <c r="AK38298" s="121"/>
    </row>
    <row r="38299" spans="37:37" ht="12.75">
      <c r="AK38299" s="121"/>
    </row>
    <row r="38300" spans="37:37" ht="12.75">
      <c r="AK38300" s="121"/>
    </row>
    <row r="38301" spans="37:37" ht="12.75">
      <c r="AK38301" s="121"/>
    </row>
    <row r="38302" spans="37:37" ht="12.75">
      <c r="AK38302" s="121"/>
    </row>
    <row r="38303" spans="37:37" ht="12.75">
      <c r="AK38303" s="121"/>
    </row>
    <row r="38304" spans="37:37" ht="12.75">
      <c r="AK38304" s="121"/>
    </row>
    <row r="38305" spans="37:37" ht="12.75">
      <c r="AK38305" s="121"/>
    </row>
    <row r="38306" spans="37:37" ht="12.75">
      <c r="AK38306" s="121"/>
    </row>
    <row r="38307" spans="37:37" ht="12.75">
      <c r="AK38307" s="121"/>
    </row>
    <row r="38308" spans="37:37" ht="12.75">
      <c r="AK38308" s="121"/>
    </row>
    <row r="38309" spans="37:37" ht="12.75">
      <c r="AK38309" s="121"/>
    </row>
    <row r="38310" spans="37:37" ht="12.75">
      <c r="AK38310" s="121"/>
    </row>
    <row r="38311" spans="37:37" ht="12.75">
      <c r="AK38311" s="121"/>
    </row>
    <row r="38312" spans="37:37" ht="12.75">
      <c r="AK38312" s="121"/>
    </row>
    <row r="38313" spans="37:37" ht="12.75">
      <c r="AK38313" s="121"/>
    </row>
    <row r="38314" spans="37:37" ht="12.75">
      <c r="AK38314" s="121"/>
    </row>
    <row r="38315" spans="37:37" ht="12.75">
      <c r="AK38315" s="121"/>
    </row>
    <row r="38316" spans="37:37" ht="12.75">
      <c r="AK38316" s="121"/>
    </row>
    <row r="38317" spans="37:37" ht="12.75">
      <c r="AK38317" s="121"/>
    </row>
    <row r="38318" spans="37:37" ht="12.75">
      <c r="AK38318" s="121"/>
    </row>
    <row r="38319" spans="37:37" ht="12.75">
      <c r="AK38319" s="121"/>
    </row>
    <row r="38320" spans="37:37" ht="12.75">
      <c r="AK38320" s="121"/>
    </row>
    <row r="38321" spans="37:37" ht="12.75">
      <c r="AK38321" s="121"/>
    </row>
    <row r="38322" spans="37:37" ht="12.75">
      <c r="AK38322" s="121"/>
    </row>
    <row r="38323" spans="37:37" ht="12.75">
      <c r="AK38323" s="121"/>
    </row>
    <row r="38324" spans="37:37" ht="12.75">
      <c r="AK38324" s="121"/>
    </row>
    <row r="38325" spans="37:37" ht="12.75">
      <c r="AK38325" s="121"/>
    </row>
    <row r="38326" spans="37:37" ht="12.75">
      <c r="AK38326" s="121"/>
    </row>
    <row r="38327" spans="37:37" ht="12.75">
      <c r="AK38327" s="121"/>
    </row>
    <row r="38328" spans="37:37" ht="12.75">
      <c r="AK38328" s="121"/>
    </row>
    <row r="38329" spans="37:37" ht="12.75">
      <c r="AK38329" s="121"/>
    </row>
    <row r="38330" spans="37:37" ht="12.75">
      <c r="AK38330" s="121"/>
    </row>
    <row r="38331" spans="37:37" ht="12.75">
      <c r="AK38331" s="121"/>
    </row>
    <row r="38332" spans="37:37" ht="12.75">
      <c r="AK38332" s="121"/>
    </row>
    <row r="38333" spans="37:37" ht="12.75">
      <c r="AK38333" s="121"/>
    </row>
    <row r="38334" spans="37:37" ht="12.75">
      <c r="AK38334" s="121"/>
    </row>
    <row r="38335" spans="37:37" ht="12.75">
      <c r="AK38335" s="121"/>
    </row>
    <row r="38336" spans="37:37" ht="12.75">
      <c r="AK38336" s="121"/>
    </row>
    <row r="38337" spans="37:37" ht="12.75">
      <c r="AK38337" s="121"/>
    </row>
    <row r="38338" spans="37:37" ht="12.75">
      <c r="AK38338" s="121"/>
    </row>
    <row r="38339" spans="37:37" ht="12.75">
      <c r="AK38339" s="121"/>
    </row>
    <row r="38340" spans="37:37" ht="12.75">
      <c r="AK38340" s="121"/>
    </row>
    <row r="38341" spans="37:37" ht="12.75">
      <c r="AK38341" s="121"/>
    </row>
    <row r="38342" spans="37:37" ht="12.75">
      <c r="AK38342" s="121"/>
    </row>
    <row r="38343" spans="37:37" ht="12.75">
      <c r="AK38343" s="121"/>
    </row>
    <row r="38344" spans="37:37" ht="12.75">
      <c r="AK38344" s="121"/>
    </row>
    <row r="38345" spans="37:37" ht="12.75">
      <c r="AK38345" s="121"/>
    </row>
    <row r="38346" spans="37:37" ht="12.75">
      <c r="AK38346" s="121"/>
    </row>
    <row r="38347" spans="37:37" ht="12.75">
      <c r="AK38347" s="121"/>
    </row>
    <row r="38348" spans="37:37" ht="12.75">
      <c r="AK38348" s="121"/>
    </row>
    <row r="38349" spans="37:37" ht="12.75">
      <c r="AK38349" s="121"/>
    </row>
    <row r="38350" spans="37:37" ht="12.75">
      <c r="AK38350" s="121"/>
    </row>
    <row r="38351" spans="37:37" ht="12.75">
      <c r="AK38351" s="121"/>
    </row>
    <row r="38352" spans="37:37" ht="12.75">
      <c r="AK38352" s="121"/>
    </row>
    <row r="38353" spans="37:37" ht="12.75">
      <c r="AK38353" s="121"/>
    </row>
    <row r="38354" spans="37:37" ht="12.75">
      <c r="AK38354" s="121"/>
    </row>
    <row r="38355" spans="37:37" ht="12.75">
      <c r="AK38355" s="121"/>
    </row>
    <row r="38356" spans="37:37" ht="12.75">
      <c r="AK38356" s="121"/>
    </row>
    <row r="38357" spans="37:37" ht="12.75">
      <c r="AK38357" s="121"/>
    </row>
    <row r="38358" spans="37:37" ht="12.75">
      <c r="AK38358" s="121"/>
    </row>
    <row r="38359" spans="37:37" ht="12.75">
      <c r="AK38359" s="121"/>
    </row>
    <row r="38360" spans="37:37" ht="12.75">
      <c r="AK38360" s="121"/>
    </row>
    <row r="38361" spans="37:37" ht="12.75">
      <c r="AK38361" s="121"/>
    </row>
    <row r="38362" spans="37:37" ht="12.75">
      <c r="AK38362" s="121"/>
    </row>
    <row r="38363" spans="37:37" ht="12.75">
      <c r="AK38363" s="121"/>
    </row>
    <row r="38364" spans="37:37" ht="12.75">
      <c r="AK38364" s="121"/>
    </row>
    <row r="38365" spans="37:37" ht="12.75">
      <c r="AK38365" s="121"/>
    </row>
    <row r="38366" spans="37:37" ht="12.75">
      <c r="AK38366" s="121"/>
    </row>
    <row r="38367" spans="37:37" ht="12.75">
      <c r="AK38367" s="121"/>
    </row>
    <row r="38368" spans="37:37" ht="12.75">
      <c r="AK38368" s="121"/>
    </row>
    <row r="38369" spans="37:37" ht="12.75">
      <c r="AK38369" s="121"/>
    </row>
    <row r="38370" spans="37:37" ht="12.75">
      <c r="AK38370" s="121"/>
    </row>
    <row r="38371" spans="37:37" ht="12.75">
      <c r="AK38371" s="121"/>
    </row>
    <row r="38372" spans="37:37" ht="12.75">
      <c r="AK38372" s="121"/>
    </row>
    <row r="38373" spans="37:37" ht="12.75">
      <c r="AK38373" s="121"/>
    </row>
    <row r="38374" spans="37:37" ht="12.75">
      <c r="AK38374" s="121"/>
    </row>
    <row r="38375" spans="37:37" ht="12.75">
      <c r="AK38375" s="121"/>
    </row>
    <row r="38376" spans="37:37" ht="12.75">
      <c r="AK38376" s="121"/>
    </row>
    <row r="38377" spans="37:37" ht="12.75">
      <c r="AK38377" s="121"/>
    </row>
    <row r="38378" spans="37:37" ht="12.75">
      <c r="AK38378" s="121"/>
    </row>
    <row r="38379" spans="37:37" ht="12.75">
      <c r="AK38379" s="121"/>
    </row>
    <row r="38380" spans="37:37" ht="12.75">
      <c r="AK38380" s="121"/>
    </row>
    <row r="38381" spans="37:37" ht="12.75">
      <c r="AK38381" s="121"/>
    </row>
    <row r="38382" spans="37:37" ht="12.75">
      <c r="AK38382" s="121"/>
    </row>
    <row r="38383" spans="37:37" ht="12.75">
      <c r="AK38383" s="121"/>
    </row>
    <row r="38384" spans="37:37" ht="12.75">
      <c r="AK38384" s="121"/>
    </row>
    <row r="38385" spans="37:37" ht="12.75">
      <c r="AK38385" s="121"/>
    </row>
    <row r="38386" spans="37:37" ht="12.75">
      <c r="AK38386" s="121"/>
    </row>
    <row r="38387" spans="37:37" ht="12.75">
      <c r="AK38387" s="121"/>
    </row>
    <row r="38388" spans="37:37" ht="12.75">
      <c r="AK38388" s="121"/>
    </row>
    <row r="38389" spans="37:37" ht="12.75">
      <c r="AK38389" s="121"/>
    </row>
    <row r="38390" spans="37:37" ht="12.75">
      <c r="AK38390" s="121"/>
    </row>
    <row r="38391" spans="37:37" ht="12.75">
      <c r="AK38391" s="121"/>
    </row>
    <row r="38392" spans="37:37" ht="12.75">
      <c r="AK38392" s="121"/>
    </row>
    <row r="38393" spans="37:37" ht="12.75">
      <c r="AK38393" s="121"/>
    </row>
    <row r="38394" spans="37:37" ht="12.75">
      <c r="AK38394" s="121"/>
    </row>
    <row r="38395" spans="37:37" ht="12.75">
      <c r="AK38395" s="121"/>
    </row>
    <row r="38396" spans="37:37" ht="12.75">
      <c r="AK38396" s="121"/>
    </row>
    <row r="38397" spans="37:37" ht="12.75">
      <c r="AK38397" s="121"/>
    </row>
    <row r="38398" spans="37:37" ht="12.75">
      <c r="AK38398" s="121"/>
    </row>
    <row r="38399" spans="37:37" ht="12.75">
      <c r="AK38399" s="121"/>
    </row>
    <row r="38400" spans="37:37" ht="12.75">
      <c r="AK38400" s="121"/>
    </row>
    <row r="38401" spans="37:37" ht="12.75">
      <c r="AK38401" s="121"/>
    </row>
    <row r="38402" spans="37:37" ht="12.75">
      <c r="AK38402" s="121"/>
    </row>
    <row r="38403" spans="37:37" ht="12.75">
      <c r="AK38403" s="121"/>
    </row>
    <row r="38404" spans="37:37" ht="12.75">
      <c r="AK38404" s="121"/>
    </row>
    <row r="38405" spans="37:37" ht="12.75">
      <c r="AK38405" s="121"/>
    </row>
    <row r="38406" spans="37:37" ht="12.75">
      <c r="AK38406" s="121"/>
    </row>
    <row r="38407" spans="37:37" ht="12.75">
      <c r="AK38407" s="121"/>
    </row>
    <row r="38408" spans="37:37" ht="12.75">
      <c r="AK38408" s="121"/>
    </row>
    <row r="38409" spans="37:37" ht="12.75">
      <c r="AK38409" s="121"/>
    </row>
    <row r="38410" spans="37:37" ht="12.75">
      <c r="AK38410" s="121"/>
    </row>
    <row r="38411" spans="37:37" ht="12.75">
      <c r="AK38411" s="121"/>
    </row>
    <row r="38412" spans="37:37" ht="12.75">
      <c r="AK38412" s="121"/>
    </row>
    <row r="38413" spans="37:37" ht="12.75">
      <c r="AK38413" s="121"/>
    </row>
    <row r="38414" spans="37:37" ht="12.75">
      <c r="AK38414" s="121"/>
    </row>
    <row r="38415" spans="37:37" ht="12.75">
      <c r="AK38415" s="121"/>
    </row>
    <row r="38416" spans="37:37" ht="12.75">
      <c r="AK38416" s="121"/>
    </row>
    <row r="38417" spans="37:37" ht="12.75">
      <c r="AK38417" s="121"/>
    </row>
    <row r="38418" spans="37:37" ht="12.75">
      <c r="AK38418" s="121"/>
    </row>
    <row r="38419" spans="37:37" ht="12.75">
      <c r="AK38419" s="121"/>
    </row>
    <row r="38420" spans="37:37" ht="12.75">
      <c r="AK38420" s="121"/>
    </row>
    <row r="38421" spans="37:37" ht="12.75">
      <c r="AK38421" s="121"/>
    </row>
    <row r="38422" spans="37:37" ht="12.75">
      <c r="AK38422" s="121"/>
    </row>
    <row r="38423" spans="37:37" ht="12.75">
      <c r="AK38423" s="121"/>
    </row>
    <row r="38424" spans="37:37" ht="12.75">
      <c r="AK38424" s="121"/>
    </row>
    <row r="38425" spans="37:37" ht="12.75">
      <c r="AK38425" s="121"/>
    </row>
    <row r="38426" spans="37:37" ht="12.75">
      <c r="AK38426" s="121"/>
    </row>
    <row r="38427" spans="37:37" ht="12.75">
      <c r="AK38427" s="121"/>
    </row>
    <row r="38428" spans="37:37" ht="12.75">
      <c r="AK38428" s="121"/>
    </row>
    <row r="38429" spans="37:37" ht="12.75">
      <c r="AK38429" s="121"/>
    </row>
    <row r="38430" spans="37:37" ht="12.75">
      <c r="AK38430" s="121"/>
    </row>
    <row r="38431" spans="37:37" ht="12.75">
      <c r="AK38431" s="121"/>
    </row>
    <row r="38432" spans="37:37" ht="12.75">
      <c r="AK38432" s="121"/>
    </row>
    <row r="38433" spans="37:37" ht="12.75">
      <c r="AK38433" s="121"/>
    </row>
    <row r="38434" spans="37:37" ht="12.75">
      <c r="AK38434" s="121"/>
    </row>
    <row r="38435" spans="37:37" ht="12.75">
      <c r="AK38435" s="121"/>
    </row>
    <row r="38436" spans="37:37" ht="12.75">
      <c r="AK38436" s="121"/>
    </row>
    <row r="38437" spans="37:37" ht="12.75">
      <c r="AK38437" s="121"/>
    </row>
    <row r="38438" spans="37:37" ht="12.75">
      <c r="AK38438" s="121"/>
    </row>
    <row r="38439" spans="37:37" ht="12.75">
      <c r="AK38439" s="121"/>
    </row>
    <row r="38440" spans="37:37" ht="12.75">
      <c r="AK38440" s="121"/>
    </row>
    <row r="38441" spans="37:37" ht="12.75">
      <c r="AK38441" s="121"/>
    </row>
    <row r="38442" spans="37:37" ht="12.75">
      <c r="AK38442" s="121"/>
    </row>
    <row r="38443" spans="37:37" ht="12.75">
      <c r="AK38443" s="121"/>
    </row>
    <row r="38444" spans="37:37" ht="12.75">
      <c r="AK38444" s="121"/>
    </row>
    <row r="38445" spans="37:37" ht="12.75">
      <c r="AK38445" s="121"/>
    </row>
    <row r="38446" spans="37:37" ht="12.75">
      <c r="AK38446" s="121"/>
    </row>
    <row r="38447" spans="37:37" ht="12.75">
      <c r="AK38447" s="121"/>
    </row>
    <row r="38448" spans="37:37" ht="12.75">
      <c r="AK38448" s="121"/>
    </row>
    <row r="38449" spans="37:37" ht="12.75">
      <c r="AK38449" s="121"/>
    </row>
    <row r="38450" spans="37:37" ht="12.75">
      <c r="AK38450" s="121"/>
    </row>
    <row r="38451" spans="37:37" ht="12.75">
      <c r="AK38451" s="121"/>
    </row>
    <row r="38452" spans="37:37" ht="12.75">
      <c r="AK38452" s="121"/>
    </row>
    <row r="38453" spans="37:37" ht="12.75">
      <c r="AK38453" s="121"/>
    </row>
    <row r="38454" spans="37:37" ht="12.75">
      <c r="AK38454" s="121"/>
    </row>
    <row r="38455" spans="37:37" ht="12.75">
      <c r="AK38455" s="121"/>
    </row>
    <row r="38456" spans="37:37" ht="12.75">
      <c r="AK38456" s="121"/>
    </row>
    <row r="38457" spans="37:37" ht="12.75">
      <c r="AK38457" s="121"/>
    </row>
    <row r="38458" spans="37:37" ht="12.75">
      <c r="AK38458" s="121"/>
    </row>
    <row r="38459" spans="37:37" ht="12.75">
      <c r="AK38459" s="121"/>
    </row>
    <row r="38460" spans="37:37" ht="12.75">
      <c r="AK38460" s="121"/>
    </row>
    <row r="38461" spans="37:37" ht="12.75">
      <c r="AK38461" s="121"/>
    </row>
    <row r="38462" spans="37:37" ht="12.75">
      <c r="AK38462" s="121"/>
    </row>
    <row r="38463" spans="37:37" ht="12.75">
      <c r="AK38463" s="121"/>
    </row>
    <row r="38464" spans="37:37" ht="12.75">
      <c r="AK38464" s="121"/>
    </row>
    <row r="38465" spans="37:37" ht="12.75">
      <c r="AK38465" s="121"/>
    </row>
    <row r="38466" spans="37:37" ht="12.75">
      <c r="AK38466" s="121"/>
    </row>
    <row r="38467" spans="37:37" ht="12.75">
      <c r="AK38467" s="121"/>
    </row>
    <row r="38468" spans="37:37" ht="12.75">
      <c r="AK38468" s="121"/>
    </row>
    <row r="38469" spans="37:37" ht="12.75">
      <c r="AK38469" s="121"/>
    </row>
    <row r="38470" spans="37:37" ht="12.75">
      <c r="AK38470" s="121"/>
    </row>
    <row r="38471" spans="37:37" ht="12.75">
      <c r="AK38471" s="121"/>
    </row>
    <row r="38472" spans="37:37" ht="12.75">
      <c r="AK38472" s="121"/>
    </row>
    <row r="38473" spans="37:37" ht="12.75">
      <c r="AK38473" s="121"/>
    </row>
    <row r="38474" spans="37:37" ht="12.75">
      <c r="AK38474" s="121"/>
    </row>
    <row r="38475" spans="37:37" ht="12.75">
      <c r="AK38475" s="121"/>
    </row>
    <row r="38476" spans="37:37" ht="12.75">
      <c r="AK38476" s="121"/>
    </row>
    <row r="38477" spans="37:37" ht="12.75">
      <c r="AK38477" s="121"/>
    </row>
    <row r="38478" spans="37:37" ht="12.75">
      <c r="AK38478" s="121"/>
    </row>
    <row r="38479" spans="37:37" ht="12.75">
      <c r="AK38479" s="121"/>
    </row>
    <row r="38480" spans="37:37" ht="12.75">
      <c r="AK38480" s="121"/>
    </row>
    <row r="38481" spans="37:37" ht="12.75">
      <c r="AK38481" s="121"/>
    </row>
    <row r="38482" spans="37:37" ht="12.75">
      <c r="AK38482" s="121"/>
    </row>
    <row r="38483" spans="37:37" ht="12.75">
      <c r="AK38483" s="121"/>
    </row>
    <row r="38484" spans="37:37" ht="12.75">
      <c r="AK38484" s="121"/>
    </row>
    <row r="38485" spans="37:37" ht="12.75">
      <c r="AK38485" s="121"/>
    </row>
    <row r="38486" spans="37:37" ht="12.75">
      <c r="AK38486" s="121"/>
    </row>
    <row r="38487" spans="37:37" ht="12.75">
      <c r="AK38487" s="121"/>
    </row>
    <row r="38488" spans="37:37" ht="12.75">
      <c r="AK38488" s="121"/>
    </row>
    <row r="38489" spans="37:37" ht="12.75">
      <c r="AK38489" s="121"/>
    </row>
    <row r="38490" spans="37:37" ht="12.75">
      <c r="AK38490" s="121"/>
    </row>
    <row r="38491" spans="37:37" ht="12.75">
      <c r="AK38491" s="121"/>
    </row>
    <row r="38492" spans="37:37" ht="12.75">
      <c r="AK38492" s="121"/>
    </row>
    <row r="38493" spans="37:37" ht="12.75">
      <c r="AK38493" s="121"/>
    </row>
    <row r="38494" spans="37:37" ht="12.75">
      <c r="AK38494" s="121"/>
    </row>
    <row r="38495" spans="37:37" ht="12.75">
      <c r="AK38495" s="121"/>
    </row>
    <row r="38496" spans="37:37" ht="12.75">
      <c r="AK38496" s="121"/>
    </row>
    <row r="38497" spans="37:37" ht="12.75">
      <c r="AK38497" s="121"/>
    </row>
    <row r="38498" spans="37:37" ht="12.75">
      <c r="AK38498" s="121"/>
    </row>
    <row r="38499" spans="37:37" ht="12.75">
      <c r="AK38499" s="121"/>
    </row>
    <row r="38500" spans="37:37" ht="12.75">
      <c r="AK38500" s="121"/>
    </row>
    <row r="38501" spans="37:37" ht="12.75">
      <c r="AK38501" s="121"/>
    </row>
    <row r="38502" spans="37:37" ht="12.75">
      <c r="AK38502" s="121"/>
    </row>
    <row r="38503" spans="37:37" ht="12.75">
      <c r="AK38503" s="121"/>
    </row>
    <row r="38504" spans="37:37" ht="12.75">
      <c r="AK38504" s="121"/>
    </row>
    <row r="38505" spans="37:37" ht="12.75">
      <c r="AK38505" s="121"/>
    </row>
    <row r="38506" spans="37:37" ht="12.75">
      <c r="AK38506" s="121"/>
    </row>
    <row r="38507" spans="37:37" ht="12.75">
      <c r="AK38507" s="121"/>
    </row>
    <row r="38508" spans="37:37" ht="12.75">
      <c r="AK38508" s="121"/>
    </row>
    <row r="38509" spans="37:37" ht="12.75">
      <c r="AK38509" s="121"/>
    </row>
    <row r="38510" spans="37:37" ht="12.75">
      <c r="AK38510" s="121"/>
    </row>
    <row r="38511" spans="37:37" ht="12.75">
      <c r="AK38511" s="121"/>
    </row>
    <row r="38512" spans="37:37" ht="12.75">
      <c r="AK38512" s="121"/>
    </row>
    <row r="38513" spans="37:37" ht="12.75">
      <c r="AK38513" s="121"/>
    </row>
    <row r="38514" spans="37:37" ht="12.75">
      <c r="AK38514" s="121"/>
    </row>
    <row r="38515" spans="37:37" ht="12.75">
      <c r="AK38515" s="121"/>
    </row>
    <row r="38516" spans="37:37" ht="12.75">
      <c r="AK38516" s="121"/>
    </row>
    <row r="38517" spans="37:37" ht="12.75">
      <c r="AK38517" s="121"/>
    </row>
    <row r="38518" spans="37:37" ht="12.75">
      <c r="AK38518" s="121"/>
    </row>
    <row r="38519" spans="37:37" ht="12.75">
      <c r="AK38519" s="121"/>
    </row>
    <row r="38520" spans="37:37" ht="12.75">
      <c r="AK38520" s="121"/>
    </row>
    <row r="38521" spans="37:37" ht="12.75">
      <c r="AK38521" s="121"/>
    </row>
    <row r="38522" spans="37:37" ht="12.75">
      <c r="AK38522" s="121"/>
    </row>
    <row r="38523" spans="37:37" ht="12.75">
      <c r="AK38523" s="121"/>
    </row>
    <row r="38524" spans="37:37" ht="12.75">
      <c r="AK38524" s="121"/>
    </row>
    <row r="38525" spans="37:37" ht="12.75">
      <c r="AK38525" s="121"/>
    </row>
    <row r="38526" spans="37:37" ht="12.75">
      <c r="AK38526" s="121"/>
    </row>
    <row r="38527" spans="37:37" ht="12.75">
      <c r="AK38527" s="121"/>
    </row>
    <row r="38528" spans="37:37" ht="12.75">
      <c r="AK38528" s="121"/>
    </row>
    <row r="38529" spans="37:37" ht="12.75">
      <c r="AK38529" s="121"/>
    </row>
    <row r="38530" spans="37:37" ht="12.75">
      <c r="AK38530" s="121"/>
    </row>
    <row r="38531" spans="37:37" ht="12.75">
      <c r="AK38531" s="121"/>
    </row>
    <row r="38532" spans="37:37" ht="12.75">
      <c r="AK38532" s="121"/>
    </row>
    <row r="38533" spans="37:37" ht="12.75">
      <c r="AK38533" s="121"/>
    </row>
    <row r="38534" spans="37:37" ht="12.75">
      <c r="AK38534" s="121"/>
    </row>
    <row r="38535" spans="37:37" ht="12.75">
      <c r="AK38535" s="121"/>
    </row>
    <row r="38536" spans="37:37" ht="12.75">
      <c r="AK38536" s="121"/>
    </row>
    <row r="38537" spans="37:37" ht="12.75">
      <c r="AK38537" s="121"/>
    </row>
    <row r="38538" spans="37:37" ht="12.75">
      <c r="AK38538" s="121"/>
    </row>
    <row r="38539" spans="37:37" ht="12.75">
      <c r="AK38539" s="121"/>
    </row>
    <row r="38540" spans="37:37" ht="12.75">
      <c r="AK38540" s="121"/>
    </row>
    <row r="38541" spans="37:37" ht="12.75">
      <c r="AK38541" s="121"/>
    </row>
    <row r="38542" spans="37:37" ht="12.75">
      <c r="AK38542" s="121"/>
    </row>
    <row r="38543" spans="37:37" ht="12.75">
      <c r="AK38543" s="121"/>
    </row>
    <row r="38544" spans="37:37" ht="12.75">
      <c r="AK38544" s="121"/>
    </row>
    <row r="38545" spans="37:37" ht="12.75">
      <c r="AK38545" s="121"/>
    </row>
    <row r="38546" spans="37:37" ht="12.75">
      <c r="AK38546" s="121"/>
    </row>
    <row r="38547" spans="37:37" ht="12.75">
      <c r="AK38547" s="121"/>
    </row>
    <row r="38548" spans="37:37" ht="12.75">
      <c r="AK38548" s="121"/>
    </row>
    <row r="38549" spans="37:37" ht="12.75">
      <c r="AK38549" s="121"/>
    </row>
    <row r="38550" spans="37:37" ht="12.75">
      <c r="AK38550" s="121"/>
    </row>
    <row r="38551" spans="37:37" ht="12.75">
      <c r="AK38551" s="121"/>
    </row>
    <row r="38552" spans="37:37" ht="12.75">
      <c r="AK38552" s="121"/>
    </row>
    <row r="38553" spans="37:37" ht="12.75">
      <c r="AK38553" s="121"/>
    </row>
    <row r="38554" spans="37:37" ht="12.75">
      <c r="AK38554" s="121"/>
    </row>
    <row r="38555" spans="37:37" ht="12.75">
      <c r="AK38555" s="121"/>
    </row>
    <row r="38556" spans="37:37" ht="12.75">
      <c r="AK38556" s="121"/>
    </row>
    <row r="38557" spans="37:37" ht="12.75">
      <c r="AK38557" s="121"/>
    </row>
    <row r="38558" spans="37:37" ht="12.75">
      <c r="AK38558" s="121"/>
    </row>
    <row r="38559" spans="37:37" ht="12.75">
      <c r="AK38559" s="121"/>
    </row>
    <row r="38560" spans="37:37" ht="12.75">
      <c r="AK38560" s="121"/>
    </row>
    <row r="38561" spans="37:37" ht="12.75">
      <c r="AK38561" s="121"/>
    </row>
    <row r="38562" spans="37:37" ht="12.75">
      <c r="AK38562" s="121"/>
    </row>
    <row r="38563" spans="37:37" ht="12.75">
      <c r="AK38563" s="121"/>
    </row>
    <row r="38564" spans="37:37" ht="12.75">
      <c r="AK38564" s="121"/>
    </row>
    <row r="38565" spans="37:37" ht="12.75">
      <c r="AK38565" s="121"/>
    </row>
    <row r="38566" spans="37:37" ht="12.75">
      <c r="AK38566" s="121"/>
    </row>
    <row r="38567" spans="37:37" ht="12.75">
      <c r="AK38567" s="121"/>
    </row>
    <row r="38568" spans="37:37" ht="12.75">
      <c r="AK38568" s="121"/>
    </row>
    <row r="38569" spans="37:37" ht="12.75">
      <c r="AK38569" s="121"/>
    </row>
    <row r="38570" spans="37:37" ht="12.75">
      <c r="AK38570" s="121"/>
    </row>
    <row r="38571" spans="37:37" ht="12.75">
      <c r="AK38571" s="121"/>
    </row>
    <row r="38572" spans="37:37" ht="12.75">
      <c r="AK38572" s="121"/>
    </row>
    <row r="38573" spans="37:37" ht="12.75">
      <c r="AK38573" s="121"/>
    </row>
    <row r="38574" spans="37:37" ht="12.75">
      <c r="AK38574" s="121"/>
    </row>
    <row r="38575" spans="37:37" ht="12.75">
      <c r="AK38575" s="121"/>
    </row>
    <row r="38576" spans="37:37" ht="12.75">
      <c r="AK38576" s="121"/>
    </row>
    <row r="38577" spans="37:37" ht="12.75">
      <c r="AK38577" s="121"/>
    </row>
    <row r="38578" spans="37:37" ht="12.75">
      <c r="AK38578" s="121"/>
    </row>
    <row r="38579" spans="37:37" ht="12.75">
      <c r="AK38579" s="121"/>
    </row>
    <row r="38580" spans="37:37" ht="12.75">
      <c r="AK38580" s="121"/>
    </row>
    <row r="38581" spans="37:37" ht="12.75">
      <c r="AK38581" s="121"/>
    </row>
    <row r="38582" spans="37:37" ht="12.75">
      <c r="AK38582" s="121"/>
    </row>
    <row r="38583" spans="37:37" ht="12.75">
      <c r="AK38583" s="121"/>
    </row>
    <row r="38584" spans="37:37" ht="12.75">
      <c r="AK38584" s="121"/>
    </row>
    <row r="38585" spans="37:37" ht="12.75">
      <c r="AK38585" s="121"/>
    </row>
    <row r="38586" spans="37:37" ht="12.75">
      <c r="AK38586" s="121"/>
    </row>
    <row r="38587" spans="37:37" ht="12.75">
      <c r="AK38587" s="121"/>
    </row>
    <row r="38588" spans="37:37" ht="12.75">
      <c r="AK38588" s="121"/>
    </row>
    <row r="38589" spans="37:37" ht="12.75">
      <c r="AK38589" s="121"/>
    </row>
    <row r="38590" spans="37:37" ht="12.75">
      <c r="AK38590" s="121"/>
    </row>
    <row r="38591" spans="37:37" ht="12.75">
      <c r="AK38591" s="121"/>
    </row>
    <row r="38592" spans="37:37" ht="12.75">
      <c r="AK38592" s="121"/>
    </row>
    <row r="38593" spans="37:37" ht="12.75">
      <c r="AK38593" s="121"/>
    </row>
    <row r="38594" spans="37:37" ht="12.75">
      <c r="AK38594" s="121"/>
    </row>
    <row r="38595" spans="37:37" ht="12.75">
      <c r="AK38595" s="121"/>
    </row>
    <row r="38596" spans="37:37" ht="12.75">
      <c r="AK38596" s="121"/>
    </row>
    <row r="38597" spans="37:37" ht="12.75">
      <c r="AK38597" s="121"/>
    </row>
    <row r="38598" spans="37:37" ht="12.75">
      <c r="AK38598" s="121"/>
    </row>
    <row r="38599" spans="37:37" ht="12.75">
      <c r="AK38599" s="121"/>
    </row>
    <row r="38600" spans="37:37" ht="12.75">
      <c r="AK38600" s="121"/>
    </row>
    <row r="38601" spans="37:37" ht="12.75">
      <c r="AK38601" s="121"/>
    </row>
    <row r="38602" spans="37:37" ht="12.75">
      <c r="AK38602" s="121"/>
    </row>
    <row r="38603" spans="37:37" ht="12.75">
      <c r="AK38603" s="121"/>
    </row>
    <row r="38604" spans="37:37" ht="12.75">
      <c r="AK38604" s="121"/>
    </row>
    <row r="38605" spans="37:37" ht="12.75">
      <c r="AK38605" s="121"/>
    </row>
    <row r="38606" spans="37:37" ht="12.75">
      <c r="AK38606" s="121"/>
    </row>
    <row r="38607" spans="37:37" ht="12.75">
      <c r="AK38607" s="121"/>
    </row>
    <row r="38608" spans="37:37" ht="12.75">
      <c r="AK38608" s="121"/>
    </row>
    <row r="38609" spans="37:37" ht="12.75">
      <c r="AK38609" s="121"/>
    </row>
    <row r="38610" spans="37:37" ht="12.75">
      <c r="AK38610" s="121"/>
    </row>
    <row r="38611" spans="37:37" ht="12.75">
      <c r="AK38611" s="121"/>
    </row>
    <row r="38612" spans="37:37" ht="12.75">
      <c r="AK38612" s="121"/>
    </row>
    <row r="38613" spans="37:37" ht="12.75">
      <c r="AK38613" s="121"/>
    </row>
    <row r="38614" spans="37:37" ht="12.75">
      <c r="AK38614" s="121"/>
    </row>
    <row r="38615" spans="37:37" ht="12.75">
      <c r="AK38615" s="121"/>
    </row>
    <row r="38616" spans="37:37" ht="12.75">
      <c r="AK38616" s="121"/>
    </row>
    <row r="38617" spans="37:37" ht="12.75">
      <c r="AK38617" s="121"/>
    </row>
    <row r="38618" spans="37:37" ht="12.75">
      <c r="AK38618" s="121"/>
    </row>
    <row r="38619" spans="37:37" ht="12.75">
      <c r="AK38619" s="121"/>
    </row>
    <row r="38620" spans="37:37" ht="12.75">
      <c r="AK38620" s="121"/>
    </row>
    <row r="38621" spans="37:37" ht="12.75">
      <c r="AK38621" s="121"/>
    </row>
    <row r="38622" spans="37:37" ht="12.75">
      <c r="AK38622" s="121"/>
    </row>
    <row r="38623" spans="37:37" ht="12.75">
      <c r="AK38623" s="121"/>
    </row>
    <row r="38624" spans="37:37" ht="12.75">
      <c r="AK38624" s="121"/>
    </row>
    <row r="38625" spans="37:37" ht="12.75">
      <c r="AK38625" s="121"/>
    </row>
    <row r="38626" spans="37:37" ht="12.75">
      <c r="AK38626" s="121"/>
    </row>
    <row r="38627" spans="37:37" ht="12.75">
      <c r="AK38627" s="121"/>
    </row>
    <row r="38628" spans="37:37" ht="12.75">
      <c r="AK38628" s="121"/>
    </row>
    <row r="38629" spans="37:37" ht="12.75">
      <c r="AK38629" s="121"/>
    </row>
    <row r="38630" spans="37:37" ht="12.75">
      <c r="AK38630" s="121"/>
    </row>
    <row r="38631" spans="37:37" ht="12.75">
      <c r="AK38631" s="121"/>
    </row>
    <row r="38632" spans="37:37" ht="12.75">
      <c r="AK38632" s="121"/>
    </row>
    <row r="38633" spans="37:37" ht="12.75">
      <c r="AK38633" s="121"/>
    </row>
    <row r="38634" spans="37:37" ht="12.75">
      <c r="AK38634" s="121"/>
    </row>
    <row r="38635" spans="37:37" ht="12.75">
      <c r="AK38635" s="121"/>
    </row>
    <row r="38636" spans="37:37" ht="12.75">
      <c r="AK38636" s="121"/>
    </row>
    <row r="38637" spans="37:37" ht="12.75">
      <c r="AK38637" s="121"/>
    </row>
    <row r="38638" spans="37:37" ht="12.75">
      <c r="AK38638" s="121"/>
    </row>
    <row r="38639" spans="37:37" ht="12.75">
      <c r="AK38639" s="121"/>
    </row>
    <row r="38640" spans="37:37" ht="12.75">
      <c r="AK38640" s="121"/>
    </row>
    <row r="38641" spans="37:37" ht="12.75">
      <c r="AK38641" s="121"/>
    </row>
    <row r="38642" spans="37:37" ht="12.75">
      <c r="AK38642" s="121"/>
    </row>
    <row r="38643" spans="37:37" ht="12.75">
      <c r="AK38643" s="121"/>
    </row>
    <row r="38644" spans="37:37" ht="12.75">
      <c r="AK38644" s="121"/>
    </row>
    <row r="38645" spans="37:37" ht="12.75">
      <c r="AK38645" s="121"/>
    </row>
    <row r="38646" spans="37:37" ht="12.75">
      <c r="AK38646" s="121"/>
    </row>
    <row r="38647" spans="37:37" ht="12.75">
      <c r="AK38647" s="121"/>
    </row>
    <row r="38648" spans="37:37" ht="12.75">
      <c r="AK38648" s="121"/>
    </row>
    <row r="38649" spans="37:37" ht="12.75">
      <c r="AK38649" s="121"/>
    </row>
    <row r="38650" spans="37:37" ht="12.75">
      <c r="AK38650" s="121"/>
    </row>
    <row r="38651" spans="37:37" ht="12.75">
      <c r="AK38651" s="121"/>
    </row>
    <row r="38652" spans="37:37" ht="12.75">
      <c r="AK38652" s="121"/>
    </row>
    <row r="38653" spans="37:37" ht="12.75">
      <c r="AK38653" s="121"/>
    </row>
    <row r="38654" spans="37:37" ht="12.75">
      <c r="AK38654" s="121"/>
    </row>
    <row r="38655" spans="37:37" ht="12.75">
      <c r="AK38655" s="121"/>
    </row>
    <row r="38656" spans="37:37" ht="12.75">
      <c r="AK38656" s="121"/>
    </row>
    <row r="38657" spans="37:37" ht="12.75">
      <c r="AK38657" s="121"/>
    </row>
    <row r="38658" spans="37:37" ht="12.75">
      <c r="AK38658" s="121"/>
    </row>
    <row r="38659" spans="37:37" ht="12.75">
      <c r="AK38659" s="121"/>
    </row>
    <row r="38660" spans="37:37" ht="12.75">
      <c r="AK38660" s="121"/>
    </row>
    <row r="38661" spans="37:37" ht="12.75">
      <c r="AK38661" s="121"/>
    </row>
    <row r="38662" spans="37:37" ht="12.75">
      <c r="AK38662" s="121"/>
    </row>
    <row r="38663" spans="37:37" ht="12.75">
      <c r="AK38663" s="121"/>
    </row>
    <row r="38664" spans="37:37" ht="12.75">
      <c r="AK38664" s="121"/>
    </row>
    <row r="38665" spans="37:37" ht="12.75">
      <c r="AK38665" s="121"/>
    </row>
    <row r="38666" spans="37:37" ht="12.75">
      <c r="AK38666" s="121"/>
    </row>
    <row r="38667" spans="37:37" ht="12.75">
      <c r="AK38667" s="121"/>
    </row>
    <row r="38668" spans="37:37" ht="12.75">
      <c r="AK38668" s="121"/>
    </row>
    <row r="38669" spans="37:37" ht="12.75">
      <c r="AK38669" s="121"/>
    </row>
    <row r="38670" spans="37:37" ht="12.75">
      <c r="AK38670" s="121"/>
    </row>
    <row r="38671" spans="37:37" ht="12.75">
      <c r="AK38671" s="121"/>
    </row>
    <row r="38672" spans="37:37" ht="12.75">
      <c r="AK38672" s="121"/>
    </row>
    <row r="38673" spans="37:37" ht="12.75">
      <c r="AK38673" s="121"/>
    </row>
    <row r="38674" spans="37:37" ht="12.75">
      <c r="AK38674" s="121"/>
    </row>
    <row r="38675" spans="37:37" ht="12.75">
      <c r="AK38675" s="121"/>
    </row>
    <row r="38676" spans="37:37" ht="12.75">
      <c r="AK38676" s="121"/>
    </row>
    <row r="38677" spans="37:37" ht="12.75">
      <c r="AK38677" s="121"/>
    </row>
    <row r="38678" spans="37:37" ht="12.75">
      <c r="AK38678" s="121"/>
    </row>
    <row r="38679" spans="37:37" ht="12.75">
      <c r="AK38679" s="121"/>
    </row>
    <row r="38680" spans="37:37" ht="12.75">
      <c r="AK38680" s="121"/>
    </row>
    <row r="38681" spans="37:37" ht="12.75">
      <c r="AK38681" s="121"/>
    </row>
    <row r="38682" spans="37:37" ht="12.75">
      <c r="AK38682" s="121"/>
    </row>
    <row r="38683" spans="37:37" ht="12.75">
      <c r="AK38683" s="121"/>
    </row>
    <row r="38684" spans="37:37" ht="12.75">
      <c r="AK38684" s="121"/>
    </row>
    <row r="38685" spans="37:37" ht="12.75">
      <c r="AK38685" s="121"/>
    </row>
    <row r="38686" spans="37:37" ht="12.75">
      <c r="AK38686" s="121"/>
    </row>
    <row r="38687" spans="37:37" ht="12.75">
      <c r="AK38687" s="121"/>
    </row>
    <row r="38688" spans="37:37" ht="12.75">
      <c r="AK38688" s="121"/>
    </row>
    <row r="38689" spans="37:37" ht="12.75">
      <c r="AK38689" s="121"/>
    </row>
    <row r="38690" spans="37:37" ht="12.75">
      <c r="AK38690" s="121"/>
    </row>
    <row r="38691" spans="37:37" ht="12.75">
      <c r="AK38691" s="121"/>
    </row>
    <row r="38692" spans="37:37" ht="12.75">
      <c r="AK38692" s="121"/>
    </row>
    <row r="38693" spans="37:37" ht="12.75">
      <c r="AK38693" s="121"/>
    </row>
    <row r="38694" spans="37:37" ht="12.75">
      <c r="AK38694" s="121"/>
    </row>
    <row r="38695" spans="37:37" ht="12.75">
      <c r="AK38695" s="121"/>
    </row>
    <row r="38696" spans="37:37" ht="12.75">
      <c r="AK38696" s="121"/>
    </row>
    <row r="38697" spans="37:37" ht="12.75">
      <c r="AK38697" s="121"/>
    </row>
    <row r="38698" spans="37:37" ht="12.75">
      <c r="AK38698" s="121"/>
    </row>
    <row r="38699" spans="37:37" ht="12.75">
      <c r="AK38699" s="121"/>
    </row>
    <row r="38700" spans="37:37" ht="12.75">
      <c r="AK38700" s="121"/>
    </row>
    <row r="38701" spans="37:37" ht="12.75">
      <c r="AK38701" s="121"/>
    </row>
    <row r="38702" spans="37:37" ht="12.75">
      <c r="AK38702" s="121"/>
    </row>
    <row r="38703" spans="37:37" ht="12.75">
      <c r="AK38703" s="121"/>
    </row>
    <row r="38704" spans="37:37" ht="12.75">
      <c r="AK38704" s="121"/>
    </row>
    <row r="38705" spans="37:37" ht="12.75">
      <c r="AK38705" s="121"/>
    </row>
    <row r="38706" spans="37:37" ht="12.75">
      <c r="AK38706" s="121"/>
    </row>
    <row r="38707" spans="37:37" ht="12.75">
      <c r="AK38707" s="121"/>
    </row>
    <row r="38708" spans="37:37" ht="12.75">
      <c r="AK38708" s="121"/>
    </row>
    <row r="38709" spans="37:37" ht="12.75">
      <c r="AK38709" s="121"/>
    </row>
    <row r="38710" spans="37:37" ht="12.75">
      <c r="AK38710" s="121"/>
    </row>
    <row r="38711" spans="37:37" ht="12.75">
      <c r="AK38711" s="121"/>
    </row>
    <row r="38712" spans="37:37" ht="12.75">
      <c r="AK38712" s="121"/>
    </row>
    <row r="38713" spans="37:37" ht="12.75">
      <c r="AK38713" s="121"/>
    </row>
    <row r="38714" spans="37:37" ht="12.75">
      <c r="AK38714" s="121"/>
    </row>
    <row r="38715" spans="37:37" ht="12.75">
      <c r="AK38715" s="121"/>
    </row>
    <row r="38716" spans="37:37" ht="12.75">
      <c r="AK38716" s="121"/>
    </row>
    <row r="38717" spans="37:37" ht="12.75">
      <c r="AK38717" s="121"/>
    </row>
    <row r="38718" spans="37:37" ht="12.75">
      <c r="AK38718" s="121"/>
    </row>
    <row r="38719" spans="37:37" ht="12.75">
      <c r="AK38719" s="121"/>
    </row>
    <row r="38720" spans="37:37" ht="12.75">
      <c r="AK38720" s="121"/>
    </row>
    <row r="38721" spans="37:37" ht="12.75">
      <c r="AK38721" s="121"/>
    </row>
    <row r="38722" spans="37:37" ht="12.75">
      <c r="AK38722" s="121"/>
    </row>
    <row r="38723" spans="37:37" ht="12.75">
      <c r="AK38723" s="121"/>
    </row>
    <row r="38724" spans="37:37" ht="12.75">
      <c r="AK38724" s="121"/>
    </row>
    <row r="38725" spans="37:37" ht="12.75">
      <c r="AK38725" s="121"/>
    </row>
    <row r="38726" spans="37:37" ht="12.75">
      <c r="AK38726" s="121"/>
    </row>
    <row r="38727" spans="37:37" ht="12.75">
      <c r="AK38727" s="121"/>
    </row>
    <row r="38728" spans="37:37" ht="12.75">
      <c r="AK38728" s="121"/>
    </row>
    <row r="38729" spans="37:37" ht="12.75">
      <c r="AK38729" s="121"/>
    </row>
    <row r="38730" spans="37:37" ht="12.75">
      <c r="AK38730" s="121"/>
    </row>
    <row r="38731" spans="37:37" ht="12.75">
      <c r="AK38731" s="121"/>
    </row>
    <row r="38732" spans="37:37" ht="12.75">
      <c r="AK38732" s="121"/>
    </row>
    <row r="38733" spans="37:37" ht="12.75">
      <c r="AK38733" s="121"/>
    </row>
    <row r="38734" spans="37:37" ht="12.75">
      <c r="AK38734" s="121"/>
    </row>
    <row r="38735" spans="37:37" ht="12.75">
      <c r="AK38735" s="121"/>
    </row>
    <row r="38736" spans="37:37" ht="12.75">
      <c r="AK38736" s="121"/>
    </row>
    <row r="38737" spans="37:37" ht="12.75">
      <c r="AK38737" s="121"/>
    </row>
    <row r="38738" spans="37:37" ht="12.75">
      <c r="AK38738" s="121"/>
    </row>
    <row r="38739" spans="37:37" ht="12.75">
      <c r="AK38739" s="121"/>
    </row>
    <row r="38740" spans="37:37" ht="12.75">
      <c r="AK38740" s="121"/>
    </row>
    <row r="38741" spans="37:37" ht="12.75">
      <c r="AK38741" s="121"/>
    </row>
    <row r="38742" spans="37:37" ht="12.75">
      <c r="AK38742" s="121"/>
    </row>
    <row r="38743" spans="37:37" ht="12.75">
      <c r="AK38743" s="121"/>
    </row>
    <row r="38744" spans="37:37" ht="12.75">
      <c r="AK38744" s="121"/>
    </row>
    <row r="38745" spans="37:37" ht="12.75">
      <c r="AK38745" s="121"/>
    </row>
    <row r="38746" spans="37:37" ht="12.75">
      <c r="AK38746" s="121"/>
    </row>
    <row r="38747" spans="37:37" ht="12.75">
      <c r="AK38747" s="121"/>
    </row>
    <row r="38748" spans="37:37" ht="12.75">
      <c r="AK38748" s="121"/>
    </row>
    <row r="38749" spans="37:37" ht="12.75">
      <c r="AK38749" s="121"/>
    </row>
    <row r="38750" spans="37:37" ht="12.75">
      <c r="AK38750" s="121"/>
    </row>
    <row r="38751" spans="37:37" ht="12.75">
      <c r="AK38751" s="121"/>
    </row>
    <row r="38752" spans="37:37" ht="12.75">
      <c r="AK38752" s="121"/>
    </row>
    <row r="38753" spans="37:37" ht="12.75">
      <c r="AK38753" s="121"/>
    </row>
    <row r="38754" spans="37:37" ht="12.75">
      <c r="AK38754" s="121"/>
    </row>
    <row r="38755" spans="37:37" ht="12.75">
      <c r="AK38755" s="121"/>
    </row>
    <row r="38756" spans="37:37" ht="12.75">
      <c r="AK38756" s="121"/>
    </row>
    <row r="38757" spans="37:37" ht="12.75">
      <c r="AK38757" s="121"/>
    </row>
    <row r="38758" spans="37:37" ht="12.75">
      <c r="AK38758" s="121"/>
    </row>
    <row r="38759" spans="37:37" ht="12.75">
      <c r="AK38759" s="121"/>
    </row>
    <row r="38760" spans="37:37" ht="12.75">
      <c r="AK38760" s="121"/>
    </row>
    <row r="38761" spans="37:37" ht="12.75">
      <c r="AK38761" s="121"/>
    </row>
    <row r="38762" spans="37:37" ht="12.75">
      <c r="AK38762" s="121"/>
    </row>
    <row r="38763" spans="37:37" ht="12.75">
      <c r="AK38763" s="121"/>
    </row>
    <row r="38764" spans="37:37" ht="12.75">
      <c r="AK38764" s="121"/>
    </row>
    <row r="38765" spans="37:37" ht="12.75">
      <c r="AK38765" s="121"/>
    </row>
    <row r="38766" spans="37:37" ht="12.75">
      <c r="AK38766" s="121"/>
    </row>
    <row r="38767" spans="37:37" ht="12.75">
      <c r="AK38767" s="121"/>
    </row>
    <row r="38768" spans="37:37" ht="12.75">
      <c r="AK38768" s="121"/>
    </row>
    <row r="38769" spans="37:37" ht="12.75">
      <c r="AK38769" s="121"/>
    </row>
    <row r="38770" spans="37:37" ht="12.75">
      <c r="AK38770" s="121"/>
    </row>
    <row r="38771" spans="37:37" ht="12.75">
      <c r="AK38771" s="121"/>
    </row>
    <row r="38772" spans="37:37" ht="12.75">
      <c r="AK38772" s="121"/>
    </row>
    <row r="38773" spans="37:37" ht="12.75">
      <c r="AK38773" s="121"/>
    </row>
    <row r="38774" spans="37:37" ht="12.75">
      <c r="AK38774" s="121"/>
    </row>
    <row r="38775" spans="37:37" ht="12.75">
      <c r="AK38775" s="121"/>
    </row>
    <row r="38776" spans="37:37" ht="12.75">
      <c r="AK38776" s="121"/>
    </row>
    <row r="38777" spans="37:37" ht="12.75">
      <c r="AK38777" s="121"/>
    </row>
    <row r="38778" spans="37:37" ht="12.75">
      <c r="AK38778" s="121"/>
    </row>
    <row r="38779" spans="37:37" ht="12.75">
      <c r="AK38779" s="121"/>
    </row>
    <row r="38780" spans="37:37" ht="12.75">
      <c r="AK38780" s="121"/>
    </row>
    <row r="38781" spans="37:37" ht="12.75">
      <c r="AK38781" s="121"/>
    </row>
    <row r="38782" spans="37:37" ht="12.75">
      <c r="AK38782" s="121"/>
    </row>
    <row r="38783" spans="37:37" ht="12.75">
      <c r="AK38783" s="121"/>
    </row>
    <row r="38784" spans="37:37" ht="12.75">
      <c r="AK38784" s="121"/>
    </row>
    <row r="38785" spans="37:37" ht="12.75">
      <c r="AK38785" s="121"/>
    </row>
    <row r="38786" spans="37:37" ht="12.75">
      <c r="AK38786" s="121"/>
    </row>
    <row r="38787" spans="37:37" ht="12.75">
      <c r="AK38787" s="121"/>
    </row>
    <row r="38788" spans="37:37" ht="12.75">
      <c r="AK38788" s="121"/>
    </row>
    <row r="38789" spans="37:37" ht="12.75">
      <c r="AK38789" s="121"/>
    </row>
    <row r="38790" spans="37:37" ht="12.75">
      <c r="AK38790" s="121"/>
    </row>
    <row r="38791" spans="37:37" ht="12.75">
      <c r="AK38791" s="121"/>
    </row>
    <row r="38792" spans="37:37" ht="12.75">
      <c r="AK38792" s="121"/>
    </row>
    <row r="38793" spans="37:37" ht="12.75">
      <c r="AK38793" s="121"/>
    </row>
    <row r="38794" spans="37:37" ht="12.75">
      <c r="AK38794" s="121"/>
    </row>
    <row r="38795" spans="37:37" ht="12.75">
      <c r="AK38795" s="121"/>
    </row>
    <row r="38796" spans="37:37" ht="12.75">
      <c r="AK38796" s="121"/>
    </row>
    <row r="38797" spans="37:37" ht="12.75">
      <c r="AK38797" s="121"/>
    </row>
    <row r="38798" spans="37:37" ht="12.75">
      <c r="AK38798" s="121"/>
    </row>
    <row r="38799" spans="37:37" ht="12.75">
      <c r="AK38799" s="121"/>
    </row>
    <row r="38800" spans="37:37" ht="12.75">
      <c r="AK38800" s="121"/>
    </row>
    <row r="38801" spans="37:37" ht="12.75">
      <c r="AK38801" s="121"/>
    </row>
    <row r="38802" spans="37:37" ht="12.75">
      <c r="AK38802" s="121"/>
    </row>
    <row r="38803" spans="37:37" ht="12.75">
      <c r="AK38803" s="121"/>
    </row>
    <row r="38804" spans="37:37" ht="12.75">
      <c r="AK38804" s="121"/>
    </row>
    <row r="38805" spans="37:37" ht="12.75">
      <c r="AK38805" s="121"/>
    </row>
    <row r="38806" spans="37:37" ht="12.75">
      <c r="AK38806" s="121"/>
    </row>
    <row r="38807" spans="37:37" ht="12.75">
      <c r="AK38807" s="121"/>
    </row>
    <row r="38808" spans="37:37" ht="12.75">
      <c r="AK38808" s="121"/>
    </row>
    <row r="38809" spans="37:37" ht="12.75">
      <c r="AK38809" s="121"/>
    </row>
    <row r="38810" spans="37:37" ht="12.75">
      <c r="AK38810" s="121"/>
    </row>
    <row r="38811" spans="37:37" ht="12.75">
      <c r="AK38811" s="121"/>
    </row>
    <row r="38812" spans="37:37" ht="12.75">
      <c r="AK38812" s="121"/>
    </row>
    <row r="38813" spans="37:37" ht="12.75">
      <c r="AK38813" s="121"/>
    </row>
    <row r="38814" spans="37:37" ht="12.75">
      <c r="AK38814" s="121"/>
    </row>
    <row r="38815" spans="37:37" ht="12.75">
      <c r="AK38815" s="121"/>
    </row>
    <row r="38816" spans="37:37" ht="12.75">
      <c r="AK38816" s="121"/>
    </row>
    <row r="38817" spans="37:37" ht="12.75">
      <c r="AK38817" s="121"/>
    </row>
    <row r="38818" spans="37:37" ht="12.75">
      <c r="AK38818" s="121"/>
    </row>
    <row r="38819" spans="37:37" ht="12.75">
      <c r="AK38819" s="121"/>
    </row>
    <row r="38820" spans="37:37" ht="12.75">
      <c r="AK38820" s="121"/>
    </row>
    <row r="38821" spans="37:37" ht="12.75">
      <c r="AK38821" s="121"/>
    </row>
    <row r="38822" spans="37:37" ht="12.75">
      <c r="AK38822" s="121"/>
    </row>
    <row r="38823" spans="37:37" ht="12.75">
      <c r="AK38823" s="121"/>
    </row>
    <row r="38824" spans="37:37" ht="12.75">
      <c r="AK38824" s="121"/>
    </row>
    <row r="38825" spans="37:37" ht="12.75">
      <c r="AK38825" s="121"/>
    </row>
    <row r="38826" spans="37:37" ht="12.75">
      <c r="AK38826" s="121"/>
    </row>
    <row r="38827" spans="37:37" ht="12.75">
      <c r="AK38827" s="121"/>
    </row>
    <row r="38828" spans="37:37" ht="12.75">
      <c r="AK38828" s="121"/>
    </row>
    <row r="38829" spans="37:37" ht="12.75">
      <c r="AK38829" s="121"/>
    </row>
    <row r="38830" spans="37:37" ht="12.75">
      <c r="AK38830" s="121"/>
    </row>
    <row r="38831" spans="37:37" ht="12.75">
      <c r="AK38831" s="121"/>
    </row>
    <row r="38832" spans="37:37" ht="12.75">
      <c r="AK38832" s="121"/>
    </row>
    <row r="38833" spans="37:37" ht="12.75">
      <c r="AK38833" s="121"/>
    </row>
    <row r="38834" spans="37:37" ht="12.75">
      <c r="AK38834" s="121"/>
    </row>
    <row r="38835" spans="37:37" ht="12.75">
      <c r="AK38835" s="121"/>
    </row>
    <row r="38836" spans="37:37" ht="12.75">
      <c r="AK38836" s="121"/>
    </row>
    <row r="38837" spans="37:37" ht="12.75">
      <c r="AK38837" s="121"/>
    </row>
    <row r="38838" spans="37:37" ht="12.75">
      <c r="AK38838" s="121"/>
    </row>
    <row r="38839" spans="37:37" ht="12.75">
      <c r="AK38839" s="121"/>
    </row>
    <row r="38840" spans="37:37" ht="12.75">
      <c r="AK38840" s="121"/>
    </row>
    <row r="38841" spans="37:37" ht="12.75">
      <c r="AK38841" s="121"/>
    </row>
    <row r="38842" spans="37:37" ht="12.75">
      <c r="AK38842" s="121"/>
    </row>
    <row r="38843" spans="37:37" ht="12.75">
      <c r="AK38843" s="121"/>
    </row>
    <row r="38844" spans="37:37" ht="12.75">
      <c r="AK38844" s="121"/>
    </row>
    <row r="38845" spans="37:37" ht="12.75">
      <c r="AK38845" s="121"/>
    </row>
    <row r="38846" spans="37:37" ht="12.75">
      <c r="AK38846" s="121"/>
    </row>
    <row r="38847" spans="37:37" ht="12.75">
      <c r="AK38847" s="121"/>
    </row>
    <row r="38848" spans="37:37" ht="12.75">
      <c r="AK38848" s="121"/>
    </row>
    <row r="38849" spans="37:37" ht="12.75">
      <c r="AK38849" s="121"/>
    </row>
    <row r="38850" spans="37:37" ht="12.75">
      <c r="AK38850" s="121"/>
    </row>
    <row r="38851" spans="37:37" ht="12.75">
      <c r="AK38851" s="121"/>
    </row>
    <row r="38852" spans="37:37" ht="12.75">
      <c r="AK38852" s="121"/>
    </row>
    <row r="38853" spans="37:37" ht="12.75">
      <c r="AK38853" s="121"/>
    </row>
    <row r="38854" spans="37:37" ht="12.75">
      <c r="AK38854" s="121"/>
    </row>
    <row r="38855" spans="37:37" ht="12.75">
      <c r="AK38855" s="121"/>
    </row>
    <row r="38856" spans="37:37" ht="12.75">
      <c r="AK38856" s="121"/>
    </row>
    <row r="38857" spans="37:37" ht="12.75">
      <c r="AK38857" s="121"/>
    </row>
    <row r="38858" spans="37:37" ht="12.75">
      <c r="AK38858" s="121"/>
    </row>
    <row r="38859" spans="37:37" ht="12.75">
      <c r="AK38859" s="121"/>
    </row>
    <row r="38860" spans="37:37" ht="12.75">
      <c r="AK38860" s="121"/>
    </row>
    <row r="38861" spans="37:37" ht="12.75">
      <c r="AK38861" s="121"/>
    </row>
    <row r="38862" spans="37:37" ht="12.75">
      <c r="AK38862" s="121"/>
    </row>
    <row r="38863" spans="37:37" ht="12.75">
      <c r="AK38863" s="121"/>
    </row>
    <row r="38864" spans="37:37" ht="12.75">
      <c r="AK38864" s="121"/>
    </row>
    <row r="38865" spans="37:37" ht="12.75">
      <c r="AK38865" s="121"/>
    </row>
    <row r="38866" spans="37:37" ht="12.75">
      <c r="AK38866" s="121"/>
    </row>
    <row r="38867" spans="37:37" ht="12.75">
      <c r="AK38867" s="121"/>
    </row>
    <row r="38868" spans="37:37" ht="12.75">
      <c r="AK38868" s="121"/>
    </row>
    <row r="38869" spans="37:37" ht="12.75">
      <c r="AK38869" s="121"/>
    </row>
    <row r="38870" spans="37:37" ht="12.75">
      <c r="AK38870" s="121"/>
    </row>
    <row r="38871" spans="37:37" ht="12.75">
      <c r="AK38871" s="121"/>
    </row>
    <row r="38872" spans="37:37" ht="12.75">
      <c r="AK38872" s="121"/>
    </row>
    <row r="38873" spans="37:37" ht="12.75">
      <c r="AK38873" s="121"/>
    </row>
    <row r="38874" spans="37:37" ht="12.75">
      <c r="AK38874" s="121"/>
    </row>
    <row r="38875" spans="37:37" ht="12.75">
      <c r="AK38875" s="121"/>
    </row>
    <row r="38876" spans="37:37" ht="12.75">
      <c r="AK38876" s="121"/>
    </row>
    <row r="38877" spans="37:37" ht="12.75">
      <c r="AK38877" s="121"/>
    </row>
    <row r="38878" spans="37:37" ht="12.75">
      <c r="AK38878" s="121"/>
    </row>
    <row r="38879" spans="37:37" ht="12.75">
      <c r="AK38879" s="121"/>
    </row>
    <row r="38880" spans="37:37" ht="12.75">
      <c r="AK38880" s="121"/>
    </row>
    <row r="38881" spans="37:37" ht="12.75">
      <c r="AK38881" s="121"/>
    </row>
    <row r="38882" spans="37:37" ht="12.75">
      <c r="AK38882" s="121"/>
    </row>
    <row r="38883" spans="37:37" ht="12.75">
      <c r="AK38883" s="121"/>
    </row>
    <row r="38884" spans="37:37" ht="12.75">
      <c r="AK38884" s="121"/>
    </row>
    <row r="38885" spans="37:37" ht="12.75">
      <c r="AK38885" s="121"/>
    </row>
    <row r="38886" spans="37:37" ht="12.75">
      <c r="AK38886" s="121"/>
    </row>
    <row r="38887" spans="37:37" ht="12.75">
      <c r="AK38887" s="121"/>
    </row>
    <row r="38888" spans="37:37" ht="12.75">
      <c r="AK38888" s="121"/>
    </row>
    <row r="38889" spans="37:37" ht="12.75">
      <c r="AK38889" s="121"/>
    </row>
    <row r="38890" spans="37:37" ht="12.75">
      <c r="AK38890" s="121"/>
    </row>
    <row r="38891" spans="37:37" ht="12.75">
      <c r="AK38891" s="121"/>
    </row>
    <row r="38892" spans="37:37" ht="12.75">
      <c r="AK38892" s="121"/>
    </row>
    <row r="38893" spans="37:37" ht="12.75">
      <c r="AK38893" s="121"/>
    </row>
    <row r="38894" spans="37:37" ht="12.75">
      <c r="AK38894" s="121"/>
    </row>
    <row r="38895" spans="37:37" ht="12.75">
      <c r="AK38895" s="121"/>
    </row>
    <row r="38896" spans="37:37" ht="12.75">
      <c r="AK38896" s="121"/>
    </row>
    <row r="38897" spans="37:37" ht="12.75">
      <c r="AK38897" s="121"/>
    </row>
    <row r="38898" spans="37:37" ht="12.75">
      <c r="AK38898" s="121"/>
    </row>
    <row r="38899" spans="37:37" ht="12.75">
      <c r="AK38899" s="121"/>
    </row>
    <row r="38900" spans="37:37" ht="12.75">
      <c r="AK38900" s="121"/>
    </row>
    <row r="38901" spans="37:37" ht="12.75">
      <c r="AK38901" s="121"/>
    </row>
    <row r="38902" spans="37:37" ht="12.75">
      <c r="AK38902" s="121"/>
    </row>
    <row r="38903" spans="37:37" ht="12.75">
      <c r="AK38903" s="121"/>
    </row>
    <row r="38904" spans="37:37" ht="12.75">
      <c r="AK38904" s="121"/>
    </row>
    <row r="38905" spans="37:37" ht="12.75">
      <c r="AK38905" s="121"/>
    </row>
    <row r="38906" spans="37:37" ht="12.75">
      <c r="AK38906" s="121"/>
    </row>
    <row r="38907" spans="37:37" ht="12.75">
      <c r="AK38907" s="121"/>
    </row>
    <row r="38908" spans="37:37" ht="12.75">
      <c r="AK38908" s="121"/>
    </row>
    <row r="38909" spans="37:37" ht="12.75">
      <c r="AK38909" s="121"/>
    </row>
    <row r="38910" spans="37:37" ht="12.75">
      <c r="AK38910" s="121"/>
    </row>
    <row r="38911" spans="37:37" ht="12.75">
      <c r="AK38911" s="121"/>
    </row>
    <row r="38912" spans="37:37" ht="12.75">
      <c r="AK38912" s="121"/>
    </row>
    <row r="38913" spans="37:37" ht="12.75">
      <c r="AK38913" s="121"/>
    </row>
    <row r="38914" spans="37:37" ht="12.75">
      <c r="AK38914" s="121"/>
    </row>
    <row r="38915" spans="37:37" ht="12.75">
      <c r="AK38915" s="121"/>
    </row>
    <row r="38916" spans="37:37" ht="12.75">
      <c r="AK38916" s="121"/>
    </row>
    <row r="38917" spans="37:37" ht="12.75">
      <c r="AK38917" s="121"/>
    </row>
    <row r="38918" spans="37:37" ht="12.75">
      <c r="AK38918" s="121"/>
    </row>
    <row r="38919" spans="37:37" ht="12.75">
      <c r="AK38919" s="121"/>
    </row>
    <row r="38920" spans="37:37" ht="12.75">
      <c r="AK38920" s="121"/>
    </row>
    <row r="38921" spans="37:37" ht="12.75">
      <c r="AK38921" s="121"/>
    </row>
    <row r="38922" spans="37:37" ht="12.75">
      <c r="AK38922" s="121"/>
    </row>
    <row r="38923" spans="37:37" ht="12.75">
      <c r="AK38923" s="121"/>
    </row>
    <row r="38924" spans="37:37" ht="12.75">
      <c r="AK38924" s="121"/>
    </row>
    <row r="38925" spans="37:37" ht="12.75">
      <c r="AK38925" s="121"/>
    </row>
    <row r="38926" spans="37:37" ht="12.75">
      <c r="AK38926" s="121"/>
    </row>
    <row r="38927" spans="37:37" ht="12.75">
      <c r="AK38927" s="121"/>
    </row>
    <row r="38928" spans="37:37" ht="12.75">
      <c r="AK38928" s="121"/>
    </row>
    <row r="38929" spans="37:37" ht="12.75">
      <c r="AK38929" s="121"/>
    </row>
    <row r="38930" spans="37:37" ht="12.75">
      <c r="AK38930" s="121"/>
    </row>
    <row r="38931" spans="37:37" ht="12.75">
      <c r="AK38931" s="121"/>
    </row>
    <row r="38932" spans="37:37" ht="12.75">
      <c r="AK38932" s="121"/>
    </row>
    <row r="38933" spans="37:37" ht="12.75">
      <c r="AK38933" s="121"/>
    </row>
    <row r="38934" spans="37:37" ht="12.75">
      <c r="AK38934" s="121"/>
    </row>
    <row r="38935" spans="37:37" ht="12.75">
      <c r="AK38935" s="121"/>
    </row>
    <row r="38936" spans="37:37" ht="12.75">
      <c r="AK38936" s="121"/>
    </row>
    <row r="38937" spans="37:37" ht="12.75">
      <c r="AK38937" s="121"/>
    </row>
    <row r="38938" spans="37:37" ht="12.75">
      <c r="AK38938" s="121"/>
    </row>
    <row r="38939" spans="37:37" ht="12.75">
      <c r="AK38939" s="121"/>
    </row>
    <row r="38940" spans="37:37" ht="12.75">
      <c r="AK38940" s="121"/>
    </row>
    <row r="38941" spans="37:37" ht="12.75">
      <c r="AK38941" s="121"/>
    </row>
    <row r="38942" spans="37:37" ht="12.75">
      <c r="AK38942" s="121"/>
    </row>
    <row r="38943" spans="37:37" ht="12.75">
      <c r="AK38943" s="121"/>
    </row>
    <row r="38944" spans="37:37" ht="12.75">
      <c r="AK38944" s="121"/>
    </row>
    <row r="38945" spans="37:37" ht="12.75">
      <c r="AK38945" s="121"/>
    </row>
    <row r="38946" spans="37:37" ht="12.75">
      <c r="AK38946" s="121"/>
    </row>
    <row r="38947" spans="37:37" ht="12.75">
      <c r="AK38947" s="121"/>
    </row>
    <row r="38948" spans="37:37" ht="12.75">
      <c r="AK38948" s="121"/>
    </row>
    <row r="38949" spans="37:37" ht="12.75">
      <c r="AK38949" s="121"/>
    </row>
    <row r="38950" spans="37:37" ht="12.75">
      <c r="AK38950" s="121"/>
    </row>
    <row r="38951" spans="37:37" ht="12.75">
      <c r="AK38951" s="121"/>
    </row>
    <row r="38952" spans="37:37" ht="12.75">
      <c r="AK38952" s="121"/>
    </row>
    <row r="38953" spans="37:37" ht="12.75">
      <c r="AK38953" s="121"/>
    </row>
    <row r="38954" spans="37:37" ht="12.75">
      <c r="AK38954" s="121"/>
    </row>
    <row r="38955" spans="37:37" ht="12.75">
      <c r="AK38955" s="121"/>
    </row>
    <row r="38956" spans="37:37" ht="12.75">
      <c r="AK38956" s="121"/>
    </row>
    <row r="38957" spans="37:37" ht="12.75">
      <c r="AK38957" s="121"/>
    </row>
    <row r="38958" spans="37:37" ht="12.75">
      <c r="AK38958" s="121"/>
    </row>
    <row r="38959" spans="37:37" ht="12.75">
      <c r="AK38959" s="121"/>
    </row>
    <row r="38960" spans="37:37" ht="12.75">
      <c r="AK38960" s="121"/>
    </row>
    <row r="38961" spans="37:37" ht="12.75">
      <c r="AK38961" s="121"/>
    </row>
    <row r="38962" spans="37:37" ht="12.75">
      <c r="AK38962" s="121"/>
    </row>
    <row r="38963" spans="37:37" ht="12.75">
      <c r="AK38963" s="121"/>
    </row>
    <row r="38964" spans="37:37" ht="12.75">
      <c r="AK38964" s="121"/>
    </row>
    <row r="38965" spans="37:37" ht="12.75">
      <c r="AK38965" s="121"/>
    </row>
    <row r="38966" spans="37:37" ht="12.75">
      <c r="AK38966" s="121"/>
    </row>
    <row r="38967" spans="37:37" ht="12.75">
      <c r="AK38967" s="121"/>
    </row>
    <row r="38968" spans="37:37" ht="12.75">
      <c r="AK38968" s="121"/>
    </row>
    <row r="38969" spans="37:37" ht="12.75">
      <c r="AK38969" s="121"/>
    </row>
    <row r="38970" spans="37:37" ht="12.75">
      <c r="AK38970" s="121"/>
    </row>
    <row r="38971" spans="37:37" ht="12.75">
      <c r="AK38971" s="121"/>
    </row>
    <row r="38972" spans="37:37" ht="12.75">
      <c r="AK38972" s="121"/>
    </row>
    <row r="38973" spans="37:37" ht="12.75">
      <c r="AK38973" s="121"/>
    </row>
    <row r="38974" spans="37:37" ht="12.75">
      <c r="AK38974" s="121"/>
    </row>
    <row r="38975" spans="37:37" ht="12.75">
      <c r="AK38975" s="121"/>
    </row>
    <row r="38976" spans="37:37" ht="12.75">
      <c r="AK38976" s="121"/>
    </row>
    <row r="38977" spans="37:37" ht="12.75">
      <c r="AK38977" s="121"/>
    </row>
    <row r="38978" spans="37:37" ht="12.75">
      <c r="AK38978" s="121"/>
    </row>
    <row r="38979" spans="37:37" ht="12.75">
      <c r="AK38979" s="121"/>
    </row>
    <row r="38980" spans="37:37" ht="12.75">
      <c r="AK38980" s="121"/>
    </row>
    <row r="38981" spans="37:37" ht="12.75">
      <c r="AK38981" s="121"/>
    </row>
    <row r="38982" spans="37:37" ht="12.75">
      <c r="AK38982" s="121"/>
    </row>
    <row r="38983" spans="37:37" ht="12.75">
      <c r="AK38983" s="121"/>
    </row>
    <row r="38984" spans="37:37" ht="12.75">
      <c r="AK38984" s="121"/>
    </row>
    <row r="38985" spans="37:37" ht="12.75">
      <c r="AK38985" s="121"/>
    </row>
    <row r="38986" spans="37:37" ht="12.75">
      <c r="AK38986" s="121"/>
    </row>
    <row r="38987" spans="37:37" ht="12.75">
      <c r="AK38987" s="121"/>
    </row>
    <row r="38988" spans="37:37" ht="12.75">
      <c r="AK38988" s="121"/>
    </row>
    <row r="38989" spans="37:37" ht="12.75">
      <c r="AK38989" s="121"/>
    </row>
    <row r="38990" spans="37:37" ht="12.75">
      <c r="AK38990" s="121"/>
    </row>
    <row r="38991" spans="37:37" ht="12.75">
      <c r="AK38991" s="121"/>
    </row>
    <row r="38992" spans="37:37" ht="12.75">
      <c r="AK38992" s="121"/>
    </row>
    <row r="38993" spans="37:37" ht="12.75">
      <c r="AK38993" s="121"/>
    </row>
    <row r="38994" spans="37:37" ht="12.75">
      <c r="AK38994" s="121"/>
    </row>
    <row r="38995" spans="37:37" ht="12.75">
      <c r="AK38995" s="121"/>
    </row>
    <row r="38996" spans="37:37" ht="12.75">
      <c r="AK38996" s="121"/>
    </row>
    <row r="38997" spans="37:37" ht="12.75">
      <c r="AK38997" s="121"/>
    </row>
    <row r="38998" spans="37:37" ht="12.75">
      <c r="AK38998" s="121"/>
    </row>
    <row r="38999" spans="37:37" ht="12.75">
      <c r="AK38999" s="121"/>
    </row>
    <row r="39000" spans="37:37" ht="12.75">
      <c r="AK39000" s="121"/>
    </row>
    <row r="39001" spans="37:37" ht="12.75">
      <c r="AK39001" s="121"/>
    </row>
    <row r="39002" spans="37:37" ht="12.75">
      <c r="AK39002" s="121"/>
    </row>
    <row r="39003" spans="37:37" ht="12.75">
      <c r="AK39003" s="121"/>
    </row>
    <row r="39004" spans="37:37" ht="12.75">
      <c r="AK39004" s="121"/>
    </row>
    <row r="39005" spans="37:37" ht="12.75">
      <c r="AK39005" s="121"/>
    </row>
    <row r="39006" spans="37:37" ht="12.75">
      <c r="AK39006" s="121"/>
    </row>
    <row r="39007" spans="37:37" ht="12.75">
      <c r="AK39007" s="121"/>
    </row>
    <row r="39008" spans="37:37" ht="12.75">
      <c r="AK39008" s="121"/>
    </row>
    <row r="39009" spans="37:37" ht="12.75">
      <c r="AK39009" s="121"/>
    </row>
    <row r="39010" spans="37:37" ht="12.75">
      <c r="AK39010" s="121"/>
    </row>
    <row r="39011" spans="37:37" ht="12.75">
      <c r="AK39011" s="121"/>
    </row>
    <row r="39012" spans="37:37" ht="12.75">
      <c r="AK39012" s="121"/>
    </row>
    <row r="39013" spans="37:37" ht="12.75">
      <c r="AK39013" s="121"/>
    </row>
    <row r="39014" spans="37:37" ht="12.75">
      <c r="AK39014" s="121"/>
    </row>
    <row r="39015" spans="37:37" ht="12.75">
      <c r="AK39015" s="121"/>
    </row>
    <row r="39016" spans="37:37" ht="12.75">
      <c r="AK39016" s="121"/>
    </row>
    <row r="39017" spans="37:37" ht="12.75">
      <c r="AK39017" s="121"/>
    </row>
    <row r="39018" spans="37:37" ht="12.75">
      <c r="AK39018" s="121"/>
    </row>
    <row r="39019" spans="37:37" ht="12.75">
      <c r="AK39019" s="121"/>
    </row>
    <row r="39020" spans="37:37" ht="12.75">
      <c r="AK39020" s="121"/>
    </row>
    <row r="39021" spans="37:37" ht="12.75">
      <c r="AK39021" s="121"/>
    </row>
    <row r="39022" spans="37:37" ht="12.75">
      <c r="AK39022" s="121"/>
    </row>
    <row r="39023" spans="37:37" ht="12.75">
      <c r="AK39023" s="121"/>
    </row>
    <row r="39024" spans="37:37" ht="12.75">
      <c r="AK39024" s="121"/>
    </row>
    <row r="39025" spans="37:37" ht="12.75">
      <c r="AK39025" s="121"/>
    </row>
    <row r="39026" spans="37:37" ht="12.75">
      <c r="AK39026" s="121"/>
    </row>
    <row r="39027" spans="37:37" ht="12.75">
      <c r="AK39027" s="121"/>
    </row>
    <row r="39028" spans="37:37" ht="12.75">
      <c r="AK39028" s="121"/>
    </row>
    <row r="39029" spans="37:37" ht="12.75">
      <c r="AK39029" s="121"/>
    </row>
    <row r="39030" spans="37:37" ht="12.75">
      <c r="AK39030" s="121"/>
    </row>
    <row r="39031" spans="37:37" ht="12.75">
      <c r="AK39031" s="121"/>
    </row>
    <row r="39032" spans="37:37" ht="12.75">
      <c r="AK39032" s="121"/>
    </row>
    <row r="39033" spans="37:37" ht="12.75">
      <c r="AK39033" s="121"/>
    </row>
    <row r="39034" spans="37:37" ht="12.75">
      <c r="AK39034" s="121"/>
    </row>
    <row r="39035" spans="37:37" ht="12.75">
      <c r="AK39035" s="121"/>
    </row>
    <row r="39036" spans="37:37" ht="12.75">
      <c r="AK39036" s="121"/>
    </row>
    <row r="39037" spans="37:37" ht="12.75">
      <c r="AK39037" s="121"/>
    </row>
    <row r="39038" spans="37:37" ht="12.75">
      <c r="AK39038" s="121"/>
    </row>
    <row r="39039" spans="37:37" ht="12.75">
      <c r="AK39039" s="121"/>
    </row>
    <row r="39040" spans="37:37" ht="12.75">
      <c r="AK39040" s="121"/>
    </row>
    <row r="39041" spans="37:37" ht="12.75">
      <c r="AK39041" s="121"/>
    </row>
    <row r="39042" spans="37:37" ht="12.75">
      <c r="AK39042" s="121"/>
    </row>
    <row r="39043" spans="37:37" ht="12.75">
      <c r="AK39043" s="121"/>
    </row>
    <row r="39044" spans="37:37" ht="12.75">
      <c r="AK39044" s="121"/>
    </row>
    <row r="39045" spans="37:37" ht="12.75">
      <c r="AK39045" s="121"/>
    </row>
    <row r="39046" spans="37:37" ht="12.75">
      <c r="AK39046" s="121"/>
    </row>
    <row r="39047" spans="37:37" ht="12.75">
      <c r="AK39047" s="121"/>
    </row>
    <row r="39048" spans="37:37" ht="12.75">
      <c r="AK39048" s="121"/>
    </row>
    <row r="39049" spans="37:37" ht="12.75">
      <c r="AK39049" s="121"/>
    </row>
    <row r="39050" spans="37:37" ht="12.75">
      <c r="AK39050" s="121"/>
    </row>
    <row r="39051" spans="37:37" ht="12.75">
      <c r="AK39051" s="121"/>
    </row>
    <row r="39052" spans="37:37" ht="12.75">
      <c r="AK39052" s="121"/>
    </row>
    <row r="39053" spans="37:37" ht="12.75">
      <c r="AK39053" s="121"/>
    </row>
    <row r="39054" spans="37:37" ht="12.75">
      <c r="AK39054" s="121"/>
    </row>
    <row r="39055" spans="37:37" ht="12.75">
      <c r="AK39055" s="121"/>
    </row>
    <row r="39056" spans="37:37" ht="12.75">
      <c r="AK39056" s="121"/>
    </row>
    <row r="39057" spans="37:37" ht="12.75">
      <c r="AK39057" s="121"/>
    </row>
    <row r="39058" spans="37:37" ht="12.75">
      <c r="AK39058" s="121"/>
    </row>
    <row r="39059" spans="37:37" ht="12.75">
      <c r="AK39059" s="121"/>
    </row>
    <row r="39060" spans="37:37" ht="12.75">
      <c r="AK39060" s="121"/>
    </row>
    <row r="39061" spans="37:37" ht="12.75">
      <c r="AK39061" s="121"/>
    </row>
    <row r="39062" spans="37:37" ht="12.75">
      <c r="AK39062" s="121"/>
    </row>
    <row r="39063" spans="37:37" ht="12.75">
      <c r="AK39063" s="121"/>
    </row>
    <row r="39064" spans="37:37" ht="12.75">
      <c r="AK39064" s="121"/>
    </row>
    <row r="39065" spans="37:37" ht="12.75">
      <c r="AK39065" s="121"/>
    </row>
    <row r="39066" spans="37:37" ht="12.75">
      <c r="AK39066" s="121"/>
    </row>
    <row r="39067" spans="37:37" ht="12.75">
      <c r="AK39067" s="121"/>
    </row>
    <row r="39068" spans="37:37" ht="12.75">
      <c r="AK39068" s="121"/>
    </row>
    <row r="39069" spans="37:37" ht="12.75">
      <c r="AK39069" s="121"/>
    </row>
    <row r="39070" spans="37:37" ht="12.75">
      <c r="AK39070" s="121"/>
    </row>
    <row r="39071" spans="37:37" ht="12.75">
      <c r="AK39071" s="121"/>
    </row>
    <row r="39072" spans="37:37" ht="12.75">
      <c r="AK39072" s="121"/>
    </row>
    <row r="39073" spans="37:37" ht="12.75">
      <c r="AK39073" s="121"/>
    </row>
    <row r="39074" spans="37:37" ht="12.75">
      <c r="AK39074" s="121"/>
    </row>
    <row r="39075" spans="37:37" ht="12.75">
      <c r="AK39075" s="121"/>
    </row>
    <row r="39076" spans="37:37" ht="12.75">
      <c r="AK39076" s="121"/>
    </row>
    <row r="39077" spans="37:37" ht="12.75">
      <c r="AK39077" s="121"/>
    </row>
    <row r="39078" spans="37:37" ht="12.75">
      <c r="AK39078" s="121"/>
    </row>
    <row r="39079" spans="37:37" ht="12.75">
      <c r="AK39079" s="121"/>
    </row>
    <row r="39080" spans="37:37" ht="12.75">
      <c r="AK39080" s="121"/>
    </row>
    <row r="39081" spans="37:37" ht="12.75">
      <c r="AK39081" s="121"/>
    </row>
    <row r="39082" spans="37:37" ht="12.75">
      <c r="AK39082" s="121"/>
    </row>
    <row r="39083" spans="37:37" ht="12.75">
      <c r="AK39083" s="121"/>
    </row>
    <row r="39084" spans="37:37" ht="12.75">
      <c r="AK39084" s="121"/>
    </row>
    <row r="39085" spans="37:37" ht="12.75">
      <c r="AK39085" s="121"/>
    </row>
    <row r="39086" spans="37:37" ht="12.75">
      <c r="AK39086" s="121"/>
    </row>
    <row r="39087" spans="37:37" ht="12.75">
      <c r="AK39087" s="121"/>
    </row>
    <row r="39088" spans="37:37" ht="12.75">
      <c r="AK39088" s="121"/>
    </row>
    <row r="39089" spans="37:37" ht="12.75">
      <c r="AK39089" s="121"/>
    </row>
    <row r="39090" spans="37:37" ht="12.75">
      <c r="AK39090" s="121"/>
    </row>
    <row r="39091" spans="37:37" ht="12.75">
      <c r="AK39091" s="121"/>
    </row>
    <row r="39092" spans="37:37" ht="12.75">
      <c r="AK39092" s="121"/>
    </row>
    <row r="39093" spans="37:37" ht="12.75">
      <c r="AK39093" s="121"/>
    </row>
    <row r="39094" spans="37:37" ht="12.75">
      <c r="AK39094" s="121"/>
    </row>
    <row r="39095" spans="37:37" ht="12.75">
      <c r="AK39095" s="121"/>
    </row>
    <row r="39096" spans="37:37" ht="12.75">
      <c r="AK39096" s="121"/>
    </row>
    <row r="39097" spans="37:37" ht="12.75">
      <c r="AK39097" s="121"/>
    </row>
    <row r="39098" spans="37:37" ht="12.75">
      <c r="AK39098" s="121"/>
    </row>
    <row r="39099" spans="37:37" ht="12.75">
      <c r="AK39099" s="121"/>
    </row>
    <row r="39100" spans="37:37" ht="12.75">
      <c r="AK39100" s="121"/>
    </row>
    <row r="39101" spans="37:37" ht="12.75">
      <c r="AK39101" s="121"/>
    </row>
    <row r="39102" spans="37:37" ht="12.75">
      <c r="AK39102" s="121"/>
    </row>
    <row r="39103" spans="37:37" ht="12.75">
      <c r="AK39103" s="121"/>
    </row>
    <row r="39104" spans="37:37" ht="12.75">
      <c r="AK39104" s="121"/>
    </row>
    <row r="39105" spans="37:37" ht="12.75">
      <c r="AK39105" s="121"/>
    </row>
    <row r="39106" spans="37:37" ht="12.75">
      <c r="AK39106" s="121"/>
    </row>
    <row r="39107" spans="37:37" ht="12.75">
      <c r="AK39107" s="121"/>
    </row>
    <row r="39108" spans="37:37" ht="12.75">
      <c r="AK39108" s="121"/>
    </row>
    <row r="39109" spans="37:37" ht="12.75">
      <c r="AK39109" s="121"/>
    </row>
    <row r="39110" spans="37:37" ht="12.75">
      <c r="AK39110" s="121"/>
    </row>
    <row r="39111" spans="37:37" ht="12.75">
      <c r="AK39111" s="121"/>
    </row>
    <row r="39112" spans="37:37" ht="12.75">
      <c r="AK39112" s="121"/>
    </row>
    <row r="39113" spans="37:37" ht="12.75">
      <c r="AK39113" s="121"/>
    </row>
    <row r="39114" spans="37:37" ht="12.75">
      <c r="AK39114" s="121"/>
    </row>
    <row r="39115" spans="37:37" ht="12.75">
      <c r="AK39115" s="121"/>
    </row>
    <row r="39116" spans="37:37" ht="12.75">
      <c r="AK39116" s="121"/>
    </row>
    <row r="39117" spans="37:37" ht="12.75">
      <c r="AK39117" s="121"/>
    </row>
    <row r="39118" spans="37:37" ht="12.75">
      <c r="AK39118" s="121"/>
    </row>
    <row r="39119" spans="37:37" ht="12.75">
      <c r="AK39119" s="121"/>
    </row>
    <row r="39120" spans="37:37" ht="12.75">
      <c r="AK39120" s="121"/>
    </row>
    <row r="39121" spans="37:37" ht="12.75">
      <c r="AK39121" s="121"/>
    </row>
    <row r="39122" spans="37:37" ht="12.75">
      <c r="AK39122" s="121"/>
    </row>
    <row r="39123" spans="37:37" ht="12.75">
      <c r="AK39123" s="121"/>
    </row>
    <row r="39124" spans="37:37" ht="12.75">
      <c r="AK39124" s="121"/>
    </row>
    <row r="39125" spans="37:37" ht="12.75">
      <c r="AK39125" s="121"/>
    </row>
    <row r="39126" spans="37:37" ht="12.75">
      <c r="AK39126" s="121"/>
    </row>
    <row r="39127" spans="37:37" ht="12.75">
      <c r="AK39127" s="121"/>
    </row>
    <row r="39128" spans="37:37" ht="12.75">
      <c r="AK39128" s="121"/>
    </row>
    <row r="39129" spans="37:37" ht="12.75">
      <c r="AK39129" s="121"/>
    </row>
    <row r="39130" spans="37:37" ht="12.75">
      <c r="AK39130" s="121"/>
    </row>
    <row r="39131" spans="37:37" ht="12.75">
      <c r="AK39131" s="121"/>
    </row>
    <row r="39132" spans="37:37" ht="12.75">
      <c r="AK39132" s="121"/>
    </row>
    <row r="39133" spans="37:37" ht="12.75">
      <c r="AK39133" s="121"/>
    </row>
    <row r="39134" spans="37:37" ht="12.75">
      <c r="AK39134" s="121"/>
    </row>
    <row r="39135" spans="37:37" ht="12.75">
      <c r="AK39135" s="121"/>
    </row>
    <row r="39136" spans="37:37" ht="12.75">
      <c r="AK39136" s="121"/>
    </row>
    <row r="39137" spans="37:37" ht="12.75">
      <c r="AK39137" s="121"/>
    </row>
    <row r="39138" spans="37:37" ht="12.75">
      <c r="AK39138" s="121"/>
    </row>
    <row r="39139" spans="37:37" ht="12.75">
      <c r="AK39139" s="121"/>
    </row>
    <row r="39140" spans="37:37" ht="12.75">
      <c r="AK39140" s="121"/>
    </row>
    <row r="39141" spans="37:37" ht="12.75">
      <c r="AK39141" s="121"/>
    </row>
    <row r="39142" spans="37:37" ht="12.75">
      <c r="AK39142" s="121"/>
    </row>
    <row r="39143" spans="37:37" ht="12.75">
      <c r="AK39143" s="121"/>
    </row>
    <row r="39144" spans="37:37" ht="12.75">
      <c r="AK39144" s="121"/>
    </row>
    <row r="39145" spans="37:37" ht="12.75">
      <c r="AK39145" s="121"/>
    </row>
    <row r="39146" spans="37:37" ht="12.75">
      <c r="AK39146" s="121"/>
    </row>
    <row r="39147" spans="37:37" ht="12.75">
      <c r="AK39147" s="121"/>
    </row>
    <row r="39148" spans="37:37" ht="12.75">
      <c r="AK39148" s="121"/>
    </row>
    <row r="39149" spans="37:37" ht="12.75">
      <c r="AK39149" s="121"/>
    </row>
    <row r="39150" spans="37:37" ht="12.75">
      <c r="AK39150" s="121"/>
    </row>
    <row r="39151" spans="37:37" ht="12.75">
      <c r="AK39151" s="121"/>
    </row>
    <row r="39152" spans="37:37" ht="12.75">
      <c r="AK39152" s="121"/>
    </row>
    <row r="39153" spans="37:37" ht="12.75">
      <c r="AK39153" s="121"/>
    </row>
    <row r="39154" spans="37:37" ht="12.75">
      <c r="AK39154" s="121"/>
    </row>
    <row r="39155" spans="37:37" ht="12.75">
      <c r="AK39155" s="121"/>
    </row>
    <row r="39156" spans="37:37" ht="12.75">
      <c r="AK39156" s="121"/>
    </row>
    <row r="39157" spans="37:37" ht="12.75">
      <c r="AK39157" s="121"/>
    </row>
    <row r="39158" spans="37:37" ht="12.75">
      <c r="AK39158" s="121"/>
    </row>
    <row r="39159" spans="37:37" ht="12.75">
      <c r="AK39159" s="121"/>
    </row>
    <row r="39160" spans="37:37" ht="12.75">
      <c r="AK39160" s="121"/>
    </row>
    <row r="39161" spans="37:37" ht="12.75">
      <c r="AK39161" s="121"/>
    </row>
    <row r="39162" spans="37:37" ht="12.75">
      <c r="AK39162" s="121"/>
    </row>
    <row r="39163" spans="37:37" ht="12.75">
      <c r="AK39163" s="121"/>
    </row>
    <row r="39164" spans="37:37" ht="12.75">
      <c r="AK39164" s="121"/>
    </row>
    <row r="39165" spans="37:37" ht="12.75">
      <c r="AK39165" s="121"/>
    </row>
    <row r="39166" spans="37:37" ht="12.75">
      <c r="AK39166" s="121"/>
    </row>
    <row r="39167" spans="37:37" ht="12.75">
      <c r="AK39167" s="121"/>
    </row>
    <row r="39168" spans="37:37" ht="12.75">
      <c r="AK39168" s="121"/>
    </row>
    <row r="39169" spans="37:37" ht="12.75">
      <c r="AK39169" s="121"/>
    </row>
    <row r="39170" spans="37:37" ht="12.75">
      <c r="AK39170" s="121"/>
    </row>
    <row r="39171" spans="37:37" ht="12.75">
      <c r="AK39171" s="121"/>
    </row>
    <row r="39172" spans="37:37" ht="12.75">
      <c r="AK39172" s="121"/>
    </row>
    <row r="39173" spans="37:37" ht="12.75">
      <c r="AK39173" s="121"/>
    </row>
    <row r="39174" spans="37:37" ht="12.75">
      <c r="AK39174" s="121"/>
    </row>
    <row r="39175" spans="37:37" ht="12.75">
      <c r="AK39175" s="121"/>
    </row>
    <row r="39176" spans="37:37" ht="12.75">
      <c r="AK39176" s="121"/>
    </row>
    <row r="39177" spans="37:37" ht="12.75">
      <c r="AK39177" s="121"/>
    </row>
    <row r="39178" spans="37:37" ht="12.75">
      <c r="AK39178" s="121"/>
    </row>
    <row r="39179" spans="37:37" ht="12.75">
      <c r="AK39179" s="121"/>
    </row>
    <row r="39180" spans="37:37" ht="12.75">
      <c r="AK39180" s="121"/>
    </row>
    <row r="39181" spans="37:37" ht="12.75">
      <c r="AK39181" s="121"/>
    </row>
    <row r="39182" spans="37:37" ht="12.75">
      <c r="AK39182" s="121"/>
    </row>
    <row r="39183" spans="37:37" ht="12.75">
      <c r="AK39183" s="121"/>
    </row>
    <row r="39184" spans="37:37" ht="12.75">
      <c r="AK39184" s="121"/>
    </row>
    <row r="39185" spans="37:37" ht="12.75">
      <c r="AK39185" s="121"/>
    </row>
    <row r="39186" spans="37:37" ht="12.75">
      <c r="AK39186" s="121"/>
    </row>
    <row r="39187" spans="37:37" ht="12.75">
      <c r="AK39187" s="121"/>
    </row>
    <row r="39188" spans="37:37" ht="12.75">
      <c r="AK39188" s="121"/>
    </row>
    <row r="39189" spans="37:37" ht="12.75">
      <c r="AK39189" s="121"/>
    </row>
    <row r="39190" spans="37:37" ht="12.75">
      <c r="AK39190" s="121"/>
    </row>
    <row r="39191" spans="37:37" ht="12.75">
      <c r="AK39191" s="121"/>
    </row>
    <row r="39192" spans="37:37" ht="12.75">
      <c r="AK39192" s="121"/>
    </row>
    <row r="39193" spans="37:37" ht="12.75">
      <c r="AK39193" s="121"/>
    </row>
    <row r="39194" spans="37:37" ht="12.75">
      <c r="AK39194" s="121"/>
    </row>
    <row r="39195" spans="37:37" ht="12.75">
      <c r="AK39195" s="121"/>
    </row>
    <row r="39196" spans="37:37" ht="12.75">
      <c r="AK39196" s="121"/>
    </row>
    <row r="39197" spans="37:37" ht="12.75">
      <c r="AK39197" s="121"/>
    </row>
    <row r="39198" spans="37:37" ht="12.75">
      <c r="AK39198" s="121"/>
    </row>
    <row r="39199" spans="37:37" ht="12.75">
      <c r="AK39199" s="121"/>
    </row>
    <row r="39200" spans="37:37" ht="12.75">
      <c r="AK39200" s="121"/>
    </row>
    <row r="39201" spans="37:37" ht="12.75">
      <c r="AK39201" s="121"/>
    </row>
    <row r="39202" spans="37:37" ht="12.75">
      <c r="AK39202" s="121"/>
    </row>
    <row r="39203" spans="37:37" ht="12.75">
      <c r="AK39203" s="121"/>
    </row>
    <row r="39204" spans="37:37" ht="12.75">
      <c r="AK39204" s="121"/>
    </row>
    <row r="39205" spans="37:37" ht="12.75">
      <c r="AK39205" s="121"/>
    </row>
    <row r="39206" spans="37:37" ht="12.75">
      <c r="AK39206" s="121"/>
    </row>
    <row r="39207" spans="37:37" ht="12.75">
      <c r="AK39207" s="121"/>
    </row>
    <row r="39208" spans="37:37" ht="12.75">
      <c r="AK39208" s="121"/>
    </row>
    <row r="39209" spans="37:37" ht="12.75">
      <c r="AK39209" s="121"/>
    </row>
    <row r="39210" spans="37:37" ht="12.75">
      <c r="AK39210" s="121"/>
    </row>
    <row r="39211" spans="37:37" ht="12.75">
      <c r="AK39211" s="121"/>
    </row>
    <row r="39212" spans="37:37" ht="12.75">
      <c r="AK39212" s="121"/>
    </row>
    <row r="39213" spans="37:37" ht="12.75">
      <c r="AK39213" s="121"/>
    </row>
    <row r="39214" spans="37:37" ht="12.75">
      <c r="AK39214" s="121"/>
    </row>
    <row r="39215" spans="37:37" ht="12.75">
      <c r="AK39215" s="121"/>
    </row>
    <row r="39216" spans="37:37" ht="12.75">
      <c r="AK39216" s="121"/>
    </row>
    <row r="39217" spans="37:37" ht="12.75">
      <c r="AK39217" s="121"/>
    </row>
    <row r="39218" spans="37:37" ht="12.75">
      <c r="AK39218" s="121"/>
    </row>
    <row r="39219" spans="37:37" ht="12.75">
      <c r="AK39219" s="121"/>
    </row>
    <row r="39220" spans="37:37" ht="12.75">
      <c r="AK39220" s="121"/>
    </row>
    <row r="39221" spans="37:37" ht="12.75">
      <c r="AK39221" s="121"/>
    </row>
    <row r="39222" spans="37:37" ht="12.75">
      <c r="AK39222" s="121"/>
    </row>
    <row r="39223" spans="37:37" ht="12.75">
      <c r="AK39223" s="121"/>
    </row>
    <row r="39224" spans="37:37" ht="12.75">
      <c r="AK39224" s="121"/>
    </row>
    <row r="39225" spans="37:37" ht="12.75">
      <c r="AK39225" s="121"/>
    </row>
    <row r="39226" spans="37:37" ht="12.75">
      <c r="AK39226" s="121"/>
    </row>
    <row r="39227" spans="37:37" ht="12.75">
      <c r="AK39227" s="121"/>
    </row>
    <row r="39228" spans="37:37" ht="12.75">
      <c r="AK39228" s="121"/>
    </row>
    <row r="39229" spans="37:37" ht="12.75">
      <c r="AK39229" s="121"/>
    </row>
    <row r="39230" spans="37:37" ht="12.75">
      <c r="AK39230" s="121"/>
    </row>
    <row r="39231" spans="37:37" ht="12.75">
      <c r="AK39231" s="121"/>
    </row>
    <row r="39232" spans="37:37" ht="12.75">
      <c r="AK39232" s="121"/>
    </row>
    <row r="39233" spans="37:37" ht="12.75">
      <c r="AK39233" s="121"/>
    </row>
    <row r="39234" spans="37:37" ht="12.75">
      <c r="AK39234" s="121"/>
    </row>
    <row r="39235" spans="37:37" ht="12.75">
      <c r="AK39235" s="121"/>
    </row>
    <row r="39236" spans="37:37" ht="12.75">
      <c r="AK39236" s="121"/>
    </row>
    <row r="39237" spans="37:37" ht="12.75">
      <c r="AK39237" s="121"/>
    </row>
    <row r="39238" spans="37:37" ht="12.75">
      <c r="AK39238" s="121"/>
    </row>
    <row r="39239" spans="37:37" ht="12.75">
      <c r="AK39239" s="121"/>
    </row>
    <row r="39240" spans="37:37" ht="12.75">
      <c r="AK39240" s="121"/>
    </row>
    <row r="39241" spans="37:37" ht="12.75">
      <c r="AK39241" s="121"/>
    </row>
    <row r="39242" spans="37:37" ht="12.75">
      <c r="AK39242" s="121"/>
    </row>
    <row r="39243" spans="37:37" ht="12.75">
      <c r="AK39243" s="121"/>
    </row>
    <row r="39244" spans="37:37" ht="12.75">
      <c r="AK39244" s="121"/>
    </row>
    <row r="39245" spans="37:37" ht="12.75">
      <c r="AK39245" s="121"/>
    </row>
    <row r="39246" spans="37:37" ht="12.75">
      <c r="AK39246" s="121"/>
    </row>
    <row r="39247" spans="37:37" ht="12.75">
      <c r="AK39247" s="121"/>
    </row>
    <row r="39248" spans="37:37" ht="12.75">
      <c r="AK39248" s="121"/>
    </row>
    <row r="39249" spans="37:37" ht="12.75">
      <c r="AK39249" s="121"/>
    </row>
    <row r="39250" spans="37:37" ht="12.75">
      <c r="AK39250" s="121"/>
    </row>
    <row r="39251" spans="37:37" ht="12.75">
      <c r="AK39251" s="121"/>
    </row>
    <row r="39252" spans="37:37" ht="12.75">
      <c r="AK39252" s="121"/>
    </row>
    <row r="39253" spans="37:37" ht="12.75">
      <c r="AK39253" s="121"/>
    </row>
    <row r="39254" spans="37:37" ht="12.75">
      <c r="AK39254" s="121"/>
    </row>
    <row r="39255" spans="37:37" ht="12.75">
      <c r="AK39255" s="121"/>
    </row>
    <row r="39256" spans="37:37" ht="12.75">
      <c r="AK39256" s="121"/>
    </row>
    <row r="39257" spans="37:37" ht="12.75">
      <c r="AK39257" s="121"/>
    </row>
    <row r="39258" spans="37:37" ht="12.75">
      <c r="AK39258" s="121"/>
    </row>
    <row r="39259" spans="37:37" ht="12.75">
      <c r="AK39259" s="121"/>
    </row>
    <row r="39260" spans="37:37" ht="12.75">
      <c r="AK39260" s="121"/>
    </row>
    <row r="39261" spans="37:37" ht="12.75">
      <c r="AK39261" s="121"/>
    </row>
    <row r="39262" spans="37:37" ht="12.75">
      <c r="AK39262" s="121"/>
    </row>
    <row r="39263" spans="37:37" ht="12.75">
      <c r="AK39263" s="121"/>
    </row>
    <row r="39264" spans="37:37" ht="12.75">
      <c r="AK39264" s="121"/>
    </row>
    <row r="39265" spans="37:37" ht="12.75">
      <c r="AK39265" s="121"/>
    </row>
    <row r="39266" spans="37:37" ht="12.75">
      <c r="AK39266" s="121"/>
    </row>
    <row r="39267" spans="37:37" ht="12.75">
      <c r="AK39267" s="121"/>
    </row>
    <row r="39268" spans="37:37" ht="12.75">
      <c r="AK39268" s="121"/>
    </row>
    <row r="39269" spans="37:37" ht="12.75">
      <c r="AK39269" s="121"/>
    </row>
    <row r="39270" spans="37:37" ht="12.75">
      <c r="AK39270" s="121"/>
    </row>
    <row r="39271" spans="37:37" ht="12.75">
      <c r="AK39271" s="121"/>
    </row>
    <row r="39272" spans="37:37" ht="12.75">
      <c r="AK39272" s="121"/>
    </row>
    <row r="39273" spans="37:37" ht="12.75">
      <c r="AK39273" s="121"/>
    </row>
    <row r="39274" spans="37:37" ht="12.75">
      <c r="AK39274" s="121"/>
    </row>
    <row r="39275" spans="37:37" ht="12.75">
      <c r="AK39275" s="121"/>
    </row>
    <row r="39276" spans="37:37" ht="12.75">
      <c r="AK39276" s="121"/>
    </row>
    <row r="39277" spans="37:37" ht="12.75">
      <c r="AK39277" s="121"/>
    </row>
    <row r="39278" spans="37:37" ht="12.75">
      <c r="AK39278" s="121"/>
    </row>
    <row r="39279" spans="37:37" ht="12.75">
      <c r="AK39279" s="121"/>
    </row>
    <row r="39280" spans="37:37" ht="12.75">
      <c r="AK39280" s="121"/>
    </row>
    <row r="39281" spans="37:37" ht="12.75">
      <c r="AK39281" s="121"/>
    </row>
    <row r="39282" spans="37:37" ht="12.75">
      <c r="AK39282" s="121"/>
    </row>
    <row r="39283" spans="37:37" ht="12.75">
      <c r="AK39283" s="121"/>
    </row>
    <row r="39284" spans="37:37" ht="12.75">
      <c r="AK39284" s="121"/>
    </row>
    <row r="39285" spans="37:37" ht="12.75">
      <c r="AK39285" s="121"/>
    </row>
    <row r="39286" spans="37:37" ht="12.75">
      <c r="AK39286" s="121"/>
    </row>
    <row r="39287" spans="37:37" ht="12.75">
      <c r="AK39287" s="121"/>
    </row>
    <row r="39288" spans="37:37" ht="12.75">
      <c r="AK39288" s="121"/>
    </row>
    <row r="39289" spans="37:37" ht="12.75">
      <c r="AK39289" s="121"/>
    </row>
    <row r="39290" spans="37:37" ht="12.75">
      <c r="AK39290" s="121"/>
    </row>
    <row r="39291" spans="37:37" ht="12.75">
      <c r="AK39291" s="121"/>
    </row>
    <row r="39292" spans="37:37" ht="12.75">
      <c r="AK39292" s="121"/>
    </row>
    <row r="39293" spans="37:37" ht="12.75">
      <c r="AK39293" s="121"/>
    </row>
    <row r="39294" spans="37:37" ht="12.75">
      <c r="AK39294" s="121"/>
    </row>
    <row r="39295" spans="37:37" ht="12.75">
      <c r="AK39295" s="121"/>
    </row>
    <row r="39296" spans="37:37" ht="12.75">
      <c r="AK39296" s="121"/>
    </row>
    <row r="39297" spans="37:37" ht="12.75">
      <c r="AK39297" s="121"/>
    </row>
    <row r="39298" spans="37:37" ht="12.75">
      <c r="AK39298" s="121"/>
    </row>
    <row r="39299" spans="37:37" ht="12.75">
      <c r="AK39299" s="121"/>
    </row>
    <row r="39300" spans="37:37" ht="12.75">
      <c r="AK39300" s="121"/>
    </row>
    <row r="39301" spans="37:37" ht="12.75">
      <c r="AK39301" s="121"/>
    </row>
    <row r="39302" spans="37:37" ht="12.75">
      <c r="AK39302" s="121"/>
    </row>
    <row r="39303" spans="37:37" ht="12.75">
      <c r="AK39303" s="121"/>
    </row>
    <row r="39304" spans="37:37" ht="12.75">
      <c r="AK39304" s="121"/>
    </row>
    <row r="39305" spans="37:37" ht="12.75">
      <c r="AK39305" s="121"/>
    </row>
    <row r="39306" spans="37:37" ht="12.75">
      <c r="AK39306" s="121"/>
    </row>
    <row r="39307" spans="37:37" ht="12.75">
      <c r="AK39307" s="121"/>
    </row>
    <row r="39308" spans="37:37" ht="12.75">
      <c r="AK39308" s="121"/>
    </row>
    <row r="39309" spans="37:37" ht="12.75">
      <c r="AK39309" s="121"/>
    </row>
    <row r="39310" spans="37:37" ht="12.75">
      <c r="AK39310" s="121"/>
    </row>
    <row r="39311" spans="37:37" ht="12.75">
      <c r="AK39311" s="121"/>
    </row>
    <row r="39312" spans="37:37" ht="12.75">
      <c r="AK39312" s="121"/>
    </row>
    <row r="39313" spans="37:37" ht="12.75">
      <c r="AK39313" s="121"/>
    </row>
    <row r="39314" spans="37:37" ht="12.75">
      <c r="AK39314" s="121"/>
    </row>
    <row r="39315" spans="37:37" ht="12.75">
      <c r="AK39315" s="121"/>
    </row>
    <row r="39316" spans="37:37" ht="12.75">
      <c r="AK39316" s="121"/>
    </row>
    <row r="39317" spans="37:37" ht="12.75">
      <c r="AK39317" s="121"/>
    </row>
    <row r="39318" spans="37:37" ht="12.75">
      <c r="AK39318" s="121"/>
    </row>
    <row r="39319" spans="37:37" ht="12.75">
      <c r="AK39319" s="121"/>
    </row>
    <row r="39320" spans="37:37" ht="12.75">
      <c r="AK39320" s="121"/>
    </row>
    <row r="39321" spans="37:37" ht="12.75">
      <c r="AK39321" s="121"/>
    </row>
    <row r="39322" spans="37:37" ht="12.75">
      <c r="AK39322" s="121"/>
    </row>
    <row r="39323" spans="37:37" ht="12.75">
      <c r="AK39323" s="121"/>
    </row>
    <row r="39324" spans="37:37" ht="12.75">
      <c r="AK39324" s="121"/>
    </row>
    <row r="39325" spans="37:37" ht="12.75">
      <c r="AK39325" s="121"/>
    </row>
    <row r="39326" spans="37:37" ht="12.75">
      <c r="AK39326" s="121"/>
    </row>
    <row r="39327" spans="37:37" ht="12.75">
      <c r="AK39327" s="121"/>
    </row>
    <row r="39328" spans="37:37" ht="12.75">
      <c r="AK39328" s="121"/>
    </row>
    <row r="39329" spans="37:37" ht="12.75">
      <c r="AK39329" s="121"/>
    </row>
    <row r="39330" spans="37:37" ht="12.75">
      <c r="AK39330" s="121"/>
    </row>
    <row r="39331" spans="37:37" ht="12.75">
      <c r="AK39331" s="121"/>
    </row>
    <row r="39332" spans="37:37" ht="12.75">
      <c r="AK39332" s="121"/>
    </row>
    <row r="39333" spans="37:37" ht="12.75">
      <c r="AK39333" s="121"/>
    </row>
    <row r="39334" spans="37:37" ht="12.75">
      <c r="AK39334" s="121"/>
    </row>
    <row r="39335" spans="37:37" ht="12.75">
      <c r="AK39335" s="121"/>
    </row>
    <row r="39336" spans="37:37" ht="12.75">
      <c r="AK39336" s="121"/>
    </row>
    <row r="39337" spans="37:37" ht="12.75">
      <c r="AK39337" s="121"/>
    </row>
    <row r="39338" spans="37:37" ht="12.75">
      <c r="AK39338" s="121"/>
    </row>
    <row r="39339" spans="37:37" ht="12.75">
      <c r="AK39339" s="121"/>
    </row>
    <row r="39340" spans="37:37" ht="12.75">
      <c r="AK39340" s="121"/>
    </row>
    <row r="39341" spans="37:37" ht="12.75">
      <c r="AK39341" s="121"/>
    </row>
    <row r="39342" spans="37:37" ht="12.75">
      <c r="AK39342" s="121"/>
    </row>
    <row r="39343" spans="37:37" ht="12.75">
      <c r="AK39343" s="121"/>
    </row>
    <row r="39344" spans="37:37" ht="12.75">
      <c r="AK39344" s="121"/>
    </row>
    <row r="39345" spans="37:37" ht="12.75">
      <c r="AK39345" s="121"/>
    </row>
    <row r="39346" spans="37:37" ht="12.75">
      <c r="AK39346" s="121"/>
    </row>
    <row r="39347" spans="37:37" ht="12.75">
      <c r="AK39347" s="121"/>
    </row>
    <row r="39348" spans="37:37" ht="12.75">
      <c r="AK39348" s="121"/>
    </row>
    <row r="39349" spans="37:37" ht="12.75">
      <c r="AK39349" s="121"/>
    </row>
    <row r="39350" spans="37:37" ht="12.75">
      <c r="AK39350" s="121"/>
    </row>
    <row r="39351" spans="37:37" ht="12.75">
      <c r="AK39351" s="121"/>
    </row>
    <row r="39352" spans="37:37" ht="12.75">
      <c r="AK39352" s="121"/>
    </row>
    <row r="39353" spans="37:37" ht="12.75">
      <c r="AK39353" s="121"/>
    </row>
    <row r="39354" spans="37:37" ht="12.75">
      <c r="AK39354" s="121"/>
    </row>
    <row r="39355" spans="37:37" ht="12.75">
      <c r="AK39355" s="121"/>
    </row>
    <row r="39356" spans="37:37" ht="12.75">
      <c r="AK39356" s="121"/>
    </row>
    <row r="39357" spans="37:37" ht="12.75">
      <c r="AK39357" s="121"/>
    </row>
    <row r="39358" spans="37:37" ht="12.75">
      <c r="AK39358" s="121"/>
    </row>
    <row r="39359" spans="37:37" ht="12.75">
      <c r="AK39359" s="121"/>
    </row>
    <row r="39360" spans="37:37" ht="12.75">
      <c r="AK39360" s="121"/>
    </row>
    <row r="39361" spans="37:37" ht="12.75">
      <c r="AK39361" s="121"/>
    </row>
    <row r="39362" spans="37:37" ht="12.75">
      <c r="AK39362" s="121"/>
    </row>
    <row r="39363" spans="37:37" ht="12.75">
      <c r="AK39363" s="121"/>
    </row>
    <row r="39364" spans="37:37" ht="12.75">
      <c r="AK39364" s="121"/>
    </row>
    <row r="39365" spans="37:37" ht="12.75">
      <c r="AK39365" s="121"/>
    </row>
    <row r="39366" spans="37:37" ht="12.75">
      <c r="AK39366" s="121"/>
    </row>
    <row r="39367" spans="37:37" ht="12.75">
      <c r="AK39367" s="121"/>
    </row>
    <row r="39368" spans="37:37" ht="12.75">
      <c r="AK39368" s="121"/>
    </row>
    <row r="39369" spans="37:37" ht="12.75">
      <c r="AK39369" s="121"/>
    </row>
    <row r="39370" spans="37:37" ht="12.75">
      <c r="AK39370" s="121"/>
    </row>
    <row r="39371" spans="37:37" ht="12.75">
      <c r="AK39371" s="121"/>
    </row>
    <row r="39372" spans="37:37" ht="12.75">
      <c r="AK39372" s="121"/>
    </row>
    <row r="39373" spans="37:37" ht="12.75">
      <c r="AK39373" s="121"/>
    </row>
    <row r="39374" spans="37:37" ht="12.75">
      <c r="AK39374" s="121"/>
    </row>
    <row r="39375" spans="37:37" ht="12.75">
      <c r="AK39375" s="121"/>
    </row>
    <row r="39376" spans="37:37" ht="12.75">
      <c r="AK39376" s="121"/>
    </row>
    <row r="39377" spans="37:37" ht="12.75">
      <c r="AK39377" s="121"/>
    </row>
    <row r="39378" spans="37:37" ht="12.75">
      <c r="AK39378" s="121"/>
    </row>
    <row r="39379" spans="37:37" ht="12.75">
      <c r="AK39379" s="121"/>
    </row>
    <row r="39380" spans="37:37" ht="12.75">
      <c r="AK39380" s="121"/>
    </row>
    <row r="39381" spans="37:37" ht="12.75">
      <c r="AK39381" s="121"/>
    </row>
    <row r="39382" spans="37:37" ht="12.75">
      <c r="AK39382" s="121"/>
    </row>
    <row r="39383" spans="37:37" ht="12.75">
      <c r="AK39383" s="121"/>
    </row>
    <row r="39384" spans="37:37" ht="12.75">
      <c r="AK39384" s="121"/>
    </row>
    <row r="39385" spans="37:37" ht="12.75">
      <c r="AK39385" s="121"/>
    </row>
    <row r="39386" spans="37:37" ht="12.75">
      <c r="AK39386" s="121"/>
    </row>
    <row r="39387" spans="37:37" ht="12.75">
      <c r="AK39387" s="121"/>
    </row>
    <row r="39388" spans="37:37" ht="12.75">
      <c r="AK39388" s="121"/>
    </row>
    <row r="39389" spans="37:37" ht="12.75">
      <c r="AK39389" s="121"/>
    </row>
    <row r="39390" spans="37:37" ht="12.75">
      <c r="AK39390" s="121"/>
    </row>
    <row r="39391" spans="37:37" ht="12.75">
      <c r="AK39391" s="121"/>
    </row>
    <row r="39392" spans="37:37" ht="12.75">
      <c r="AK39392" s="121"/>
    </row>
    <row r="39393" spans="37:37" ht="12.75">
      <c r="AK39393" s="121"/>
    </row>
    <row r="39394" spans="37:37" ht="12.75">
      <c r="AK39394" s="121"/>
    </row>
    <row r="39395" spans="37:37" ht="12.75">
      <c r="AK39395" s="121"/>
    </row>
    <row r="39396" spans="37:37" ht="12.75">
      <c r="AK39396" s="121"/>
    </row>
    <row r="39397" spans="37:37" ht="12.75">
      <c r="AK39397" s="121"/>
    </row>
    <row r="39398" spans="37:37" ht="12.75">
      <c r="AK39398" s="121"/>
    </row>
    <row r="39399" spans="37:37" ht="12.75">
      <c r="AK39399" s="121"/>
    </row>
    <row r="39400" spans="37:37" ht="12.75">
      <c r="AK39400" s="121"/>
    </row>
    <row r="39401" spans="37:37" ht="12.75">
      <c r="AK39401" s="121"/>
    </row>
    <row r="39402" spans="37:37" ht="12.75">
      <c r="AK39402" s="121"/>
    </row>
    <row r="39403" spans="37:37" ht="12.75">
      <c r="AK39403" s="121"/>
    </row>
    <row r="39404" spans="37:37" ht="12.75">
      <c r="AK39404" s="121"/>
    </row>
    <row r="39405" spans="37:37" ht="12.75">
      <c r="AK39405" s="121"/>
    </row>
    <row r="39406" spans="37:37" ht="12.75">
      <c r="AK39406" s="121"/>
    </row>
    <row r="39407" spans="37:37" ht="12.75">
      <c r="AK39407" s="121"/>
    </row>
    <row r="39408" spans="37:37" ht="12.75">
      <c r="AK39408" s="121"/>
    </row>
    <row r="39409" spans="37:37" ht="12.75">
      <c r="AK39409" s="121"/>
    </row>
    <row r="39410" spans="37:37" ht="12.75">
      <c r="AK39410" s="121"/>
    </row>
    <row r="39411" spans="37:37" ht="12.75">
      <c r="AK39411" s="121"/>
    </row>
    <row r="39412" spans="37:37" ht="12.75">
      <c r="AK39412" s="121"/>
    </row>
    <row r="39413" spans="37:37" ht="12.75">
      <c r="AK39413" s="121"/>
    </row>
    <row r="39414" spans="37:37" ht="12.75">
      <c r="AK39414" s="121"/>
    </row>
    <row r="39415" spans="37:37" ht="12.75">
      <c r="AK39415" s="121"/>
    </row>
    <row r="39416" spans="37:37" ht="12.75">
      <c r="AK39416" s="121"/>
    </row>
    <row r="39417" spans="37:37" ht="12.75">
      <c r="AK39417" s="121"/>
    </row>
    <row r="39418" spans="37:37" ht="12.75">
      <c r="AK39418" s="121"/>
    </row>
    <row r="39419" spans="37:37" ht="12.75">
      <c r="AK39419" s="121"/>
    </row>
    <row r="39420" spans="37:37" ht="12.75">
      <c r="AK39420" s="121"/>
    </row>
    <row r="39421" spans="37:37" ht="12.75">
      <c r="AK39421" s="121"/>
    </row>
    <row r="39422" spans="37:37" ht="12.75">
      <c r="AK39422" s="121"/>
    </row>
    <row r="39423" spans="37:37" ht="12.75">
      <c r="AK39423" s="121"/>
    </row>
    <row r="39424" spans="37:37" ht="12.75">
      <c r="AK39424" s="121"/>
    </row>
    <row r="39425" spans="37:37" ht="12.75">
      <c r="AK39425" s="121"/>
    </row>
    <row r="39426" spans="37:37" ht="12.75">
      <c r="AK39426" s="121"/>
    </row>
    <row r="39427" spans="37:37" ht="12.75">
      <c r="AK39427" s="121"/>
    </row>
    <row r="39428" spans="37:37" ht="12.75">
      <c r="AK39428" s="121"/>
    </row>
    <row r="39429" spans="37:37" ht="12.75">
      <c r="AK39429" s="121"/>
    </row>
    <row r="39430" spans="37:37" ht="12.75">
      <c r="AK39430" s="121"/>
    </row>
    <row r="39431" spans="37:37" ht="12.75">
      <c r="AK39431" s="121"/>
    </row>
    <row r="39432" spans="37:37" ht="12.75">
      <c r="AK39432" s="121"/>
    </row>
    <row r="39433" spans="37:37" ht="12.75">
      <c r="AK39433" s="121"/>
    </row>
    <row r="39434" spans="37:37" ht="12.75">
      <c r="AK39434" s="121"/>
    </row>
    <row r="39435" spans="37:37" ht="12.75">
      <c r="AK39435" s="121"/>
    </row>
    <row r="39436" spans="37:37" ht="12.75">
      <c r="AK39436" s="121"/>
    </row>
    <row r="39437" spans="37:37" ht="12.75">
      <c r="AK39437" s="121"/>
    </row>
    <row r="39438" spans="37:37" ht="12.75">
      <c r="AK39438" s="121"/>
    </row>
    <row r="39439" spans="37:37" ht="12.75">
      <c r="AK39439" s="121"/>
    </row>
    <row r="39440" spans="37:37" ht="12.75">
      <c r="AK39440" s="121"/>
    </row>
    <row r="39441" spans="37:37" ht="12.75">
      <c r="AK39441" s="121"/>
    </row>
    <row r="39442" spans="37:37" ht="12.75">
      <c r="AK39442" s="121"/>
    </row>
    <row r="39443" spans="37:37" ht="12.75">
      <c r="AK39443" s="121"/>
    </row>
    <row r="39444" spans="37:37" ht="12.75">
      <c r="AK39444" s="121"/>
    </row>
    <row r="39445" spans="37:37" ht="12.75">
      <c r="AK39445" s="121"/>
    </row>
    <row r="39446" spans="37:37" ht="12.75">
      <c r="AK39446" s="121"/>
    </row>
    <row r="39447" spans="37:37" ht="12.75">
      <c r="AK39447" s="121"/>
    </row>
    <row r="39448" spans="37:37" ht="12.75">
      <c r="AK39448" s="121"/>
    </row>
    <row r="39449" spans="37:37" ht="12.75">
      <c r="AK39449" s="121"/>
    </row>
    <row r="39450" spans="37:37" ht="12.75">
      <c r="AK39450" s="121"/>
    </row>
    <row r="39451" spans="37:37" ht="12.75">
      <c r="AK39451" s="121"/>
    </row>
    <row r="39452" spans="37:37" ht="12.75">
      <c r="AK39452" s="121"/>
    </row>
    <row r="39453" spans="37:37" ht="12.75">
      <c r="AK39453" s="121"/>
    </row>
    <row r="39454" spans="37:37" ht="12.75">
      <c r="AK39454" s="121"/>
    </row>
    <row r="39455" spans="37:37" ht="12.75">
      <c r="AK39455" s="121"/>
    </row>
    <row r="39456" spans="37:37" ht="12.75">
      <c r="AK39456" s="121"/>
    </row>
    <row r="39457" spans="37:37" ht="12.75">
      <c r="AK39457" s="121"/>
    </row>
    <row r="39458" spans="37:37" ht="12.75">
      <c r="AK39458" s="121"/>
    </row>
    <row r="39459" spans="37:37" ht="12.75">
      <c r="AK39459" s="121"/>
    </row>
    <row r="39460" spans="37:37" ht="12.75">
      <c r="AK39460" s="121"/>
    </row>
    <row r="39461" spans="37:37" ht="12.75">
      <c r="AK39461" s="121"/>
    </row>
    <row r="39462" spans="37:37" ht="12.75">
      <c r="AK39462" s="121"/>
    </row>
    <row r="39463" spans="37:37" ht="12.75">
      <c r="AK39463" s="121"/>
    </row>
    <row r="39464" spans="37:37" ht="12.75">
      <c r="AK39464" s="121"/>
    </row>
    <row r="39465" spans="37:37" ht="12.75">
      <c r="AK39465" s="121"/>
    </row>
    <row r="39466" spans="37:37" ht="12.75">
      <c r="AK39466" s="121"/>
    </row>
    <row r="39467" spans="37:37" ht="12.75">
      <c r="AK39467" s="121"/>
    </row>
    <row r="39468" spans="37:37" ht="12.75">
      <c r="AK39468" s="121"/>
    </row>
    <row r="39469" spans="37:37" ht="12.75">
      <c r="AK39469" s="121"/>
    </row>
    <row r="39470" spans="37:37" ht="12.75">
      <c r="AK39470" s="121"/>
    </row>
    <row r="39471" spans="37:37" ht="12.75">
      <c r="AK39471" s="121"/>
    </row>
    <row r="39472" spans="37:37" ht="12.75">
      <c r="AK39472" s="121"/>
    </row>
    <row r="39473" spans="37:37" ht="12.75">
      <c r="AK39473" s="121"/>
    </row>
    <row r="39474" spans="37:37" ht="12.75">
      <c r="AK39474" s="121"/>
    </row>
    <row r="39475" spans="37:37" ht="12.75">
      <c r="AK39475" s="121"/>
    </row>
    <row r="39476" spans="37:37" ht="12.75">
      <c r="AK39476" s="121"/>
    </row>
    <row r="39477" spans="37:37" ht="12.75">
      <c r="AK39477" s="121"/>
    </row>
    <row r="39478" spans="37:37" ht="12.75">
      <c r="AK39478" s="121"/>
    </row>
    <row r="39479" spans="37:37" ht="12.75">
      <c r="AK39479" s="121"/>
    </row>
    <row r="39480" spans="37:37" ht="12.75">
      <c r="AK39480" s="121"/>
    </row>
    <row r="39481" spans="37:37" ht="12.75">
      <c r="AK39481" s="121"/>
    </row>
    <row r="39482" spans="37:37" ht="12.75">
      <c r="AK39482" s="121"/>
    </row>
    <row r="39483" spans="37:37" ht="12.75">
      <c r="AK39483" s="121"/>
    </row>
    <row r="39484" spans="37:37" ht="12.75">
      <c r="AK39484" s="121"/>
    </row>
    <row r="39485" spans="37:37" ht="12.75">
      <c r="AK39485" s="121"/>
    </row>
    <row r="39486" spans="37:37" ht="12.75">
      <c r="AK39486" s="121"/>
    </row>
    <row r="39487" spans="37:37" ht="12.75">
      <c r="AK39487" s="121"/>
    </row>
    <row r="39488" spans="37:37" ht="12.75">
      <c r="AK39488" s="121"/>
    </row>
    <row r="39489" spans="37:37" ht="12.75">
      <c r="AK39489" s="121"/>
    </row>
    <row r="39490" spans="37:37" ht="12.75">
      <c r="AK39490" s="121"/>
    </row>
    <row r="39491" spans="37:37" ht="12.75">
      <c r="AK39491" s="121"/>
    </row>
    <row r="39492" spans="37:37" ht="12.75">
      <c r="AK39492" s="121"/>
    </row>
    <row r="39493" spans="37:37" ht="12.75">
      <c r="AK39493" s="121"/>
    </row>
    <row r="39494" spans="37:37" ht="12.75">
      <c r="AK39494" s="121"/>
    </row>
    <row r="39495" spans="37:37" ht="12.75">
      <c r="AK39495" s="121"/>
    </row>
    <row r="39496" spans="37:37" ht="12.75">
      <c r="AK39496" s="121"/>
    </row>
    <row r="39497" spans="37:37" ht="12.75">
      <c r="AK39497" s="121"/>
    </row>
    <row r="39498" spans="37:37" ht="12.75">
      <c r="AK39498" s="121"/>
    </row>
    <row r="39499" spans="37:37" ht="12.75">
      <c r="AK39499" s="121"/>
    </row>
    <row r="39500" spans="37:37" ht="12.75">
      <c r="AK39500" s="121"/>
    </row>
    <row r="39501" spans="37:37" ht="12.75">
      <c r="AK39501" s="121"/>
    </row>
    <row r="39502" spans="37:37" ht="12.75">
      <c r="AK39502" s="121"/>
    </row>
    <row r="39503" spans="37:37" ht="12.75">
      <c r="AK39503" s="121"/>
    </row>
    <row r="39504" spans="37:37" ht="12.75">
      <c r="AK39504" s="121"/>
    </row>
    <row r="39505" spans="37:37" ht="12.75">
      <c r="AK39505" s="121"/>
    </row>
    <row r="39506" spans="37:37" ht="12.75">
      <c r="AK39506" s="121"/>
    </row>
    <row r="39507" spans="37:37" ht="12.75">
      <c r="AK39507" s="121"/>
    </row>
    <row r="39508" spans="37:37" ht="12.75">
      <c r="AK39508" s="121"/>
    </row>
    <row r="39509" spans="37:37" ht="12.75">
      <c r="AK39509" s="121"/>
    </row>
    <row r="39510" spans="37:37" ht="12.75">
      <c r="AK39510" s="121"/>
    </row>
    <row r="39511" spans="37:37" ht="12.75">
      <c r="AK39511" s="121"/>
    </row>
    <row r="39512" spans="37:37" ht="12.75">
      <c r="AK39512" s="121"/>
    </row>
    <row r="39513" spans="37:37" ht="12.75">
      <c r="AK39513" s="121"/>
    </row>
    <row r="39514" spans="37:37" ht="12.75">
      <c r="AK39514" s="121"/>
    </row>
    <row r="39515" spans="37:37" ht="12.75">
      <c r="AK39515" s="121"/>
    </row>
    <row r="39516" spans="37:37" ht="12.75">
      <c r="AK39516" s="121"/>
    </row>
    <row r="39517" spans="37:37" ht="12.75">
      <c r="AK39517" s="121"/>
    </row>
    <row r="39518" spans="37:37" ht="12.75">
      <c r="AK39518" s="121"/>
    </row>
    <row r="39519" spans="37:37" ht="12.75">
      <c r="AK39519" s="121"/>
    </row>
    <row r="39520" spans="37:37" ht="12.75">
      <c r="AK39520" s="121"/>
    </row>
    <row r="39521" spans="37:37" ht="12.75">
      <c r="AK39521" s="121"/>
    </row>
    <row r="39522" spans="37:37" ht="12.75">
      <c r="AK39522" s="121"/>
    </row>
    <row r="39523" spans="37:37" ht="12.75">
      <c r="AK39523" s="121"/>
    </row>
    <row r="39524" spans="37:37" ht="12.75">
      <c r="AK39524" s="121"/>
    </row>
    <row r="39525" spans="37:37" ht="12.75">
      <c r="AK39525" s="121"/>
    </row>
    <row r="39526" spans="37:37" ht="12.75">
      <c r="AK39526" s="121"/>
    </row>
    <row r="39527" spans="37:37" ht="12.75">
      <c r="AK39527" s="121"/>
    </row>
    <row r="39528" spans="37:37" ht="12.75">
      <c r="AK39528" s="121"/>
    </row>
    <row r="39529" spans="37:37" ht="12.75">
      <c r="AK39529" s="121"/>
    </row>
    <row r="39530" spans="37:37" ht="12.75">
      <c r="AK39530" s="121"/>
    </row>
    <row r="39531" spans="37:37" ht="12.75">
      <c r="AK39531" s="121"/>
    </row>
    <row r="39532" spans="37:37" ht="12.75">
      <c r="AK39532" s="121"/>
    </row>
    <row r="39533" spans="37:37" ht="12.75">
      <c r="AK39533" s="121"/>
    </row>
    <row r="39534" spans="37:37" ht="12.75">
      <c r="AK39534" s="121"/>
    </row>
    <row r="39535" spans="37:37" ht="12.75">
      <c r="AK39535" s="121"/>
    </row>
    <row r="39536" spans="37:37" ht="12.75">
      <c r="AK39536" s="121"/>
    </row>
    <row r="39537" spans="37:37" ht="12.75">
      <c r="AK39537" s="121"/>
    </row>
    <row r="39538" spans="37:37" ht="12.75">
      <c r="AK39538" s="121"/>
    </row>
    <row r="39539" spans="37:37" ht="12.75">
      <c r="AK39539" s="121"/>
    </row>
    <row r="39540" spans="37:37" ht="12.75">
      <c r="AK39540" s="121"/>
    </row>
    <row r="39541" spans="37:37" ht="12.75">
      <c r="AK39541" s="121"/>
    </row>
    <row r="39542" spans="37:37" ht="12.75">
      <c r="AK39542" s="121"/>
    </row>
    <row r="39543" spans="37:37" ht="12.75">
      <c r="AK39543" s="121"/>
    </row>
    <row r="39544" spans="37:37" ht="12.75">
      <c r="AK39544" s="121"/>
    </row>
    <row r="39545" spans="37:37" ht="12.75">
      <c r="AK39545" s="121"/>
    </row>
    <row r="39546" spans="37:37" ht="12.75">
      <c r="AK39546" s="121"/>
    </row>
    <row r="39547" spans="37:37" ht="12.75">
      <c r="AK39547" s="121"/>
    </row>
    <row r="39548" spans="37:37" ht="12.75">
      <c r="AK39548" s="121"/>
    </row>
    <row r="39549" spans="37:37" ht="12.75">
      <c r="AK39549" s="121"/>
    </row>
    <row r="39550" spans="37:37" ht="12.75">
      <c r="AK39550" s="121"/>
    </row>
    <row r="39551" spans="37:37" ht="12.75">
      <c r="AK39551" s="121"/>
    </row>
    <row r="39552" spans="37:37" ht="12.75">
      <c r="AK39552" s="121"/>
    </row>
    <row r="39553" spans="37:37" ht="12.75">
      <c r="AK39553" s="121"/>
    </row>
    <row r="39554" spans="37:37" ht="12.75">
      <c r="AK39554" s="121"/>
    </row>
    <row r="39555" spans="37:37" ht="12.75">
      <c r="AK39555" s="121"/>
    </row>
    <row r="39556" spans="37:37" ht="12.75">
      <c r="AK39556" s="121"/>
    </row>
    <row r="39557" spans="37:37" ht="12.75">
      <c r="AK39557" s="121"/>
    </row>
    <row r="39558" spans="37:37" ht="12.75">
      <c r="AK39558" s="121"/>
    </row>
    <row r="39559" spans="37:37" ht="12.75">
      <c r="AK39559" s="121"/>
    </row>
    <row r="39560" spans="37:37" ht="12.75">
      <c r="AK39560" s="121"/>
    </row>
    <row r="39561" spans="37:37" ht="12.75">
      <c r="AK39561" s="121"/>
    </row>
    <row r="39562" spans="37:37" ht="12.75">
      <c r="AK39562" s="121"/>
    </row>
    <row r="39563" spans="37:37" ht="12.75">
      <c r="AK39563" s="121"/>
    </row>
    <row r="39564" spans="37:37" ht="12.75">
      <c r="AK39564" s="121"/>
    </row>
    <row r="39565" spans="37:37" ht="12.75">
      <c r="AK39565" s="121"/>
    </row>
    <row r="39566" spans="37:37" ht="12.75">
      <c r="AK39566" s="121"/>
    </row>
    <row r="39567" spans="37:37" ht="12.75">
      <c r="AK39567" s="121"/>
    </row>
    <row r="39568" spans="37:37" ht="12.75">
      <c r="AK39568" s="121"/>
    </row>
    <row r="39569" spans="37:37" ht="12.75">
      <c r="AK39569" s="121"/>
    </row>
    <row r="39570" spans="37:37" ht="12.75">
      <c r="AK39570" s="121"/>
    </row>
    <row r="39571" spans="37:37" ht="12.75">
      <c r="AK39571" s="121"/>
    </row>
    <row r="39572" spans="37:37" ht="12.75">
      <c r="AK39572" s="121"/>
    </row>
    <row r="39573" spans="37:37" ht="12.75">
      <c r="AK39573" s="121"/>
    </row>
    <row r="39574" spans="37:37" ht="12.75">
      <c r="AK39574" s="121"/>
    </row>
    <row r="39575" spans="37:37" ht="12.75">
      <c r="AK39575" s="121"/>
    </row>
    <row r="39576" spans="37:37" ht="12.75">
      <c r="AK39576" s="121"/>
    </row>
    <row r="39577" spans="37:37" ht="12.75">
      <c r="AK39577" s="121"/>
    </row>
    <row r="39578" spans="37:37" ht="12.75">
      <c r="AK39578" s="121"/>
    </row>
    <row r="39579" spans="37:37" ht="12.75">
      <c r="AK39579" s="121"/>
    </row>
    <row r="39580" spans="37:37" ht="12.75">
      <c r="AK39580" s="121"/>
    </row>
    <row r="39581" spans="37:37" ht="12.75">
      <c r="AK39581" s="121"/>
    </row>
    <row r="39582" spans="37:37" ht="12.75">
      <c r="AK39582" s="121"/>
    </row>
    <row r="39583" spans="37:37" ht="12.75">
      <c r="AK39583" s="121"/>
    </row>
    <row r="39584" spans="37:37" ht="12.75">
      <c r="AK39584" s="121"/>
    </row>
    <row r="39585" spans="37:37" ht="12.75">
      <c r="AK39585" s="121"/>
    </row>
    <row r="39586" spans="37:37" ht="12.75">
      <c r="AK39586" s="121"/>
    </row>
    <row r="39587" spans="37:37" ht="12.75">
      <c r="AK39587" s="121"/>
    </row>
    <row r="39588" spans="37:37" ht="12.75">
      <c r="AK39588" s="121"/>
    </row>
    <row r="39589" spans="37:37" ht="12.75">
      <c r="AK39589" s="121"/>
    </row>
    <row r="39590" spans="37:37" ht="12.75">
      <c r="AK39590" s="121"/>
    </row>
    <row r="39591" spans="37:37" ht="12.75">
      <c r="AK39591" s="121"/>
    </row>
    <row r="39592" spans="37:37" ht="12.75">
      <c r="AK39592" s="121"/>
    </row>
    <row r="39593" spans="37:37" ht="12.75">
      <c r="AK39593" s="121"/>
    </row>
    <row r="39594" spans="37:37" ht="12.75">
      <c r="AK39594" s="121"/>
    </row>
    <row r="39595" spans="37:37" ht="12.75">
      <c r="AK39595" s="121"/>
    </row>
    <row r="39596" spans="37:37" ht="12.75">
      <c r="AK39596" s="121"/>
    </row>
    <row r="39597" spans="37:37" ht="12.75">
      <c r="AK39597" s="121"/>
    </row>
    <row r="39598" spans="37:37" ht="12.75">
      <c r="AK39598" s="121"/>
    </row>
    <row r="39599" spans="37:37" ht="12.75">
      <c r="AK39599" s="121"/>
    </row>
    <row r="39600" spans="37:37" ht="12.75">
      <c r="AK39600" s="121"/>
    </row>
    <row r="39601" spans="37:37" ht="12.75">
      <c r="AK39601" s="121"/>
    </row>
    <row r="39602" spans="37:37" ht="12.75">
      <c r="AK39602" s="121"/>
    </row>
    <row r="39603" spans="37:37" ht="12.75">
      <c r="AK39603" s="121"/>
    </row>
    <row r="39604" spans="37:37" ht="12.75">
      <c r="AK39604" s="121"/>
    </row>
    <row r="39605" spans="37:37" ht="12.75">
      <c r="AK39605" s="121"/>
    </row>
    <row r="39606" spans="37:37" ht="12.75">
      <c r="AK39606" s="121"/>
    </row>
    <row r="39607" spans="37:37" ht="12.75">
      <c r="AK39607" s="121"/>
    </row>
    <row r="39608" spans="37:37" ht="12.75">
      <c r="AK39608" s="121"/>
    </row>
    <row r="39609" spans="37:37" ht="12.75">
      <c r="AK39609" s="121"/>
    </row>
    <row r="39610" spans="37:37" ht="12.75">
      <c r="AK39610" s="121"/>
    </row>
    <row r="39611" spans="37:37" ht="12.75">
      <c r="AK39611" s="121"/>
    </row>
    <row r="39612" spans="37:37" ht="12.75">
      <c r="AK39612" s="121"/>
    </row>
    <row r="39613" spans="37:37" ht="12.75">
      <c r="AK39613" s="121"/>
    </row>
    <row r="39614" spans="37:37" ht="12.75">
      <c r="AK39614" s="121"/>
    </row>
    <row r="39615" spans="37:37" ht="12.75">
      <c r="AK39615" s="121"/>
    </row>
    <row r="39616" spans="37:37" ht="12.75">
      <c r="AK39616" s="121"/>
    </row>
    <row r="39617" spans="37:37" ht="12.75">
      <c r="AK39617" s="121"/>
    </row>
    <row r="39618" spans="37:37" ht="12.75">
      <c r="AK39618" s="121"/>
    </row>
    <row r="39619" spans="37:37" ht="12.75">
      <c r="AK39619" s="121"/>
    </row>
    <row r="39620" spans="37:37" ht="12.75">
      <c r="AK39620" s="121"/>
    </row>
    <row r="39621" spans="37:37" ht="12.75">
      <c r="AK39621" s="121"/>
    </row>
    <row r="39622" spans="37:37" ht="12.75">
      <c r="AK39622" s="121"/>
    </row>
    <row r="39623" spans="37:37" ht="12.75">
      <c r="AK39623" s="121"/>
    </row>
    <row r="39624" spans="37:37" ht="12.75">
      <c r="AK39624" s="121"/>
    </row>
    <row r="39625" spans="37:37" ht="12.75">
      <c r="AK39625" s="121"/>
    </row>
    <row r="39626" spans="37:37" ht="12.75">
      <c r="AK39626" s="121"/>
    </row>
    <row r="39627" spans="37:37" ht="12.75">
      <c r="AK39627" s="121"/>
    </row>
    <row r="39628" spans="37:37" ht="12.75">
      <c r="AK39628" s="121"/>
    </row>
    <row r="39629" spans="37:37" ht="12.75">
      <c r="AK39629" s="121"/>
    </row>
    <row r="39630" spans="37:37" ht="12.75">
      <c r="AK39630" s="121"/>
    </row>
    <row r="39631" spans="37:37" ht="12.75">
      <c r="AK39631" s="121"/>
    </row>
    <row r="39632" spans="37:37" ht="12.75">
      <c r="AK39632" s="121"/>
    </row>
    <row r="39633" spans="37:37" ht="12.75">
      <c r="AK39633" s="121"/>
    </row>
    <row r="39634" spans="37:37" ht="12.75">
      <c r="AK39634" s="121"/>
    </row>
    <row r="39635" spans="37:37" ht="12.75">
      <c r="AK39635" s="121"/>
    </row>
    <row r="39636" spans="37:37" ht="12.75">
      <c r="AK39636" s="121"/>
    </row>
    <row r="39637" spans="37:37" ht="12.75">
      <c r="AK39637" s="121"/>
    </row>
    <row r="39638" spans="37:37" ht="12.75">
      <c r="AK39638" s="121"/>
    </row>
    <row r="39639" spans="37:37" ht="12.75">
      <c r="AK39639" s="121"/>
    </row>
    <row r="39640" spans="37:37" ht="12.75">
      <c r="AK39640" s="121"/>
    </row>
    <row r="39641" spans="37:37" ht="12.75">
      <c r="AK39641" s="121"/>
    </row>
    <row r="39642" spans="37:37" ht="12.75">
      <c r="AK39642" s="121"/>
    </row>
    <row r="39643" spans="37:37" ht="12.75">
      <c r="AK39643" s="121"/>
    </row>
    <row r="39644" spans="37:37" ht="12.75">
      <c r="AK39644" s="121"/>
    </row>
    <row r="39645" spans="37:37" ht="12.75">
      <c r="AK39645" s="121"/>
    </row>
    <row r="39646" spans="37:37" ht="12.75">
      <c r="AK39646" s="121"/>
    </row>
    <row r="39647" spans="37:37" ht="12.75">
      <c r="AK39647" s="121"/>
    </row>
    <row r="39648" spans="37:37" ht="12.75">
      <c r="AK39648" s="121"/>
    </row>
    <row r="39649" spans="37:37" ht="12.75">
      <c r="AK39649" s="121"/>
    </row>
    <row r="39650" spans="37:37" ht="12.75">
      <c r="AK39650" s="121"/>
    </row>
    <row r="39651" spans="37:37" ht="12.75">
      <c r="AK39651" s="121"/>
    </row>
    <row r="39652" spans="37:37" ht="12.75">
      <c r="AK39652" s="121"/>
    </row>
    <row r="39653" spans="37:37" ht="12.75">
      <c r="AK39653" s="121"/>
    </row>
    <row r="39654" spans="37:37" ht="12.75">
      <c r="AK39654" s="121"/>
    </row>
    <row r="39655" spans="37:37" ht="12.75">
      <c r="AK39655" s="121"/>
    </row>
    <row r="39656" spans="37:37" ht="12.75">
      <c r="AK39656" s="121"/>
    </row>
    <row r="39657" spans="37:37" ht="12.75">
      <c r="AK39657" s="121"/>
    </row>
    <row r="39658" spans="37:37" ht="12.75">
      <c r="AK39658" s="121"/>
    </row>
    <row r="39659" spans="37:37" ht="12.75">
      <c r="AK39659" s="121"/>
    </row>
    <row r="39660" spans="37:37" ht="12.75">
      <c r="AK39660" s="121"/>
    </row>
    <row r="39661" spans="37:37" ht="12.75">
      <c r="AK39661" s="121"/>
    </row>
    <row r="39662" spans="37:37" ht="12.75">
      <c r="AK39662" s="121"/>
    </row>
    <row r="39663" spans="37:37" ht="12.75">
      <c r="AK39663" s="121"/>
    </row>
    <row r="39664" spans="37:37" ht="12.75">
      <c r="AK39664" s="121"/>
    </row>
    <row r="39665" spans="37:37" ht="12.75">
      <c r="AK39665" s="121"/>
    </row>
    <row r="39666" spans="37:37" ht="12.75">
      <c r="AK39666" s="121"/>
    </row>
    <row r="39667" spans="37:37" ht="12.75">
      <c r="AK39667" s="121"/>
    </row>
    <row r="39668" spans="37:37" ht="12.75">
      <c r="AK39668" s="121"/>
    </row>
    <row r="39669" spans="37:37" ht="12.75">
      <c r="AK39669" s="121"/>
    </row>
    <row r="39670" spans="37:37" ht="12.75">
      <c r="AK39670" s="121"/>
    </row>
    <row r="39671" spans="37:37" ht="12.75">
      <c r="AK39671" s="121"/>
    </row>
    <row r="39672" spans="37:37" ht="12.75">
      <c r="AK39672" s="121"/>
    </row>
    <row r="39673" spans="37:37" ht="12.75">
      <c r="AK39673" s="121"/>
    </row>
    <row r="39674" spans="37:37" ht="12.75">
      <c r="AK39674" s="121"/>
    </row>
    <row r="39675" spans="37:37" ht="12.75">
      <c r="AK39675" s="121"/>
    </row>
    <row r="39676" spans="37:37" ht="12.75">
      <c r="AK39676" s="121"/>
    </row>
    <row r="39677" spans="37:37" ht="12.75">
      <c r="AK39677" s="121"/>
    </row>
    <row r="39678" spans="37:37" ht="12.75">
      <c r="AK39678" s="121"/>
    </row>
    <row r="39679" spans="37:37" ht="12.75">
      <c r="AK39679" s="121"/>
    </row>
    <row r="39680" spans="37:37" ht="12.75">
      <c r="AK39680" s="121"/>
    </row>
    <row r="39681" spans="37:37" ht="12.75">
      <c r="AK39681" s="121"/>
    </row>
    <row r="39682" spans="37:37" ht="12.75">
      <c r="AK39682" s="121"/>
    </row>
    <row r="39683" spans="37:37" ht="12.75">
      <c r="AK39683" s="121"/>
    </row>
    <row r="39684" spans="37:37" ht="12.75">
      <c r="AK39684" s="121"/>
    </row>
    <row r="39685" spans="37:37" ht="12.75">
      <c r="AK39685" s="121"/>
    </row>
    <row r="39686" spans="37:37" ht="12.75">
      <c r="AK39686" s="121"/>
    </row>
    <row r="39687" spans="37:37" ht="12.75">
      <c r="AK39687" s="121"/>
    </row>
    <row r="39688" spans="37:37" ht="12.75">
      <c r="AK39688" s="121"/>
    </row>
    <row r="39689" spans="37:37" ht="12.75">
      <c r="AK39689" s="121"/>
    </row>
    <row r="39690" spans="37:37" ht="12.75">
      <c r="AK39690" s="121"/>
    </row>
    <row r="39691" spans="37:37" ht="12.75">
      <c r="AK39691" s="121"/>
    </row>
    <row r="39692" spans="37:37" ht="12.75">
      <c r="AK39692" s="121"/>
    </row>
    <row r="39693" spans="37:37" ht="12.75">
      <c r="AK39693" s="121"/>
    </row>
    <row r="39694" spans="37:37" ht="12.75">
      <c r="AK39694" s="121"/>
    </row>
    <row r="39695" spans="37:37" ht="12.75">
      <c r="AK39695" s="121"/>
    </row>
    <row r="39696" spans="37:37" ht="12.75">
      <c r="AK39696" s="121"/>
    </row>
    <row r="39697" spans="37:37" ht="12.75">
      <c r="AK39697" s="121"/>
    </row>
    <row r="39698" spans="37:37" ht="12.75">
      <c r="AK39698" s="121"/>
    </row>
    <row r="39699" spans="37:37" ht="12.75">
      <c r="AK39699" s="121"/>
    </row>
    <row r="39700" spans="37:37" ht="12.75">
      <c r="AK39700" s="121"/>
    </row>
    <row r="39701" spans="37:37" ht="12.75">
      <c r="AK39701" s="121"/>
    </row>
    <row r="39702" spans="37:37" ht="12.75">
      <c r="AK39702" s="121"/>
    </row>
    <row r="39703" spans="37:37" ht="12.75">
      <c r="AK39703" s="121"/>
    </row>
    <row r="39704" spans="37:37" ht="12.75">
      <c r="AK39704" s="121"/>
    </row>
    <row r="39705" spans="37:37" ht="12.75">
      <c r="AK39705" s="121"/>
    </row>
    <row r="39706" spans="37:37" ht="12.75">
      <c r="AK39706" s="121"/>
    </row>
    <row r="39707" spans="37:37" ht="12.75">
      <c r="AK39707" s="121"/>
    </row>
    <row r="39708" spans="37:37" ht="12.75">
      <c r="AK39708" s="121"/>
    </row>
    <row r="39709" spans="37:37" ht="12.75">
      <c r="AK39709" s="121"/>
    </row>
    <row r="39710" spans="37:37" ht="12.75">
      <c r="AK39710" s="121"/>
    </row>
    <row r="39711" spans="37:37" ht="12.75">
      <c r="AK39711" s="121"/>
    </row>
    <row r="39712" spans="37:37" ht="12.75">
      <c r="AK39712" s="121"/>
    </row>
    <row r="39713" spans="37:37" ht="12.75">
      <c r="AK39713" s="121"/>
    </row>
    <row r="39714" spans="37:37" ht="12.75">
      <c r="AK39714" s="121"/>
    </row>
    <row r="39715" spans="37:37" ht="12.75">
      <c r="AK39715" s="121"/>
    </row>
    <row r="39716" spans="37:37" ht="12.75">
      <c r="AK39716" s="121"/>
    </row>
    <row r="39717" spans="37:37" ht="12.75">
      <c r="AK39717" s="121"/>
    </row>
    <row r="39718" spans="37:37" ht="12.75">
      <c r="AK39718" s="121"/>
    </row>
    <row r="39719" spans="37:37" ht="12.75">
      <c r="AK39719" s="121"/>
    </row>
    <row r="39720" spans="37:37" ht="12.75">
      <c r="AK39720" s="121"/>
    </row>
    <row r="39721" spans="37:37" ht="12.75">
      <c r="AK39721" s="121"/>
    </row>
    <row r="39722" spans="37:37" ht="12.75">
      <c r="AK39722" s="121"/>
    </row>
    <row r="39723" spans="37:37" ht="12.75">
      <c r="AK39723" s="121"/>
    </row>
    <row r="39724" spans="37:37" ht="12.75">
      <c r="AK39724" s="121"/>
    </row>
    <row r="39725" spans="37:37" ht="12.75">
      <c r="AK39725" s="121"/>
    </row>
    <row r="39726" spans="37:37" ht="12.75">
      <c r="AK39726" s="121"/>
    </row>
    <row r="39727" spans="37:37" ht="12.75">
      <c r="AK39727" s="121"/>
    </row>
    <row r="39728" spans="37:37" ht="12.75">
      <c r="AK39728" s="121"/>
    </row>
    <row r="39729" spans="37:37" ht="12.75">
      <c r="AK39729" s="121"/>
    </row>
    <row r="39730" spans="37:37" ht="12.75">
      <c r="AK39730" s="121"/>
    </row>
    <row r="39731" spans="37:37" ht="12.75">
      <c r="AK39731" s="121"/>
    </row>
    <row r="39732" spans="37:37" ht="12.75">
      <c r="AK39732" s="121"/>
    </row>
    <row r="39733" spans="37:37" ht="12.75">
      <c r="AK39733" s="121"/>
    </row>
    <row r="39734" spans="37:37" ht="12.75">
      <c r="AK39734" s="121"/>
    </row>
    <row r="39735" spans="37:37" ht="12.75">
      <c r="AK39735" s="121"/>
    </row>
    <row r="39736" spans="37:37" ht="12.75">
      <c r="AK39736" s="121"/>
    </row>
    <row r="39737" spans="37:37" ht="12.75">
      <c r="AK39737" s="121"/>
    </row>
    <row r="39738" spans="37:37" ht="12.75">
      <c r="AK39738" s="121"/>
    </row>
    <row r="39739" spans="37:37" ht="12.75">
      <c r="AK39739" s="121"/>
    </row>
    <row r="39740" spans="37:37" ht="12.75">
      <c r="AK39740" s="121"/>
    </row>
    <row r="39741" spans="37:37" ht="12.75">
      <c r="AK39741" s="121"/>
    </row>
    <row r="39742" spans="37:37" ht="12.75">
      <c r="AK39742" s="121"/>
    </row>
    <row r="39743" spans="37:37" ht="12.75">
      <c r="AK39743" s="121"/>
    </row>
    <row r="39744" spans="37:37" ht="12.75">
      <c r="AK39744" s="121"/>
    </row>
    <row r="39745" spans="37:37" ht="12.75">
      <c r="AK39745" s="121"/>
    </row>
    <row r="39746" spans="37:37" ht="12.75">
      <c r="AK39746" s="121"/>
    </row>
    <row r="39747" spans="37:37" ht="12.75">
      <c r="AK39747" s="121"/>
    </row>
    <row r="39748" spans="37:37" ht="12.75">
      <c r="AK39748" s="121"/>
    </row>
    <row r="39749" spans="37:37" ht="12.75">
      <c r="AK39749" s="121"/>
    </row>
    <row r="39750" spans="37:37" ht="12.75">
      <c r="AK39750" s="121"/>
    </row>
    <row r="39751" spans="37:37" ht="12.75">
      <c r="AK39751" s="121"/>
    </row>
    <row r="39752" spans="37:37" ht="12.75">
      <c r="AK39752" s="121"/>
    </row>
    <row r="39753" spans="37:37" ht="12.75">
      <c r="AK39753" s="121"/>
    </row>
    <row r="39754" spans="37:37" ht="12.75">
      <c r="AK39754" s="121"/>
    </row>
    <row r="39755" spans="37:37" ht="12.75">
      <c r="AK39755" s="121"/>
    </row>
    <row r="39756" spans="37:37" ht="12.75">
      <c r="AK39756" s="121"/>
    </row>
    <row r="39757" spans="37:37" ht="12.75">
      <c r="AK39757" s="121"/>
    </row>
    <row r="39758" spans="37:37" ht="12.75">
      <c r="AK39758" s="121"/>
    </row>
    <row r="39759" spans="37:37" ht="12.75">
      <c r="AK39759" s="121"/>
    </row>
    <row r="39760" spans="37:37" ht="12.75">
      <c r="AK39760" s="121"/>
    </row>
    <row r="39761" spans="37:37" ht="12.75">
      <c r="AK39761" s="121"/>
    </row>
    <row r="39762" spans="37:37" ht="12.75">
      <c r="AK39762" s="121"/>
    </row>
    <row r="39763" spans="37:37" ht="12.75">
      <c r="AK39763" s="121"/>
    </row>
    <row r="39764" spans="37:37" ht="12.75">
      <c r="AK39764" s="121"/>
    </row>
    <row r="39765" spans="37:37" ht="12.75">
      <c r="AK39765" s="121"/>
    </row>
    <row r="39766" spans="37:37" ht="12.75">
      <c r="AK39766" s="121"/>
    </row>
    <row r="39767" spans="37:37" ht="12.75">
      <c r="AK39767" s="121"/>
    </row>
    <row r="39768" spans="37:37" ht="12.75">
      <c r="AK39768" s="121"/>
    </row>
    <row r="39769" spans="37:37" ht="12.75">
      <c r="AK39769" s="121"/>
    </row>
    <row r="39770" spans="37:37" ht="12.75">
      <c r="AK39770" s="121"/>
    </row>
    <row r="39771" spans="37:37" ht="12.75">
      <c r="AK39771" s="121"/>
    </row>
    <row r="39772" spans="37:37" ht="12.75">
      <c r="AK39772" s="121"/>
    </row>
    <row r="39773" spans="37:37" ht="12.75">
      <c r="AK39773" s="121"/>
    </row>
    <row r="39774" spans="37:37" ht="12.75">
      <c r="AK39774" s="121"/>
    </row>
    <row r="39775" spans="37:37" ht="12.75">
      <c r="AK39775" s="121"/>
    </row>
    <row r="39776" spans="37:37" ht="12.75">
      <c r="AK39776" s="121"/>
    </row>
    <row r="39777" spans="37:37" ht="12.75">
      <c r="AK39777" s="121"/>
    </row>
    <row r="39778" spans="37:37" ht="12.75">
      <c r="AK39778" s="121"/>
    </row>
    <row r="39779" spans="37:37" ht="12.75">
      <c r="AK39779" s="121"/>
    </row>
    <row r="39780" spans="37:37" ht="12.75">
      <c r="AK39780" s="121"/>
    </row>
    <row r="39781" spans="37:37" ht="12.75">
      <c r="AK39781" s="121"/>
    </row>
    <row r="39782" spans="37:37" ht="12.75">
      <c r="AK39782" s="121"/>
    </row>
    <row r="39783" spans="37:37" ht="12.75">
      <c r="AK39783" s="121"/>
    </row>
    <row r="39784" spans="37:37" ht="12.75">
      <c r="AK39784" s="121"/>
    </row>
    <row r="39785" spans="37:37" ht="12.75">
      <c r="AK39785" s="121"/>
    </row>
    <row r="39786" spans="37:37" ht="12.75">
      <c r="AK39786" s="121"/>
    </row>
    <row r="39787" spans="37:37" ht="12.75">
      <c r="AK39787" s="121"/>
    </row>
    <row r="39788" spans="37:37" ht="12.75">
      <c r="AK39788" s="121"/>
    </row>
    <row r="39789" spans="37:37" ht="12.75">
      <c r="AK39789" s="121"/>
    </row>
    <row r="39790" spans="37:37" ht="12.75">
      <c r="AK39790" s="121"/>
    </row>
    <row r="39791" spans="37:37" ht="12.75">
      <c r="AK39791" s="121"/>
    </row>
    <row r="39792" spans="37:37" ht="12.75">
      <c r="AK39792" s="121"/>
    </row>
    <row r="39793" spans="37:37" ht="12.75">
      <c r="AK39793" s="121"/>
    </row>
    <row r="39794" spans="37:37" ht="12.75">
      <c r="AK39794" s="121"/>
    </row>
    <row r="39795" spans="37:37" ht="12.75">
      <c r="AK39795" s="121"/>
    </row>
    <row r="39796" spans="37:37" ht="12.75">
      <c r="AK39796" s="121"/>
    </row>
    <row r="39797" spans="37:37" ht="12.75">
      <c r="AK39797" s="121"/>
    </row>
    <row r="39798" spans="37:37" ht="12.75">
      <c r="AK39798" s="121"/>
    </row>
    <row r="39799" spans="37:37" ht="12.75">
      <c r="AK39799" s="121"/>
    </row>
    <row r="39800" spans="37:37" ht="12.75">
      <c r="AK39800" s="121"/>
    </row>
    <row r="39801" spans="37:37" ht="12.75">
      <c r="AK39801" s="121"/>
    </row>
    <row r="39802" spans="37:37" ht="12.75">
      <c r="AK39802" s="121"/>
    </row>
    <row r="39803" spans="37:37" ht="12.75">
      <c r="AK39803" s="121"/>
    </row>
    <row r="39804" spans="37:37" ht="12.75">
      <c r="AK39804" s="121"/>
    </row>
    <row r="39805" spans="37:37" ht="12.75">
      <c r="AK39805" s="121"/>
    </row>
    <row r="39806" spans="37:37" ht="12.75">
      <c r="AK39806" s="121"/>
    </row>
    <row r="39807" spans="37:37" ht="12.75">
      <c r="AK39807" s="121"/>
    </row>
    <row r="39808" spans="37:37" ht="12.75">
      <c r="AK39808" s="121"/>
    </row>
    <row r="39809" spans="37:37" ht="12.75">
      <c r="AK39809" s="121"/>
    </row>
    <row r="39810" spans="37:37" ht="12.75">
      <c r="AK39810" s="121"/>
    </row>
    <row r="39811" spans="37:37" ht="12.75">
      <c r="AK39811" s="121"/>
    </row>
    <row r="39812" spans="37:37" ht="12.75">
      <c r="AK39812" s="121"/>
    </row>
    <row r="39813" spans="37:37" ht="12.75">
      <c r="AK39813" s="121"/>
    </row>
    <row r="39814" spans="37:37" ht="12.75">
      <c r="AK39814" s="121"/>
    </row>
    <row r="39815" spans="37:37" ht="12.75">
      <c r="AK39815" s="121"/>
    </row>
    <row r="39816" spans="37:37" ht="12.75">
      <c r="AK39816" s="121"/>
    </row>
    <row r="39817" spans="37:37" ht="12.75">
      <c r="AK39817" s="121"/>
    </row>
    <row r="39818" spans="37:37" ht="12.75">
      <c r="AK39818" s="121"/>
    </row>
    <row r="39819" spans="37:37" ht="12.75">
      <c r="AK39819" s="121"/>
    </row>
    <row r="39820" spans="37:37" ht="12.75">
      <c r="AK39820" s="121"/>
    </row>
    <row r="39821" spans="37:37" ht="12.75">
      <c r="AK39821" s="121"/>
    </row>
    <row r="39822" spans="37:37" ht="12.75">
      <c r="AK39822" s="121"/>
    </row>
    <row r="39823" spans="37:37" ht="12.75">
      <c r="AK39823" s="121"/>
    </row>
    <row r="39824" spans="37:37" ht="12.75">
      <c r="AK39824" s="121"/>
    </row>
    <row r="39825" spans="37:37" ht="12.75">
      <c r="AK39825" s="121"/>
    </row>
    <row r="39826" spans="37:37" ht="12.75">
      <c r="AK39826" s="121"/>
    </row>
    <row r="39827" spans="37:37" ht="12.75">
      <c r="AK39827" s="121"/>
    </row>
    <row r="39828" spans="37:37" ht="12.75">
      <c r="AK39828" s="121"/>
    </row>
    <row r="39829" spans="37:37" ht="12.75">
      <c r="AK39829" s="121"/>
    </row>
    <row r="39830" spans="37:37" ht="12.75">
      <c r="AK39830" s="121"/>
    </row>
    <row r="39831" spans="37:37" ht="12.75">
      <c r="AK39831" s="121"/>
    </row>
    <row r="39832" spans="37:37" ht="12.75">
      <c r="AK39832" s="121"/>
    </row>
    <row r="39833" spans="37:37" ht="12.75">
      <c r="AK39833" s="121"/>
    </row>
    <row r="39834" spans="37:37" ht="12.75">
      <c r="AK39834" s="121"/>
    </row>
    <row r="39835" spans="37:37" ht="12.75">
      <c r="AK39835" s="121"/>
    </row>
    <row r="39836" spans="37:37" ht="12.75">
      <c r="AK39836" s="121"/>
    </row>
    <row r="39837" spans="37:37" ht="12.75">
      <c r="AK39837" s="121"/>
    </row>
    <row r="39838" spans="37:37" ht="12.75">
      <c r="AK39838" s="121"/>
    </row>
    <row r="39839" spans="37:37" ht="12.75">
      <c r="AK39839" s="121"/>
    </row>
    <row r="39840" spans="37:37" ht="12.75">
      <c r="AK39840" s="121"/>
    </row>
    <row r="39841" spans="37:37" ht="12.75">
      <c r="AK39841" s="121"/>
    </row>
    <row r="39842" spans="37:37" ht="12.75">
      <c r="AK39842" s="121"/>
    </row>
    <row r="39843" spans="37:37" ht="12.75">
      <c r="AK39843" s="121"/>
    </row>
    <row r="39844" spans="37:37" ht="12.75">
      <c r="AK39844" s="121"/>
    </row>
    <row r="39845" spans="37:37" ht="12.75">
      <c r="AK39845" s="121"/>
    </row>
    <row r="39846" spans="37:37" ht="12.75">
      <c r="AK39846" s="121"/>
    </row>
    <row r="39847" spans="37:37" ht="12.75">
      <c r="AK39847" s="121"/>
    </row>
    <row r="39848" spans="37:37" ht="12.75">
      <c r="AK39848" s="121"/>
    </row>
    <row r="39849" spans="37:37" ht="12.75">
      <c r="AK39849" s="121"/>
    </row>
    <row r="39850" spans="37:37" ht="12.75">
      <c r="AK39850" s="121"/>
    </row>
    <row r="39851" spans="37:37" ht="12.75">
      <c r="AK39851" s="121"/>
    </row>
    <row r="39852" spans="37:37" ht="12.75">
      <c r="AK39852" s="121"/>
    </row>
    <row r="39853" spans="37:37" ht="12.75">
      <c r="AK39853" s="121"/>
    </row>
    <row r="39854" spans="37:37" ht="12.75">
      <c r="AK39854" s="121"/>
    </row>
    <row r="39855" spans="37:37" ht="12.75">
      <c r="AK39855" s="121"/>
    </row>
    <row r="39856" spans="37:37" ht="12.75">
      <c r="AK39856" s="121"/>
    </row>
    <row r="39857" spans="37:37" ht="12.75">
      <c r="AK39857" s="121"/>
    </row>
    <row r="39858" spans="37:37" ht="12.75">
      <c r="AK39858" s="121"/>
    </row>
    <row r="39859" spans="37:37" ht="12.75">
      <c r="AK39859" s="121"/>
    </row>
    <row r="39860" spans="37:37" ht="12.75">
      <c r="AK39860" s="121"/>
    </row>
    <row r="39861" spans="37:37" ht="12.75">
      <c r="AK39861" s="121"/>
    </row>
    <row r="39862" spans="37:37" ht="12.75">
      <c r="AK39862" s="121"/>
    </row>
    <row r="39863" spans="37:37" ht="12.75">
      <c r="AK39863" s="121"/>
    </row>
    <row r="39864" spans="37:37" ht="12.75">
      <c r="AK39864" s="121"/>
    </row>
    <row r="39865" spans="37:37" ht="12.75">
      <c r="AK39865" s="121"/>
    </row>
    <row r="39866" spans="37:37" ht="12.75">
      <c r="AK39866" s="121"/>
    </row>
    <row r="39867" spans="37:37" ht="12.75">
      <c r="AK39867" s="121"/>
    </row>
    <row r="39868" spans="37:37" ht="12.75">
      <c r="AK39868" s="121"/>
    </row>
    <row r="39869" spans="37:37" ht="12.75">
      <c r="AK39869" s="121"/>
    </row>
    <row r="39870" spans="37:37" ht="12.75">
      <c r="AK39870" s="121"/>
    </row>
    <row r="39871" spans="37:37" ht="12.75">
      <c r="AK39871" s="121"/>
    </row>
    <row r="39872" spans="37:37" ht="12.75">
      <c r="AK39872" s="121"/>
    </row>
    <row r="39873" spans="37:37" ht="12.75">
      <c r="AK39873" s="121"/>
    </row>
    <row r="39874" spans="37:37" ht="12.75">
      <c r="AK39874" s="121"/>
    </row>
    <row r="39875" spans="37:37" ht="12.75">
      <c r="AK39875" s="121"/>
    </row>
    <row r="39876" spans="37:37" ht="12.75">
      <c r="AK39876" s="121"/>
    </row>
    <row r="39877" spans="37:37" ht="12.75">
      <c r="AK39877" s="121"/>
    </row>
    <row r="39878" spans="37:37" ht="12.75">
      <c r="AK39878" s="121"/>
    </row>
    <row r="39879" spans="37:37" ht="12.75">
      <c r="AK39879" s="121"/>
    </row>
    <row r="39880" spans="37:37" ht="12.75">
      <c r="AK39880" s="121"/>
    </row>
    <row r="39881" spans="37:37" ht="12.75">
      <c r="AK39881" s="121"/>
    </row>
    <row r="39882" spans="37:37" ht="12.75">
      <c r="AK39882" s="121"/>
    </row>
    <row r="39883" spans="37:37" ht="12.75">
      <c r="AK39883" s="121"/>
    </row>
    <row r="39884" spans="37:37" ht="12.75">
      <c r="AK39884" s="121"/>
    </row>
    <row r="39885" spans="37:37" ht="12.75">
      <c r="AK39885" s="121"/>
    </row>
    <row r="39886" spans="37:37" ht="12.75">
      <c r="AK39886" s="121"/>
    </row>
    <row r="39887" spans="37:37" ht="12.75">
      <c r="AK39887" s="121"/>
    </row>
    <row r="39888" spans="37:37" ht="12.75">
      <c r="AK39888" s="121"/>
    </row>
    <row r="39889" spans="37:37" ht="12.75">
      <c r="AK39889" s="121"/>
    </row>
    <row r="39890" spans="37:37" ht="12.75">
      <c r="AK39890" s="121"/>
    </row>
    <row r="39891" spans="37:37" ht="12.75">
      <c r="AK39891" s="121"/>
    </row>
    <row r="39892" spans="37:37" ht="12.75">
      <c r="AK39892" s="121"/>
    </row>
    <row r="39893" spans="37:37" ht="12.75">
      <c r="AK39893" s="121"/>
    </row>
    <row r="39894" spans="37:37" ht="12.75">
      <c r="AK39894" s="121"/>
    </row>
    <row r="39895" spans="37:37" ht="12.75">
      <c r="AK39895" s="121"/>
    </row>
    <row r="39896" spans="37:37" ht="12.75">
      <c r="AK39896" s="121"/>
    </row>
    <row r="39897" spans="37:37" ht="12.75">
      <c r="AK39897" s="121"/>
    </row>
    <row r="39898" spans="37:37" ht="12.75">
      <c r="AK39898" s="121"/>
    </row>
    <row r="39899" spans="37:37" ht="12.75">
      <c r="AK39899" s="121"/>
    </row>
    <row r="39900" spans="37:37" ht="12.75">
      <c r="AK39900" s="121"/>
    </row>
    <row r="39901" spans="37:37" ht="12.75">
      <c r="AK39901" s="121"/>
    </row>
    <row r="39902" spans="37:37" ht="12.75">
      <c r="AK39902" s="121"/>
    </row>
    <row r="39903" spans="37:37" ht="12.75">
      <c r="AK39903" s="121"/>
    </row>
    <row r="39904" spans="37:37" ht="12.75">
      <c r="AK39904" s="121"/>
    </row>
    <row r="39905" spans="37:37" ht="12.75">
      <c r="AK39905" s="121"/>
    </row>
    <row r="39906" spans="37:37" ht="12.75">
      <c r="AK39906" s="121"/>
    </row>
    <row r="39907" spans="37:37" ht="12.75">
      <c r="AK39907" s="121"/>
    </row>
    <row r="39908" spans="37:37" ht="12.75">
      <c r="AK39908" s="121"/>
    </row>
    <row r="39909" spans="37:37" ht="12.75">
      <c r="AK39909" s="121"/>
    </row>
    <row r="39910" spans="37:37" ht="12.75">
      <c r="AK39910" s="121"/>
    </row>
    <row r="39911" spans="37:37" ht="12.75">
      <c r="AK39911" s="121"/>
    </row>
    <row r="39912" spans="37:37" ht="12.75">
      <c r="AK39912" s="121"/>
    </row>
    <row r="39913" spans="37:37" ht="12.75">
      <c r="AK39913" s="121"/>
    </row>
    <row r="39914" spans="37:37" ht="12.75">
      <c r="AK39914" s="121"/>
    </row>
    <row r="39915" spans="37:37" ht="12.75">
      <c r="AK39915" s="121"/>
    </row>
    <row r="39916" spans="37:37" ht="12.75">
      <c r="AK39916" s="121"/>
    </row>
    <row r="39917" spans="37:37" ht="12.75">
      <c r="AK39917" s="121"/>
    </row>
    <row r="39918" spans="37:37" ht="12.75">
      <c r="AK39918" s="121"/>
    </row>
    <row r="39919" spans="37:37" ht="12.75">
      <c r="AK39919" s="121"/>
    </row>
    <row r="39920" spans="37:37" ht="12.75">
      <c r="AK39920" s="121"/>
    </row>
    <row r="39921" spans="37:37" ht="12.75">
      <c r="AK39921" s="121"/>
    </row>
    <row r="39922" spans="37:37" ht="12.75">
      <c r="AK39922" s="121"/>
    </row>
    <row r="39923" spans="37:37" ht="12.75">
      <c r="AK39923" s="121"/>
    </row>
    <row r="39924" spans="37:37" ht="12.75">
      <c r="AK39924" s="121"/>
    </row>
    <row r="39925" spans="37:37" ht="12.75">
      <c r="AK39925" s="121"/>
    </row>
    <row r="39926" spans="37:37" ht="12.75">
      <c r="AK39926" s="121"/>
    </row>
    <row r="39927" spans="37:37" ht="12.75">
      <c r="AK39927" s="121"/>
    </row>
    <row r="39928" spans="37:37" ht="12.75">
      <c r="AK39928" s="121"/>
    </row>
    <row r="39929" spans="37:37" ht="12.75">
      <c r="AK39929" s="121"/>
    </row>
    <row r="39930" spans="37:37" ht="12.75">
      <c r="AK39930" s="121"/>
    </row>
    <row r="39931" spans="37:37" ht="12.75">
      <c r="AK39931" s="121"/>
    </row>
    <row r="39932" spans="37:37" ht="12.75">
      <c r="AK39932" s="121"/>
    </row>
    <row r="39933" spans="37:37" ht="12.75">
      <c r="AK39933" s="121"/>
    </row>
    <row r="39934" spans="37:37" ht="12.75">
      <c r="AK39934" s="121"/>
    </row>
    <row r="39935" spans="37:37" ht="12.75">
      <c r="AK39935" s="121"/>
    </row>
    <row r="39936" spans="37:37" ht="12.75">
      <c r="AK39936" s="121"/>
    </row>
    <row r="39937" spans="37:37" ht="12.75">
      <c r="AK39937" s="121"/>
    </row>
    <row r="39938" spans="37:37" ht="12.75">
      <c r="AK39938" s="121"/>
    </row>
    <row r="39939" spans="37:37" ht="12.75">
      <c r="AK39939" s="121"/>
    </row>
    <row r="39940" spans="37:37" ht="12.75">
      <c r="AK39940" s="121"/>
    </row>
    <row r="39941" spans="37:37" ht="12.75">
      <c r="AK39941" s="121"/>
    </row>
    <row r="39942" spans="37:37" ht="12.75">
      <c r="AK39942" s="121"/>
    </row>
    <row r="39943" spans="37:37" ht="12.75">
      <c r="AK39943" s="121"/>
    </row>
    <row r="39944" spans="37:37" ht="12.75">
      <c r="AK39944" s="121"/>
    </row>
    <row r="39945" spans="37:37" ht="12.75">
      <c r="AK39945" s="121"/>
    </row>
    <row r="39946" spans="37:37" ht="12.75">
      <c r="AK39946" s="121"/>
    </row>
    <row r="39947" spans="37:37" ht="12.75">
      <c r="AK39947" s="121"/>
    </row>
    <row r="39948" spans="37:37" ht="12.75">
      <c r="AK39948" s="121"/>
    </row>
    <row r="39949" spans="37:37" ht="12.75">
      <c r="AK39949" s="121"/>
    </row>
    <row r="39950" spans="37:37" ht="12.75">
      <c r="AK39950" s="121"/>
    </row>
    <row r="39951" spans="37:37" ht="12.75">
      <c r="AK39951" s="121"/>
    </row>
    <row r="39952" spans="37:37" ht="12.75">
      <c r="AK39952" s="121"/>
    </row>
    <row r="39953" spans="37:37" ht="12.75">
      <c r="AK39953" s="121"/>
    </row>
    <row r="39954" spans="37:37" ht="12.75">
      <c r="AK39954" s="121"/>
    </row>
    <row r="39955" spans="37:37" ht="12.75">
      <c r="AK39955" s="121"/>
    </row>
    <row r="39956" spans="37:37" ht="12.75">
      <c r="AK39956" s="121"/>
    </row>
    <row r="39957" spans="37:37" ht="12.75">
      <c r="AK39957" s="121"/>
    </row>
    <row r="39958" spans="37:37" ht="12.75">
      <c r="AK39958" s="121"/>
    </row>
    <row r="39959" spans="37:37" ht="12.75">
      <c r="AK39959" s="121"/>
    </row>
    <row r="39960" spans="37:37" ht="12.75">
      <c r="AK39960" s="121"/>
    </row>
    <row r="39961" spans="37:37" ht="12.75">
      <c r="AK39961" s="121"/>
    </row>
    <row r="39962" spans="37:37" ht="12.75">
      <c r="AK39962" s="121"/>
    </row>
    <row r="39963" spans="37:37" ht="12.75">
      <c r="AK39963" s="121"/>
    </row>
    <row r="39964" spans="37:37" ht="12.75">
      <c r="AK39964" s="121"/>
    </row>
    <row r="39965" spans="37:37" ht="12.75">
      <c r="AK39965" s="121"/>
    </row>
    <row r="39966" spans="37:37" ht="12.75">
      <c r="AK39966" s="121"/>
    </row>
    <row r="39967" spans="37:37" ht="12.75">
      <c r="AK39967" s="121"/>
    </row>
    <row r="39968" spans="37:37" ht="12.75">
      <c r="AK39968" s="121"/>
    </row>
    <row r="39969" spans="37:37" ht="12.75">
      <c r="AK39969" s="121"/>
    </row>
    <row r="39970" spans="37:37" ht="12.75">
      <c r="AK39970" s="121"/>
    </row>
    <row r="39971" spans="37:37" ht="12.75">
      <c r="AK39971" s="121"/>
    </row>
    <row r="39972" spans="37:37" ht="12.75">
      <c r="AK39972" s="121"/>
    </row>
    <row r="39973" spans="37:37" ht="12.75">
      <c r="AK39973" s="121"/>
    </row>
    <row r="39974" spans="37:37" ht="12.75">
      <c r="AK39974" s="121"/>
    </row>
    <row r="39975" spans="37:37" ht="12.75">
      <c r="AK39975" s="121"/>
    </row>
    <row r="39976" spans="37:37" ht="12.75">
      <c r="AK39976" s="121"/>
    </row>
    <row r="39977" spans="37:37" ht="12.75">
      <c r="AK39977" s="121"/>
    </row>
    <row r="39978" spans="37:37" ht="12.75">
      <c r="AK39978" s="121"/>
    </row>
    <row r="39979" spans="37:37" ht="12.75">
      <c r="AK39979" s="121"/>
    </row>
    <row r="39980" spans="37:37" ht="12.75">
      <c r="AK39980" s="121"/>
    </row>
    <row r="39981" spans="37:37" ht="12.75">
      <c r="AK39981" s="121"/>
    </row>
    <row r="39982" spans="37:37" ht="12.75">
      <c r="AK39982" s="121"/>
    </row>
    <row r="39983" spans="37:37" ht="12.75">
      <c r="AK39983" s="121"/>
    </row>
    <row r="39984" spans="37:37" ht="12.75">
      <c r="AK39984" s="121"/>
    </row>
    <row r="39985" spans="37:37" ht="12.75">
      <c r="AK39985" s="121"/>
    </row>
    <row r="39986" spans="37:37" ht="12.75">
      <c r="AK39986" s="121"/>
    </row>
    <row r="39987" spans="37:37" ht="12.75">
      <c r="AK39987" s="121"/>
    </row>
    <row r="39988" spans="37:37" ht="12.75">
      <c r="AK39988" s="121"/>
    </row>
    <row r="39989" spans="37:37" ht="12.75">
      <c r="AK39989" s="121"/>
    </row>
    <row r="39990" spans="37:37" ht="12.75">
      <c r="AK39990" s="121"/>
    </row>
    <row r="39991" spans="37:37" ht="12.75">
      <c r="AK39991" s="121"/>
    </row>
    <row r="39992" spans="37:37" ht="12.75">
      <c r="AK39992" s="121"/>
    </row>
    <row r="39993" spans="37:37" ht="12.75">
      <c r="AK39993" s="121"/>
    </row>
    <row r="39994" spans="37:37" ht="12.75">
      <c r="AK39994" s="121"/>
    </row>
    <row r="39995" spans="37:37" ht="12.75">
      <c r="AK39995" s="121"/>
    </row>
    <row r="39996" spans="37:37" ht="12.75">
      <c r="AK39996" s="121"/>
    </row>
    <row r="39997" spans="37:37" ht="12.75">
      <c r="AK39997" s="121"/>
    </row>
    <row r="39998" spans="37:37" ht="12.75">
      <c r="AK39998" s="121"/>
    </row>
    <row r="39999" spans="37:37" ht="12.75">
      <c r="AK39999" s="121"/>
    </row>
    <row r="40000" spans="37:37" ht="12.75">
      <c r="AK40000" s="121"/>
    </row>
    <row r="40001" spans="37:37" ht="12.75">
      <c r="AK40001" s="121"/>
    </row>
    <row r="40002" spans="37:37" ht="12.75">
      <c r="AK40002" s="121"/>
    </row>
    <row r="40003" spans="37:37" ht="12.75">
      <c r="AK40003" s="121"/>
    </row>
    <row r="40004" spans="37:37" ht="12.75">
      <c r="AK40004" s="121"/>
    </row>
    <row r="40005" spans="37:37" ht="12.75">
      <c r="AK40005" s="121"/>
    </row>
    <row r="40006" spans="37:37" ht="12.75">
      <c r="AK40006" s="121"/>
    </row>
    <row r="40007" spans="37:37" ht="12.75">
      <c r="AK40007" s="121"/>
    </row>
    <row r="40008" spans="37:37" ht="12.75">
      <c r="AK40008" s="121"/>
    </row>
    <row r="40009" spans="37:37" ht="12.75">
      <c r="AK40009" s="121"/>
    </row>
    <row r="40010" spans="37:37" ht="12.75">
      <c r="AK40010" s="121"/>
    </row>
    <row r="40011" spans="37:37" ht="12.75">
      <c r="AK40011" s="121"/>
    </row>
    <row r="40012" spans="37:37" ht="12.75">
      <c r="AK40012" s="121"/>
    </row>
    <row r="40013" spans="37:37" ht="12.75">
      <c r="AK40013" s="121"/>
    </row>
    <row r="40014" spans="37:37" ht="12.75">
      <c r="AK40014" s="121"/>
    </row>
    <row r="40015" spans="37:37" ht="12.75">
      <c r="AK40015" s="121"/>
    </row>
    <row r="40016" spans="37:37" ht="12.75">
      <c r="AK40016" s="121"/>
    </row>
    <row r="40017" spans="37:37" ht="12.75">
      <c r="AK40017" s="121"/>
    </row>
    <row r="40018" spans="37:37" ht="12.75">
      <c r="AK40018" s="121"/>
    </row>
    <row r="40019" spans="37:37" ht="12.75">
      <c r="AK40019" s="121"/>
    </row>
    <row r="40020" spans="37:37" ht="12.75">
      <c r="AK40020" s="121"/>
    </row>
    <row r="40021" spans="37:37" ht="12.75">
      <c r="AK40021" s="121"/>
    </row>
    <row r="40022" spans="37:37" ht="12.75">
      <c r="AK40022" s="121"/>
    </row>
    <row r="40023" spans="37:37" ht="12.75">
      <c r="AK40023" s="121"/>
    </row>
    <row r="40024" spans="37:37" ht="12.75">
      <c r="AK40024" s="121"/>
    </row>
    <row r="40025" spans="37:37" ht="12.75">
      <c r="AK40025" s="121"/>
    </row>
    <row r="40026" spans="37:37" ht="12.75">
      <c r="AK40026" s="121"/>
    </row>
    <row r="40027" spans="37:37" ht="12.75">
      <c r="AK40027" s="121"/>
    </row>
    <row r="40028" spans="37:37" ht="12.75">
      <c r="AK40028" s="121"/>
    </row>
    <row r="40029" spans="37:37" ht="12.75">
      <c r="AK40029" s="121"/>
    </row>
    <row r="40030" spans="37:37" ht="12.75">
      <c r="AK40030" s="121"/>
    </row>
    <row r="40031" spans="37:37" ht="12.75">
      <c r="AK40031" s="121"/>
    </row>
    <row r="40032" spans="37:37" ht="12.75">
      <c r="AK40032" s="121"/>
    </row>
    <row r="40033" spans="37:37" ht="12.75">
      <c r="AK40033" s="121"/>
    </row>
    <row r="40034" spans="37:37" ht="12.75">
      <c r="AK40034" s="121"/>
    </row>
    <row r="40035" spans="37:37" ht="12.75">
      <c r="AK40035" s="121"/>
    </row>
    <row r="40036" spans="37:37" ht="12.75">
      <c r="AK40036" s="121"/>
    </row>
    <row r="40037" spans="37:37" ht="12.75">
      <c r="AK40037" s="121"/>
    </row>
    <row r="40038" spans="37:37" ht="12.75">
      <c r="AK40038" s="121"/>
    </row>
    <row r="40039" spans="37:37" ht="12.75">
      <c r="AK40039" s="121"/>
    </row>
    <row r="40040" spans="37:37" ht="12.75">
      <c r="AK40040" s="121"/>
    </row>
    <row r="40041" spans="37:37" ht="12.75">
      <c r="AK40041" s="121"/>
    </row>
    <row r="40042" spans="37:37" ht="12.75">
      <c r="AK40042" s="121"/>
    </row>
    <row r="40043" spans="37:37" ht="12.75">
      <c r="AK40043" s="121"/>
    </row>
    <row r="40044" spans="37:37" ht="12.75">
      <c r="AK40044" s="121"/>
    </row>
    <row r="40045" spans="37:37" ht="12.75">
      <c r="AK40045" s="121"/>
    </row>
    <row r="40046" spans="37:37" ht="12.75">
      <c r="AK40046" s="121"/>
    </row>
    <row r="40047" spans="37:37" ht="12.75">
      <c r="AK40047" s="121"/>
    </row>
    <row r="40048" spans="37:37" ht="12.75">
      <c r="AK40048" s="121"/>
    </row>
    <row r="40049" spans="37:37" ht="12.75">
      <c r="AK40049" s="121"/>
    </row>
    <row r="40050" spans="37:37" ht="12.75">
      <c r="AK40050" s="121"/>
    </row>
    <row r="40051" spans="37:37" ht="12.75">
      <c r="AK40051" s="121"/>
    </row>
    <row r="40052" spans="37:37" ht="12.75">
      <c r="AK40052" s="121"/>
    </row>
    <row r="40053" spans="37:37" ht="12.75">
      <c r="AK40053" s="121"/>
    </row>
    <row r="40054" spans="37:37" ht="12.75">
      <c r="AK40054" s="121"/>
    </row>
    <row r="40055" spans="37:37" ht="12.75">
      <c r="AK40055" s="121"/>
    </row>
    <row r="40056" spans="37:37" ht="12.75">
      <c r="AK40056" s="121"/>
    </row>
    <row r="40057" spans="37:37" ht="12.75">
      <c r="AK40057" s="121"/>
    </row>
    <row r="40058" spans="37:37" ht="12.75">
      <c r="AK40058" s="121"/>
    </row>
    <row r="40059" spans="37:37" ht="12.75">
      <c r="AK40059" s="121"/>
    </row>
    <row r="40060" spans="37:37" ht="12.75">
      <c r="AK40060" s="121"/>
    </row>
    <row r="40061" spans="37:37" ht="12.75">
      <c r="AK40061" s="121"/>
    </row>
    <row r="40062" spans="37:37" ht="12.75">
      <c r="AK40062" s="121"/>
    </row>
    <row r="40063" spans="37:37" ht="12.75">
      <c r="AK40063" s="121"/>
    </row>
    <row r="40064" spans="37:37" ht="12.75">
      <c r="AK40064" s="121"/>
    </row>
    <row r="40065" spans="37:37" ht="12.75">
      <c r="AK40065" s="121"/>
    </row>
    <row r="40066" spans="37:37" ht="12.75">
      <c r="AK40066" s="121"/>
    </row>
    <row r="40067" spans="37:37" ht="12.75">
      <c r="AK40067" s="121"/>
    </row>
    <row r="40068" spans="37:37" ht="12.75">
      <c r="AK40068" s="121"/>
    </row>
    <row r="40069" spans="37:37" ht="12.75">
      <c r="AK40069" s="121"/>
    </row>
    <row r="40070" spans="37:37" ht="12.75">
      <c r="AK40070" s="121"/>
    </row>
    <row r="40071" spans="37:37" ht="12.75">
      <c r="AK40071" s="121"/>
    </row>
    <row r="40072" spans="37:37" ht="12.75">
      <c r="AK40072" s="121"/>
    </row>
    <row r="40073" spans="37:37" ht="12.75">
      <c r="AK40073" s="121"/>
    </row>
    <row r="40074" spans="37:37" ht="12.75">
      <c r="AK40074" s="121"/>
    </row>
    <row r="40075" spans="37:37" ht="12.75">
      <c r="AK40075" s="121"/>
    </row>
    <row r="40076" spans="37:37" ht="12.75">
      <c r="AK40076" s="121"/>
    </row>
    <row r="40077" spans="37:37" ht="12.75">
      <c r="AK40077" s="121"/>
    </row>
    <row r="40078" spans="37:37" ht="12.75">
      <c r="AK40078" s="121"/>
    </row>
    <row r="40079" spans="37:37" ht="12.75">
      <c r="AK40079" s="121"/>
    </row>
    <row r="40080" spans="37:37" ht="12.75">
      <c r="AK40080" s="121"/>
    </row>
    <row r="40081" spans="37:37" ht="12.75">
      <c r="AK40081" s="121"/>
    </row>
    <row r="40082" spans="37:37" ht="12.75">
      <c r="AK40082" s="121"/>
    </row>
    <row r="40083" spans="37:37" ht="12.75">
      <c r="AK40083" s="121"/>
    </row>
    <row r="40084" spans="37:37" ht="12.75">
      <c r="AK40084" s="121"/>
    </row>
    <row r="40085" spans="37:37" ht="12.75">
      <c r="AK40085" s="121"/>
    </row>
    <row r="40086" spans="37:37" ht="12.75">
      <c r="AK40086" s="121"/>
    </row>
    <row r="40087" spans="37:37" ht="12.75">
      <c r="AK40087" s="121"/>
    </row>
    <row r="40088" spans="37:37" ht="12.75">
      <c r="AK40088" s="121"/>
    </row>
    <row r="40089" spans="37:37" ht="12.75">
      <c r="AK40089" s="121"/>
    </row>
    <row r="40090" spans="37:37" ht="12.75">
      <c r="AK40090" s="121"/>
    </row>
    <row r="40091" spans="37:37" ht="12.75">
      <c r="AK40091" s="121"/>
    </row>
    <row r="40092" spans="37:37" ht="12.75">
      <c r="AK40092" s="121"/>
    </row>
    <row r="40093" spans="37:37" ht="12.75">
      <c r="AK40093" s="121"/>
    </row>
    <row r="40094" spans="37:37" ht="12.75">
      <c r="AK40094" s="121"/>
    </row>
    <row r="40095" spans="37:37" ht="12.75">
      <c r="AK40095" s="121"/>
    </row>
    <row r="40096" spans="37:37" ht="12.75">
      <c r="AK40096" s="121"/>
    </row>
    <row r="40097" spans="37:37" ht="12.75">
      <c r="AK40097" s="121"/>
    </row>
    <row r="40098" spans="37:37" ht="12.75">
      <c r="AK40098" s="121"/>
    </row>
    <row r="40099" spans="37:37" ht="12.75">
      <c r="AK40099" s="121"/>
    </row>
    <row r="40100" spans="37:37" ht="12.75">
      <c r="AK40100" s="121"/>
    </row>
    <row r="40101" spans="37:37" ht="12.75">
      <c r="AK40101" s="121"/>
    </row>
    <row r="40102" spans="37:37" ht="12.75">
      <c r="AK40102" s="121"/>
    </row>
    <row r="40103" spans="37:37" ht="12.75">
      <c r="AK40103" s="121"/>
    </row>
    <row r="40104" spans="37:37" ht="12.75">
      <c r="AK40104" s="121"/>
    </row>
    <row r="40105" spans="37:37" ht="12.75">
      <c r="AK40105" s="121"/>
    </row>
    <row r="40106" spans="37:37" ht="12.75">
      <c r="AK40106" s="121"/>
    </row>
    <row r="40107" spans="37:37" ht="12.75">
      <c r="AK40107" s="121"/>
    </row>
    <row r="40108" spans="37:37" ht="12.75">
      <c r="AK40108" s="121"/>
    </row>
    <row r="40109" spans="37:37" ht="12.75">
      <c r="AK40109" s="121"/>
    </row>
    <row r="40110" spans="37:37" ht="12.75">
      <c r="AK40110" s="121"/>
    </row>
    <row r="40111" spans="37:37" ht="12.75">
      <c r="AK40111" s="121"/>
    </row>
    <row r="40112" spans="37:37" ht="12.75">
      <c r="AK40112" s="121"/>
    </row>
    <row r="40113" spans="37:37" ht="12.75">
      <c r="AK40113" s="121"/>
    </row>
    <row r="40114" spans="37:37" ht="12.75">
      <c r="AK40114" s="121"/>
    </row>
    <row r="40115" spans="37:37" ht="12.75">
      <c r="AK40115" s="121"/>
    </row>
    <row r="40116" spans="37:37" ht="12.75">
      <c r="AK40116" s="121"/>
    </row>
    <row r="40117" spans="37:37" ht="12.75">
      <c r="AK40117" s="121"/>
    </row>
    <row r="40118" spans="37:37" ht="12.75">
      <c r="AK40118" s="121"/>
    </row>
    <row r="40119" spans="37:37" ht="12.75">
      <c r="AK40119" s="121"/>
    </row>
    <row r="40120" spans="37:37" ht="12.75">
      <c r="AK40120" s="121"/>
    </row>
    <row r="40121" spans="37:37" ht="12.75">
      <c r="AK40121" s="121"/>
    </row>
    <row r="40122" spans="37:37" ht="12.75">
      <c r="AK40122" s="121"/>
    </row>
    <row r="40123" spans="37:37" ht="12.75">
      <c r="AK40123" s="121"/>
    </row>
    <row r="40124" spans="37:37" ht="12.75">
      <c r="AK40124" s="121"/>
    </row>
    <row r="40125" spans="37:37" ht="12.75">
      <c r="AK40125" s="121"/>
    </row>
    <row r="40126" spans="37:37" ht="12.75">
      <c r="AK40126" s="121"/>
    </row>
    <row r="40127" spans="37:37" ht="12.75">
      <c r="AK40127" s="121"/>
    </row>
    <row r="40128" spans="37:37" ht="12.75">
      <c r="AK40128" s="121"/>
    </row>
    <row r="40129" spans="37:37" ht="12.75">
      <c r="AK40129" s="121"/>
    </row>
    <row r="40130" spans="37:37" ht="12.75">
      <c r="AK40130" s="121"/>
    </row>
    <row r="40131" spans="37:37" ht="12.75">
      <c r="AK40131" s="121"/>
    </row>
    <row r="40132" spans="37:37" ht="12.75">
      <c r="AK40132" s="121"/>
    </row>
    <row r="40133" spans="37:37" ht="12.75">
      <c r="AK40133" s="121"/>
    </row>
    <row r="40134" spans="37:37" ht="12.75">
      <c r="AK40134" s="121"/>
    </row>
    <row r="40135" spans="37:37" ht="12.75">
      <c r="AK40135" s="121"/>
    </row>
    <row r="40136" spans="37:37" ht="12.75">
      <c r="AK40136" s="121"/>
    </row>
    <row r="40137" spans="37:37" ht="12.75">
      <c r="AK40137" s="121"/>
    </row>
    <row r="40138" spans="37:37" ht="12.75">
      <c r="AK40138" s="121"/>
    </row>
    <row r="40139" spans="37:37" ht="12.75">
      <c r="AK40139" s="121"/>
    </row>
    <row r="40140" spans="37:37" ht="12.75">
      <c r="AK40140" s="121"/>
    </row>
    <row r="40141" spans="37:37" ht="12.75">
      <c r="AK40141" s="121"/>
    </row>
    <row r="40142" spans="37:37" ht="12.75">
      <c r="AK40142" s="121"/>
    </row>
    <row r="40143" spans="37:37" ht="12.75">
      <c r="AK40143" s="121"/>
    </row>
    <row r="40144" spans="37:37" ht="12.75">
      <c r="AK40144" s="121"/>
    </row>
    <row r="40145" spans="37:37" ht="12.75">
      <c r="AK40145" s="121"/>
    </row>
    <row r="40146" spans="37:37" ht="12.75">
      <c r="AK40146" s="121"/>
    </row>
    <row r="40147" spans="37:37" ht="12.75">
      <c r="AK40147" s="121"/>
    </row>
    <row r="40148" spans="37:37" ht="12.75">
      <c r="AK40148" s="121"/>
    </row>
    <row r="40149" spans="37:37" ht="12.75">
      <c r="AK40149" s="121"/>
    </row>
    <row r="40150" spans="37:37" ht="12.75">
      <c r="AK40150" s="121"/>
    </row>
    <row r="40151" spans="37:37" ht="12.75">
      <c r="AK40151" s="121"/>
    </row>
    <row r="40152" spans="37:37" ht="12.75">
      <c r="AK40152" s="121"/>
    </row>
    <row r="40153" spans="37:37" ht="12.75">
      <c r="AK40153" s="121"/>
    </row>
    <row r="40154" spans="37:37" ht="12.75">
      <c r="AK40154" s="121"/>
    </row>
    <row r="40155" spans="37:37" ht="12.75">
      <c r="AK40155" s="121"/>
    </row>
    <row r="40156" spans="37:37" ht="12.75">
      <c r="AK40156" s="121"/>
    </row>
    <row r="40157" spans="37:37" ht="12.75">
      <c r="AK40157" s="121"/>
    </row>
    <row r="40158" spans="37:37" ht="12.75">
      <c r="AK40158" s="121"/>
    </row>
    <row r="40159" spans="37:37" ht="12.75">
      <c r="AK40159" s="121"/>
    </row>
    <row r="40160" spans="37:37" ht="12.75">
      <c r="AK40160" s="121"/>
    </row>
    <row r="40161" spans="37:37" ht="12.75">
      <c r="AK40161" s="121"/>
    </row>
    <row r="40162" spans="37:37" ht="12.75">
      <c r="AK40162" s="121"/>
    </row>
    <row r="40163" spans="37:37" ht="12.75">
      <c r="AK40163" s="121"/>
    </row>
    <row r="40164" spans="37:37" ht="12.75">
      <c r="AK40164" s="121"/>
    </row>
    <row r="40165" spans="37:37" ht="12.75">
      <c r="AK40165" s="121"/>
    </row>
    <row r="40166" spans="37:37" ht="12.75">
      <c r="AK40166" s="121"/>
    </row>
    <row r="40167" spans="37:37" ht="12.75">
      <c r="AK40167" s="121"/>
    </row>
    <row r="40168" spans="37:37" ht="12.75">
      <c r="AK40168" s="121"/>
    </row>
    <row r="40169" spans="37:37" ht="12.75">
      <c r="AK40169" s="121"/>
    </row>
    <row r="40170" spans="37:37" ht="12.75">
      <c r="AK40170" s="121"/>
    </row>
    <row r="40171" spans="37:37" ht="12.75">
      <c r="AK40171" s="121"/>
    </row>
    <row r="40172" spans="37:37" ht="12.75">
      <c r="AK40172" s="121"/>
    </row>
    <row r="40173" spans="37:37" ht="12.75">
      <c r="AK40173" s="121"/>
    </row>
    <row r="40174" spans="37:37" ht="12.75">
      <c r="AK40174" s="121"/>
    </row>
    <row r="40175" spans="37:37" ht="12.75">
      <c r="AK40175" s="121"/>
    </row>
    <row r="40176" spans="37:37" ht="12.75">
      <c r="AK40176" s="121"/>
    </row>
    <row r="40177" spans="37:37" ht="12.75">
      <c r="AK40177" s="121"/>
    </row>
    <row r="40178" spans="37:37" ht="12.75">
      <c r="AK40178" s="121"/>
    </row>
    <row r="40179" spans="37:37" ht="12.75">
      <c r="AK40179" s="121"/>
    </row>
    <row r="40180" spans="37:37" ht="12.75">
      <c r="AK40180" s="121"/>
    </row>
    <row r="40181" spans="37:37" ht="12.75">
      <c r="AK40181" s="121"/>
    </row>
    <row r="40182" spans="37:37" ht="12.75">
      <c r="AK40182" s="121"/>
    </row>
    <row r="40183" spans="37:37" ht="12.75">
      <c r="AK40183" s="121"/>
    </row>
    <row r="40184" spans="37:37" ht="12.75">
      <c r="AK40184" s="121"/>
    </row>
    <row r="40185" spans="37:37" ht="12.75">
      <c r="AK40185" s="121"/>
    </row>
    <row r="40186" spans="37:37" ht="12.75">
      <c r="AK40186" s="121"/>
    </row>
    <row r="40187" spans="37:37" ht="12.75">
      <c r="AK40187" s="121"/>
    </row>
    <row r="40188" spans="37:37" ht="12.75">
      <c r="AK40188" s="121"/>
    </row>
    <row r="40189" spans="37:37" ht="12.75">
      <c r="AK40189" s="121"/>
    </row>
    <row r="40190" spans="37:37" ht="12.75">
      <c r="AK40190" s="121"/>
    </row>
    <row r="40191" spans="37:37" ht="12.75">
      <c r="AK40191" s="121"/>
    </row>
    <row r="40192" spans="37:37" ht="12.75">
      <c r="AK40192" s="121"/>
    </row>
    <row r="40193" spans="37:37" ht="12.75">
      <c r="AK40193" s="121"/>
    </row>
    <row r="40194" spans="37:37" ht="12.75">
      <c r="AK40194" s="121"/>
    </row>
    <row r="40195" spans="37:37" ht="12.75">
      <c r="AK40195" s="121"/>
    </row>
    <row r="40196" spans="37:37" ht="12.75">
      <c r="AK40196" s="121"/>
    </row>
    <row r="40197" spans="37:37" ht="12.75">
      <c r="AK40197" s="121"/>
    </row>
    <row r="40198" spans="37:37" ht="12.75">
      <c r="AK40198" s="121"/>
    </row>
    <row r="40199" spans="37:37" ht="12.75">
      <c r="AK40199" s="121"/>
    </row>
    <row r="40200" spans="37:37" ht="12.75">
      <c r="AK40200" s="121"/>
    </row>
    <row r="40201" spans="37:37" ht="12.75">
      <c r="AK40201" s="121"/>
    </row>
    <row r="40202" spans="37:37" ht="12.75">
      <c r="AK40202" s="121"/>
    </row>
    <row r="40203" spans="37:37" ht="12.75">
      <c r="AK40203" s="121"/>
    </row>
    <row r="40204" spans="37:37" ht="12.75">
      <c r="AK40204" s="121"/>
    </row>
    <row r="40205" spans="37:37" ht="12.75">
      <c r="AK40205" s="121"/>
    </row>
    <row r="40206" spans="37:37" ht="12.75">
      <c r="AK40206" s="121"/>
    </row>
    <row r="40207" spans="37:37" ht="12.75">
      <c r="AK40207" s="121"/>
    </row>
    <row r="40208" spans="37:37" ht="12.75">
      <c r="AK40208" s="121"/>
    </row>
    <row r="40209" spans="37:37" ht="12.75">
      <c r="AK40209" s="121"/>
    </row>
    <row r="40210" spans="37:37" ht="12.75">
      <c r="AK40210" s="121"/>
    </row>
    <row r="40211" spans="37:37" ht="12.75">
      <c r="AK40211" s="121"/>
    </row>
    <row r="40212" spans="37:37" ht="12.75">
      <c r="AK40212" s="121"/>
    </row>
    <row r="40213" spans="37:37" ht="12.75">
      <c r="AK40213" s="121"/>
    </row>
    <row r="40214" spans="37:37" ht="12.75">
      <c r="AK40214" s="121"/>
    </row>
    <row r="40215" spans="37:37" ht="12.75">
      <c r="AK40215" s="121"/>
    </row>
    <row r="40216" spans="37:37" ht="12.75">
      <c r="AK40216" s="121"/>
    </row>
    <row r="40217" spans="37:37" ht="12.75">
      <c r="AK40217" s="121"/>
    </row>
    <row r="40218" spans="37:37" ht="12.75">
      <c r="AK40218" s="121"/>
    </row>
    <row r="40219" spans="37:37" ht="12.75">
      <c r="AK40219" s="121"/>
    </row>
    <row r="40220" spans="37:37" ht="12.75">
      <c r="AK40220" s="121"/>
    </row>
    <row r="40221" spans="37:37" ht="12.75">
      <c r="AK40221" s="121"/>
    </row>
    <row r="40222" spans="37:37" ht="12.75">
      <c r="AK40222" s="121"/>
    </row>
    <row r="40223" spans="37:37" ht="12.75">
      <c r="AK40223" s="121"/>
    </row>
    <row r="40224" spans="37:37" ht="12.75">
      <c r="AK40224" s="121"/>
    </row>
    <row r="40225" spans="37:37" ht="12.75">
      <c r="AK40225" s="121"/>
    </row>
    <row r="40226" spans="37:37" ht="12.75">
      <c r="AK40226" s="121"/>
    </row>
    <row r="40227" spans="37:37" ht="12.75">
      <c r="AK40227" s="121"/>
    </row>
    <row r="40228" spans="37:37" ht="12.75">
      <c r="AK40228" s="121"/>
    </row>
    <row r="40229" spans="37:37" ht="12.75">
      <c r="AK40229" s="121"/>
    </row>
    <row r="40230" spans="37:37" ht="12.75">
      <c r="AK40230" s="121"/>
    </row>
    <row r="40231" spans="37:37" ht="12.75">
      <c r="AK40231" s="121"/>
    </row>
    <row r="40232" spans="37:37" ht="12.75">
      <c r="AK40232" s="121"/>
    </row>
    <row r="40233" spans="37:37" ht="12.75">
      <c r="AK40233" s="121"/>
    </row>
    <row r="40234" spans="37:37" ht="12.75">
      <c r="AK40234" s="121"/>
    </row>
    <row r="40235" spans="37:37" ht="12.75">
      <c r="AK40235" s="121"/>
    </row>
    <row r="40236" spans="37:37" ht="12.75">
      <c r="AK40236" s="121"/>
    </row>
    <row r="40237" spans="37:37" ht="12.75">
      <c r="AK40237" s="121"/>
    </row>
    <row r="40238" spans="37:37" ht="12.75">
      <c r="AK40238" s="121"/>
    </row>
    <row r="40239" spans="37:37" ht="12.75">
      <c r="AK40239" s="121"/>
    </row>
    <row r="40240" spans="37:37" ht="12.75">
      <c r="AK40240" s="121"/>
    </row>
    <row r="40241" spans="37:37" ht="12.75">
      <c r="AK40241" s="121"/>
    </row>
    <row r="40242" spans="37:37" ht="12.75">
      <c r="AK40242" s="121"/>
    </row>
    <row r="40243" spans="37:37" ht="12.75">
      <c r="AK40243" s="121"/>
    </row>
    <row r="40244" spans="37:37" ht="12.75">
      <c r="AK40244" s="121"/>
    </row>
    <row r="40245" spans="37:37" ht="12.75">
      <c r="AK40245" s="121"/>
    </row>
    <row r="40246" spans="37:37" ht="12.75">
      <c r="AK40246" s="121"/>
    </row>
    <row r="40247" spans="37:37" ht="12.75">
      <c r="AK40247" s="121"/>
    </row>
    <row r="40248" spans="37:37" ht="12.75">
      <c r="AK40248" s="121"/>
    </row>
    <row r="40249" spans="37:37" ht="12.75">
      <c r="AK40249" s="121"/>
    </row>
    <row r="40250" spans="37:37" ht="12.75">
      <c r="AK40250" s="121"/>
    </row>
    <row r="40251" spans="37:37" ht="12.75">
      <c r="AK40251" s="121"/>
    </row>
    <row r="40252" spans="37:37" ht="12.75">
      <c r="AK40252" s="121"/>
    </row>
    <row r="40253" spans="37:37" ht="12.75">
      <c r="AK40253" s="121"/>
    </row>
    <row r="40254" spans="37:37" ht="12.75">
      <c r="AK40254" s="121"/>
    </row>
    <row r="40255" spans="37:37" ht="12.75">
      <c r="AK40255" s="121"/>
    </row>
    <row r="40256" spans="37:37" ht="12.75">
      <c r="AK40256" s="121"/>
    </row>
    <row r="40257" spans="37:37" ht="12.75">
      <c r="AK40257" s="121"/>
    </row>
    <row r="40258" spans="37:37" ht="12.75">
      <c r="AK40258" s="121"/>
    </row>
    <row r="40259" spans="37:37" ht="12.75">
      <c r="AK40259" s="121"/>
    </row>
    <row r="40260" spans="37:37" ht="12.75">
      <c r="AK40260" s="121"/>
    </row>
    <row r="40261" spans="37:37" ht="12.75">
      <c r="AK40261" s="121"/>
    </row>
    <row r="40262" spans="37:37" ht="12.75">
      <c r="AK40262" s="121"/>
    </row>
    <row r="40263" spans="37:37" ht="12.75">
      <c r="AK40263" s="121"/>
    </row>
    <row r="40264" spans="37:37" ht="12.75">
      <c r="AK40264" s="121"/>
    </row>
    <row r="40265" spans="37:37" ht="12.75">
      <c r="AK40265" s="121"/>
    </row>
    <row r="40266" spans="37:37" ht="12.75">
      <c r="AK40266" s="121"/>
    </row>
    <row r="40267" spans="37:37" ht="12.75">
      <c r="AK40267" s="121"/>
    </row>
    <row r="40268" spans="37:37" ht="12.75">
      <c r="AK40268" s="121"/>
    </row>
    <row r="40269" spans="37:37" ht="12.75">
      <c r="AK40269" s="121"/>
    </row>
    <row r="40270" spans="37:37" ht="12.75">
      <c r="AK40270" s="121"/>
    </row>
    <row r="40271" spans="37:37" ht="12.75">
      <c r="AK40271" s="121"/>
    </row>
    <row r="40272" spans="37:37" ht="12.75">
      <c r="AK40272" s="121"/>
    </row>
    <row r="40273" spans="37:37" ht="12.75">
      <c r="AK40273" s="121"/>
    </row>
    <row r="40274" spans="37:37" ht="12.75">
      <c r="AK40274" s="121"/>
    </row>
    <row r="40275" spans="37:37" ht="12.75">
      <c r="AK40275" s="121"/>
    </row>
    <row r="40276" spans="37:37" ht="12.75">
      <c r="AK40276" s="121"/>
    </row>
    <row r="40277" spans="37:37" ht="12.75">
      <c r="AK40277" s="121"/>
    </row>
    <row r="40278" spans="37:37" ht="12.75">
      <c r="AK40278" s="121"/>
    </row>
    <row r="40279" spans="37:37" ht="12.75">
      <c r="AK40279" s="121"/>
    </row>
    <row r="40280" spans="37:37" ht="12.75">
      <c r="AK40280" s="121"/>
    </row>
    <row r="40281" spans="37:37" ht="12.75">
      <c r="AK40281" s="121"/>
    </row>
    <row r="40282" spans="37:37" ht="12.75">
      <c r="AK40282" s="121"/>
    </row>
    <row r="40283" spans="37:37" ht="12.75">
      <c r="AK40283" s="121"/>
    </row>
    <row r="40284" spans="37:37" ht="12.75">
      <c r="AK40284" s="121"/>
    </row>
    <row r="40285" spans="37:37" ht="12.75">
      <c r="AK40285" s="121"/>
    </row>
    <row r="40286" spans="37:37" ht="12.75">
      <c r="AK40286" s="121"/>
    </row>
    <row r="40287" spans="37:37" ht="12.75">
      <c r="AK40287" s="121"/>
    </row>
    <row r="40288" spans="37:37" ht="12.75">
      <c r="AK40288" s="121"/>
    </row>
    <row r="40289" spans="37:37" ht="12.75">
      <c r="AK40289" s="121"/>
    </row>
    <row r="40290" spans="37:37" ht="12.75">
      <c r="AK40290" s="121"/>
    </row>
    <row r="40291" spans="37:37" ht="12.75">
      <c r="AK40291" s="121"/>
    </row>
    <row r="40292" spans="37:37" ht="12.75">
      <c r="AK40292" s="121"/>
    </row>
    <row r="40293" spans="37:37" ht="12.75">
      <c r="AK40293" s="121"/>
    </row>
    <row r="40294" spans="37:37" ht="12.75">
      <c r="AK40294" s="121"/>
    </row>
    <row r="40295" spans="37:37" ht="12.75">
      <c r="AK40295" s="121"/>
    </row>
    <row r="40296" spans="37:37" ht="12.75">
      <c r="AK40296" s="121"/>
    </row>
    <row r="40297" spans="37:37" ht="12.75">
      <c r="AK40297" s="121"/>
    </row>
    <row r="40298" spans="37:37" ht="12.75">
      <c r="AK40298" s="121"/>
    </row>
    <row r="40299" spans="37:37" ht="12.75">
      <c r="AK40299" s="121"/>
    </row>
    <row r="40300" spans="37:37" ht="12.75">
      <c r="AK40300" s="121"/>
    </row>
    <row r="40301" spans="37:37" ht="12.75">
      <c r="AK40301" s="121"/>
    </row>
    <row r="40302" spans="37:37" ht="12.75">
      <c r="AK40302" s="121"/>
    </row>
    <row r="40303" spans="37:37" ht="12.75">
      <c r="AK40303" s="121"/>
    </row>
    <row r="40304" spans="37:37" ht="12.75">
      <c r="AK40304" s="121"/>
    </row>
    <row r="40305" spans="37:37" ht="12.75">
      <c r="AK40305" s="121"/>
    </row>
    <row r="40306" spans="37:37" ht="12.75">
      <c r="AK40306" s="121"/>
    </row>
    <row r="40307" spans="37:37" ht="12.75">
      <c r="AK40307" s="121"/>
    </row>
    <row r="40308" spans="37:37" ht="12.75">
      <c r="AK40308" s="121"/>
    </row>
    <row r="40309" spans="37:37" ht="12.75">
      <c r="AK40309" s="121"/>
    </row>
    <row r="40310" spans="37:37" ht="12.75">
      <c r="AK40310" s="121"/>
    </row>
    <row r="40311" spans="37:37" ht="12.75">
      <c r="AK40311" s="121"/>
    </row>
    <row r="40312" spans="37:37" ht="12.75">
      <c r="AK40312" s="121"/>
    </row>
    <row r="40313" spans="37:37" ht="12.75">
      <c r="AK40313" s="121"/>
    </row>
    <row r="40314" spans="37:37" ht="12.75">
      <c r="AK40314" s="121"/>
    </row>
    <row r="40315" spans="37:37" ht="12.75">
      <c r="AK40315" s="121"/>
    </row>
    <row r="40316" spans="37:37" ht="12.75">
      <c r="AK40316" s="121"/>
    </row>
    <row r="40317" spans="37:37" ht="12.75">
      <c r="AK40317" s="121"/>
    </row>
    <row r="40318" spans="37:37" ht="12.75">
      <c r="AK40318" s="121"/>
    </row>
    <row r="40319" spans="37:37" ht="12.75">
      <c r="AK40319" s="121"/>
    </row>
    <row r="40320" spans="37:37" ht="12.75">
      <c r="AK40320" s="121"/>
    </row>
    <row r="40321" spans="37:37" ht="12.75">
      <c r="AK40321" s="121"/>
    </row>
    <row r="40322" spans="37:37" ht="12.75">
      <c r="AK40322" s="121"/>
    </row>
    <row r="40323" spans="37:37" ht="12.75">
      <c r="AK40323" s="121"/>
    </row>
    <row r="40324" spans="37:37" ht="12.75">
      <c r="AK40324" s="121"/>
    </row>
    <row r="40325" spans="37:37" ht="12.75">
      <c r="AK40325" s="121"/>
    </row>
    <row r="40326" spans="37:37" ht="12.75">
      <c r="AK40326" s="121"/>
    </row>
    <row r="40327" spans="37:37" ht="12.75">
      <c r="AK40327" s="121"/>
    </row>
    <row r="40328" spans="37:37" ht="12.75">
      <c r="AK40328" s="121"/>
    </row>
    <row r="40329" spans="37:37" ht="12.75">
      <c r="AK40329" s="121"/>
    </row>
    <row r="40330" spans="37:37" ht="12.75">
      <c r="AK40330" s="121"/>
    </row>
    <row r="40331" spans="37:37" ht="12.75">
      <c r="AK40331" s="121"/>
    </row>
    <row r="40332" spans="37:37" ht="12.75">
      <c r="AK40332" s="121"/>
    </row>
    <row r="40333" spans="37:37" ht="12.75">
      <c r="AK40333" s="121"/>
    </row>
    <row r="40334" spans="37:37" ht="12.75">
      <c r="AK40334" s="121"/>
    </row>
    <row r="40335" spans="37:37" ht="12.75">
      <c r="AK40335" s="121"/>
    </row>
    <row r="40336" spans="37:37" ht="12.75">
      <c r="AK40336" s="121"/>
    </row>
    <row r="40337" spans="37:37" ht="12.75">
      <c r="AK40337" s="121"/>
    </row>
    <row r="40338" spans="37:37" ht="12.75">
      <c r="AK40338" s="121"/>
    </row>
    <row r="40339" spans="37:37" ht="12.75">
      <c r="AK40339" s="121"/>
    </row>
    <row r="40340" spans="37:37" ht="12.75">
      <c r="AK40340" s="121"/>
    </row>
    <row r="40341" spans="37:37" ht="12.75">
      <c r="AK40341" s="121"/>
    </row>
    <row r="40342" spans="37:37" ht="12.75">
      <c r="AK40342" s="121"/>
    </row>
    <row r="40343" spans="37:37" ht="12.75">
      <c r="AK40343" s="121"/>
    </row>
    <row r="40344" spans="37:37" ht="12.75">
      <c r="AK40344" s="121"/>
    </row>
    <row r="40345" spans="37:37" ht="12.75">
      <c r="AK40345" s="121"/>
    </row>
    <row r="40346" spans="37:37" ht="12.75">
      <c r="AK40346" s="121"/>
    </row>
    <row r="40347" spans="37:37" ht="12.75">
      <c r="AK40347" s="121"/>
    </row>
    <row r="40348" spans="37:37" ht="12.75">
      <c r="AK40348" s="121"/>
    </row>
    <row r="40349" spans="37:37" ht="12.75">
      <c r="AK40349" s="121"/>
    </row>
    <row r="40350" spans="37:37" ht="12.75">
      <c r="AK40350" s="121"/>
    </row>
    <row r="40351" spans="37:37" ht="12.75">
      <c r="AK40351" s="121"/>
    </row>
    <row r="40352" spans="37:37" ht="12.75">
      <c r="AK40352" s="121"/>
    </row>
    <row r="40353" spans="37:37" ht="12.75">
      <c r="AK40353" s="121"/>
    </row>
    <row r="40354" spans="37:37" ht="12.75">
      <c r="AK40354" s="121"/>
    </row>
    <row r="40355" spans="37:37" ht="12.75">
      <c r="AK40355" s="121"/>
    </row>
    <row r="40356" spans="37:37" ht="12.75">
      <c r="AK40356" s="121"/>
    </row>
    <row r="40357" spans="37:37" ht="12.75">
      <c r="AK40357" s="121"/>
    </row>
    <row r="40358" spans="37:37" ht="12.75">
      <c r="AK40358" s="121"/>
    </row>
    <row r="40359" spans="37:37" ht="12.75">
      <c r="AK40359" s="121"/>
    </row>
    <row r="40360" spans="37:37" ht="12.75">
      <c r="AK40360" s="121"/>
    </row>
    <row r="40361" spans="37:37" ht="12.75">
      <c r="AK40361" s="121"/>
    </row>
    <row r="40362" spans="37:37" ht="12.75">
      <c r="AK40362" s="121"/>
    </row>
    <row r="40363" spans="37:37" ht="12.75">
      <c r="AK40363" s="121"/>
    </row>
    <row r="40364" spans="37:37" ht="12.75">
      <c r="AK40364" s="121"/>
    </row>
    <row r="40365" spans="37:37" ht="12.75">
      <c r="AK40365" s="121"/>
    </row>
    <row r="40366" spans="37:37" ht="12.75">
      <c r="AK40366" s="121"/>
    </row>
    <row r="40367" spans="37:37" ht="12.75">
      <c r="AK40367" s="121"/>
    </row>
    <row r="40368" spans="37:37" ht="12.75">
      <c r="AK40368" s="121"/>
    </row>
    <row r="40369" spans="37:37" ht="12.75">
      <c r="AK40369" s="121"/>
    </row>
    <row r="40370" spans="37:37" ht="12.75">
      <c r="AK40370" s="121"/>
    </row>
    <row r="40371" spans="37:37" ht="12.75">
      <c r="AK40371" s="121"/>
    </row>
    <row r="40372" spans="37:37" ht="12.75">
      <c r="AK40372" s="121"/>
    </row>
    <row r="40373" spans="37:37" ht="12.75">
      <c r="AK40373" s="121"/>
    </row>
    <row r="40374" spans="37:37" ht="12.75">
      <c r="AK40374" s="121"/>
    </row>
    <row r="40375" spans="37:37" ht="12.75">
      <c r="AK40375" s="121"/>
    </row>
    <row r="40376" spans="37:37" ht="12.75">
      <c r="AK40376" s="121"/>
    </row>
    <row r="40377" spans="37:37" ht="12.75">
      <c r="AK40377" s="121"/>
    </row>
    <row r="40378" spans="37:37" ht="12.75">
      <c r="AK40378" s="121"/>
    </row>
    <row r="40379" spans="37:37" ht="12.75">
      <c r="AK40379" s="121"/>
    </row>
    <row r="40380" spans="37:37" ht="12.75">
      <c r="AK40380" s="121"/>
    </row>
    <row r="40381" spans="37:37" ht="12.75">
      <c r="AK40381" s="121"/>
    </row>
    <row r="40382" spans="37:37" ht="12.75">
      <c r="AK40382" s="121"/>
    </row>
    <row r="40383" spans="37:37" ht="12.75">
      <c r="AK40383" s="121"/>
    </row>
    <row r="40384" spans="37:37" ht="12.75">
      <c r="AK40384" s="121"/>
    </row>
    <row r="40385" spans="37:37" ht="12.75">
      <c r="AK40385" s="121"/>
    </row>
    <row r="40386" spans="37:37" ht="12.75">
      <c r="AK40386" s="121"/>
    </row>
    <row r="40387" spans="37:37" ht="12.75">
      <c r="AK40387" s="121"/>
    </row>
    <row r="40388" spans="37:37" ht="12.75">
      <c r="AK40388" s="121"/>
    </row>
    <row r="40389" spans="37:37" ht="12.75">
      <c r="AK40389" s="121"/>
    </row>
    <row r="40390" spans="37:37" ht="12.75">
      <c r="AK40390" s="121"/>
    </row>
    <row r="40391" spans="37:37" ht="12.75">
      <c r="AK40391" s="121"/>
    </row>
    <row r="40392" spans="37:37" ht="12.75">
      <c r="AK40392" s="121"/>
    </row>
    <row r="40393" spans="37:37" ht="12.75">
      <c r="AK40393" s="121"/>
    </row>
    <row r="40394" spans="37:37" ht="12.75">
      <c r="AK40394" s="121"/>
    </row>
    <row r="40395" spans="37:37" ht="12.75">
      <c r="AK40395" s="121"/>
    </row>
    <row r="40396" spans="37:37" ht="12.75">
      <c r="AK40396" s="121"/>
    </row>
    <row r="40397" spans="37:37" ht="12.75">
      <c r="AK40397" s="121"/>
    </row>
    <row r="40398" spans="37:37" ht="12.75">
      <c r="AK40398" s="121"/>
    </row>
    <row r="40399" spans="37:37" ht="12.75">
      <c r="AK40399" s="121"/>
    </row>
    <row r="40400" spans="37:37" ht="12.75">
      <c r="AK40400" s="121"/>
    </row>
    <row r="40401" spans="37:37" ht="12.75">
      <c r="AK40401" s="121"/>
    </row>
    <row r="40402" spans="37:37" ht="12.75">
      <c r="AK40402" s="121"/>
    </row>
    <row r="40403" spans="37:37" ht="12.75">
      <c r="AK40403" s="121"/>
    </row>
    <row r="40404" spans="37:37" ht="12.75">
      <c r="AK40404" s="121"/>
    </row>
    <row r="40405" spans="37:37" ht="12.75">
      <c r="AK40405" s="121"/>
    </row>
    <row r="40406" spans="37:37" ht="12.75">
      <c r="AK40406" s="121"/>
    </row>
    <row r="40407" spans="37:37" ht="12.75">
      <c r="AK40407" s="121"/>
    </row>
    <row r="40408" spans="37:37" ht="12.75">
      <c r="AK40408" s="121"/>
    </row>
    <row r="40409" spans="37:37" ht="12.75">
      <c r="AK40409" s="121"/>
    </row>
    <row r="40410" spans="37:37" ht="12.75">
      <c r="AK40410" s="121"/>
    </row>
    <row r="40411" spans="37:37" ht="12.75">
      <c r="AK40411" s="121"/>
    </row>
    <row r="40412" spans="37:37" ht="12.75">
      <c r="AK40412" s="121"/>
    </row>
    <row r="40413" spans="37:37" ht="12.75">
      <c r="AK40413" s="121"/>
    </row>
    <row r="40414" spans="37:37" ht="12.75">
      <c r="AK40414" s="121"/>
    </row>
    <row r="40415" spans="37:37" ht="12.75">
      <c r="AK40415" s="121"/>
    </row>
    <row r="40416" spans="37:37" ht="12.75">
      <c r="AK40416" s="121"/>
    </row>
    <row r="40417" spans="37:37" ht="12.75">
      <c r="AK40417" s="121"/>
    </row>
    <row r="40418" spans="37:37" ht="12.75">
      <c r="AK40418" s="121"/>
    </row>
    <row r="40419" spans="37:37" ht="12.75">
      <c r="AK40419" s="121"/>
    </row>
    <row r="40420" spans="37:37" ht="12.75">
      <c r="AK40420" s="121"/>
    </row>
    <row r="40421" spans="37:37" ht="12.75">
      <c r="AK40421" s="121"/>
    </row>
    <row r="40422" spans="37:37" ht="12.75">
      <c r="AK40422" s="121"/>
    </row>
    <row r="40423" spans="37:37" ht="12.75">
      <c r="AK40423" s="121"/>
    </row>
    <row r="40424" spans="37:37" ht="12.75">
      <c r="AK40424" s="121"/>
    </row>
    <row r="40425" spans="37:37" ht="12.75">
      <c r="AK40425" s="121"/>
    </row>
    <row r="40426" spans="37:37" ht="12.75">
      <c r="AK40426" s="121"/>
    </row>
    <row r="40427" spans="37:37" ht="12.75">
      <c r="AK40427" s="121"/>
    </row>
    <row r="40428" spans="37:37" ht="12.75">
      <c r="AK40428" s="121"/>
    </row>
    <row r="40429" spans="37:37" ht="12.75">
      <c r="AK40429" s="121"/>
    </row>
    <row r="40430" spans="37:37" ht="12.75">
      <c r="AK40430" s="121"/>
    </row>
    <row r="40431" spans="37:37" ht="12.75">
      <c r="AK40431" s="121"/>
    </row>
    <row r="40432" spans="37:37" ht="12.75">
      <c r="AK40432" s="121"/>
    </row>
    <row r="40433" spans="37:37" ht="12.75">
      <c r="AK40433" s="121"/>
    </row>
    <row r="40434" spans="37:37" ht="12.75">
      <c r="AK40434" s="121"/>
    </row>
    <row r="40435" spans="37:37" ht="12.75">
      <c r="AK40435" s="121"/>
    </row>
    <row r="40436" spans="37:37" ht="12.75">
      <c r="AK40436" s="121"/>
    </row>
    <row r="40437" spans="37:37" ht="12.75">
      <c r="AK40437" s="121"/>
    </row>
    <row r="40438" spans="37:37" ht="12.75">
      <c r="AK40438" s="121"/>
    </row>
    <row r="40439" spans="37:37" ht="12.75">
      <c r="AK40439" s="121"/>
    </row>
    <row r="40440" spans="37:37" ht="12.75">
      <c r="AK40440" s="121"/>
    </row>
    <row r="40441" spans="37:37" ht="12.75">
      <c r="AK40441" s="121"/>
    </row>
    <row r="40442" spans="37:37" ht="12.75">
      <c r="AK40442" s="121"/>
    </row>
    <row r="40443" spans="37:37" ht="12.75">
      <c r="AK40443" s="121"/>
    </row>
    <row r="40444" spans="37:37" ht="12.75">
      <c r="AK40444" s="121"/>
    </row>
    <row r="40445" spans="37:37" ht="12.75">
      <c r="AK40445" s="121"/>
    </row>
    <row r="40446" spans="37:37" ht="12.75">
      <c r="AK40446" s="121"/>
    </row>
    <row r="40447" spans="37:37" ht="12.75">
      <c r="AK40447" s="121"/>
    </row>
    <row r="40448" spans="37:37" ht="12.75">
      <c r="AK40448" s="121"/>
    </row>
    <row r="40449" spans="37:37" ht="12.75">
      <c r="AK40449" s="121"/>
    </row>
    <row r="40450" spans="37:37" ht="12.75">
      <c r="AK40450" s="121"/>
    </row>
    <row r="40451" spans="37:37" ht="12.75">
      <c r="AK40451" s="121"/>
    </row>
    <row r="40452" spans="37:37" ht="12.75">
      <c r="AK40452" s="121"/>
    </row>
    <row r="40453" spans="37:37" ht="12.75">
      <c r="AK40453" s="121"/>
    </row>
    <row r="40454" spans="37:37" ht="12.75">
      <c r="AK40454" s="121"/>
    </row>
    <row r="40455" spans="37:37" ht="12.75">
      <c r="AK40455" s="121"/>
    </row>
    <row r="40456" spans="37:37" ht="12.75">
      <c r="AK40456" s="121"/>
    </row>
    <row r="40457" spans="37:37" ht="12.75">
      <c r="AK40457" s="121"/>
    </row>
    <row r="40458" spans="37:37" ht="12.75">
      <c r="AK40458" s="121"/>
    </row>
    <row r="40459" spans="37:37" ht="12.75">
      <c r="AK40459" s="121"/>
    </row>
    <row r="40460" spans="37:37" ht="12.75">
      <c r="AK40460" s="121"/>
    </row>
    <row r="40461" spans="37:37" ht="12.75">
      <c r="AK40461" s="121"/>
    </row>
    <row r="40462" spans="37:37" ht="12.75">
      <c r="AK40462" s="121"/>
    </row>
    <row r="40463" spans="37:37" ht="12.75">
      <c r="AK40463" s="121"/>
    </row>
    <row r="40464" spans="37:37" ht="12.75">
      <c r="AK40464" s="121"/>
    </row>
    <row r="40465" spans="37:37" ht="12.75">
      <c r="AK40465" s="121"/>
    </row>
    <row r="40466" spans="37:37" ht="12.75">
      <c r="AK40466" s="121"/>
    </row>
    <row r="40467" spans="37:37" ht="12.75">
      <c r="AK40467" s="121"/>
    </row>
    <row r="40468" spans="37:37" ht="12.75">
      <c r="AK40468" s="121"/>
    </row>
    <row r="40469" spans="37:37" ht="12.75">
      <c r="AK40469" s="121"/>
    </row>
    <row r="40470" spans="37:37" ht="12.75">
      <c r="AK40470" s="121"/>
    </row>
    <row r="40471" spans="37:37" ht="12.75">
      <c r="AK40471" s="121"/>
    </row>
    <row r="40472" spans="37:37" ht="12.75">
      <c r="AK40472" s="121"/>
    </row>
    <row r="40473" spans="37:37" ht="12.75">
      <c r="AK40473" s="121"/>
    </row>
    <row r="40474" spans="37:37" ht="12.75">
      <c r="AK40474" s="121"/>
    </row>
    <row r="40475" spans="37:37" ht="12.75">
      <c r="AK40475" s="121"/>
    </row>
    <row r="40476" spans="37:37" ht="12.75">
      <c r="AK40476" s="121"/>
    </row>
    <row r="40477" spans="37:37" ht="12.75">
      <c r="AK40477" s="121"/>
    </row>
    <row r="40478" spans="37:37" ht="12.75">
      <c r="AK40478" s="121"/>
    </row>
    <row r="40479" spans="37:37" ht="12.75">
      <c r="AK40479" s="121"/>
    </row>
    <row r="40480" spans="37:37" ht="12.75">
      <c r="AK40480" s="121"/>
    </row>
    <row r="40481" spans="37:37" ht="12.75">
      <c r="AK40481" s="121"/>
    </row>
    <row r="40482" spans="37:37" ht="12.75">
      <c r="AK40482" s="121"/>
    </row>
    <row r="40483" spans="37:37" ht="12.75">
      <c r="AK40483" s="121"/>
    </row>
    <row r="40484" spans="37:37" ht="12.75">
      <c r="AK40484" s="121"/>
    </row>
    <row r="40485" spans="37:37" ht="12.75">
      <c r="AK40485" s="121"/>
    </row>
    <row r="40486" spans="37:37" ht="12.75">
      <c r="AK40486" s="121"/>
    </row>
    <row r="40487" spans="37:37" ht="12.75">
      <c r="AK40487" s="121"/>
    </row>
    <row r="40488" spans="37:37" ht="12.75">
      <c r="AK40488" s="121"/>
    </row>
    <row r="40489" spans="37:37" ht="12.75">
      <c r="AK40489" s="121"/>
    </row>
    <row r="40490" spans="37:37" ht="12.75">
      <c r="AK40490" s="121"/>
    </row>
    <row r="40491" spans="37:37" ht="12.75">
      <c r="AK40491" s="121"/>
    </row>
    <row r="40492" spans="37:37" ht="12.75">
      <c r="AK40492" s="121"/>
    </row>
    <row r="40493" spans="37:37" ht="12.75">
      <c r="AK40493" s="121"/>
    </row>
    <row r="40494" spans="37:37" ht="12.75">
      <c r="AK40494" s="121"/>
    </row>
    <row r="40495" spans="37:37" ht="12.75">
      <c r="AK40495" s="121"/>
    </row>
    <row r="40496" spans="37:37" ht="12.75">
      <c r="AK40496" s="121"/>
    </row>
    <row r="40497" spans="37:37" ht="12.75">
      <c r="AK40497" s="121"/>
    </row>
    <row r="40498" spans="37:37" ht="12.75">
      <c r="AK40498" s="121"/>
    </row>
    <row r="40499" spans="37:37" ht="12.75">
      <c r="AK40499" s="121"/>
    </row>
    <row r="40500" spans="37:37" ht="12.75">
      <c r="AK40500" s="121"/>
    </row>
    <row r="40501" spans="37:37" ht="12.75">
      <c r="AK40501" s="121"/>
    </row>
    <row r="40502" spans="37:37" ht="12.75">
      <c r="AK40502" s="121"/>
    </row>
    <row r="40503" spans="37:37" ht="12.75">
      <c r="AK40503" s="121"/>
    </row>
    <row r="40504" spans="37:37" ht="12.75">
      <c r="AK40504" s="121"/>
    </row>
    <row r="40505" spans="37:37" ht="12.75">
      <c r="AK40505" s="121"/>
    </row>
    <row r="40506" spans="37:37" ht="12.75">
      <c r="AK40506" s="121"/>
    </row>
    <row r="40507" spans="37:37" ht="12.75">
      <c r="AK40507" s="121"/>
    </row>
    <row r="40508" spans="37:37" ht="12.75">
      <c r="AK40508" s="121"/>
    </row>
    <row r="40509" spans="37:37" ht="12.75">
      <c r="AK40509" s="121"/>
    </row>
    <row r="40510" spans="37:37" ht="12.75">
      <c r="AK40510" s="121"/>
    </row>
    <row r="40511" spans="37:37" ht="12.75">
      <c r="AK40511" s="121"/>
    </row>
    <row r="40512" spans="37:37" ht="12.75">
      <c r="AK40512" s="121"/>
    </row>
    <row r="40513" spans="37:37" ht="12.75">
      <c r="AK40513" s="121"/>
    </row>
    <row r="40514" spans="37:37" ht="12.75">
      <c r="AK40514" s="121"/>
    </row>
    <row r="40515" spans="37:37" ht="12.75">
      <c r="AK40515" s="121"/>
    </row>
    <row r="40516" spans="37:37" ht="12.75">
      <c r="AK40516" s="121"/>
    </row>
    <row r="40517" spans="37:37" ht="12.75">
      <c r="AK40517" s="121"/>
    </row>
    <row r="40518" spans="37:37" ht="12.75">
      <c r="AK40518" s="121"/>
    </row>
    <row r="40519" spans="37:37" ht="12.75">
      <c r="AK40519" s="121"/>
    </row>
    <row r="40520" spans="37:37" ht="12.75">
      <c r="AK40520" s="121"/>
    </row>
    <row r="40521" spans="37:37" ht="12.75">
      <c r="AK40521" s="121"/>
    </row>
    <row r="40522" spans="37:37" ht="12.75">
      <c r="AK40522" s="121"/>
    </row>
    <row r="40523" spans="37:37" ht="12.75">
      <c r="AK40523" s="121"/>
    </row>
    <row r="40524" spans="37:37" ht="12.75">
      <c r="AK40524" s="121"/>
    </row>
    <row r="40525" spans="37:37" ht="12.75">
      <c r="AK40525" s="121"/>
    </row>
    <row r="40526" spans="37:37" ht="12.75">
      <c r="AK40526" s="121"/>
    </row>
    <row r="40527" spans="37:37" ht="12.75">
      <c r="AK40527" s="121"/>
    </row>
    <row r="40528" spans="37:37" ht="12.75">
      <c r="AK40528" s="121"/>
    </row>
    <row r="40529" spans="37:37" ht="12.75">
      <c r="AK40529" s="121"/>
    </row>
    <row r="40530" spans="37:37" ht="12.75">
      <c r="AK40530" s="121"/>
    </row>
    <row r="40531" spans="37:37" ht="12.75">
      <c r="AK40531" s="121"/>
    </row>
    <row r="40532" spans="37:37" ht="12.75">
      <c r="AK40532" s="121"/>
    </row>
    <row r="40533" spans="37:37" ht="12.75">
      <c r="AK40533" s="121"/>
    </row>
    <row r="40534" spans="37:37" ht="12.75">
      <c r="AK40534" s="121"/>
    </row>
    <row r="40535" spans="37:37" ht="12.75">
      <c r="AK40535" s="121"/>
    </row>
    <row r="40536" spans="37:37" ht="12.75">
      <c r="AK40536" s="121"/>
    </row>
    <row r="40537" spans="37:37" ht="12.75">
      <c r="AK40537" s="121"/>
    </row>
    <row r="40538" spans="37:37" ht="12.75">
      <c r="AK40538" s="121"/>
    </row>
    <row r="40539" spans="37:37" ht="12.75">
      <c r="AK40539" s="121"/>
    </row>
    <row r="40540" spans="37:37" ht="12.75">
      <c r="AK40540" s="121"/>
    </row>
    <row r="40541" spans="37:37" ht="12.75">
      <c r="AK40541" s="121"/>
    </row>
    <row r="40542" spans="37:37" ht="12.75">
      <c r="AK40542" s="121"/>
    </row>
    <row r="40543" spans="37:37" ht="12.75">
      <c r="AK40543" s="121"/>
    </row>
    <row r="40544" spans="37:37" ht="12.75">
      <c r="AK40544" s="121"/>
    </row>
    <row r="40545" spans="37:37" ht="12.75">
      <c r="AK40545" s="121"/>
    </row>
    <row r="40546" spans="37:37" ht="12.75">
      <c r="AK40546" s="121"/>
    </row>
    <row r="40547" spans="37:37" ht="12.75">
      <c r="AK40547" s="121"/>
    </row>
    <row r="40548" spans="37:37" ht="12.75">
      <c r="AK40548" s="121"/>
    </row>
    <row r="40549" spans="37:37" ht="12.75">
      <c r="AK40549" s="121"/>
    </row>
    <row r="40550" spans="37:37" ht="12.75">
      <c r="AK40550" s="121"/>
    </row>
    <row r="40551" spans="37:37" ht="12.75">
      <c r="AK40551" s="121"/>
    </row>
    <row r="40552" spans="37:37" ht="12.75">
      <c r="AK40552" s="121"/>
    </row>
    <row r="40553" spans="37:37" ht="12.75">
      <c r="AK40553" s="121"/>
    </row>
    <row r="40554" spans="37:37" ht="12.75">
      <c r="AK40554" s="121"/>
    </row>
    <row r="40555" spans="37:37" ht="12.75">
      <c r="AK40555" s="121"/>
    </row>
    <row r="40556" spans="37:37" ht="12.75">
      <c r="AK40556" s="121"/>
    </row>
    <row r="40557" spans="37:37" ht="12.75">
      <c r="AK40557" s="121"/>
    </row>
    <row r="40558" spans="37:37" ht="12.75">
      <c r="AK40558" s="121"/>
    </row>
    <row r="40559" spans="37:37" ht="12.75">
      <c r="AK40559" s="121"/>
    </row>
    <row r="40560" spans="37:37" ht="12.75">
      <c r="AK40560" s="121"/>
    </row>
    <row r="40561" spans="37:37" ht="12.75">
      <c r="AK40561" s="121"/>
    </row>
    <row r="40562" spans="37:37" ht="12.75">
      <c r="AK40562" s="121"/>
    </row>
    <row r="40563" spans="37:37" ht="12.75">
      <c r="AK40563" s="121"/>
    </row>
    <row r="40564" spans="37:37" ht="12.75">
      <c r="AK40564" s="121"/>
    </row>
    <row r="40565" spans="37:37" ht="12.75">
      <c r="AK40565" s="121"/>
    </row>
    <row r="40566" spans="37:37" ht="12.75">
      <c r="AK40566" s="121"/>
    </row>
    <row r="40567" spans="37:37" ht="12.75">
      <c r="AK40567" s="121"/>
    </row>
    <row r="40568" spans="37:37" ht="12.75">
      <c r="AK40568" s="121"/>
    </row>
    <row r="40569" spans="37:37" ht="12.75">
      <c r="AK40569" s="121"/>
    </row>
    <row r="40570" spans="37:37" ht="12.75">
      <c r="AK40570" s="121"/>
    </row>
    <row r="40571" spans="37:37" ht="12.75">
      <c r="AK40571" s="121"/>
    </row>
    <row r="40572" spans="37:37" ht="12.75">
      <c r="AK40572" s="121"/>
    </row>
    <row r="40573" spans="37:37" ht="12.75">
      <c r="AK40573" s="121"/>
    </row>
    <row r="40574" spans="37:37" ht="12.75">
      <c r="AK40574" s="121"/>
    </row>
    <row r="40575" spans="37:37" ht="12.75">
      <c r="AK40575" s="121"/>
    </row>
    <row r="40576" spans="37:37" ht="12.75">
      <c r="AK40576" s="121"/>
    </row>
    <row r="40577" spans="37:37" ht="12.75">
      <c r="AK40577" s="121"/>
    </row>
    <row r="40578" spans="37:37" ht="12.75">
      <c r="AK40578" s="121"/>
    </row>
    <row r="40579" spans="37:37" ht="12.75">
      <c r="AK40579" s="121"/>
    </row>
    <row r="40580" spans="37:37" ht="12.75">
      <c r="AK40580" s="121"/>
    </row>
    <row r="40581" spans="37:37" ht="12.75">
      <c r="AK40581" s="121"/>
    </row>
    <row r="40582" spans="37:37" ht="12.75">
      <c r="AK40582" s="121"/>
    </row>
    <row r="40583" spans="37:37" ht="12.75">
      <c r="AK40583" s="121"/>
    </row>
    <row r="40584" spans="37:37" ht="12.75">
      <c r="AK40584" s="121"/>
    </row>
    <row r="40585" spans="37:37" ht="12.75">
      <c r="AK40585" s="121"/>
    </row>
    <row r="40586" spans="37:37" ht="12.75">
      <c r="AK40586" s="121"/>
    </row>
    <row r="40587" spans="37:37" ht="12.75">
      <c r="AK40587" s="121"/>
    </row>
    <row r="40588" spans="37:37" ht="12.75">
      <c r="AK40588" s="121"/>
    </row>
    <row r="40589" spans="37:37" ht="12.75">
      <c r="AK40589" s="121"/>
    </row>
    <row r="40590" spans="37:37" ht="12.75">
      <c r="AK40590" s="121"/>
    </row>
    <row r="40591" spans="37:37" ht="12.75">
      <c r="AK40591" s="121"/>
    </row>
    <row r="40592" spans="37:37" ht="12.75">
      <c r="AK40592" s="121"/>
    </row>
    <row r="40593" spans="37:37" ht="12.75">
      <c r="AK40593" s="121"/>
    </row>
    <row r="40594" spans="37:37" ht="12.75">
      <c r="AK40594" s="121"/>
    </row>
    <row r="40595" spans="37:37" ht="12.75">
      <c r="AK40595" s="121"/>
    </row>
    <row r="40596" spans="37:37" ht="12.75">
      <c r="AK40596" s="121"/>
    </row>
    <row r="40597" spans="37:37" ht="12.75">
      <c r="AK40597" s="121"/>
    </row>
    <row r="40598" spans="37:37" ht="12.75">
      <c r="AK40598" s="121"/>
    </row>
    <row r="40599" spans="37:37" ht="12.75">
      <c r="AK40599" s="121"/>
    </row>
    <row r="40600" spans="37:37" ht="12.75">
      <c r="AK40600" s="121"/>
    </row>
    <row r="40601" spans="37:37" ht="12.75">
      <c r="AK40601" s="121"/>
    </row>
    <row r="40602" spans="37:37" ht="12.75">
      <c r="AK40602" s="121"/>
    </row>
    <row r="40603" spans="37:37" ht="12.75">
      <c r="AK40603" s="121"/>
    </row>
    <row r="40604" spans="37:37" ht="12.75">
      <c r="AK40604" s="121"/>
    </row>
    <row r="40605" spans="37:37" ht="12.75">
      <c r="AK40605" s="121"/>
    </row>
    <row r="40606" spans="37:37" ht="12.75">
      <c r="AK40606" s="121"/>
    </row>
    <row r="40607" spans="37:37" ht="12.75">
      <c r="AK40607" s="121"/>
    </row>
    <row r="40608" spans="37:37" ht="12.75">
      <c r="AK40608" s="121"/>
    </row>
    <row r="40609" spans="37:37" ht="12.75">
      <c r="AK40609" s="121"/>
    </row>
    <row r="40610" spans="37:37" ht="12.75">
      <c r="AK40610" s="121"/>
    </row>
    <row r="40611" spans="37:37" ht="12.75">
      <c r="AK40611" s="121"/>
    </row>
    <row r="40612" spans="37:37" ht="12.75">
      <c r="AK40612" s="121"/>
    </row>
    <row r="40613" spans="37:37" ht="12.75">
      <c r="AK40613" s="121"/>
    </row>
    <row r="40614" spans="37:37" ht="12.75">
      <c r="AK40614" s="121"/>
    </row>
    <row r="40615" spans="37:37" ht="12.75">
      <c r="AK40615" s="121"/>
    </row>
    <row r="40616" spans="37:37" ht="12.75">
      <c r="AK40616" s="121"/>
    </row>
    <row r="40617" spans="37:37" ht="12.75">
      <c r="AK40617" s="121"/>
    </row>
    <row r="40618" spans="37:37" ht="12.75">
      <c r="AK40618" s="121"/>
    </row>
    <row r="40619" spans="37:37" ht="12.75">
      <c r="AK40619" s="121"/>
    </row>
    <row r="40620" spans="37:37" ht="12.75">
      <c r="AK40620" s="121"/>
    </row>
    <row r="40621" spans="37:37" ht="12.75">
      <c r="AK40621" s="121"/>
    </row>
    <row r="40622" spans="37:37" ht="12.75">
      <c r="AK40622" s="121"/>
    </row>
    <row r="40623" spans="37:37" ht="12.75">
      <c r="AK40623" s="121"/>
    </row>
    <row r="40624" spans="37:37" ht="12.75">
      <c r="AK40624" s="121"/>
    </row>
    <row r="40625" spans="37:37" ht="12.75">
      <c r="AK40625" s="121"/>
    </row>
    <row r="40626" spans="37:37" ht="12.75">
      <c r="AK40626" s="121"/>
    </row>
    <row r="40627" spans="37:37" ht="12.75">
      <c r="AK40627" s="121"/>
    </row>
    <row r="40628" spans="37:37" ht="12.75">
      <c r="AK40628" s="121"/>
    </row>
    <row r="40629" spans="37:37" ht="12.75">
      <c r="AK40629" s="121"/>
    </row>
    <row r="40630" spans="37:37" ht="12.75">
      <c r="AK40630" s="121"/>
    </row>
    <row r="40631" spans="37:37" ht="12.75">
      <c r="AK40631" s="121"/>
    </row>
    <row r="40632" spans="37:37" ht="12.75">
      <c r="AK40632" s="121"/>
    </row>
    <row r="40633" spans="37:37" ht="12.75">
      <c r="AK40633" s="121"/>
    </row>
    <row r="40634" spans="37:37" ht="12.75">
      <c r="AK40634" s="121"/>
    </row>
    <row r="40635" spans="37:37" ht="12.75">
      <c r="AK40635" s="121"/>
    </row>
    <row r="40636" spans="37:37" ht="12.75">
      <c r="AK40636" s="121"/>
    </row>
    <row r="40637" spans="37:37" ht="12.75">
      <c r="AK40637" s="121"/>
    </row>
    <row r="40638" spans="37:37" ht="12.75">
      <c r="AK40638" s="121"/>
    </row>
    <row r="40639" spans="37:37" ht="12.75">
      <c r="AK40639" s="121"/>
    </row>
    <row r="40640" spans="37:37" ht="12.75">
      <c r="AK40640" s="121"/>
    </row>
    <row r="40641" spans="37:37" ht="12.75">
      <c r="AK40641" s="121"/>
    </row>
    <row r="40642" spans="37:37" ht="12.75">
      <c r="AK40642" s="121"/>
    </row>
    <row r="40643" spans="37:37" ht="12.75">
      <c r="AK40643" s="121"/>
    </row>
    <row r="40644" spans="37:37" ht="12.75">
      <c r="AK40644" s="121"/>
    </row>
    <row r="40645" spans="37:37" ht="12.75">
      <c r="AK40645" s="121"/>
    </row>
    <row r="40646" spans="37:37" ht="12.75">
      <c r="AK40646" s="121"/>
    </row>
    <row r="40647" spans="37:37" ht="12.75">
      <c r="AK40647" s="121"/>
    </row>
    <row r="40648" spans="37:37" ht="12.75">
      <c r="AK40648" s="121"/>
    </row>
    <row r="40649" spans="37:37" ht="12.75">
      <c r="AK40649" s="121"/>
    </row>
    <row r="40650" spans="37:37" ht="12.75">
      <c r="AK40650" s="121"/>
    </row>
    <row r="40651" spans="37:37" ht="12.75">
      <c r="AK40651" s="121"/>
    </row>
    <row r="40652" spans="37:37" ht="12.75">
      <c r="AK40652" s="121"/>
    </row>
    <row r="40653" spans="37:37" ht="12.75">
      <c r="AK40653" s="121"/>
    </row>
    <row r="40654" spans="37:37" ht="12.75">
      <c r="AK40654" s="121"/>
    </row>
    <row r="40655" spans="37:37" ht="12.75">
      <c r="AK40655" s="121"/>
    </row>
    <row r="40656" spans="37:37" ht="12.75">
      <c r="AK40656" s="121"/>
    </row>
    <row r="40657" spans="37:37" ht="12.75">
      <c r="AK40657" s="121"/>
    </row>
    <row r="40658" spans="37:37" ht="12.75">
      <c r="AK40658" s="121"/>
    </row>
    <row r="40659" spans="37:37" ht="12.75">
      <c r="AK40659" s="121"/>
    </row>
    <row r="40660" spans="37:37" ht="12.75">
      <c r="AK40660" s="121"/>
    </row>
    <row r="40661" spans="37:37" ht="12.75">
      <c r="AK40661" s="121"/>
    </row>
    <row r="40662" spans="37:37" ht="12.75">
      <c r="AK40662" s="121"/>
    </row>
    <row r="40663" spans="37:37" ht="12.75">
      <c r="AK40663" s="121"/>
    </row>
    <row r="40664" spans="37:37" ht="12.75">
      <c r="AK40664" s="121"/>
    </row>
    <row r="40665" spans="37:37" ht="12.75">
      <c r="AK40665" s="121"/>
    </row>
    <row r="40666" spans="37:37" ht="12.75">
      <c r="AK40666" s="121"/>
    </row>
    <row r="40667" spans="37:37" ht="12.75">
      <c r="AK40667" s="121"/>
    </row>
    <row r="40668" spans="37:37" ht="12.75">
      <c r="AK40668" s="121"/>
    </row>
    <row r="40669" spans="37:37" ht="12.75">
      <c r="AK40669" s="121"/>
    </row>
    <row r="40670" spans="37:37" ht="12.75">
      <c r="AK40670" s="121"/>
    </row>
    <row r="40671" spans="37:37" ht="12.75">
      <c r="AK40671" s="121"/>
    </row>
    <row r="40672" spans="37:37" ht="12.75">
      <c r="AK40672" s="121"/>
    </row>
    <row r="40673" spans="37:37" ht="12.75">
      <c r="AK40673" s="121"/>
    </row>
    <row r="40674" spans="37:37" ht="12.75">
      <c r="AK40674" s="121"/>
    </row>
    <row r="40675" spans="37:37" ht="12.75">
      <c r="AK40675" s="121"/>
    </row>
    <row r="40676" spans="37:37" ht="12.75">
      <c r="AK40676" s="121"/>
    </row>
    <row r="40677" spans="37:37" ht="12.75">
      <c r="AK40677" s="121"/>
    </row>
    <row r="40678" spans="37:37" ht="12.75">
      <c r="AK40678" s="121"/>
    </row>
    <row r="40679" spans="37:37" ht="12.75">
      <c r="AK40679" s="121"/>
    </row>
    <row r="40680" spans="37:37" ht="12.75">
      <c r="AK40680" s="121"/>
    </row>
    <row r="40681" spans="37:37" ht="12.75">
      <c r="AK40681" s="121"/>
    </row>
    <row r="40682" spans="37:37" ht="12.75">
      <c r="AK40682" s="121"/>
    </row>
    <row r="40683" spans="37:37" ht="12.75">
      <c r="AK40683" s="121"/>
    </row>
    <row r="40684" spans="37:37" ht="12.75">
      <c r="AK40684" s="121"/>
    </row>
    <row r="40685" spans="37:37" ht="12.75">
      <c r="AK40685" s="121"/>
    </row>
    <row r="40686" spans="37:37" ht="12.75">
      <c r="AK40686" s="121"/>
    </row>
    <row r="40687" spans="37:37" ht="12.75">
      <c r="AK40687" s="121"/>
    </row>
    <row r="40688" spans="37:37" ht="12.75">
      <c r="AK40688" s="121"/>
    </row>
    <row r="40689" spans="37:37" ht="12.75">
      <c r="AK40689" s="121"/>
    </row>
    <row r="40690" spans="37:37" ht="12.75">
      <c r="AK40690" s="121"/>
    </row>
    <row r="40691" spans="37:37" ht="12.75">
      <c r="AK40691" s="121"/>
    </row>
    <row r="40692" spans="37:37" ht="12.75">
      <c r="AK40692" s="121"/>
    </row>
    <row r="40693" spans="37:37" ht="12.75">
      <c r="AK40693" s="121"/>
    </row>
    <row r="40694" spans="37:37" ht="12.75">
      <c r="AK40694" s="121"/>
    </row>
    <row r="40695" spans="37:37" ht="12.75">
      <c r="AK40695" s="121"/>
    </row>
    <row r="40696" spans="37:37" ht="12.75">
      <c r="AK40696" s="121"/>
    </row>
    <row r="40697" spans="37:37" ht="12.75">
      <c r="AK40697" s="121"/>
    </row>
    <row r="40698" spans="37:37" ht="12.75">
      <c r="AK40698" s="121"/>
    </row>
    <row r="40699" spans="37:37" ht="12.75">
      <c r="AK40699" s="121"/>
    </row>
    <row r="40700" spans="37:37" ht="12.75">
      <c r="AK40700" s="121"/>
    </row>
    <row r="40701" spans="37:37" ht="12.75">
      <c r="AK40701" s="121"/>
    </row>
    <row r="40702" spans="37:37" ht="12.75">
      <c r="AK40702" s="121"/>
    </row>
    <row r="40703" spans="37:37" ht="12.75">
      <c r="AK40703" s="121"/>
    </row>
    <row r="40704" spans="37:37" ht="12.75">
      <c r="AK40704" s="121"/>
    </row>
    <row r="40705" spans="37:37" ht="12.75">
      <c r="AK40705" s="121"/>
    </row>
    <row r="40706" spans="37:37" ht="12.75">
      <c r="AK40706" s="121"/>
    </row>
    <row r="40707" spans="37:37" ht="12.75">
      <c r="AK40707" s="121"/>
    </row>
    <row r="40708" spans="37:37" ht="12.75">
      <c r="AK40708" s="121"/>
    </row>
    <row r="40709" spans="37:37" ht="12.75">
      <c r="AK40709" s="121"/>
    </row>
    <row r="40710" spans="37:37" ht="12.75">
      <c r="AK40710" s="121"/>
    </row>
    <row r="40711" spans="37:37" ht="12.75">
      <c r="AK40711" s="121"/>
    </row>
    <row r="40712" spans="37:37" ht="12.75">
      <c r="AK40712" s="121"/>
    </row>
    <row r="40713" spans="37:37" ht="12.75">
      <c r="AK40713" s="121"/>
    </row>
    <row r="40714" spans="37:37" ht="12.75">
      <c r="AK40714" s="121"/>
    </row>
    <row r="40715" spans="37:37" ht="12.75">
      <c r="AK40715" s="121"/>
    </row>
    <row r="40716" spans="37:37" ht="12.75">
      <c r="AK40716" s="121"/>
    </row>
    <row r="40717" spans="37:37" ht="12.75">
      <c r="AK40717" s="121"/>
    </row>
    <row r="40718" spans="37:37" ht="12.75">
      <c r="AK40718" s="121"/>
    </row>
    <row r="40719" spans="37:37" ht="12.75">
      <c r="AK40719" s="121"/>
    </row>
    <row r="40720" spans="37:37" ht="12.75">
      <c r="AK40720" s="121"/>
    </row>
    <row r="40721" spans="37:37" ht="12.75">
      <c r="AK40721" s="121"/>
    </row>
    <row r="40722" spans="37:37" ht="12.75">
      <c r="AK40722" s="121"/>
    </row>
    <row r="40723" spans="37:37" ht="12.75">
      <c r="AK40723" s="121"/>
    </row>
    <row r="40724" spans="37:37" ht="12.75">
      <c r="AK40724" s="121"/>
    </row>
    <row r="40725" spans="37:37" ht="12.75">
      <c r="AK40725" s="121"/>
    </row>
    <row r="40726" spans="37:37" ht="12.75">
      <c r="AK40726" s="121"/>
    </row>
    <row r="40727" spans="37:37" ht="12.75">
      <c r="AK40727" s="121"/>
    </row>
    <row r="40728" spans="37:37" ht="12.75">
      <c r="AK40728" s="121"/>
    </row>
    <row r="40729" spans="37:37" ht="12.75">
      <c r="AK40729" s="121"/>
    </row>
    <row r="40730" spans="37:37" ht="12.75">
      <c r="AK40730" s="121"/>
    </row>
    <row r="40731" spans="37:37" ht="12.75">
      <c r="AK40731" s="121"/>
    </row>
    <row r="40732" spans="37:37" ht="12.75">
      <c r="AK40732" s="121"/>
    </row>
    <row r="40733" spans="37:37" ht="12.75">
      <c r="AK40733" s="121"/>
    </row>
    <row r="40734" spans="37:37" ht="12.75">
      <c r="AK40734" s="121"/>
    </row>
    <row r="40735" spans="37:37" ht="12.75">
      <c r="AK40735" s="121"/>
    </row>
    <row r="40736" spans="37:37" ht="12.75">
      <c r="AK40736" s="121"/>
    </row>
    <row r="40737" spans="37:37" ht="12.75">
      <c r="AK40737" s="121"/>
    </row>
    <row r="40738" spans="37:37" ht="12.75">
      <c r="AK40738" s="121"/>
    </row>
    <row r="40739" spans="37:37" ht="12.75">
      <c r="AK40739" s="121"/>
    </row>
    <row r="40740" spans="37:37" ht="12.75">
      <c r="AK40740" s="121"/>
    </row>
    <row r="40741" spans="37:37" ht="12.75">
      <c r="AK40741" s="121"/>
    </row>
    <row r="40742" spans="37:37" ht="12.75">
      <c r="AK40742" s="121"/>
    </row>
    <row r="40743" spans="37:37" ht="12.75">
      <c r="AK40743" s="121"/>
    </row>
    <row r="40744" spans="37:37" ht="12.75">
      <c r="AK40744" s="121"/>
    </row>
    <row r="40745" spans="37:37" ht="12.75">
      <c r="AK40745" s="121"/>
    </row>
    <row r="40746" spans="37:37" ht="12.75">
      <c r="AK40746" s="121"/>
    </row>
    <row r="40747" spans="37:37" ht="12.75">
      <c r="AK40747" s="121"/>
    </row>
    <row r="40748" spans="37:37" ht="12.75">
      <c r="AK40748" s="121"/>
    </row>
    <row r="40749" spans="37:37" ht="12.75">
      <c r="AK40749" s="121"/>
    </row>
    <row r="40750" spans="37:37" ht="12.75">
      <c r="AK40750" s="121"/>
    </row>
    <row r="40751" spans="37:37" ht="12.75">
      <c r="AK40751" s="121"/>
    </row>
    <row r="40752" spans="37:37" ht="12.75">
      <c r="AK40752" s="121"/>
    </row>
    <row r="40753" spans="37:37" ht="12.75">
      <c r="AK40753" s="121"/>
    </row>
    <row r="40754" spans="37:37" ht="12.75">
      <c r="AK40754" s="121"/>
    </row>
    <row r="40755" spans="37:37" ht="12.75">
      <c r="AK40755" s="121"/>
    </row>
    <row r="40756" spans="37:37" ht="12.75">
      <c r="AK40756" s="121"/>
    </row>
    <row r="40757" spans="37:37" ht="12.75">
      <c r="AK40757" s="121"/>
    </row>
    <row r="40758" spans="37:37" ht="12.75">
      <c r="AK40758" s="121"/>
    </row>
    <row r="40759" spans="37:37" ht="12.75">
      <c r="AK40759" s="121"/>
    </row>
    <row r="40760" spans="37:37" ht="12.75">
      <c r="AK40760" s="121"/>
    </row>
    <row r="40761" spans="37:37" ht="12.75">
      <c r="AK40761" s="121"/>
    </row>
    <row r="40762" spans="37:37" ht="12.75">
      <c r="AK40762" s="121"/>
    </row>
    <row r="40763" spans="37:37" ht="12.75">
      <c r="AK40763" s="121"/>
    </row>
    <row r="40764" spans="37:37" ht="12.75">
      <c r="AK40764" s="121"/>
    </row>
    <row r="40765" spans="37:37" ht="12.75">
      <c r="AK40765" s="121"/>
    </row>
    <row r="40766" spans="37:37" ht="12.75">
      <c r="AK40766" s="121"/>
    </row>
    <row r="40767" spans="37:37" ht="12.75">
      <c r="AK40767" s="121"/>
    </row>
    <row r="40768" spans="37:37" ht="12.75">
      <c r="AK40768" s="121"/>
    </row>
    <row r="40769" spans="37:37" ht="12.75">
      <c r="AK40769" s="121"/>
    </row>
    <row r="40770" spans="37:37" ht="12.75">
      <c r="AK40770" s="121"/>
    </row>
    <row r="40771" spans="37:37" ht="12.75">
      <c r="AK40771" s="121"/>
    </row>
    <row r="40772" spans="37:37" ht="12.75">
      <c r="AK40772" s="121"/>
    </row>
    <row r="40773" spans="37:37" ht="12.75">
      <c r="AK40773" s="121"/>
    </row>
    <row r="40774" spans="37:37" ht="12.75">
      <c r="AK40774" s="121"/>
    </row>
    <row r="40775" spans="37:37" ht="12.75">
      <c r="AK40775" s="121"/>
    </row>
    <row r="40776" spans="37:37" ht="12.75">
      <c r="AK40776" s="121"/>
    </row>
    <row r="40777" spans="37:37" ht="12.75">
      <c r="AK40777" s="121"/>
    </row>
    <row r="40778" spans="37:37" ht="12.75">
      <c r="AK40778" s="121"/>
    </row>
    <row r="40779" spans="37:37" ht="12.75">
      <c r="AK40779" s="121"/>
    </row>
    <row r="40780" spans="37:37" ht="12.75">
      <c r="AK40780" s="121"/>
    </row>
    <row r="40781" spans="37:37" ht="12.75">
      <c r="AK40781" s="121"/>
    </row>
    <row r="40782" spans="37:37" ht="12.75">
      <c r="AK40782" s="121"/>
    </row>
    <row r="40783" spans="37:37" ht="12.75">
      <c r="AK40783" s="121"/>
    </row>
    <row r="40784" spans="37:37" ht="12.75">
      <c r="AK40784" s="121"/>
    </row>
    <row r="40785" spans="37:37" ht="12.75">
      <c r="AK40785" s="121"/>
    </row>
    <row r="40786" spans="37:37" ht="12.75">
      <c r="AK40786" s="121"/>
    </row>
    <row r="40787" spans="37:37" ht="12.75">
      <c r="AK40787" s="121"/>
    </row>
    <row r="40788" spans="37:37" ht="12.75">
      <c r="AK40788" s="121"/>
    </row>
    <row r="40789" spans="37:37" ht="12.75">
      <c r="AK40789" s="121"/>
    </row>
    <row r="40790" spans="37:37" ht="12.75">
      <c r="AK40790" s="121"/>
    </row>
    <row r="40791" spans="37:37" ht="12.75">
      <c r="AK40791" s="121"/>
    </row>
    <row r="40792" spans="37:37" ht="12.75">
      <c r="AK40792" s="121"/>
    </row>
    <row r="40793" spans="37:37" ht="12.75">
      <c r="AK40793" s="121"/>
    </row>
    <row r="40794" spans="37:37" ht="12.75">
      <c r="AK40794" s="121"/>
    </row>
    <row r="40795" spans="37:37" ht="12.75">
      <c r="AK40795" s="121"/>
    </row>
    <row r="40796" spans="37:37" ht="12.75">
      <c r="AK40796" s="121"/>
    </row>
    <row r="40797" spans="37:37" ht="12.75">
      <c r="AK40797" s="121"/>
    </row>
    <row r="40798" spans="37:37" ht="12.75">
      <c r="AK40798" s="121"/>
    </row>
    <row r="40799" spans="37:37" ht="12.75">
      <c r="AK40799" s="121"/>
    </row>
    <row r="40800" spans="37:37" ht="12.75">
      <c r="AK40800" s="121"/>
    </row>
    <row r="40801" spans="37:37" ht="12.75">
      <c r="AK40801" s="121"/>
    </row>
    <row r="40802" spans="37:37" ht="12.75">
      <c r="AK40802" s="121"/>
    </row>
    <row r="40803" spans="37:37" ht="12.75">
      <c r="AK40803" s="121"/>
    </row>
    <row r="40804" spans="37:37" ht="12.75">
      <c r="AK40804" s="121"/>
    </row>
    <row r="40805" spans="37:37" ht="12.75">
      <c r="AK40805" s="121"/>
    </row>
    <row r="40806" spans="37:37" ht="12.75">
      <c r="AK40806" s="121"/>
    </row>
    <row r="40807" spans="37:37" ht="12.75">
      <c r="AK40807" s="121"/>
    </row>
    <row r="40808" spans="37:37" ht="12.75">
      <c r="AK40808" s="121"/>
    </row>
    <row r="40809" spans="37:37" ht="12.75">
      <c r="AK40809" s="121"/>
    </row>
    <row r="40810" spans="37:37" ht="12.75">
      <c r="AK40810" s="121"/>
    </row>
    <row r="40811" spans="37:37" ht="12.75">
      <c r="AK40811" s="121"/>
    </row>
    <row r="40812" spans="37:37" ht="12.75">
      <c r="AK40812" s="121"/>
    </row>
    <row r="40813" spans="37:37" ht="12.75">
      <c r="AK40813" s="121"/>
    </row>
    <row r="40814" spans="37:37" ht="12.75">
      <c r="AK40814" s="121"/>
    </row>
    <row r="40815" spans="37:37" ht="12.75">
      <c r="AK40815" s="121"/>
    </row>
    <row r="40816" spans="37:37" ht="12.75">
      <c r="AK40816" s="121"/>
    </row>
    <row r="40817" spans="37:37" ht="12.75">
      <c r="AK40817" s="121"/>
    </row>
    <row r="40818" spans="37:37" ht="12.75">
      <c r="AK40818" s="121"/>
    </row>
    <row r="40819" spans="37:37" ht="12.75">
      <c r="AK40819" s="121"/>
    </row>
    <row r="40820" spans="37:37" ht="12.75">
      <c r="AK40820" s="121"/>
    </row>
    <row r="40821" spans="37:37" ht="12.75">
      <c r="AK40821" s="121"/>
    </row>
    <row r="40822" spans="37:37" ht="12.75">
      <c r="AK40822" s="121"/>
    </row>
    <row r="40823" spans="37:37" ht="12.75">
      <c r="AK40823" s="121"/>
    </row>
    <row r="40824" spans="37:37" ht="12.75">
      <c r="AK40824" s="121"/>
    </row>
    <row r="40825" spans="37:37" ht="12.75">
      <c r="AK40825" s="121"/>
    </row>
    <row r="40826" spans="37:37" ht="12.75">
      <c r="AK40826" s="121"/>
    </row>
    <row r="40827" spans="37:37" ht="12.75">
      <c r="AK40827" s="121"/>
    </row>
    <row r="40828" spans="37:37" ht="12.75">
      <c r="AK40828" s="121"/>
    </row>
    <row r="40829" spans="37:37" ht="12.75">
      <c r="AK40829" s="121"/>
    </row>
    <row r="40830" spans="37:37" ht="12.75">
      <c r="AK40830" s="121"/>
    </row>
    <row r="40831" spans="37:37" ht="12.75">
      <c r="AK40831" s="121"/>
    </row>
    <row r="40832" spans="37:37" ht="12.75">
      <c r="AK40832" s="121"/>
    </row>
    <row r="40833" spans="37:37" ht="12.75">
      <c r="AK40833" s="121"/>
    </row>
    <row r="40834" spans="37:37" ht="12.75">
      <c r="AK40834" s="121"/>
    </row>
    <row r="40835" spans="37:37" ht="12.75">
      <c r="AK40835" s="121"/>
    </row>
    <row r="40836" spans="37:37" ht="12.75">
      <c r="AK40836" s="121"/>
    </row>
    <row r="40837" spans="37:37" ht="12.75">
      <c r="AK40837" s="121"/>
    </row>
    <row r="40838" spans="37:37" ht="12.75">
      <c r="AK40838" s="121"/>
    </row>
    <row r="40839" spans="37:37" ht="12.75">
      <c r="AK40839" s="121"/>
    </row>
    <row r="40840" spans="37:37" ht="12.75">
      <c r="AK40840" s="121"/>
    </row>
    <row r="40841" spans="37:37" ht="12.75">
      <c r="AK40841" s="121"/>
    </row>
    <row r="40842" spans="37:37" ht="12.75">
      <c r="AK40842" s="121"/>
    </row>
    <row r="40843" spans="37:37" ht="12.75">
      <c r="AK40843" s="121"/>
    </row>
    <row r="40844" spans="37:37" ht="12.75">
      <c r="AK40844" s="121"/>
    </row>
    <row r="40845" spans="37:37" ht="12.75">
      <c r="AK40845" s="121"/>
    </row>
    <row r="40846" spans="37:37" ht="12.75">
      <c r="AK40846" s="121"/>
    </row>
    <row r="40847" spans="37:37" ht="12.75">
      <c r="AK40847" s="121"/>
    </row>
    <row r="40848" spans="37:37" ht="12.75">
      <c r="AK40848" s="121"/>
    </row>
    <row r="40849" spans="37:37" ht="12.75">
      <c r="AK40849" s="121"/>
    </row>
    <row r="40850" spans="37:37" ht="12.75">
      <c r="AK40850" s="121"/>
    </row>
    <row r="40851" spans="37:37" ht="12.75">
      <c r="AK40851" s="121"/>
    </row>
    <row r="40852" spans="37:37" ht="12.75">
      <c r="AK40852" s="121"/>
    </row>
    <row r="40853" spans="37:37" ht="12.75">
      <c r="AK40853" s="121"/>
    </row>
    <row r="40854" spans="37:37" ht="12.75">
      <c r="AK40854" s="121"/>
    </row>
    <row r="40855" spans="37:37" ht="12.75">
      <c r="AK40855" s="121"/>
    </row>
    <row r="40856" spans="37:37" ht="12.75">
      <c r="AK40856" s="121"/>
    </row>
    <row r="40857" spans="37:37" ht="12.75">
      <c r="AK40857" s="121"/>
    </row>
    <row r="40858" spans="37:37" ht="12.75">
      <c r="AK40858" s="121"/>
    </row>
    <row r="40859" spans="37:37" ht="12.75">
      <c r="AK40859" s="121"/>
    </row>
    <row r="40860" spans="37:37" ht="12.75">
      <c r="AK40860" s="121"/>
    </row>
    <row r="40861" spans="37:37" ht="12.75">
      <c r="AK40861" s="121"/>
    </row>
    <row r="40862" spans="37:37" ht="12.75">
      <c r="AK40862" s="121"/>
    </row>
    <row r="40863" spans="37:37" ht="12.75">
      <c r="AK40863" s="121"/>
    </row>
    <row r="40864" spans="37:37" ht="12.75">
      <c r="AK40864" s="121"/>
    </row>
    <row r="40865" spans="37:37" ht="12.75">
      <c r="AK40865" s="121"/>
    </row>
    <row r="40866" spans="37:37" ht="12.75">
      <c r="AK40866" s="121"/>
    </row>
    <row r="40867" spans="37:37" ht="12.75">
      <c r="AK40867" s="121"/>
    </row>
    <row r="40868" spans="37:37" ht="12.75">
      <c r="AK40868" s="121"/>
    </row>
    <row r="40869" spans="37:37" ht="12.75">
      <c r="AK40869" s="121"/>
    </row>
    <row r="40870" spans="37:37" ht="12.75">
      <c r="AK40870" s="121"/>
    </row>
    <row r="40871" spans="37:37" ht="12.75">
      <c r="AK40871" s="121"/>
    </row>
    <row r="40872" spans="37:37" ht="12.75">
      <c r="AK40872" s="121"/>
    </row>
    <row r="40873" spans="37:37" ht="12.75">
      <c r="AK40873" s="121"/>
    </row>
    <row r="40874" spans="37:37" ht="12.75">
      <c r="AK40874" s="121"/>
    </row>
    <row r="40875" spans="37:37" ht="12.75">
      <c r="AK40875" s="121"/>
    </row>
    <row r="40876" spans="37:37" ht="12.75">
      <c r="AK40876" s="121"/>
    </row>
    <row r="40877" spans="37:37" ht="12.75">
      <c r="AK40877" s="121"/>
    </row>
    <row r="40878" spans="37:37" ht="12.75">
      <c r="AK40878" s="121"/>
    </row>
    <row r="40879" spans="37:37" ht="12.75">
      <c r="AK40879" s="121"/>
    </row>
    <row r="40880" spans="37:37" ht="12.75">
      <c r="AK40880" s="121"/>
    </row>
    <row r="40881" spans="37:37" ht="12.75">
      <c r="AK40881" s="121"/>
    </row>
    <row r="40882" spans="37:37" ht="12.75">
      <c r="AK40882" s="121"/>
    </row>
    <row r="40883" spans="37:37" ht="12.75">
      <c r="AK40883" s="121"/>
    </row>
    <row r="40884" spans="37:37" ht="12.75">
      <c r="AK40884" s="121"/>
    </row>
    <row r="40885" spans="37:37" ht="12.75">
      <c r="AK40885" s="121"/>
    </row>
    <row r="40886" spans="37:37" ht="12.75">
      <c r="AK40886" s="121"/>
    </row>
    <row r="40887" spans="37:37" ht="12.75">
      <c r="AK40887" s="121"/>
    </row>
    <row r="40888" spans="37:37" ht="12.75">
      <c r="AK40888" s="121"/>
    </row>
    <row r="40889" spans="37:37" ht="12.75">
      <c r="AK40889" s="121"/>
    </row>
    <row r="40890" spans="37:37" ht="12.75">
      <c r="AK40890" s="121"/>
    </row>
    <row r="40891" spans="37:37" ht="12.75">
      <c r="AK40891" s="121"/>
    </row>
    <row r="40892" spans="37:37" ht="12.75">
      <c r="AK40892" s="121"/>
    </row>
    <row r="40893" spans="37:37" ht="12.75">
      <c r="AK40893" s="121"/>
    </row>
    <row r="40894" spans="37:37" ht="12.75">
      <c r="AK40894" s="121"/>
    </row>
    <row r="40895" spans="37:37" ht="12.75">
      <c r="AK40895" s="121"/>
    </row>
    <row r="40896" spans="37:37" ht="12.75">
      <c r="AK40896" s="121"/>
    </row>
    <row r="40897" spans="37:37" ht="12.75">
      <c r="AK40897" s="121"/>
    </row>
    <row r="40898" spans="37:37" ht="12.75">
      <c r="AK40898" s="121"/>
    </row>
    <row r="40899" spans="37:37" ht="12.75">
      <c r="AK40899" s="121"/>
    </row>
    <row r="40900" spans="37:37" ht="12.75">
      <c r="AK40900" s="121"/>
    </row>
    <row r="40901" spans="37:37" ht="12.75">
      <c r="AK40901" s="121"/>
    </row>
    <row r="40902" spans="37:37" ht="12.75">
      <c r="AK40902" s="121"/>
    </row>
    <row r="40903" spans="37:37" ht="12.75">
      <c r="AK40903" s="121"/>
    </row>
    <row r="40904" spans="37:37" ht="12.75">
      <c r="AK40904" s="121"/>
    </row>
    <row r="40905" spans="37:37" ht="12.75">
      <c r="AK40905" s="121"/>
    </row>
    <row r="40906" spans="37:37" ht="12.75">
      <c r="AK40906" s="121"/>
    </row>
    <row r="40907" spans="37:37" ht="12.75">
      <c r="AK40907" s="121"/>
    </row>
    <row r="40908" spans="37:37" ht="12.75">
      <c r="AK40908" s="121"/>
    </row>
    <row r="40909" spans="37:37" ht="12.75">
      <c r="AK40909" s="121"/>
    </row>
    <row r="40910" spans="37:37" ht="12.75">
      <c r="AK40910" s="121"/>
    </row>
    <row r="40911" spans="37:37" ht="12.75">
      <c r="AK40911" s="121"/>
    </row>
    <row r="40912" spans="37:37" ht="12.75">
      <c r="AK40912" s="121"/>
    </row>
    <row r="40913" spans="37:37" ht="12.75">
      <c r="AK40913" s="121"/>
    </row>
    <row r="40914" spans="37:37" ht="12.75">
      <c r="AK40914" s="121"/>
    </row>
    <row r="40915" spans="37:37" ht="12.75">
      <c r="AK40915" s="121"/>
    </row>
    <row r="40916" spans="37:37" ht="12.75">
      <c r="AK40916" s="121"/>
    </row>
    <row r="40917" spans="37:37" ht="12.75">
      <c r="AK40917" s="121"/>
    </row>
    <row r="40918" spans="37:37" ht="12.75">
      <c r="AK40918" s="121"/>
    </row>
    <row r="40919" spans="37:37" ht="12.75">
      <c r="AK40919" s="121"/>
    </row>
    <row r="40920" spans="37:37" ht="12.75">
      <c r="AK40920" s="121"/>
    </row>
    <row r="40921" spans="37:37" ht="12.75">
      <c r="AK40921" s="121"/>
    </row>
    <row r="40922" spans="37:37" ht="12.75">
      <c r="AK40922" s="121"/>
    </row>
    <row r="40923" spans="37:37" ht="12.75">
      <c r="AK40923" s="121"/>
    </row>
    <row r="40924" spans="37:37" ht="12.75">
      <c r="AK40924" s="121"/>
    </row>
    <row r="40925" spans="37:37" ht="12.75">
      <c r="AK40925" s="121"/>
    </row>
    <row r="40926" spans="37:37" ht="12.75">
      <c r="AK40926" s="121"/>
    </row>
    <row r="40927" spans="37:37" ht="12.75">
      <c r="AK40927" s="121"/>
    </row>
    <row r="40928" spans="37:37" ht="12.75">
      <c r="AK40928" s="121"/>
    </row>
    <row r="40929" spans="37:37" ht="12.75">
      <c r="AK40929" s="121"/>
    </row>
    <row r="40930" spans="37:37" ht="12.75">
      <c r="AK40930" s="121"/>
    </row>
    <row r="40931" spans="37:37" ht="12.75">
      <c r="AK40931" s="121"/>
    </row>
    <row r="40932" spans="37:37" ht="12.75">
      <c r="AK40932" s="121"/>
    </row>
    <row r="40933" spans="37:37" ht="12.75">
      <c r="AK40933" s="121"/>
    </row>
    <row r="40934" spans="37:37" ht="12.75">
      <c r="AK40934" s="121"/>
    </row>
    <row r="40935" spans="37:37" ht="12.75">
      <c r="AK40935" s="121"/>
    </row>
    <row r="40936" spans="37:37" ht="12.75">
      <c r="AK40936" s="121"/>
    </row>
    <row r="40937" spans="37:37" ht="12.75">
      <c r="AK40937" s="121"/>
    </row>
    <row r="40938" spans="37:37" ht="12.75">
      <c r="AK40938" s="121"/>
    </row>
    <row r="40939" spans="37:37" ht="12.75">
      <c r="AK40939" s="121"/>
    </row>
    <row r="40940" spans="37:37" ht="12.75">
      <c r="AK40940" s="121"/>
    </row>
    <row r="40941" spans="37:37" ht="12.75">
      <c r="AK40941" s="121"/>
    </row>
    <row r="40942" spans="37:37" ht="12.75">
      <c r="AK40942" s="121"/>
    </row>
    <row r="40943" spans="37:37" ht="12.75">
      <c r="AK40943" s="121"/>
    </row>
    <row r="40944" spans="37:37" ht="12.75">
      <c r="AK40944" s="121"/>
    </row>
    <row r="40945" spans="37:37" ht="12.75">
      <c r="AK40945" s="121"/>
    </row>
    <row r="40946" spans="37:37" ht="12.75">
      <c r="AK40946" s="121"/>
    </row>
    <row r="40947" spans="37:37" ht="12.75">
      <c r="AK40947" s="121"/>
    </row>
    <row r="40948" spans="37:37" ht="12.75">
      <c r="AK40948" s="121"/>
    </row>
    <row r="40949" spans="37:37" ht="12.75">
      <c r="AK40949" s="121"/>
    </row>
    <row r="40950" spans="37:37" ht="12.75">
      <c r="AK40950" s="121"/>
    </row>
    <row r="40951" spans="37:37" ht="12.75">
      <c r="AK40951" s="121"/>
    </row>
    <row r="40952" spans="37:37" ht="12.75">
      <c r="AK40952" s="121"/>
    </row>
    <row r="40953" spans="37:37" ht="12.75">
      <c r="AK40953" s="121"/>
    </row>
    <row r="40954" spans="37:37" ht="12.75">
      <c r="AK40954" s="121"/>
    </row>
    <row r="40955" spans="37:37" ht="12.75">
      <c r="AK40955" s="121"/>
    </row>
    <row r="40956" spans="37:37" ht="12.75">
      <c r="AK40956" s="121"/>
    </row>
    <row r="40957" spans="37:37" ht="12.75">
      <c r="AK40957" s="121"/>
    </row>
    <row r="40958" spans="37:37" ht="12.75">
      <c r="AK40958" s="121"/>
    </row>
    <row r="40959" spans="37:37" ht="12.75">
      <c r="AK40959" s="121"/>
    </row>
    <row r="40960" spans="37:37" ht="12.75">
      <c r="AK40960" s="121"/>
    </row>
    <row r="40961" spans="37:37" ht="12.75">
      <c r="AK40961" s="121"/>
    </row>
    <row r="40962" spans="37:37" ht="12.75">
      <c r="AK40962" s="121"/>
    </row>
    <row r="40963" spans="37:37" ht="12.75">
      <c r="AK40963" s="121"/>
    </row>
    <row r="40964" spans="37:37" ht="12.75">
      <c r="AK40964" s="121"/>
    </row>
    <row r="40965" spans="37:37" ht="12.75">
      <c r="AK40965" s="121"/>
    </row>
    <row r="40966" spans="37:37" ht="12.75">
      <c r="AK40966" s="121"/>
    </row>
    <row r="40967" spans="37:37" ht="12.75">
      <c r="AK40967" s="121"/>
    </row>
    <row r="40968" spans="37:37" ht="12.75">
      <c r="AK40968" s="121"/>
    </row>
    <row r="40969" spans="37:37" ht="12.75">
      <c r="AK40969" s="121"/>
    </row>
    <row r="40970" spans="37:37" ht="12.75">
      <c r="AK40970" s="121"/>
    </row>
    <row r="40971" spans="37:37" ht="12.75">
      <c r="AK40971" s="121"/>
    </row>
    <row r="40972" spans="37:37" ht="12.75">
      <c r="AK40972" s="121"/>
    </row>
    <row r="40973" spans="37:37" ht="12.75">
      <c r="AK40973" s="121"/>
    </row>
    <row r="40974" spans="37:37" ht="12.75">
      <c r="AK40974" s="121"/>
    </row>
    <row r="40975" spans="37:37" ht="12.75">
      <c r="AK40975" s="121"/>
    </row>
    <row r="40976" spans="37:37" ht="12.75">
      <c r="AK40976" s="121"/>
    </row>
    <row r="40977" spans="37:37" ht="12.75">
      <c r="AK40977" s="121"/>
    </row>
    <row r="40978" spans="37:37" ht="12.75">
      <c r="AK40978" s="121"/>
    </row>
    <row r="40979" spans="37:37" ht="12.75">
      <c r="AK40979" s="121"/>
    </row>
    <row r="40980" spans="37:37" ht="12.75">
      <c r="AK40980" s="121"/>
    </row>
    <row r="40981" spans="37:37" ht="12.75">
      <c r="AK40981" s="121"/>
    </row>
    <row r="40982" spans="37:37" ht="12.75">
      <c r="AK40982" s="121"/>
    </row>
    <row r="40983" spans="37:37" ht="12.75">
      <c r="AK40983" s="121"/>
    </row>
    <row r="40984" spans="37:37" ht="12.75">
      <c r="AK40984" s="121"/>
    </row>
    <row r="40985" spans="37:37" ht="12.75">
      <c r="AK40985" s="121"/>
    </row>
    <row r="40986" spans="37:37" ht="12.75">
      <c r="AK40986" s="121"/>
    </row>
    <row r="40987" spans="37:37" ht="12.75">
      <c r="AK40987" s="121"/>
    </row>
    <row r="40988" spans="37:37" ht="12.75">
      <c r="AK40988" s="121"/>
    </row>
    <row r="40989" spans="37:37" ht="12.75">
      <c r="AK40989" s="121"/>
    </row>
    <row r="40990" spans="37:37" ht="12.75">
      <c r="AK40990" s="121"/>
    </row>
    <row r="40991" spans="37:37" ht="12.75">
      <c r="AK40991" s="121"/>
    </row>
    <row r="40992" spans="37:37" ht="12.75">
      <c r="AK40992" s="121"/>
    </row>
    <row r="40993" spans="37:37" ht="12.75">
      <c r="AK40993" s="121"/>
    </row>
    <row r="40994" spans="37:37" ht="12.75">
      <c r="AK40994" s="121"/>
    </row>
    <row r="40995" spans="37:37" ht="12.75">
      <c r="AK40995" s="121"/>
    </row>
    <row r="40996" spans="37:37" ht="12.75">
      <c r="AK40996" s="121"/>
    </row>
    <row r="40997" spans="37:37" ht="12.75">
      <c r="AK40997" s="121"/>
    </row>
    <row r="40998" spans="37:37" ht="12.75">
      <c r="AK40998" s="121"/>
    </row>
    <row r="40999" spans="37:37" ht="12.75">
      <c r="AK40999" s="121"/>
    </row>
    <row r="41000" spans="37:37" ht="12.75">
      <c r="AK41000" s="121"/>
    </row>
    <row r="41001" spans="37:37" ht="12.75">
      <c r="AK41001" s="121"/>
    </row>
    <row r="41002" spans="37:37" ht="12.75">
      <c r="AK41002" s="121"/>
    </row>
    <row r="41003" spans="37:37" ht="12.75">
      <c r="AK41003" s="121"/>
    </row>
    <row r="41004" spans="37:37" ht="12.75">
      <c r="AK41004" s="121"/>
    </row>
    <row r="41005" spans="37:37" ht="12.75">
      <c r="AK41005" s="121"/>
    </row>
    <row r="41006" spans="37:37" ht="12.75">
      <c r="AK41006" s="121"/>
    </row>
    <row r="41007" spans="37:37" ht="12.75">
      <c r="AK41007" s="121"/>
    </row>
    <row r="41008" spans="37:37" ht="12.75">
      <c r="AK41008" s="121"/>
    </row>
    <row r="41009" spans="37:37" ht="12.75">
      <c r="AK41009" s="121"/>
    </row>
    <row r="41010" spans="37:37" ht="12.75">
      <c r="AK41010" s="121"/>
    </row>
    <row r="41011" spans="37:37" ht="12.75">
      <c r="AK41011" s="121"/>
    </row>
    <row r="41012" spans="37:37" ht="12.75">
      <c r="AK41012" s="121"/>
    </row>
    <row r="41013" spans="37:37" ht="12.75">
      <c r="AK41013" s="121"/>
    </row>
    <row r="41014" spans="37:37" ht="12.75">
      <c r="AK41014" s="121"/>
    </row>
    <row r="41015" spans="37:37" ht="12.75">
      <c r="AK41015" s="121"/>
    </row>
    <row r="41016" spans="37:37" ht="12.75">
      <c r="AK41016" s="121"/>
    </row>
    <row r="41017" spans="37:37" ht="12.75">
      <c r="AK41017" s="121"/>
    </row>
    <row r="41018" spans="37:37" ht="12.75">
      <c r="AK41018" s="121"/>
    </row>
    <row r="41019" spans="37:37" ht="12.75">
      <c r="AK41019" s="121"/>
    </row>
    <row r="41020" spans="37:37" ht="12.75">
      <c r="AK41020" s="121"/>
    </row>
    <row r="41021" spans="37:37" ht="12.75">
      <c r="AK41021" s="121"/>
    </row>
    <row r="41022" spans="37:37" ht="12.75">
      <c r="AK41022" s="121"/>
    </row>
    <row r="41023" spans="37:37" ht="12.75">
      <c r="AK41023" s="121"/>
    </row>
    <row r="41024" spans="37:37" ht="12.75">
      <c r="AK41024" s="121"/>
    </row>
    <row r="41025" spans="37:37" ht="12.75">
      <c r="AK41025" s="121"/>
    </row>
    <row r="41026" spans="37:37" ht="12.75">
      <c r="AK41026" s="121"/>
    </row>
    <row r="41027" spans="37:37" ht="12.75">
      <c r="AK41027" s="121"/>
    </row>
    <row r="41028" spans="37:37" ht="12.75">
      <c r="AK41028" s="121"/>
    </row>
    <row r="41029" spans="37:37" ht="12.75">
      <c r="AK41029" s="121"/>
    </row>
    <row r="41030" spans="37:37" ht="12.75">
      <c r="AK41030" s="121"/>
    </row>
    <row r="41031" spans="37:37" ht="12.75">
      <c r="AK41031" s="121"/>
    </row>
    <row r="41032" spans="37:37" ht="12.75">
      <c r="AK41032" s="121"/>
    </row>
    <row r="41033" spans="37:37" ht="12.75">
      <c r="AK41033" s="121"/>
    </row>
    <row r="41034" spans="37:37" ht="12.75">
      <c r="AK41034" s="121"/>
    </row>
    <row r="41035" spans="37:37" ht="12.75">
      <c r="AK41035" s="121"/>
    </row>
    <row r="41036" spans="37:37" ht="12.75">
      <c r="AK41036" s="121"/>
    </row>
    <row r="41037" spans="37:37" ht="12.75">
      <c r="AK41037" s="121"/>
    </row>
    <row r="41038" spans="37:37" ht="12.75">
      <c r="AK41038" s="121"/>
    </row>
    <row r="41039" spans="37:37" ht="12.75">
      <c r="AK41039" s="121"/>
    </row>
    <row r="41040" spans="37:37" ht="12.75">
      <c r="AK41040" s="121"/>
    </row>
    <row r="41041" spans="37:37" ht="12.75">
      <c r="AK41041" s="121"/>
    </row>
    <row r="41042" spans="37:37" ht="12.75">
      <c r="AK41042" s="121"/>
    </row>
    <row r="41043" spans="37:37" ht="12.75">
      <c r="AK41043" s="121"/>
    </row>
    <row r="41044" spans="37:37" ht="12.75">
      <c r="AK41044" s="121"/>
    </row>
    <row r="41045" spans="37:37" ht="12.75">
      <c r="AK41045" s="121"/>
    </row>
    <row r="41046" spans="37:37" ht="12.75">
      <c r="AK41046" s="121"/>
    </row>
    <row r="41047" spans="37:37" ht="12.75">
      <c r="AK41047" s="121"/>
    </row>
    <row r="41048" spans="37:37" ht="12.75">
      <c r="AK41048" s="121"/>
    </row>
    <row r="41049" spans="37:37" ht="12.75">
      <c r="AK41049" s="121"/>
    </row>
    <row r="41050" spans="37:37" ht="12.75">
      <c r="AK41050" s="121"/>
    </row>
    <row r="41051" spans="37:37" ht="12.75">
      <c r="AK41051" s="121"/>
    </row>
    <row r="41052" spans="37:37" ht="12.75">
      <c r="AK41052" s="121"/>
    </row>
    <row r="41053" spans="37:37" ht="12.75">
      <c r="AK41053" s="121"/>
    </row>
    <row r="41054" spans="37:37" ht="12.75">
      <c r="AK41054" s="121"/>
    </row>
    <row r="41055" spans="37:37" ht="12.75">
      <c r="AK41055" s="121"/>
    </row>
    <row r="41056" spans="37:37" ht="12.75">
      <c r="AK41056" s="121"/>
    </row>
    <row r="41057" spans="37:37" ht="12.75">
      <c r="AK41057" s="121"/>
    </row>
    <row r="41058" spans="37:37" ht="12.75">
      <c r="AK41058" s="121"/>
    </row>
    <row r="41059" spans="37:37" ht="12.75">
      <c r="AK41059" s="121"/>
    </row>
    <row r="41060" spans="37:37" ht="12.75">
      <c r="AK41060" s="121"/>
    </row>
    <row r="41061" spans="37:37" ht="12.75">
      <c r="AK41061" s="121"/>
    </row>
    <row r="41062" spans="37:37" ht="12.75">
      <c r="AK41062" s="121"/>
    </row>
    <row r="41063" spans="37:37" ht="12.75">
      <c r="AK41063" s="121"/>
    </row>
    <row r="41064" spans="37:37" ht="12.75">
      <c r="AK41064" s="121"/>
    </row>
    <row r="41065" spans="37:37" ht="12.75">
      <c r="AK41065" s="121"/>
    </row>
    <row r="41066" spans="37:37" ht="12.75">
      <c r="AK41066" s="121"/>
    </row>
    <row r="41067" spans="37:37" ht="12.75">
      <c r="AK41067" s="121"/>
    </row>
    <row r="41068" spans="37:37" ht="12.75">
      <c r="AK41068" s="121"/>
    </row>
    <row r="41069" spans="37:37" ht="12.75">
      <c r="AK41069" s="121"/>
    </row>
    <row r="41070" spans="37:37" ht="12.75">
      <c r="AK41070" s="121"/>
    </row>
    <row r="41071" spans="37:37" ht="12.75">
      <c r="AK41071" s="121"/>
    </row>
    <row r="41072" spans="37:37" ht="12.75">
      <c r="AK41072" s="121"/>
    </row>
    <row r="41073" spans="37:37" ht="12.75">
      <c r="AK41073" s="121"/>
    </row>
    <row r="41074" spans="37:37" ht="12.75">
      <c r="AK41074" s="121"/>
    </row>
    <row r="41075" spans="37:37" ht="12.75">
      <c r="AK41075" s="121"/>
    </row>
    <row r="41076" spans="37:37" ht="12.75">
      <c r="AK41076" s="121"/>
    </row>
    <row r="41077" spans="37:37" ht="12.75">
      <c r="AK41077" s="121"/>
    </row>
    <row r="41078" spans="37:37" ht="12.75">
      <c r="AK41078" s="121"/>
    </row>
    <row r="41079" spans="37:37" ht="12.75">
      <c r="AK41079" s="121"/>
    </row>
    <row r="41080" spans="37:37" ht="12.75">
      <c r="AK41080" s="121"/>
    </row>
    <row r="41081" spans="37:37" ht="12.75">
      <c r="AK41081" s="121"/>
    </row>
    <row r="41082" spans="37:37" ht="12.75">
      <c r="AK41082" s="121"/>
    </row>
    <row r="41083" spans="37:37" ht="12.75">
      <c r="AK41083" s="121"/>
    </row>
    <row r="41084" spans="37:37" ht="12.75">
      <c r="AK41084" s="121"/>
    </row>
    <row r="41085" spans="37:37" ht="12.75">
      <c r="AK41085" s="121"/>
    </row>
    <row r="41086" spans="37:37" ht="12.75">
      <c r="AK41086" s="121"/>
    </row>
    <row r="41087" spans="37:37" ht="12.75">
      <c r="AK41087" s="121"/>
    </row>
    <row r="41088" spans="37:37" ht="12.75">
      <c r="AK41088" s="121"/>
    </row>
    <row r="41089" spans="37:37" ht="12.75">
      <c r="AK41089" s="121"/>
    </row>
    <row r="41090" spans="37:37" ht="12.75">
      <c r="AK41090" s="121"/>
    </row>
    <row r="41091" spans="37:37" ht="12.75">
      <c r="AK41091" s="121"/>
    </row>
    <row r="41092" spans="37:37" ht="12.75">
      <c r="AK41092" s="121"/>
    </row>
    <row r="41093" spans="37:37" ht="12.75">
      <c r="AK41093" s="121"/>
    </row>
    <row r="41094" spans="37:37" ht="12.75">
      <c r="AK41094" s="121"/>
    </row>
    <row r="41095" spans="37:37" ht="12.75">
      <c r="AK41095" s="121"/>
    </row>
    <row r="41096" spans="37:37" ht="12.75">
      <c r="AK41096" s="121"/>
    </row>
    <row r="41097" spans="37:37" ht="12.75">
      <c r="AK41097" s="121"/>
    </row>
    <row r="41098" spans="37:37" ht="12.75">
      <c r="AK41098" s="121"/>
    </row>
    <row r="41099" spans="37:37" ht="12.75">
      <c r="AK41099" s="121"/>
    </row>
    <row r="41100" spans="37:37" ht="12.75">
      <c r="AK41100" s="121"/>
    </row>
    <row r="41101" spans="37:37" ht="12.75">
      <c r="AK41101" s="121"/>
    </row>
    <row r="41102" spans="37:37" ht="12.75">
      <c r="AK41102" s="121"/>
    </row>
    <row r="41103" spans="37:37" ht="12.75">
      <c r="AK41103" s="121"/>
    </row>
    <row r="41104" spans="37:37" ht="12.75">
      <c r="AK41104" s="121"/>
    </row>
    <row r="41105" spans="37:37" ht="12.75">
      <c r="AK41105" s="121"/>
    </row>
    <row r="41106" spans="37:37" ht="12.75">
      <c r="AK41106" s="121"/>
    </row>
    <row r="41107" spans="37:37" ht="12.75">
      <c r="AK41107" s="121"/>
    </row>
    <row r="41108" spans="37:37" ht="12.75">
      <c r="AK41108" s="121"/>
    </row>
    <row r="41109" spans="37:37" ht="12.75">
      <c r="AK41109" s="121"/>
    </row>
    <row r="41110" spans="37:37" ht="12.75">
      <c r="AK41110" s="121"/>
    </row>
    <row r="41111" spans="37:37" ht="12.75">
      <c r="AK41111" s="121"/>
    </row>
    <row r="41112" spans="37:37" ht="12.75">
      <c r="AK41112" s="121"/>
    </row>
    <row r="41113" spans="37:37" ht="12.75">
      <c r="AK41113" s="121"/>
    </row>
    <row r="41114" spans="37:37" ht="12.75">
      <c r="AK41114" s="121"/>
    </row>
    <row r="41115" spans="37:37" ht="12.75">
      <c r="AK41115" s="121"/>
    </row>
    <row r="41116" spans="37:37" ht="12.75">
      <c r="AK41116" s="121"/>
    </row>
    <row r="41117" spans="37:37" ht="12.75">
      <c r="AK41117" s="121"/>
    </row>
    <row r="41118" spans="37:37" ht="12.75">
      <c r="AK41118" s="121"/>
    </row>
    <row r="41119" spans="37:37" ht="12.75">
      <c r="AK41119" s="121"/>
    </row>
    <row r="41120" spans="37:37" ht="12.75">
      <c r="AK41120" s="121"/>
    </row>
    <row r="41121" spans="37:37" ht="12.75">
      <c r="AK41121" s="121"/>
    </row>
    <row r="41122" spans="37:37" ht="12.75">
      <c r="AK41122" s="121"/>
    </row>
    <row r="41123" spans="37:37" ht="12.75">
      <c r="AK41123" s="121"/>
    </row>
    <row r="41124" spans="37:37" ht="12.75">
      <c r="AK41124" s="121"/>
    </row>
    <row r="41125" spans="37:37" ht="12.75">
      <c r="AK41125" s="121"/>
    </row>
    <row r="41126" spans="37:37" ht="12.75">
      <c r="AK41126" s="121"/>
    </row>
    <row r="41127" spans="37:37" ht="12.75">
      <c r="AK41127" s="121"/>
    </row>
    <row r="41128" spans="37:37" ht="12.75">
      <c r="AK41128" s="121"/>
    </row>
    <row r="41129" spans="37:37" ht="12.75">
      <c r="AK41129" s="121"/>
    </row>
    <row r="41130" spans="37:37" ht="12.75">
      <c r="AK41130" s="121"/>
    </row>
    <row r="41131" spans="37:37" ht="12.75">
      <c r="AK41131" s="121"/>
    </row>
    <row r="41132" spans="37:37" ht="12.75">
      <c r="AK41132" s="121"/>
    </row>
    <row r="41133" spans="37:37" ht="12.75">
      <c r="AK41133" s="121"/>
    </row>
    <row r="41134" spans="37:37" ht="12.75">
      <c r="AK41134" s="121"/>
    </row>
    <row r="41135" spans="37:37" ht="12.75">
      <c r="AK41135" s="121"/>
    </row>
    <row r="41136" spans="37:37" ht="12.75">
      <c r="AK41136" s="121"/>
    </row>
    <row r="41137" spans="37:37" ht="12.75">
      <c r="AK41137" s="121"/>
    </row>
    <row r="41138" spans="37:37" ht="12.75">
      <c r="AK41138" s="121"/>
    </row>
    <row r="41139" spans="37:37" ht="12.75">
      <c r="AK41139" s="121"/>
    </row>
    <row r="41140" spans="37:37" ht="12.75">
      <c r="AK41140" s="121"/>
    </row>
    <row r="41141" spans="37:37" ht="12.75">
      <c r="AK41141" s="121"/>
    </row>
    <row r="41142" spans="37:37" ht="12.75">
      <c r="AK41142" s="121"/>
    </row>
    <row r="41143" spans="37:37" ht="12.75">
      <c r="AK41143" s="121"/>
    </row>
    <row r="41144" spans="37:37" ht="12.75">
      <c r="AK41144" s="121"/>
    </row>
    <row r="41145" spans="37:37" ht="12.75">
      <c r="AK41145" s="121"/>
    </row>
    <row r="41146" spans="37:37" ht="12.75">
      <c r="AK41146" s="121"/>
    </row>
    <row r="41147" spans="37:37" ht="12.75">
      <c r="AK41147" s="121"/>
    </row>
    <row r="41148" spans="37:37" ht="12.75">
      <c r="AK41148" s="121"/>
    </row>
    <row r="41149" spans="37:37" ht="12.75">
      <c r="AK41149" s="121"/>
    </row>
    <row r="41150" spans="37:37" ht="12.75">
      <c r="AK41150" s="121"/>
    </row>
    <row r="41151" spans="37:37" ht="12.75">
      <c r="AK41151" s="121"/>
    </row>
    <row r="41152" spans="37:37" ht="12.75">
      <c r="AK41152" s="121"/>
    </row>
    <row r="41153" spans="37:37" ht="12.75">
      <c r="AK41153" s="121"/>
    </row>
    <row r="41154" spans="37:37" ht="12.75">
      <c r="AK41154" s="121"/>
    </row>
    <row r="41155" spans="37:37" ht="12.75">
      <c r="AK41155" s="121"/>
    </row>
    <row r="41156" spans="37:37" ht="12.75">
      <c r="AK41156" s="121"/>
    </row>
    <row r="41157" spans="37:37" ht="12.75">
      <c r="AK41157" s="121"/>
    </row>
    <row r="41158" spans="37:37" ht="12.75">
      <c r="AK41158" s="121"/>
    </row>
    <row r="41159" spans="37:37" ht="12.75">
      <c r="AK41159" s="121"/>
    </row>
    <row r="41160" spans="37:37" ht="12.75">
      <c r="AK41160" s="121"/>
    </row>
    <row r="41161" spans="37:37" ht="12.75">
      <c r="AK41161" s="121"/>
    </row>
    <row r="41162" spans="37:37" ht="12.75">
      <c r="AK41162" s="121"/>
    </row>
    <row r="41163" spans="37:37" ht="12.75">
      <c r="AK41163" s="121"/>
    </row>
    <row r="41164" spans="37:37" ht="12.75">
      <c r="AK41164" s="121"/>
    </row>
    <row r="41165" spans="37:37" ht="12.75">
      <c r="AK41165" s="121"/>
    </row>
    <row r="41166" spans="37:37" ht="12.75">
      <c r="AK41166" s="121"/>
    </row>
    <row r="41167" spans="37:37" ht="12.75">
      <c r="AK41167" s="121"/>
    </row>
    <row r="41168" spans="37:37" ht="12.75">
      <c r="AK41168" s="121"/>
    </row>
    <row r="41169" spans="37:37" ht="12.75">
      <c r="AK41169" s="121"/>
    </row>
    <row r="41170" spans="37:37" ht="12.75">
      <c r="AK41170" s="121"/>
    </row>
    <row r="41171" spans="37:37" ht="12.75">
      <c r="AK41171" s="121"/>
    </row>
    <row r="41172" spans="37:37" ht="12.75">
      <c r="AK41172" s="121"/>
    </row>
    <row r="41173" spans="37:37" ht="12.75">
      <c r="AK41173" s="121"/>
    </row>
    <row r="41174" spans="37:37" ht="12.75">
      <c r="AK41174" s="121"/>
    </row>
    <row r="41175" spans="37:37" ht="12.75">
      <c r="AK41175" s="121"/>
    </row>
    <row r="41176" spans="37:37" ht="12.75">
      <c r="AK41176" s="121"/>
    </row>
    <row r="41177" spans="37:37" ht="12.75">
      <c r="AK41177" s="121"/>
    </row>
    <row r="41178" spans="37:37" ht="12.75">
      <c r="AK41178" s="121"/>
    </row>
    <row r="41179" spans="37:37" ht="12.75">
      <c r="AK41179" s="121"/>
    </row>
    <row r="41180" spans="37:37" ht="12.75">
      <c r="AK41180" s="121"/>
    </row>
    <row r="41181" spans="37:37" ht="12.75">
      <c r="AK41181" s="121"/>
    </row>
    <row r="41182" spans="37:37" ht="12.75">
      <c r="AK41182" s="121"/>
    </row>
    <row r="41183" spans="37:37" ht="12.75">
      <c r="AK41183" s="121"/>
    </row>
    <row r="41184" spans="37:37" ht="12.75">
      <c r="AK41184" s="121"/>
    </row>
    <row r="41185" spans="37:37" ht="12.75">
      <c r="AK41185" s="121"/>
    </row>
    <row r="41186" spans="37:37" ht="12.75">
      <c r="AK41186" s="121"/>
    </row>
    <row r="41187" spans="37:37" ht="12.75">
      <c r="AK41187" s="121"/>
    </row>
    <row r="41188" spans="37:37" ht="12.75">
      <c r="AK41188" s="121"/>
    </row>
    <row r="41189" spans="37:37" ht="12.75">
      <c r="AK41189" s="121"/>
    </row>
    <row r="41190" spans="37:37" ht="12.75">
      <c r="AK41190" s="121"/>
    </row>
    <row r="41191" spans="37:37" ht="12.75">
      <c r="AK41191" s="121"/>
    </row>
    <row r="41192" spans="37:37" ht="12.75">
      <c r="AK41192" s="121"/>
    </row>
    <row r="41193" spans="37:37" ht="12.75">
      <c r="AK41193" s="121"/>
    </row>
    <row r="41194" spans="37:37" ht="12.75">
      <c r="AK41194" s="121"/>
    </row>
    <row r="41195" spans="37:37" ht="12.75">
      <c r="AK41195" s="121"/>
    </row>
    <row r="41196" spans="37:37" ht="12.75">
      <c r="AK41196" s="121"/>
    </row>
    <row r="41197" spans="37:37" ht="12.75">
      <c r="AK41197" s="121"/>
    </row>
    <row r="41198" spans="37:37" ht="12.75">
      <c r="AK41198" s="121"/>
    </row>
    <row r="41199" spans="37:37" ht="12.75">
      <c r="AK41199" s="121"/>
    </row>
    <row r="41200" spans="37:37" ht="12.75">
      <c r="AK41200" s="121"/>
    </row>
    <row r="41201" spans="37:37" ht="12.75">
      <c r="AK41201" s="121"/>
    </row>
    <row r="41202" spans="37:37" ht="12.75">
      <c r="AK41202" s="121"/>
    </row>
    <row r="41203" spans="37:37" ht="12.75">
      <c r="AK41203" s="121"/>
    </row>
    <row r="41204" spans="37:37" ht="12.75">
      <c r="AK41204" s="121"/>
    </row>
    <row r="41205" spans="37:37" ht="12.75">
      <c r="AK41205" s="121"/>
    </row>
    <row r="41206" spans="37:37" ht="12.75">
      <c r="AK41206" s="121"/>
    </row>
    <row r="41207" spans="37:37" ht="12.75">
      <c r="AK41207" s="121"/>
    </row>
    <row r="41208" spans="37:37" ht="12.75">
      <c r="AK41208" s="121"/>
    </row>
    <row r="41209" spans="37:37" ht="12.75">
      <c r="AK41209" s="121"/>
    </row>
    <row r="41210" spans="37:37" ht="12.75">
      <c r="AK41210" s="121"/>
    </row>
    <row r="41211" spans="37:37" ht="12.75">
      <c r="AK41211" s="121"/>
    </row>
    <row r="41212" spans="37:37" ht="12.75">
      <c r="AK41212" s="121"/>
    </row>
    <row r="41213" spans="37:37" ht="12.75">
      <c r="AK41213" s="121"/>
    </row>
    <row r="41214" spans="37:37" ht="12.75">
      <c r="AK41214" s="121"/>
    </row>
    <row r="41215" spans="37:37" ht="12.75">
      <c r="AK41215" s="121"/>
    </row>
    <row r="41216" spans="37:37" ht="12.75">
      <c r="AK41216" s="121"/>
    </row>
    <row r="41217" spans="37:37" ht="12.75">
      <c r="AK41217" s="121"/>
    </row>
    <row r="41218" spans="37:37" ht="12.75">
      <c r="AK41218" s="121"/>
    </row>
    <row r="41219" spans="37:37" ht="12.75">
      <c r="AK41219" s="121"/>
    </row>
    <row r="41220" spans="37:37" ht="12.75">
      <c r="AK41220" s="121"/>
    </row>
    <row r="41221" spans="37:37" ht="12.75">
      <c r="AK41221" s="121"/>
    </row>
    <row r="41222" spans="37:37" ht="12.75">
      <c r="AK41222" s="121"/>
    </row>
    <row r="41223" spans="37:37" ht="12.75">
      <c r="AK41223" s="121"/>
    </row>
    <row r="41224" spans="37:37" ht="12.75">
      <c r="AK41224" s="121"/>
    </row>
    <row r="41225" spans="37:37" ht="12.75">
      <c r="AK41225" s="121"/>
    </row>
    <row r="41226" spans="37:37" ht="12.75">
      <c r="AK41226" s="121"/>
    </row>
    <row r="41227" spans="37:37" ht="12.75">
      <c r="AK41227" s="121"/>
    </row>
    <row r="41228" spans="37:37" ht="12.75">
      <c r="AK41228" s="121"/>
    </row>
    <row r="41229" spans="37:37" ht="12.75">
      <c r="AK41229" s="121"/>
    </row>
    <row r="41230" spans="37:37" ht="12.75">
      <c r="AK41230" s="121"/>
    </row>
    <row r="41231" spans="37:37" ht="12.75">
      <c r="AK41231" s="121"/>
    </row>
    <row r="41232" spans="37:37" ht="12.75">
      <c r="AK41232" s="121"/>
    </row>
    <row r="41233" spans="37:37" ht="12.75">
      <c r="AK41233" s="121"/>
    </row>
    <row r="41234" spans="37:37" ht="12.75">
      <c r="AK41234" s="121"/>
    </row>
    <row r="41235" spans="37:37" ht="12.75">
      <c r="AK41235" s="121"/>
    </row>
    <row r="41236" spans="37:37" ht="12.75">
      <c r="AK41236" s="121"/>
    </row>
    <row r="41237" spans="37:37" ht="12.75">
      <c r="AK41237" s="121"/>
    </row>
    <row r="41238" spans="37:37" ht="12.75">
      <c r="AK41238" s="121"/>
    </row>
    <row r="41239" spans="37:37" ht="12.75">
      <c r="AK41239" s="121"/>
    </row>
    <row r="41240" spans="37:37" ht="12.75">
      <c r="AK41240" s="121"/>
    </row>
    <row r="41241" spans="37:37" ht="12.75">
      <c r="AK41241" s="121"/>
    </row>
    <row r="41242" spans="37:37" ht="12.75">
      <c r="AK41242" s="121"/>
    </row>
    <row r="41243" spans="37:37" ht="12.75">
      <c r="AK41243" s="121"/>
    </row>
    <row r="41244" spans="37:37" ht="12.75">
      <c r="AK41244" s="121"/>
    </row>
    <row r="41245" spans="37:37" ht="12.75">
      <c r="AK41245" s="121"/>
    </row>
    <row r="41246" spans="37:37" ht="12.75">
      <c r="AK41246" s="121"/>
    </row>
    <row r="41247" spans="37:37" ht="12.75">
      <c r="AK41247" s="121"/>
    </row>
    <row r="41248" spans="37:37" ht="12.75">
      <c r="AK41248" s="121"/>
    </row>
    <row r="41249" spans="37:37" ht="12.75">
      <c r="AK41249" s="121"/>
    </row>
    <row r="41250" spans="37:37" ht="12.75">
      <c r="AK41250" s="121"/>
    </row>
    <row r="41251" spans="37:37" ht="12.75">
      <c r="AK41251" s="121"/>
    </row>
    <row r="41252" spans="37:37" ht="12.75">
      <c r="AK41252" s="121"/>
    </row>
    <row r="41253" spans="37:37" ht="12.75">
      <c r="AK41253" s="121"/>
    </row>
    <row r="41254" spans="37:37" ht="12.75">
      <c r="AK41254" s="121"/>
    </row>
    <row r="41255" spans="37:37" ht="12.75">
      <c r="AK41255" s="121"/>
    </row>
    <row r="41256" spans="37:37" ht="12.75">
      <c r="AK41256" s="121"/>
    </row>
    <row r="41257" spans="37:37" ht="12.75">
      <c r="AK41257" s="121"/>
    </row>
    <row r="41258" spans="37:37" ht="12.75">
      <c r="AK41258" s="121"/>
    </row>
    <row r="41259" spans="37:37" ht="12.75">
      <c r="AK41259" s="121"/>
    </row>
    <row r="41260" spans="37:37" ht="12.75">
      <c r="AK41260" s="121"/>
    </row>
    <row r="41261" spans="37:37" ht="12.75">
      <c r="AK41261" s="121"/>
    </row>
    <row r="41262" spans="37:37" ht="12.75">
      <c r="AK41262" s="121"/>
    </row>
    <row r="41263" spans="37:37" ht="12.75">
      <c r="AK41263" s="121"/>
    </row>
    <row r="41264" spans="37:37" ht="12.75">
      <c r="AK41264" s="121"/>
    </row>
    <row r="41265" spans="37:37" ht="12.75">
      <c r="AK41265" s="121"/>
    </row>
    <row r="41266" spans="37:37" ht="12.75">
      <c r="AK41266" s="121"/>
    </row>
    <row r="41267" spans="37:37" ht="12.75">
      <c r="AK41267" s="121"/>
    </row>
    <row r="41268" spans="37:37" ht="12.75">
      <c r="AK41268" s="121"/>
    </row>
    <row r="41269" spans="37:37" ht="12.75">
      <c r="AK41269" s="121"/>
    </row>
    <row r="41270" spans="37:37" ht="12.75">
      <c r="AK41270" s="121"/>
    </row>
    <row r="41271" spans="37:37" ht="12.75">
      <c r="AK41271" s="121"/>
    </row>
    <row r="41272" spans="37:37" ht="12.75">
      <c r="AK41272" s="121"/>
    </row>
    <row r="41273" spans="37:37" ht="12.75">
      <c r="AK41273" s="121"/>
    </row>
    <row r="41274" spans="37:37" ht="12.75">
      <c r="AK41274" s="121"/>
    </row>
    <row r="41275" spans="37:37" ht="12.75">
      <c r="AK41275" s="121"/>
    </row>
    <row r="41276" spans="37:37" ht="12.75">
      <c r="AK41276" s="121"/>
    </row>
    <row r="41277" spans="37:37" ht="12.75">
      <c r="AK41277" s="121"/>
    </row>
    <row r="41278" spans="37:37" ht="12.75">
      <c r="AK41278" s="121"/>
    </row>
    <row r="41279" spans="37:37" ht="12.75">
      <c r="AK41279" s="121"/>
    </row>
    <row r="41280" spans="37:37" ht="12.75">
      <c r="AK41280" s="121"/>
    </row>
    <row r="41281" spans="37:37" ht="12.75">
      <c r="AK41281" s="121"/>
    </row>
    <row r="41282" spans="37:37" ht="12.75">
      <c r="AK41282" s="121"/>
    </row>
    <row r="41283" spans="37:37" ht="12.75">
      <c r="AK41283" s="121"/>
    </row>
    <row r="41284" spans="37:37" ht="12.75">
      <c r="AK41284" s="121"/>
    </row>
    <row r="41285" spans="37:37" ht="12.75">
      <c r="AK41285" s="121"/>
    </row>
    <row r="41286" spans="37:37" ht="12.75">
      <c r="AK41286" s="121"/>
    </row>
    <row r="41287" spans="37:37" ht="12.75">
      <c r="AK41287" s="121"/>
    </row>
    <row r="41288" spans="37:37" ht="12.75">
      <c r="AK41288" s="121"/>
    </row>
    <row r="41289" spans="37:37" ht="12.75">
      <c r="AK41289" s="121"/>
    </row>
    <row r="41290" spans="37:37" ht="12.75">
      <c r="AK41290" s="121"/>
    </row>
    <row r="41291" spans="37:37" ht="12.75">
      <c r="AK41291" s="121"/>
    </row>
    <row r="41292" spans="37:37" ht="12.75">
      <c r="AK41292" s="121"/>
    </row>
    <row r="41293" spans="37:37" ht="12.75">
      <c r="AK41293" s="121"/>
    </row>
    <row r="41294" spans="37:37" ht="12.75">
      <c r="AK41294" s="121"/>
    </row>
    <row r="41295" spans="37:37" ht="12.75">
      <c r="AK41295" s="121"/>
    </row>
    <row r="41296" spans="37:37" ht="12.75">
      <c r="AK41296" s="121"/>
    </row>
    <row r="41297" spans="37:37" ht="12.75">
      <c r="AK41297" s="121"/>
    </row>
    <row r="41298" spans="37:37" ht="12.75">
      <c r="AK41298" s="121"/>
    </row>
    <row r="41299" spans="37:37" ht="12.75">
      <c r="AK41299" s="121"/>
    </row>
    <row r="41300" spans="37:37" ht="12.75">
      <c r="AK41300" s="121"/>
    </row>
    <row r="41301" spans="37:37" ht="12.75">
      <c r="AK41301" s="121"/>
    </row>
    <row r="41302" spans="37:37" ht="12.75">
      <c r="AK41302" s="121"/>
    </row>
    <row r="41303" spans="37:37" ht="12.75">
      <c r="AK41303" s="121"/>
    </row>
    <row r="41304" spans="37:37" ht="12.75">
      <c r="AK41304" s="121"/>
    </row>
    <row r="41305" spans="37:37" ht="12.75">
      <c r="AK41305" s="121"/>
    </row>
    <row r="41306" spans="37:37" ht="12.75">
      <c r="AK41306" s="121"/>
    </row>
    <row r="41307" spans="37:37" ht="12.75">
      <c r="AK41307" s="121"/>
    </row>
    <row r="41308" spans="37:37" ht="12.75">
      <c r="AK41308" s="121"/>
    </row>
    <row r="41309" spans="37:37" ht="12.75">
      <c r="AK41309" s="121"/>
    </row>
    <row r="41310" spans="37:37" ht="12.75">
      <c r="AK41310" s="121"/>
    </row>
    <row r="41311" spans="37:37" ht="12.75">
      <c r="AK41311" s="121"/>
    </row>
    <row r="41312" spans="37:37" ht="12.75">
      <c r="AK41312" s="121"/>
    </row>
    <row r="41313" spans="37:37" ht="12.75">
      <c r="AK41313" s="121"/>
    </row>
    <row r="41314" spans="37:37" ht="12.75">
      <c r="AK41314" s="121"/>
    </row>
    <row r="41315" spans="37:37" ht="12.75">
      <c r="AK41315" s="121"/>
    </row>
    <row r="41316" spans="37:37" ht="12.75">
      <c r="AK41316" s="121"/>
    </row>
    <row r="41317" spans="37:37" ht="12.75">
      <c r="AK41317" s="121"/>
    </row>
    <row r="41318" spans="37:37" ht="12.75">
      <c r="AK41318" s="121"/>
    </row>
    <row r="41319" spans="37:37" ht="12.75">
      <c r="AK41319" s="121"/>
    </row>
    <row r="41320" spans="37:37" ht="12.75">
      <c r="AK41320" s="121"/>
    </row>
    <row r="41321" spans="37:37" ht="12.75">
      <c r="AK41321" s="121"/>
    </row>
    <row r="41322" spans="37:37" ht="12.75">
      <c r="AK41322" s="121"/>
    </row>
    <row r="41323" spans="37:37" ht="12.75">
      <c r="AK41323" s="121"/>
    </row>
    <row r="41324" spans="37:37" ht="12.75">
      <c r="AK41324" s="121"/>
    </row>
    <row r="41325" spans="37:37" ht="12.75">
      <c r="AK41325" s="121"/>
    </row>
    <row r="41326" spans="37:37" ht="12.75">
      <c r="AK41326" s="121"/>
    </row>
    <row r="41327" spans="37:37" ht="12.75">
      <c r="AK41327" s="121"/>
    </row>
    <row r="41328" spans="37:37" ht="12.75">
      <c r="AK41328" s="121"/>
    </row>
    <row r="41329" spans="37:37" ht="12.75">
      <c r="AK41329" s="121"/>
    </row>
    <row r="41330" spans="37:37" ht="12.75">
      <c r="AK41330" s="121"/>
    </row>
    <row r="41331" spans="37:37" ht="12.75">
      <c r="AK41331" s="121"/>
    </row>
    <row r="41332" spans="37:37" ht="12.75">
      <c r="AK41332" s="121"/>
    </row>
    <row r="41333" spans="37:37" ht="12.75">
      <c r="AK41333" s="121"/>
    </row>
    <row r="41334" spans="37:37" ht="12.75">
      <c r="AK41334" s="121"/>
    </row>
    <row r="41335" spans="37:37" ht="12.75">
      <c r="AK41335" s="121"/>
    </row>
    <row r="41336" spans="37:37" ht="12.75">
      <c r="AK41336" s="121"/>
    </row>
    <row r="41337" spans="37:37" ht="12.75">
      <c r="AK41337" s="121"/>
    </row>
    <row r="41338" spans="37:37" ht="12.75">
      <c r="AK41338" s="121"/>
    </row>
    <row r="41339" spans="37:37" ht="12.75">
      <c r="AK41339" s="121"/>
    </row>
    <row r="41340" spans="37:37" ht="12.75">
      <c r="AK41340" s="121"/>
    </row>
    <row r="41341" spans="37:37" ht="12.75">
      <c r="AK41341" s="121"/>
    </row>
    <row r="41342" spans="37:37" ht="12.75">
      <c r="AK41342" s="121"/>
    </row>
    <row r="41343" spans="37:37" ht="12.75">
      <c r="AK41343" s="121"/>
    </row>
    <row r="41344" spans="37:37" ht="12.75">
      <c r="AK41344" s="121"/>
    </row>
    <row r="41345" spans="37:37" ht="12.75">
      <c r="AK41345" s="121"/>
    </row>
    <row r="41346" spans="37:37" ht="12.75">
      <c r="AK41346" s="121"/>
    </row>
    <row r="41347" spans="37:37" ht="12.75">
      <c r="AK41347" s="121"/>
    </row>
    <row r="41348" spans="37:37" ht="12.75">
      <c r="AK41348" s="121"/>
    </row>
    <row r="41349" spans="37:37" ht="12.75">
      <c r="AK41349" s="121"/>
    </row>
    <row r="41350" spans="37:37" ht="12.75">
      <c r="AK41350" s="121"/>
    </row>
    <row r="41351" spans="37:37" ht="12.75">
      <c r="AK41351" s="121"/>
    </row>
    <row r="41352" spans="37:37" ht="12.75">
      <c r="AK41352" s="121"/>
    </row>
    <row r="41353" spans="37:37" ht="12.75">
      <c r="AK41353" s="121"/>
    </row>
    <row r="41354" spans="37:37" ht="12.75">
      <c r="AK41354" s="121"/>
    </row>
    <row r="41355" spans="37:37" ht="12.75">
      <c r="AK41355" s="121"/>
    </row>
    <row r="41356" spans="37:37" ht="12.75">
      <c r="AK41356" s="121"/>
    </row>
    <row r="41357" spans="37:37" ht="12.75">
      <c r="AK41357" s="121"/>
    </row>
    <row r="41358" spans="37:37" ht="12.75">
      <c r="AK41358" s="121"/>
    </row>
    <row r="41359" spans="37:37" ht="12.75">
      <c r="AK41359" s="121"/>
    </row>
    <row r="41360" spans="37:37" ht="12.75">
      <c r="AK41360" s="121"/>
    </row>
    <row r="41361" spans="37:37" ht="12.75">
      <c r="AK41361" s="121"/>
    </row>
    <row r="41362" spans="37:37" ht="12.75">
      <c r="AK41362" s="121"/>
    </row>
    <row r="41363" spans="37:37" ht="12.75">
      <c r="AK41363" s="121"/>
    </row>
    <row r="41364" spans="37:37" ht="12.75">
      <c r="AK41364" s="121"/>
    </row>
    <row r="41365" spans="37:37" ht="12.75">
      <c r="AK41365" s="121"/>
    </row>
    <row r="41366" spans="37:37" ht="12.75">
      <c r="AK41366" s="121"/>
    </row>
    <row r="41367" spans="37:37" ht="12.75">
      <c r="AK41367" s="121"/>
    </row>
    <row r="41368" spans="37:37" ht="12.75">
      <c r="AK41368" s="121"/>
    </row>
    <row r="41369" spans="37:37" ht="12.75">
      <c r="AK41369" s="121"/>
    </row>
    <row r="41370" spans="37:37" ht="12.75">
      <c r="AK41370" s="121"/>
    </row>
    <row r="41371" spans="37:37" ht="12.75">
      <c r="AK41371" s="121"/>
    </row>
    <row r="41372" spans="37:37" ht="12.75">
      <c r="AK41372" s="121"/>
    </row>
    <row r="41373" spans="37:37" ht="12.75">
      <c r="AK41373" s="121"/>
    </row>
    <row r="41374" spans="37:37" ht="12.75">
      <c r="AK41374" s="121"/>
    </row>
    <row r="41375" spans="37:37" ht="12.75">
      <c r="AK41375" s="121"/>
    </row>
    <row r="41376" spans="37:37" ht="12.75">
      <c r="AK41376" s="121"/>
    </row>
    <row r="41377" spans="37:37" ht="12.75">
      <c r="AK41377" s="121"/>
    </row>
    <row r="41378" spans="37:37" ht="12.75">
      <c r="AK41378" s="121"/>
    </row>
    <row r="41379" spans="37:37" ht="12.75">
      <c r="AK41379" s="121"/>
    </row>
    <row r="41380" spans="37:37" ht="12.75">
      <c r="AK41380" s="121"/>
    </row>
    <row r="41381" spans="37:37" ht="12.75">
      <c r="AK41381" s="121"/>
    </row>
    <row r="41382" spans="37:37" ht="12.75">
      <c r="AK41382" s="121"/>
    </row>
    <row r="41383" spans="37:37" ht="12.75">
      <c r="AK41383" s="121"/>
    </row>
    <row r="41384" spans="37:37" ht="12.75">
      <c r="AK41384" s="121"/>
    </row>
    <row r="41385" spans="37:37" ht="12.75">
      <c r="AK41385" s="121"/>
    </row>
    <row r="41386" spans="37:37" ht="12.75">
      <c r="AK41386" s="121"/>
    </row>
    <row r="41387" spans="37:37" ht="12.75">
      <c r="AK41387" s="121"/>
    </row>
    <row r="41388" spans="37:37" ht="12.75">
      <c r="AK41388" s="121"/>
    </row>
    <row r="41389" spans="37:37" ht="12.75">
      <c r="AK41389" s="121"/>
    </row>
    <row r="41390" spans="37:37" ht="12.75">
      <c r="AK41390" s="121"/>
    </row>
    <row r="41391" spans="37:37" ht="12.75">
      <c r="AK41391" s="121"/>
    </row>
    <row r="41392" spans="37:37" ht="12.75">
      <c r="AK41392" s="121"/>
    </row>
    <row r="41393" spans="37:37" ht="12.75">
      <c r="AK41393" s="121"/>
    </row>
    <row r="41394" spans="37:37" ht="12.75">
      <c r="AK41394" s="121"/>
    </row>
    <row r="41395" spans="37:37" ht="12.75">
      <c r="AK41395" s="121"/>
    </row>
    <row r="41396" spans="37:37" ht="12.75">
      <c r="AK41396" s="121"/>
    </row>
    <row r="41397" spans="37:37" ht="12.75">
      <c r="AK41397" s="121"/>
    </row>
    <row r="41398" spans="37:37" ht="12.75">
      <c r="AK41398" s="121"/>
    </row>
    <row r="41399" spans="37:37" ht="12.75">
      <c r="AK41399" s="121"/>
    </row>
    <row r="41400" spans="37:37" ht="12.75">
      <c r="AK41400" s="121"/>
    </row>
    <row r="41401" spans="37:37" ht="12.75">
      <c r="AK41401" s="121"/>
    </row>
    <row r="41402" spans="37:37" ht="12.75">
      <c r="AK41402" s="121"/>
    </row>
    <row r="41403" spans="37:37" ht="12.75">
      <c r="AK41403" s="121"/>
    </row>
    <row r="41404" spans="37:37" ht="12.75">
      <c r="AK41404" s="121"/>
    </row>
    <row r="41405" spans="37:37" ht="12.75">
      <c r="AK41405" s="121"/>
    </row>
    <row r="41406" spans="37:37" ht="12.75">
      <c r="AK41406" s="121"/>
    </row>
    <row r="41407" spans="37:37" ht="12.75">
      <c r="AK41407" s="121"/>
    </row>
    <row r="41408" spans="37:37" ht="12.75">
      <c r="AK41408" s="121"/>
    </row>
    <row r="41409" spans="37:37" ht="12.75">
      <c r="AK41409" s="121"/>
    </row>
    <row r="41410" spans="37:37" ht="12.75">
      <c r="AK41410" s="121"/>
    </row>
    <row r="41411" spans="37:37" ht="12.75">
      <c r="AK41411" s="121"/>
    </row>
    <row r="41412" spans="37:37" ht="12.75">
      <c r="AK41412" s="121"/>
    </row>
    <row r="41413" spans="37:37" ht="12.75">
      <c r="AK41413" s="121"/>
    </row>
    <row r="41414" spans="37:37" ht="12.75">
      <c r="AK41414" s="121"/>
    </row>
    <row r="41415" spans="37:37" ht="12.75">
      <c r="AK41415" s="121"/>
    </row>
    <row r="41416" spans="37:37" ht="12.75">
      <c r="AK41416" s="121"/>
    </row>
    <row r="41417" spans="37:37" ht="12.75">
      <c r="AK41417" s="121"/>
    </row>
    <row r="41418" spans="37:37" ht="12.75">
      <c r="AK41418" s="121"/>
    </row>
    <row r="41419" spans="37:37" ht="12.75">
      <c r="AK41419" s="121"/>
    </row>
    <row r="41420" spans="37:37" ht="12.75">
      <c r="AK41420" s="121"/>
    </row>
    <row r="41421" spans="37:37" ht="12.75">
      <c r="AK41421" s="121"/>
    </row>
    <row r="41422" spans="37:37" ht="12.75">
      <c r="AK41422" s="121"/>
    </row>
    <row r="41423" spans="37:37" ht="12.75">
      <c r="AK41423" s="121"/>
    </row>
    <row r="41424" spans="37:37" ht="12.75">
      <c r="AK41424" s="121"/>
    </row>
    <row r="41425" spans="37:37" ht="12.75">
      <c r="AK41425" s="121"/>
    </row>
    <row r="41426" spans="37:37" ht="12.75">
      <c r="AK41426" s="121"/>
    </row>
    <row r="41427" spans="37:37" ht="12.75">
      <c r="AK41427" s="121"/>
    </row>
    <row r="41428" spans="37:37" ht="12.75">
      <c r="AK41428" s="121"/>
    </row>
    <row r="41429" spans="37:37" ht="12.75">
      <c r="AK41429" s="121"/>
    </row>
    <row r="41430" spans="37:37" ht="12.75">
      <c r="AK41430" s="121"/>
    </row>
    <row r="41431" spans="37:37" ht="12.75">
      <c r="AK41431" s="121"/>
    </row>
    <row r="41432" spans="37:37" ht="12.75">
      <c r="AK41432" s="121"/>
    </row>
    <row r="41433" spans="37:37" ht="12.75">
      <c r="AK41433" s="121"/>
    </row>
    <row r="41434" spans="37:37" ht="12.75">
      <c r="AK41434" s="121"/>
    </row>
    <row r="41435" spans="37:37" ht="12.75">
      <c r="AK41435" s="121"/>
    </row>
    <row r="41436" spans="37:37" ht="12.75">
      <c r="AK41436" s="121"/>
    </row>
    <row r="41437" spans="37:37" ht="12.75">
      <c r="AK41437" s="121"/>
    </row>
    <row r="41438" spans="37:37" ht="12.75">
      <c r="AK41438" s="121"/>
    </row>
    <row r="41439" spans="37:37" ht="12.75">
      <c r="AK41439" s="121"/>
    </row>
    <row r="41440" spans="37:37" ht="12.75">
      <c r="AK41440" s="121"/>
    </row>
    <row r="41441" spans="37:37" ht="12.75">
      <c r="AK41441" s="121"/>
    </row>
    <row r="41442" spans="37:37" ht="12.75">
      <c r="AK41442" s="121"/>
    </row>
    <row r="41443" spans="37:37" ht="12.75">
      <c r="AK41443" s="121"/>
    </row>
    <row r="41444" spans="37:37" ht="12.75">
      <c r="AK41444" s="121"/>
    </row>
    <row r="41445" spans="37:37" ht="12.75">
      <c r="AK41445" s="121"/>
    </row>
    <row r="41446" spans="37:37" ht="12.75">
      <c r="AK41446" s="121"/>
    </row>
    <row r="41447" spans="37:37" ht="12.75">
      <c r="AK41447" s="121"/>
    </row>
    <row r="41448" spans="37:37" ht="12.75">
      <c r="AK41448" s="121"/>
    </row>
    <row r="41449" spans="37:37" ht="12.75">
      <c r="AK41449" s="121"/>
    </row>
    <row r="41450" spans="37:37" ht="12.75">
      <c r="AK41450" s="121"/>
    </row>
    <row r="41451" spans="37:37" ht="12.75">
      <c r="AK41451" s="121"/>
    </row>
    <row r="41452" spans="37:37" ht="12.75">
      <c r="AK41452" s="121"/>
    </row>
    <row r="41453" spans="37:37" ht="12.75">
      <c r="AK41453" s="121"/>
    </row>
    <row r="41454" spans="37:37" ht="12.75">
      <c r="AK41454" s="121"/>
    </row>
    <row r="41455" spans="37:37" ht="12.75">
      <c r="AK41455" s="121"/>
    </row>
    <row r="41456" spans="37:37" ht="12.75">
      <c r="AK41456" s="121"/>
    </row>
    <row r="41457" spans="37:37" ht="12.75">
      <c r="AK41457" s="121"/>
    </row>
    <row r="41458" spans="37:37" ht="12.75">
      <c r="AK41458" s="121"/>
    </row>
    <row r="41459" spans="37:37" ht="12.75">
      <c r="AK41459" s="121"/>
    </row>
    <row r="41460" spans="37:37" ht="12.75">
      <c r="AK41460" s="121"/>
    </row>
    <row r="41461" spans="37:37" ht="12.75">
      <c r="AK41461" s="121"/>
    </row>
    <row r="41462" spans="37:37" ht="12.75">
      <c r="AK41462" s="121"/>
    </row>
    <row r="41463" spans="37:37" ht="12.75">
      <c r="AK41463" s="121"/>
    </row>
    <row r="41464" spans="37:37" ht="12.75">
      <c r="AK41464" s="121"/>
    </row>
    <row r="41465" spans="37:37" ht="12.75">
      <c r="AK41465" s="121"/>
    </row>
    <row r="41466" spans="37:37" ht="12.75">
      <c r="AK41466" s="121"/>
    </row>
    <row r="41467" spans="37:37" ht="12.75">
      <c r="AK41467" s="121"/>
    </row>
    <row r="41468" spans="37:37" ht="12.75">
      <c r="AK41468" s="121"/>
    </row>
    <row r="41469" spans="37:37" ht="12.75">
      <c r="AK41469" s="121"/>
    </row>
    <row r="41470" spans="37:37" ht="12.75">
      <c r="AK41470" s="121"/>
    </row>
    <row r="41471" spans="37:37" ht="12.75">
      <c r="AK41471" s="121"/>
    </row>
    <row r="41472" spans="37:37" ht="12.75">
      <c r="AK41472" s="121"/>
    </row>
    <row r="41473" spans="37:37" ht="12.75">
      <c r="AK41473" s="121"/>
    </row>
    <row r="41474" spans="37:37" ht="12.75">
      <c r="AK41474" s="121"/>
    </row>
    <row r="41475" spans="37:37" ht="12.75">
      <c r="AK41475" s="121"/>
    </row>
    <row r="41476" spans="37:37" ht="12.75">
      <c r="AK41476" s="121"/>
    </row>
    <row r="41477" spans="37:37" ht="12.75">
      <c r="AK41477" s="121"/>
    </row>
    <row r="41478" spans="37:37" ht="12.75">
      <c r="AK41478" s="121"/>
    </row>
    <row r="41479" spans="37:37" ht="12.75">
      <c r="AK41479" s="121"/>
    </row>
    <row r="41480" spans="37:37" ht="12.75">
      <c r="AK41480" s="121"/>
    </row>
    <row r="41481" spans="37:37" ht="12.75">
      <c r="AK41481" s="121"/>
    </row>
    <row r="41482" spans="37:37" ht="12.75">
      <c r="AK41482" s="121"/>
    </row>
    <row r="41483" spans="37:37" ht="12.75">
      <c r="AK41483" s="121"/>
    </row>
    <row r="41484" spans="37:37" ht="12.75">
      <c r="AK41484" s="121"/>
    </row>
    <row r="41485" spans="37:37" ht="12.75">
      <c r="AK41485" s="121"/>
    </row>
    <row r="41486" spans="37:37" ht="12.75">
      <c r="AK41486" s="121"/>
    </row>
    <row r="41487" spans="37:37" ht="12.75">
      <c r="AK41487" s="121"/>
    </row>
    <row r="41488" spans="37:37" ht="12.75">
      <c r="AK41488" s="121"/>
    </row>
    <row r="41489" spans="37:37" ht="12.75">
      <c r="AK41489" s="121"/>
    </row>
    <row r="41490" spans="37:37" ht="12.75">
      <c r="AK41490" s="121"/>
    </row>
    <row r="41491" spans="37:37" ht="12.75">
      <c r="AK41491" s="121"/>
    </row>
    <row r="41492" spans="37:37" ht="12.75">
      <c r="AK41492" s="121"/>
    </row>
    <row r="41493" spans="37:37" ht="12.75">
      <c r="AK41493" s="121"/>
    </row>
    <row r="41494" spans="37:37" ht="12.75">
      <c r="AK41494" s="121"/>
    </row>
    <row r="41495" spans="37:37" ht="12.75">
      <c r="AK41495" s="121"/>
    </row>
    <row r="41496" spans="37:37" ht="12.75">
      <c r="AK41496" s="121"/>
    </row>
    <row r="41497" spans="37:37" ht="12.75">
      <c r="AK41497" s="121"/>
    </row>
    <row r="41498" spans="37:37" ht="12.75">
      <c r="AK41498" s="121"/>
    </row>
    <row r="41499" spans="37:37" ht="12.75">
      <c r="AK41499" s="121"/>
    </row>
    <row r="41500" spans="37:37" ht="12.75">
      <c r="AK41500" s="121"/>
    </row>
    <row r="41501" spans="37:37" ht="12.75">
      <c r="AK41501" s="121"/>
    </row>
    <row r="41502" spans="37:37" ht="12.75">
      <c r="AK41502" s="121"/>
    </row>
    <row r="41503" spans="37:37" ht="12.75">
      <c r="AK41503" s="121"/>
    </row>
    <row r="41504" spans="37:37" ht="12.75">
      <c r="AK41504" s="121"/>
    </row>
    <row r="41505" spans="37:37" ht="12.75">
      <c r="AK41505" s="121"/>
    </row>
    <row r="41506" spans="37:37" ht="12.75">
      <c r="AK41506" s="121"/>
    </row>
    <row r="41507" spans="37:37" ht="12.75">
      <c r="AK41507" s="121"/>
    </row>
    <row r="41508" spans="37:37" ht="12.75">
      <c r="AK41508" s="121"/>
    </row>
    <row r="41509" spans="37:37" ht="12.75">
      <c r="AK41509" s="121"/>
    </row>
    <row r="41510" spans="37:37" ht="12.75">
      <c r="AK41510" s="121"/>
    </row>
    <row r="41511" spans="37:37" ht="12.75">
      <c r="AK41511" s="121"/>
    </row>
    <row r="41512" spans="37:37" ht="12.75">
      <c r="AK41512" s="121"/>
    </row>
    <row r="41513" spans="37:37" ht="12.75">
      <c r="AK41513" s="121"/>
    </row>
    <row r="41514" spans="37:37" ht="12.75">
      <c r="AK41514" s="121"/>
    </row>
    <row r="41515" spans="37:37" ht="12.75">
      <c r="AK41515" s="121"/>
    </row>
    <row r="41516" spans="37:37" ht="12.75">
      <c r="AK41516" s="121"/>
    </row>
    <row r="41517" spans="37:37" ht="12.75">
      <c r="AK41517" s="121"/>
    </row>
    <row r="41518" spans="37:37" ht="12.75">
      <c r="AK41518" s="121"/>
    </row>
    <row r="41519" spans="37:37" ht="12.75">
      <c r="AK41519" s="121"/>
    </row>
    <row r="41520" spans="37:37" ht="12.75">
      <c r="AK41520" s="121"/>
    </row>
    <row r="41521" spans="37:37" ht="12.75">
      <c r="AK41521" s="121"/>
    </row>
    <row r="41522" spans="37:37" ht="12.75">
      <c r="AK41522" s="121"/>
    </row>
    <row r="41523" spans="37:37" ht="12.75">
      <c r="AK41523" s="121"/>
    </row>
    <row r="41524" spans="37:37" ht="12.75">
      <c r="AK41524" s="121"/>
    </row>
    <row r="41525" spans="37:37" ht="12.75">
      <c r="AK41525" s="121"/>
    </row>
    <row r="41526" spans="37:37" ht="12.75">
      <c r="AK41526" s="121"/>
    </row>
    <row r="41527" spans="37:37" ht="12.75">
      <c r="AK41527" s="121"/>
    </row>
    <row r="41528" spans="37:37" ht="12.75">
      <c r="AK41528" s="121"/>
    </row>
    <row r="41529" spans="37:37" ht="12.75">
      <c r="AK41529" s="121"/>
    </row>
    <row r="41530" spans="37:37" ht="12.75">
      <c r="AK41530" s="121"/>
    </row>
    <row r="41531" spans="37:37" ht="12.75">
      <c r="AK41531" s="121"/>
    </row>
    <row r="41532" spans="37:37" ht="12.75">
      <c r="AK41532" s="121"/>
    </row>
    <row r="41533" spans="37:37" ht="12.75">
      <c r="AK41533" s="121"/>
    </row>
    <row r="41534" spans="37:37" ht="12.75">
      <c r="AK41534" s="121"/>
    </row>
    <row r="41535" spans="37:37" ht="12.75">
      <c r="AK41535" s="121"/>
    </row>
    <row r="41536" spans="37:37" ht="12.75">
      <c r="AK41536" s="121"/>
    </row>
    <row r="41537" spans="37:37" ht="12.75">
      <c r="AK41537" s="121"/>
    </row>
    <row r="41538" spans="37:37" ht="12.75">
      <c r="AK41538" s="121"/>
    </row>
    <row r="41539" spans="37:37" ht="12.75">
      <c r="AK41539" s="121"/>
    </row>
    <row r="41540" spans="37:37" ht="12.75">
      <c r="AK41540" s="121"/>
    </row>
    <row r="41541" spans="37:37" ht="12.75">
      <c r="AK41541" s="121"/>
    </row>
    <row r="41542" spans="37:37" ht="12.75">
      <c r="AK41542" s="121"/>
    </row>
    <row r="41543" spans="37:37" ht="12.75">
      <c r="AK41543" s="121"/>
    </row>
    <row r="41544" spans="37:37" ht="12.75">
      <c r="AK41544" s="121"/>
    </row>
    <row r="41545" spans="37:37" ht="12.75">
      <c r="AK41545" s="121"/>
    </row>
    <row r="41546" spans="37:37" ht="12.75">
      <c r="AK41546" s="121"/>
    </row>
    <row r="41547" spans="37:37" ht="12.75">
      <c r="AK41547" s="121"/>
    </row>
    <row r="41548" spans="37:37" ht="12.75">
      <c r="AK41548" s="121"/>
    </row>
    <row r="41549" spans="37:37" ht="12.75">
      <c r="AK41549" s="121"/>
    </row>
    <row r="41550" spans="37:37" ht="12.75">
      <c r="AK41550" s="121"/>
    </row>
    <row r="41551" spans="37:37" ht="12.75">
      <c r="AK41551" s="121"/>
    </row>
    <row r="41552" spans="37:37" ht="12.75">
      <c r="AK41552" s="121"/>
    </row>
    <row r="41553" spans="37:37" ht="12.75">
      <c r="AK41553" s="121"/>
    </row>
    <row r="41554" spans="37:37" ht="12.75">
      <c r="AK41554" s="121"/>
    </row>
    <row r="41555" spans="37:37" ht="12.75">
      <c r="AK41555" s="121"/>
    </row>
    <row r="41556" spans="37:37" ht="12.75">
      <c r="AK41556" s="121"/>
    </row>
    <row r="41557" spans="37:37" ht="12.75">
      <c r="AK41557" s="121"/>
    </row>
    <row r="41558" spans="37:37" ht="12.75">
      <c r="AK41558" s="121"/>
    </row>
    <row r="41559" spans="37:37" ht="12.75">
      <c r="AK41559" s="121"/>
    </row>
    <row r="41560" spans="37:37" ht="12.75">
      <c r="AK41560" s="121"/>
    </row>
    <row r="41561" spans="37:37" ht="12.75">
      <c r="AK41561" s="121"/>
    </row>
    <row r="41562" spans="37:37" ht="12.75">
      <c r="AK41562" s="121"/>
    </row>
    <row r="41563" spans="37:37" ht="12.75">
      <c r="AK41563" s="121"/>
    </row>
    <row r="41564" spans="37:37" ht="12.75">
      <c r="AK41564" s="121"/>
    </row>
    <row r="41565" spans="37:37" ht="12.75">
      <c r="AK41565" s="121"/>
    </row>
    <row r="41566" spans="37:37" ht="12.75">
      <c r="AK41566" s="121"/>
    </row>
    <row r="41567" spans="37:37" ht="12.75">
      <c r="AK41567" s="121"/>
    </row>
    <row r="41568" spans="37:37" ht="12.75">
      <c r="AK41568" s="121"/>
    </row>
    <row r="41569" spans="37:37" ht="12.75">
      <c r="AK41569" s="121"/>
    </row>
    <row r="41570" spans="37:37" ht="12.75">
      <c r="AK41570" s="121"/>
    </row>
    <row r="41571" spans="37:37" ht="12.75">
      <c r="AK41571" s="121"/>
    </row>
    <row r="41572" spans="37:37" ht="12.75">
      <c r="AK41572" s="121"/>
    </row>
    <row r="41573" spans="37:37" ht="12.75">
      <c r="AK41573" s="121"/>
    </row>
    <row r="41574" spans="37:37" ht="12.75">
      <c r="AK41574" s="121"/>
    </row>
    <row r="41575" spans="37:37" ht="12.75">
      <c r="AK41575" s="121"/>
    </row>
    <row r="41576" spans="37:37" ht="12.75">
      <c r="AK41576" s="121"/>
    </row>
    <row r="41577" spans="37:37" ht="12.75">
      <c r="AK41577" s="121"/>
    </row>
    <row r="41578" spans="37:37" ht="12.75">
      <c r="AK41578" s="121"/>
    </row>
    <row r="41579" spans="37:37" ht="12.75">
      <c r="AK41579" s="121"/>
    </row>
    <row r="41580" spans="37:37" ht="12.75">
      <c r="AK41580" s="121"/>
    </row>
    <row r="41581" spans="37:37" ht="12.75">
      <c r="AK41581" s="121"/>
    </row>
    <row r="41582" spans="37:37" ht="12.75">
      <c r="AK41582" s="121"/>
    </row>
    <row r="41583" spans="37:37" ht="12.75">
      <c r="AK41583" s="121"/>
    </row>
    <row r="41584" spans="37:37" ht="12.75">
      <c r="AK41584" s="121"/>
    </row>
    <row r="41585" spans="37:37" ht="12.75">
      <c r="AK41585" s="121"/>
    </row>
    <row r="41586" spans="37:37" ht="12.75">
      <c r="AK41586" s="121"/>
    </row>
    <row r="41587" spans="37:37" ht="12.75">
      <c r="AK41587" s="121"/>
    </row>
    <row r="41588" spans="37:37" ht="12.75">
      <c r="AK41588" s="121"/>
    </row>
    <row r="41589" spans="37:37" ht="12.75">
      <c r="AK41589" s="121"/>
    </row>
    <row r="41590" spans="37:37" ht="12.75">
      <c r="AK41590" s="121"/>
    </row>
    <row r="41591" spans="37:37" ht="12.75">
      <c r="AK41591" s="121"/>
    </row>
    <row r="41592" spans="37:37" ht="12.75">
      <c r="AK41592" s="121"/>
    </row>
    <row r="41593" spans="37:37" ht="12.75">
      <c r="AK41593" s="121"/>
    </row>
    <row r="41594" spans="37:37" ht="12.75">
      <c r="AK41594" s="121"/>
    </row>
    <row r="41595" spans="37:37" ht="12.75">
      <c r="AK41595" s="121"/>
    </row>
    <row r="41596" spans="37:37" ht="12.75">
      <c r="AK41596" s="121"/>
    </row>
    <row r="41597" spans="37:37" ht="12.75">
      <c r="AK41597" s="121"/>
    </row>
    <row r="41598" spans="37:37" ht="12.75">
      <c r="AK41598" s="121"/>
    </row>
    <row r="41599" spans="37:37" ht="12.75">
      <c r="AK41599" s="121"/>
    </row>
    <row r="41600" spans="37:37" ht="12.75">
      <c r="AK41600" s="121"/>
    </row>
    <row r="41601" spans="37:37" ht="12.75">
      <c r="AK41601" s="121"/>
    </row>
    <row r="41602" spans="37:37" ht="12.75">
      <c r="AK41602" s="121"/>
    </row>
    <row r="41603" spans="37:37" ht="12.75">
      <c r="AK41603" s="121"/>
    </row>
    <row r="41604" spans="37:37" ht="12.75">
      <c r="AK41604" s="121"/>
    </row>
    <row r="41605" spans="37:37" ht="12.75">
      <c r="AK41605" s="121"/>
    </row>
    <row r="41606" spans="37:37" ht="12.75">
      <c r="AK41606" s="121"/>
    </row>
    <row r="41607" spans="37:37" ht="12.75">
      <c r="AK41607" s="121"/>
    </row>
    <row r="41608" spans="37:37" ht="12.75">
      <c r="AK41608" s="121"/>
    </row>
    <row r="41609" spans="37:37" ht="12.75">
      <c r="AK41609" s="121"/>
    </row>
    <row r="41610" spans="37:37" ht="12.75">
      <c r="AK41610" s="121"/>
    </row>
    <row r="41611" spans="37:37" ht="12.75">
      <c r="AK41611" s="121"/>
    </row>
    <row r="41612" spans="37:37" ht="12.75">
      <c r="AK41612" s="121"/>
    </row>
    <row r="41613" spans="37:37" ht="12.75">
      <c r="AK41613" s="121"/>
    </row>
    <row r="41614" spans="37:37" ht="12.75">
      <c r="AK41614" s="121"/>
    </row>
    <row r="41615" spans="37:37" ht="12.75">
      <c r="AK41615" s="121"/>
    </row>
    <row r="41616" spans="37:37" ht="12.75">
      <c r="AK41616" s="121"/>
    </row>
    <row r="41617" spans="37:37" ht="12.75">
      <c r="AK41617" s="121"/>
    </row>
    <row r="41618" spans="37:37" ht="12.75">
      <c r="AK41618" s="121"/>
    </row>
    <row r="41619" spans="37:37" ht="12.75">
      <c r="AK41619" s="121"/>
    </row>
    <row r="41620" spans="37:37" ht="12.75">
      <c r="AK41620" s="121"/>
    </row>
    <row r="41621" spans="37:37" ht="12.75">
      <c r="AK41621" s="121"/>
    </row>
    <row r="41622" spans="37:37" ht="12.75">
      <c r="AK41622" s="121"/>
    </row>
    <row r="41623" spans="37:37" ht="12.75">
      <c r="AK41623" s="121"/>
    </row>
    <row r="41624" spans="37:37" ht="12.75">
      <c r="AK41624" s="121"/>
    </row>
    <row r="41625" spans="37:37" ht="12.75">
      <c r="AK41625" s="121"/>
    </row>
    <row r="41626" spans="37:37" ht="12.75">
      <c r="AK41626" s="121"/>
    </row>
    <row r="41627" spans="37:37" ht="12.75">
      <c r="AK41627" s="121"/>
    </row>
    <row r="41628" spans="37:37" ht="12.75">
      <c r="AK41628" s="121"/>
    </row>
    <row r="41629" spans="37:37" ht="12.75">
      <c r="AK41629" s="121"/>
    </row>
    <row r="41630" spans="37:37" ht="12.75">
      <c r="AK41630" s="121"/>
    </row>
    <row r="41631" spans="37:37" ht="12.75">
      <c r="AK41631" s="121"/>
    </row>
    <row r="41632" spans="37:37" ht="12.75">
      <c r="AK41632" s="121"/>
    </row>
    <row r="41633" spans="37:37" ht="12.75">
      <c r="AK41633" s="121"/>
    </row>
    <row r="41634" spans="37:37" ht="12.75">
      <c r="AK41634" s="121"/>
    </row>
    <row r="41635" spans="37:37" ht="12.75">
      <c r="AK41635" s="121"/>
    </row>
    <row r="41636" spans="37:37" ht="12.75">
      <c r="AK41636" s="121"/>
    </row>
    <row r="41637" spans="37:37" ht="12.75">
      <c r="AK41637" s="121"/>
    </row>
    <row r="41638" spans="37:37" ht="12.75">
      <c r="AK41638" s="121"/>
    </row>
    <row r="41639" spans="37:37" ht="12.75">
      <c r="AK41639" s="121"/>
    </row>
    <row r="41640" spans="37:37" ht="12.75">
      <c r="AK41640" s="121"/>
    </row>
    <row r="41641" spans="37:37" ht="12.75">
      <c r="AK41641" s="121"/>
    </row>
    <row r="41642" spans="37:37" ht="12.75">
      <c r="AK41642" s="121"/>
    </row>
    <row r="41643" spans="37:37" ht="12.75">
      <c r="AK41643" s="121"/>
    </row>
    <row r="41644" spans="37:37" ht="12.75">
      <c r="AK41644" s="121"/>
    </row>
    <row r="41645" spans="37:37" ht="12.75">
      <c r="AK41645" s="121"/>
    </row>
    <row r="41646" spans="37:37" ht="12.75">
      <c r="AK41646" s="121"/>
    </row>
    <row r="41647" spans="37:37" ht="12.75">
      <c r="AK41647" s="121"/>
    </row>
    <row r="41648" spans="37:37" ht="12.75">
      <c r="AK41648" s="121"/>
    </row>
    <row r="41649" spans="37:37" ht="12.75">
      <c r="AK41649" s="121"/>
    </row>
    <row r="41650" spans="37:37" ht="12.75">
      <c r="AK41650" s="121"/>
    </row>
    <row r="41651" spans="37:37" ht="12.75">
      <c r="AK41651" s="121"/>
    </row>
    <row r="41652" spans="37:37" ht="12.75">
      <c r="AK41652" s="121"/>
    </row>
    <row r="41653" spans="37:37" ht="12.75">
      <c r="AK41653" s="121"/>
    </row>
    <row r="41654" spans="37:37" ht="12.75">
      <c r="AK41654" s="121"/>
    </row>
    <row r="41655" spans="37:37" ht="12.75">
      <c r="AK41655" s="121"/>
    </row>
    <row r="41656" spans="37:37" ht="12.75">
      <c r="AK41656" s="121"/>
    </row>
    <row r="41657" spans="37:37" ht="12.75">
      <c r="AK41657" s="121"/>
    </row>
    <row r="41658" spans="37:37" ht="12.75">
      <c r="AK41658" s="121"/>
    </row>
    <row r="41659" spans="37:37" ht="12.75">
      <c r="AK41659" s="121"/>
    </row>
    <row r="41660" spans="37:37" ht="12.75">
      <c r="AK41660" s="121"/>
    </row>
    <row r="41661" spans="37:37" ht="12.75">
      <c r="AK41661" s="121"/>
    </row>
    <row r="41662" spans="37:37" ht="12.75">
      <c r="AK41662" s="121"/>
    </row>
    <row r="41663" spans="37:37" ht="12.75">
      <c r="AK41663" s="121"/>
    </row>
    <row r="41664" spans="37:37" ht="12.75">
      <c r="AK41664" s="121"/>
    </row>
    <row r="41665" spans="37:37" ht="12.75">
      <c r="AK41665" s="121"/>
    </row>
    <row r="41666" spans="37:37" ht="12.75">
      <c r="AK41666" s="121"/>
    </row>
    <row r="41667" spans="37:37" ht="12.75">
      <c r="AK41667" s="121"/>
    </row>
    <row r="41668" spans="37:37" ht="12.75">
      <c r="AK41668" s="121"/>
    </row>
    <row r="41669" spans="37:37" ht="12.75">
      <c r="AK41669" s="121"/>
    </row>
    <row r="41670" spans="37:37" ht="12.75">
      <c r="AK41670" s="121"/>
    </row>
    <row r="41671" spans="37:37" ht="12.75">
      <c r="AK41671" s="121"/>
    </row>
    <row r="41672" spans="37:37" ht="12.75">
      <c r="AK41672" s="121"/>
    </row>
    <row r="41673" spans="37:37" ht="12.75">
      <c r="AK41673" s="121"/>
    </row>
    <row r="41674" spans="37:37" ht="12.75">
      <c r="AK41674" s="121"/>
    </row>
    <row r="41675" spans="37:37" ht="12.75">
      <c r="AK41675" s="121"/>
    </row>
    <row r="41676" spans="37:37" ht="12.75">
      <c r="AK41676" s="121"/>
    </row>
    <row r="41677" spans="37:37" ht="12.75">
      <c r="AK41677" s="121"/>
    </row>
    <row r="41678" spans="37:37" ht="12.75">
      <c r="AK41678" s="121"/>
    </row>
    <row r="41679" spans="37:37" ht="12.75">
      <c r="AK41679" s="121"/>
    </row>
    <row r="41680" spans="37:37" ht="12.75">
      <c r="AK41680" s="121"/>
    </row>
    <row r="41681" spans="37:37" ht="12.75">
      <c r="AK41681" s="121"/>
    </row>
    <row r="41682" spans="37:37" ht="12.75">
      <c r="AK41682" s="121"/>
    </row>
    <row r="41683" spans="37:37" ht="12.75">
      <c r="AK41683" s="121"/>
    </row>
    <row r="41684" spans="37:37" ht="12.75">
      <c r="AK41684" s="121"/>
    </row>
    <row r="41685" spans="37:37" ht="12.75">
      <c r="AK41685" s="121"/>
    </row>
    <row r="41686" spans="37:37" ht="12.75">
      <c r="AK41686" s="121"/>
    </row>
    <row r="41687" spans="37:37" ht="12.75">
      <c r="AK41687" s="121"/>
    </row>
    <row r="41688" spans="37:37" ht="12.75">
      <c r="AK41688" s="121"/>
    </row>
    <row r="41689" spans="37:37" ht="12.75">
      <c r="AK41689" s="121"/>
    </row>
    <row r="41690" spans="37:37" ht="12.75">
      <c r="AK41690" s="121"/>
    </row>
    <row r="41691" spans="37:37" ht="12.75">
      <c r="AK41691" s="121"/>
    </row>
    <row r="41692" spans="37:37" ht="12.75">
      <c r="AK41692" s="121"/>
    </row>
    <row r="41693" spans="37:37" ht="12.75">
      <c r="AK41693" s="121"/>
    </row>
    <row r="41694" spans="37:37" ht="12.75">
      <c r="AK41694" s="121"/>
    </row>
    <row r="41695" spans="37:37" ht="12.75">
      <c r="AK41695" s="121"/>
    </row>
    <row r="41696" spans="37:37" ht="12.75">
      <c r="AK41696" s="121"/>
    </row>
    <row r="41697" spans="37:37" ht="12.75">
      <c r="AK41697" s="121"/>
    </row>
    <row r="41698" spans="37:37" ht="12.75">
      <c r="AK41698" s="121"/>
    </row>
    <row r="41699" spans="37:37" ht="12.75">
      <c r="AK41699" s="121"/>
    </row>
    <row r="41700" spans="37:37" ht="12.75">
      <c r="AK41700" s="121"/>
    </row>
    <row r="41701" spans="37:37" ht="12.75">
      <c r="AK41701" s="121"/>
    </row>
    <row r="41702" spans="37:37" ht="12.75">
      <c r="AK41702" s="121"/>
    </row>
    <row r="41703" spans="37:37" ht="12.75">
      <c r="AK41703" s="121"/>
    </row>
    <row r="41704" spans="37:37" ht="12.75">
      <c r="AK41704" s="121"/>
    </row>
    <row r="41705" spans="37:37" ht="12.75">
      <c r="AK41705" s="121"/>
    </row>
    <row r="41706" spans="37:37" ht="12.75">
      <c r="AK41706" s="121"/>
    </row>
    <row r="41707" spans="37:37" ht="12.75">
      <c r="AK41707" s="121"/>
    </row>
    <row r="41708" spans="37:37" ht="12.75">
      <c r="AK41708" s="121"/>
    </row>
    <row r="41709" spans="37:37" ht="12.75">
      <c r="AK41709" s="121"/>
    </row>
    <row r="41710" spans="37:37" ht="12.75">
      <c r="AK41710" s="121"/>
    </row>
    <row r="41711" spans="37:37" ht="12.75">
      <c r="AK41711" s="121"/>
    </row>
    <row r="41712" spans="37:37" ht="12.75">
      <c r="AK41712" s="121"/>
    </row>
    <row r="41713" spans="37:37" ht="12.75">
      <c r="AK41713" s="121"/>
    </row>
    <row r="41714" spans="37:37" ht="12.75">
      <c r="AK41714" s="121"/>
    </row>
    <row r="41715" spans="37:37" ht="12.75">
      <c r="AK41715" s="121"/>
    </row>
    <row r="41716" spans="37:37" ht="12.75">
      <c r="AK41716" s="121"/>
    </row>
    <row r="41717" spans="37:37" ht="12.75">
      <c r="AK41717" s="121"/>
    </row>
    <row r="41718" spans="37:37" ht="12.75">
      <c r="AK41718" s="121"/>
    </row>
    <row r="41719" spans="37:37" ht="12.75">
      <c r="AK41719" s="121"/>
    </row>
    <row r="41720" spans="37:37" ht="12.75">
      <c r="AK41720" s="121"/>
    </row>
    <row r="41721" spans="37:37" ht="12.75">
      <c r="AK41721" s="121"/>
    </row>
    <row r="41722" spans="37:37" ht="12.75">
      <c r="AK41722" s="121"/>
    </row>
    <row r="41723" spans="37:37" ht="12.75">
      <c r="AK41723" s="121"/>
    </row>
    <row r="41724" spans="37:37" ht="12.75">
      <c r="AK41724" s="121"/>
    </row>
    <row r="41725" spans="37:37" ht="12.75">
      <c r="AK41725" s="121"/>
    </row>
    <row r="41726" spans="37:37" ht="12.75">
      <c r="AK41726" s="121"/>
    </row>
    <row r="41727" spans="37:37" ht="12.75">
      <c r="AK41727" s="121"/>
    </row>
    <row r="41728" spans="37:37" ht="12.75">
      <c r="AK41728" s="121"/>
    </row>
    <row r="41729" spans="37:37" ht="12.75">
      <c r="AK41729" s="121"/>
    </row>
    <row r="41730" spans="37:37" ht="12.75">
      <c r="AK41730" s="121"/>
    </row>
    <row r="41731" spans="37:37" ht="12.75">
      <c r="AK41731" s="121"/>
    </row>
    <row r="41732" spans="37:37" ht="12.75">
      <c r="AK41732" s="121"/>
    </row>
    <row r="41733" spans="37:37" ht="12.75">
      <c r="AK41733" s="121"/>
    </row>
    <row r="41734" spans="37:37" ht="12.75">
      <c r="AK41734" s="121"/>
    </row>
    <row r="41735" spans="37:37" ht="12.75">
      <c r="AK41735" s="121"/>
    </row>
    <row r="41736" spans="37:37" ht="12.75">
      <c r="AK41736" s="121"/>
    </row>
    <row r="41737" spans="37:37" ht="12.75">
      <c r="AK41737" s="121"/>
    </row>
    <row r="41738" spans="37:37" ht="12.75">
      <c r="AK41738" s="121"/>
    </row>
    <row r="41739" spans="37:37" ht="12.75">
      <c r="AK41739" s="121"/>
    </row>
    <row r="41740" spans="37:37" ht="12.75">
      <c r="AK41740" s="121"/>
    </row>
    <row r="41741" spans="37:37" ht="12.75">
      <c r="AK41741" s="121"/>
    </row>
    <row r="41742" spans="37:37" ht="12.75">
      <c r="AK41742" s="121"/>
    </row>
    <row r="41743" spans="37:37" ht="12.75">
      <c r="AK41743" s="121"/>
    </row>
    <row r="41744" spans="37:37" ht="12.75">
      <c r="AK41744" s="121"/>
    </row>
    <row r="41745" spans="37:37" ht="12.75">
      <c r="AK41745" s="121"/>
    </row>
    <row r="41746" spans="37:37" ht="12.75">
      <c r="AK41746" s="121"/>
    </row>
    <row r="41747" spans="37:37" ht="12.75">
      <c r="AK41747" s="121"/>
    </row>
    <row r="41748" spans="37:37" ht="12.75">
      <c r="AK41748" s="121"/>
    </row>
    <row r="41749" spans="37:37" ht="12.75">
      <c r="AK41749" s="121"/>
    </row>
    <row r="41750" spans="37:37" ht="12.75">
      <c r="AK41750" s="121"/>
    </row>
    <row r="41751" spans="37:37" ht="12.75">
      <c r="AK41751" s="121"/>
    </row>
    <row r="41752" spans="37:37" ht="12.75">
      <c r="AK41752" s="121"/>
    </row>
    <row r="41753" spans="37:37" ht="12.75">
      <c r="AK41753" s="121"/>
    </row>
    <row r="41754" spans="37:37" ht="12.75">
      <c r="AK41754" s="121"/>
    </row>
    <row r="41755" spans="37:37" ht="12.75">
      <c r="AK41755" s="121"/>
    </row>
    <row r="41756" spans="37:37" ht="12.75">
      <c r="AK41756" s="121"/>
    </row>
    <row r="41757" spans="37:37" ht="12.75">
      <c r="AK41757" s="121"/>
    </row>
    <row r="41758" spans="37:37" ht="12.75">
      <c r="AK41758" s="121"/>
    </row>
    <row r="41759" spans="37:37" ht="12.75">
      <c r="AK41759" s="121"/>
    </row>
    <row r="41760" spans="37:37" ht="12.75">
      <c r="AK41760" s="121"/>
    </row>
    <row r="41761" spans="37:37" ht="12.75">
      <c r="AK41761" s="121"/>
    </row>
    <row r="41762" spans="37:37" ht="12.75">
      <c r="AK41762" s="121"/>
    </row>
    <row r="41763" spans="37:37" ht="12.75">
      <c r="AK41763" s="121"/>
    </row>
    <row r="41764" spans="37:37" ht="12.75">
      <c r="AK41764" s="121"/>
    </row>
    <row r="41765" spans="37:37" ht="12.75">
      <c r="AK41765" s="121"/>
    </row>
    <row r="41766" spans="37:37" ht="12.75">
      <c r="AK41766" s="121"/>
    </row>
    <row r="41767" spans="37:37" ht="12.75">
      <c r="AK41767" s="121"/>
    </row>
    <row r="41768" spans="37:37" ht="12.75">
      <c r="AK41768" s="121"/>
    </row>
    <row r="41769" spans="37:37" ht="12.75">
      <c r="AK41769" s="121"/>
    </row>
    <row r="41770" spans="37:37" ht="12.75">
      <c r="AK41770" s="121"/>
    </row>
    <row r="41771" spans="37:37" ht="12.75">
      <c r="AK41771" s="121"/>
    </row>
    <row r="41772" spans="37:37" ht="12.75">
      <c r="AK41772" s="121"/>
    </row>
    <row r="41773" spans="37:37" ht="12.75">
      <c r="AK41773" s="121"/>
    </row>
    <row r="41774" spans="37:37" ht="12.75">
      <c r="AK41774" s="121"/>
    </row>
    <row r="41775" spans="37:37" ht="12.75">
      <c r="AK41775" s="121"/>
    </row>
    <row r="41776" spans="37:37" ht="12.75">
      <c r="AK41776" s="121"/>
    </row>
    <row r="41777" spans="37:37" ht="12.75">
      <c r="AK41777" s="121"/>
    </row>
    <row r="41778" spans="37:37" ht="12.75">
      <c r="AK41778" s="121"/>
    </row>
    <row r="41779" spans="37:37" ht="12.75">
      <c r="AK41779" s="121"/>
    </row>
    <row r="41780" spans="37:37" ht="12.75">
      <c r="AK41780" s="121"/>
    </row>
    <row r="41781" spans="37:37" ht="12.75">
      <c r="AK41781" s="121"/>
    </row>
    <row r="41782" spans="37:37" ht="12.75">
      <c r="AK41782" s="121"/>
    </row>
    <row r="41783" spans="37:37" ht="12.75">
      <c r="AK41783" s="121"/>
    </row>
    <row r="41784" spans="37:37" ht="12.75">
      <c r="AK41784" s="121"/>
    </row>
    <row r="41785" spans="37:37" ht="12.75">
      <c r="AK41785" s="121"/>
    </row>
    <row r="41786" spans="37:37" ht="12.75">
      <c r="AK41786" s="121"/>
    </row>
    <row r="41787" spans="37:37" ht="12.75">
      <c r="AK41787" s="121"/>
    </row>
    <row r="41788" spans="37:37" ht="12.75">
      <c r="AK41788" s="121"/>
    </row>
    <row r="41789" spans="37:37" ht="12.75">
      <c r="AK41789" s="121"/>
    </row>
    <row r="41790" spans="37:37" ht="12.75">
      <c r="AK41790" s="121"/>
    </row>
    <row r="41791" spans="37:37" ht="12.75">
      <c r="AK41791" s="121"/>
    </row>
    <row r="41792" spans="37:37" ht="12.75">
      <c r="AK41792" s="121"/>
    </row>
    <row r="41793" spans="37:37" ht="12.75">
      <c r="AK41793" s="121"/>
    </row>
    <row r="41794" spans="37:37" ht="12.75">
      <c r="AK41794" s="121"/>
    </row>
    <row r="41795" spans="37:37" ht="12.75">
      <c r="AK41795" s="121"/>
    </row>
    <row r="41796" spans="37:37" ht="12.75">
      <c r="AK41796" s="121"/>
    </row>
    <row r="41797" spans="37:37" ht="12.75">
      <c r="AK41797" s="121"/>
    </row>
    <row r="41798" spans="37:37" ht="12.75">
      <c r="AK41798" s="121"/>
    </row>
    <row r="41799" spans="37:37" ht="12.75">
      <c r="AK41799" s="121"/>
    </row>
    <row r="41800" spans="37:37" ht="12.75">
      <c r="AK41800" s="121"/>
    </row>
    <row r="41801" spans="37:37" ht="12.75">
      <c r="AK41801" s="121"/>
    </row>
    <row r="41802" spans="37:37" ht="12.75">
      <c r="AK41802" s="121"/>
    </row>
    <row r="41803" spans="37:37" ht="12.75">
      <c r="AK41803" s="121"/>
    </row>
    <row r="41804" spans="37:37" ht="12.75">
      <c r="AK41804" s="121"/>
    </row>
    <row r="41805" spans="37:37" ht="12.75">
      <c r="AK41805" s="121"/>
    </row>
    <row r="41806" spans="37:37" ht="12.75">
      <c r="AK41806" s="121"/>
    </row>
    <row r="41807" spans="37:37" ht="12.75">
      <c r="AK41807" s="121"/>
    </row>
    <row r="41808" spans="37:37" ht="12.75">
      <c r="AK41808" s="121"/>
    </row>
    <row r="41809" spans="37:37" ht="12.75">
      <c r="AK41809" s="121"/>
    </row>
    <row r="41810" spans="37:37" ht="12.75">
      <c r="AK41810" s="121"/>
    </row>
    <row r="41811" spans="37:37" ht="12.75">
      <c r="AK41811" s="121"/>
    </row>
    <row r="41812" spans="37:37" ht="12.75">
      <c r="AK41812" s="121"/>
    </row>
    <row r="41813" spans="37:37" ht="12.75">
      <c r="AK41813" s="121"/>
    </row>
    <row r="41814" spans="37:37" ht="12.75">
      <c r="AK41814" s="121"/>
    </row>
    <row r="41815" spans="37:37" ht="12.75">
      <c r="AK41815" s="121"/>
    </row>
    <row r="41816" spans="37:37" ht="12.75">
      <c r="AK41816" s="121"/>
    </row>
    <row r="41817" spans="37:37" ht="12.75">
      <c r="AK41817" s="121"/>
    </row>
    <row r="41818" spans="37:37" ht="12.75">
      <c r="AK41818" s="121"/>
    </row>
    <row r="41819" spans="37:37" ht="12.75">
      <c r="AK41819" s="121"/>
    </row>
    <row r="41820" spans="37:37" ht="12.75">
      <c r="AK41820" s="121"/>
    </row>
    <row r="41821" spans="37:37" ht="12.75">
      <c r="AK41821" s="121"/>
    </row>
    <row r="41822" spans="37:37" ht="12.75">
      <c r="AK41822" s="121"/>
    </row>
    <row r="41823" spans="37:37" ht="12.75">
      <c r="AK41823" s="121"/>
    </row>
    <row r="41824" spans="37:37" ht="12.75">
      <c r="AK41824" s="121"/>
    </row>
    <row r="41825" spans="37:37" ht="12.75">
      <c r="AK41825" s="121"/>
    </row>
    <row r="41826" spans="37:37" ht="12.75">
      <c r="AK41826" s="121"/>
    </row>
    <row r="41827" spans="37:37" ht="12.75">
      <c r="AK41827" s="121"/>
    </row>
    <row r="41828" spans="37:37" ht="12.75">
      <c r="AK41828" s="121"/>
    </row>
    <row r="41829" spans="37:37" ht="12.75">
      <c r="AK41829" s="121"/>
    </row>
    <row r="41830" spans="37:37" ht="12.75">
      <c r="AK41830" s="121"/>
    </row>
    <row r="41831" spans="37:37" ht="12.75">
      <c r="AK41831" s="121"/>
    </row>
    <row r="41832" spans="37:37" ht="12.75">
      <c r="AK41832" s="121"/>
    </row>
    <row r="41833" spans="37:37" ht="12.75">
      <c r="AK41833" s="121"/>
    </row>
    <row r="41834" spans="37:37" ht="12.75">
      <c r="AK41834" s="121"/>
    </row>
    <row r="41835" spans="37:37" ht="12.75">
      <c r="AK41835" s="121"/>
    </row>
    <row r="41836" spans="37:37" ht="12.75">
      <c r="AK41836" s="121"/>
    </row>
    <row r="41837" spans="37:37" ht="12.75">
      <c r="AK41837" s="121"/>
    </row>
    <row r="41838" spans="37:37" ht="12.75">
      <c r="AK41838" s="121"/>
    </row>
    <row r="41839" spans="37:37" ht="12.75">
      <c r="AK41839" s="121"/>
    </row>
    <row r="41840" spans="37:37" ht="12.75">
      <c r="AK41840" s="121"/>
    </row>
    <row r="41841" spans="37:37" ht="12.75">
      <c r="AK41841" s="121"/>
    </row>
    <row r="41842" spans="37:37" ht="12.75">
      <c r="AK41842" s="121"/>
    </row>
    <row r="41843" spans="37:37" ht="12.75">
      <c r="AK41843" s="121"/>
    </row>
    <row r="41844" spans="37:37" ht="12.75">
      <c r="AK41844" s="121"/>
    </row>
    <row r="41845" spans="37:37" ht="12.75">
      <c r="AK41845" s="121"/>
    </row>
    <row r="41846" spans="37:37" ht="12.75">
      <c r="AK41846" s="121"/>
    </row>
    <row r="41847" spans="37:37" ht="12.75">
      <c r="AK41847" s="121"/>
    </row>
    <row r="41848" spans="37:37" ht="12.75">
      <c r="AK41848" s="121"/>
    </row>
    <row r="41849" spans="37:37" ht="12.75">
      <c r="AK41849" s="121"/>
    </row>
    <row r="41850" spans="37:37" ht="12.75">
      <c r="AK41850" s="121"/>
    </row>
    <row r="41851" spans="37:37" ht="12.75">
      <c r="AK41851" s="121"/>
    </row>
    <row r="41852" spans="37:37" ht="12.75">
      <c r="AK41852" s="121"/>
    </row>
    <row r="41853" spans="37:37" ht="12.75">
      <c r="AK41853" s="121"/>
    </row>
    <row r="41854" spans="37:37" ht="12.75">
      <c r="AK41854" s="121"/>
    </row>
    <row r="41855" spans="37:37" ht="12.75">
      <c r="AK41855" s="121"/>
    </row>
    <row r="41856" spans="37:37" ht="12.75">
      <c r="AK41856" s="121"/>
    </row>
    <row r="41857" spans="37:37" ht="12.75">
      <c r="AK41857" s="121"/>
    </row>
    <row r="41858" spans="37:37" ht="12.75">
      <c r="AK41858" s="121"/>
    </row>
    <row r="41859" spans="37:37" ht="12.75">
      <c r="AK41859" s="121"/>
    </row>
    <row r="41860" spans="37:37" ht="12.75">
      <c r="AK41860" s="121"/>
    </row>
    <row r="41861" spans="37:37" ht="12.75">
      <c r="AK41861" s="121"/>
    </row>
    <row r="41862" spans="37:37" ht="12.75">
      <c r="AK41862" s="121"/>
    </row>
    <row r="41863" spans="37:37" ht="12.75">
      <c r="AK41863" s="121"/>
    </row>
    <row r="41864" spans="37:37" ht="12.75">
      <c r="AK41864" s="121"/>
    </row>
    <row r="41865" spans="37:37" ht="12.75">
      <c r="AK41865" s="121"/>
    </row>
    <row r="41866" spans="37:37" ht="12.75">
      <c r="AK41866" s="121"/>
    </row>
    <row r="41867" spans="37:37" ht="12.75">
      <c r="AK41867" s="121"/>
    </row>
    <row r="41868" spans="37:37" ht="12.75">
      <c r="AK41868" s="121"/>
    </row>
    <row r="41869" spans="37:37" ht="12.75">
      <c r="AK41869" s="121"/>
    </row>
    <row r="41870" spans="37:37" ht="12.75">
      <c r="AK41870" s="121"/>
    </row>
    <row r="41871" spans="37:37" ht="12.75">
      <c r="AK41871" s="121"/>
    </row>
    <row r="41872" spans="37:37" ht="12.75">
      <c r="AK41872" s="121"/>
    </row>
    <row r="41873" spans="37:37" ht="12.75">
      <c r="AK41873" s="121"/>
    </row>
    <row r="41874" spans="37:37" ht="12.75">
      <c r="AK41874" s="121"/>
    </row>
    <row r="41875" spans="37:37" ht="12.75">
      <c r="AK41875" s="121"/>
    </row>
    <row r="41876" spans="37:37" ht="12.75">
      <c r="AK41876" s="121"/>
    </row>
    <row r="41877" spans="37:37" ht="12.75">
      <c r="AK41877" s="121"/>
    </row>
    <row r="41878" spans="37:37" ht="12.75">
      <c r="AK41878" s="121"/>
    </row>
    <row r="41879" spans="37:37" ht="12.75">
      <c r="AK41879" s="121"/>
    </row>
    <row r="41880" spans="37:37" ht="12.75">
      <c r="AK41880" s="121"/>
    </row>
    <row r="41881" spans="37:37" ht="12.75">
      <c r="AK41881" s="121"/>
    </row>
    <row r="41882" spans="37:37" ht="12.75">
      <c r="AK41882" s="121"/>
    </row>
    <row r="41883" spans="37:37" ht="12.75">
      <c r="AK41883" s="121"/>
    </row>
    <row r="41884" spans="37:37" ht="12.75">
      <c r="AK41884" s="121"/>
    </row>
    <row r="41885" spans="37:37" ht="12.75">
      <c r="AK41885" s="121"/>
    </row>
    <row r="41886" spans="37:37" ht="12.75">
      <c r="AK41886" s="121"/>
    </row>
    <row r="41887" spans="37:37" ht="12.75">
      <c r="AK41887" s="121"/>
    </row>
    <row r="41888" spans="37:37" ht="12.75">
      <c r="AK41888" s="121"/>
    </row>
    <row r="41889" spans="37:37" ht="12.75">
      <c r="AK41889" s="121"/>
    </row>
    <row r="41890" spans="37:37" ht="12.75">
      <c r="AK41890" s="121"/>
    </row>
    <row r="41891" spans="37:37" ht="12.75">
      <c r="AK41891" s="121"/>
    </row>
    <row r="41892" spans="37:37" ht="12.75">
      <c r="AK41892" s="121"/>
    </row>
    <row r="41893" spans="37:37" ht="12.75">
      <c r="AK41893" s="121"/>
    </row>
    <row r="41894" spans="37:37" ht="12.75">
      <c r="AK41894" s="121"/>
    </row>
    <row r="41895" spans="37:37" ht="12.75">
      <c r="AK41895" s="121"/>
    </row>
    <row r="41896" spans="37:37" ht="12.75">
      <c r="AK41896" s="121"/>
    </row>
    <row r="41897" spans="37:37" ht="12.75">
      <c r="AK41897" s="121"/>
    </row>
    <row r="41898" spans="37:37" ht="12.75">
      <c r="AK41898" s="121"/>
    </row>
    <row r="41899" spans="37:37" ht="12.75">
      <c r="AK41899" s="121"/>
    </row>
    <row r="41900" spans="37:37" ht="12.75">
      <c r="AK41900" s="121"/>
    </row>
    <row r="41901" spans="37:37" ht="12.75">
      <c r="AK41901" s="121"/>
    </row>
    <row r="41902" spans="37:37" ht="12.75">
      <c r="AK41902" s="121"/>
    </row>
    <row r="41903" spans="37:37" ht="12.75">
      <c r="AK41903" s="121"/>
    </row>
    <row r="41904" spans="37:37" ht="12.75">
      <c r="AK41904" s="121"/>
    </row>
    <row r="41905" spans="37:37" ht="12.75">
      <c r="AK41905" s="121"/>
    </row>
    <row r="41906" spans="37:37" ht="12.75">
      <c r="AK41906" s="121"/>
    </row>
    <row r="41907" spans="37:37" ht="12.75">
      <c r="AK41907" s="121"/>
    </row>
    <row r="41908" spans="37:37" ht="12.75">
      <c r="AK41908" s="121"/>
    </row>
    <row r="41909" spans="37:37" ht="12.75">
      <c r="AK41909" s="121"/>
    </row>
    <row r="41910" spans="37:37" ht="12.75">
      <c r="AK41910" s="121"/>
    </row>
    <row r="41911" spans="37:37" ht="12.75">
      <c r="AK41911" s="121"/>
    </row>
    <row r="41912" spans="37:37" ht="12.75">
      <c r="AK41912" s="121"/>
    </row>
    <row r="41913" spans="37:37" ht="12.75">
      <c r="AK41913" s="121"/>
    </row>
    <row r="41914" spans="37:37" ht="12.75">
      <c r="AK41914" s="121"/>
    </row>
    <row r="41915" spans="37:37" ht="12.75">
      <c r="AK41915" s="121"/>
    </row>
    <row r="41916" spans="37:37" ht="12.75">
      <c r="AK41916" s="121"/>
    </row>
    <row r="41917" spans="37:37" ht="12.75">
      <c r="AK41917" s="121"/>
    </row>
    <row r="41918" spans="37:37" ht="12.75">
      <c r="AK41918" s="121"/>
    </row>
    <row r="41919" spans="37:37" ht="12.75">
      <c r="AK41919" s="121"/>
    </row>
    <row r="41920" spans="37:37" ht="12.75">
      <c r="AK41920" s="121"/>
    </row>
    <row r="41921" spans="37:37" ht="12.75">
      <c r="AK41921" s="121"/>
    </row>
    <row r="41922" spans="37:37" ht="12.75">
      <c r="AK41922" s="121"/>
    </row>
    <row r="41923" spans="37:37" ht="12.75">
      <c r="AK41923" s="121"/>
    </row>
    <row r="41924" spans="37:37" ht="12.75">
      <c r="AK41924" s="121"/>
    </row>
    <row r="41925" spans="37:37" ht="12.75">
      <c r="AK41925" s="121"/>
    </row>
    <row r="41926" spans="37:37" ht="12.75">
      <c r="AK41926" s="121"/>
    </row>
    <row r="41927" spans="37:37" ht="12.75">
      <c r="AK41927" s="121"/>
    </row>
    <row r="41928" spans="37:37" ht="12.75">
      <c r="AK41928" s="121"/>
    </row>
    <row r="41929" spans="37:37" ht="12.75">
      <c r="AK41929" s="121"/>
    </row>
    <row r="41930" spans="37:37" ht="12.75">
      <c r="AK41930" s="121"/>
    </row>
    <row r="41931" spans="37:37" ht="12.75">
      <c r="AK41931" s="121"/>
    </row>
    <row r="41932" spans="37:37" ht="12.75">
      <c r="AK41932" s="121"/>
    </row>
    <row r="41933" spans="37:37" ht="12.75">
      <c r="AK41933" s="121"/>
    </row>
    <row r="41934" spans="37:37" ht="12.75">
      <c r="AK41934" s="121"/>
    </row>
    <row r="41935" spans="37:37" ht="12.75">
      <c r="AK41935" s="121"/>
    </row>
    <row r="41936" spans="37:37" ht="12.75">
      <c r="AK41936" s="121"/>
    </row>
    <row r="41937" spans="37:37" ht="12.75">
      <c r="AK41937" s="121"/>
    </row>
    <row r="41938" spans="37:37" ht="12.75">
      <c r="AK41938" s="121"/>
    </row>
    <row r="41939" spans="37:37" ht="12.75">
      <c r="AK41939" s="121"/>
    </row>
    <row r="41940" spans="37:37" ht="12.75">
      <c r="AK41940" s="121"/>
    </row>
    <row r="41941" spans="37:37" ht="12.75">
      <c r="AK41941" s="121"/>
    </row>
    <row r="41942" spans="37:37" ht="12.75">
      <c r="AK41942" s="121"/>
    </row>
    <row r="41943" spans="37:37" ht="12.75">
      <c r="AK41943" s="121"/>
    </row>
    <row r="41944" spans="37:37" ht="12.75">
      <c r="AK41944" s="121"/>
    </row>
    <row r="41945" spans="37:37" ht="12.75">
      <c r="AK41945" s="121"/>
    </row>
    <row r="41946" spans="37:37" ht="12.75">
      <c r="AK41946" s="121"/>
    </row>
    <row r="41947" spans="37:37" ht="12.75">
      <c r="AK41947" s="121"/>
    </row>
    <row r="41948" spans="37:37" ht="12.75">
      <c r="AK41948" s="121"/>
    </row>
    <row r="41949" spans="37:37" ht="12.75">
      <c r="AK41949" s="121"/>
    </row>
    <row r="41950" spans="37:37" ht="12.75">
      <c r="AK41950" s="121"/>
    </row>
    <row r="41951" spans="37:37" ht="12.75">
      <c r="AK41951" s="121"/>
    </row>
    <row r="41952" spans="37:37" ht="12.75">
      <c r="AK41952" s="121"/>
    </row>
    <row r="41953" spans="37:37" ht="12.75">
      <c r="AK41953" s="121"/>
    </row>
    <row r="41954" spans="37:37" ht="12.75">
      <c r="AK41954" s="121"/>
    </row>
    <row r="41955" spans="37:37" ht="12.75">
      <c r="AK41955" s="121"/>
    </row>
    <row r="41956" spans="37:37" ht="12.75">
      <c r="AK41956" s="121"/>
    </row>
    <row r="41957" spans="37:37" ht="12.75">
      <c r="AK41957" s="121"/>
    </row>
    <row r="41958" spans="37:37" ht="12.75">
      <c r="AK41958" s="121"/>
    </row>
    <row r="41959" spans="37:37" ht="12.75">
      <c r="AK41959" s="121"/>
    </row>
    <row r="41960" spans="37:37" ht="12.75">
      <c r="AK41960" s="121"/>
    </row>
    <row r="41961" spans="37:37" ht="12.75">
      <c r="AK41961" s="121"/>
    </row>
    <row r="41962" spans="37:37" ht="12.75">
      <c r="AK41962" s="121"/>
    </row>
    <row r="41963" spans="37:37" ht="12.75">
      <c r="AK41963" s="121"/>
    </row>
    <row r="41964" spans="37:37" ht="12.75">
      <c r="AK41964" s="121"/>
    </row>
    <row r="41965" spans="37:37" ht="12.75">
      <c r="AK41965" s="121"/>
    </row>
    <row r="41966" spans="37:37" ht="12.75">
      <c r="AK41966" s="121"/>
    </row>
    <row r="41967" spans="37:37" ht="12.75">
      <c r="AK41967" s="121"/>
    </row>
    <row r="41968" spans="37:37" ht="12.75">
      <c r="AK41968" s="121"/>
    </row>
    <row r="41969" spans="37:37" ht="12.75">
      <c r="AK41969" s="121"/>
    </row>
    <row r="41970" spans="37:37" ht="12.75">
      <c r="AK41970" s="121"/>
    </row>
    <row r="41971" spans="37:37" ht="12.75">
      <c r="AK41971" s="121"/>
    </row>
    <row r="41972" spans="37:37" ht="12.75">
      <c r="AK41972" s="121"/>
    </row>
    <row r="41973" spans="37:37" ht="12.75">
      <c r="AK41973" s="121"/>
    </row>
    <row r="41974" spans="37:37" ht="12.75">
      <c r="AK41974" s="121"/>
    </row>
    <row r="41975" spans="37:37" ht="12.75">
      <c r="AK41975" s="121"/>
    </row>
    <row r="41976" spans="37:37" ht="12.75">
      <c r="AK41976" s="121"/>
    </row>
    <row r="41977" spans="37:37" ht="12.75">
      <c r="AK41977" s="121"/>
    </row>
    <row r="41978" spans="37:37" ht="12.75">
      <c r="AK41978" s="121"/>
    </row>
    <row r="41979" spans="37:37" ht="12.75">
      <c r="AK41979" s="121"/>
    </row>
    <row r="41980" spans="37:37" ht="12.75">
      <c r="AK41980" s="121"/>
    </row>
    <row r="41981" spans="37:37" ht="12.75">
      <c r="AK41981" s="121"/>
    </row>
    <row r="41982" spans="37:37" ht="12.75">
      <c r="AK41982" s="121"/>
    </row>
    <row r="41983" spans="37:37" ht="12.75">
      <c r="AK41983" s="121"/>
    </row>
    <row r="41984" spans="37:37" ht="12.75">
      <c r="AK41984" s="121"/>
    </row>
    <row r="41985" spans="37:37" ht="12.75">
      <c r="AK41985" s="121"/>
    </row>
    <row r="41986" spans="37:37" ht="12.75">
      <c r="AK41986" s="121"/>
    </row>
    <row r="41987" spans="37:37" ht="12.75">
      <c r="AK41987" s="121"/>
    </row>
    <row r="41988" spans="37:37" ht="12.75">
      <c r="AK41988" s="121"/>
    </row>
    <row r="41989" spans="37:37" ht="12.75">
      <c r="AK41989" s="121"/>
    </row>
    <row r="41990" spans="37:37" ht="12.75">
      <c r="AK41990" s="121"/>
    </row>
    <row r="41991" spans="37:37" ht="12.75">
      <c r="AK41991" s="121"/>
    </row>
    <row r="41992" spans="37:37" ht="12.75">
      <c r="AK41992" s="121"/>
    </row>
    <row r="41993" spans="37:37" ht="12.75">
      <c r="AK41993" s="121"/>
    </row>
    <row r="41994" spans="37:37" ht="12.75">
      <c r="AK41994" s="121"/>
    </row>
    <row r="41995" spans="37:37" ht="12.75">
      <c r="AK41995" s="121"/>
    </row>
    <row r="41996" spans="37:37" ht="12.75">
      <c r="AK41996" s="121"/>
    </row>
    <row r="41997" spans="37:37" ht="12.75">
      <c r="AK41997" s="121"/>
    </row>
    <row r="41998" spans="37:37" ht="12.75">
      <c r="AK41998" s="121"/>
    </row>
    <row r="41999" spans="37:37" ht="12.75">
      <c r="AK41999" s="121"/>
    </row>
    <row r="42000" spans="37:37" ht="12.75">
      <c r="AK42000" s="121"/>
    </row>
    <row r="42001" spans="37:37" ht="12.75">
      <c r="AK42001" s="121"/>
    </row>
    <row r="42002" spans="37:37" ht="12.75">
      <c r="AK42002" s="121"/>
    </row>
    <row r="42003" spans="37:37" ht="12.75">
      <c r="AK42003" s="121"/>
    </row>
    <row r="42004" spans="37:37" ht="12.75">
      <c r="AK42004" s="121"/>
    </row>
    <row r="42005" spans="37:37" ht="12.75">
      <c r="AK42005" s="121"/>
    </row>
    <row r="42006" spans="37:37" ht="12.75">
      <c r="AK42006" s="121"/>
    </row>
    <row r="42007" spans="37:37" ht="12.75">
      <c r="AK42007" s="121"/>
    </row>
    <row r="42008" spans="37:37" ht="12.75">
      <c r="AK42008" s="121"/>
    </row>
    <row r="42009" spans="37:37" ht="12.75">
      <c r="AK42009" s="121"/>
    </row>
    <row r="42010" spans="37:37" ht="12.75">
      <c r="AK42010" s="121"/>
    </row>
    <row r="42011" spans="37:37" ht="12.75">
      <c r="AK42011" s="121"/>
    </row>
    <row r="42012" spans="37:37" ht="12.75">
      <c r="AK42012" s="121"/>
    </row>
    <row r="42013" spans="37:37" ht="12.75">
      <c r="AK42013" s="121"/>
    </row>
    <row r="42014" spans="37:37" ht="12.75">
      <c r="AK42014" s="121"/>
    </row>
    <row r="42015" spans="37:37" ht="12.75">
      <c r="AK42015" s="121"/>
    </row>
    <row r="42016" spans="37:37" ht="12.75">
      <c r="AK42016" s="121"/>
    </row>
    <row r="42017" spans="37:37" ht="12.75">
      <c r="AK42017" s="121"/>
    </row>
    <row r="42018" spans="37:37" ht="12.75">
      <c r="AK42018" s="121"/>
    </row>
    <row r="42019" spans="37:37" ht="12.75">
      <c r="AK42019" s="121"/>
    </row>
    <row r="42020" spans="37:37" ht="12.75">
      <c r="AK42020" s="121"/>
    </row>
    <row r="42021" spans="37:37" ht="12.75">
      <c r="AK42021" s="121"/>
    </row>
    <row r="42022" spans="37:37" ht="12.75">
      <c r="AK42022" s="121"/>
    </row>
    <row r="42023" spans="37:37" ht="12.75">
      <c r="AK42023" s="121"/>
    </row>
    <row r="42024" spans="37:37" ht="12.75">
      <c r="AK42024" s="121"/>
    </row>
    <row r="42025" spans="37:37" ht="12.75">
      <c r="AK42025" s="121"/>
    </row>
    <row r="42026" spans="37:37" ht="12.75">
      <c r="AK42026" s="121"/>
    </row>
    <row r="42027" spans="37:37" ht="12.75">
      <c r="AK42027" s="121"/>
    </row>
    <row r="42028" spans="37:37" ht="12.75">
      <c r="AK42028" s="121"/>
    </row>
    <row r="42029" spans="37:37" ht="12.75">
      <c r="AK42029" s="121"/>
    </row>
    <row r="42030" spans="37:37" ht="12.75">
      <c r="AK42030" s="121"/>
    </row>
    <row r="42031" spans="37:37" ht="12.75">
      <c r="AK42031" s="121"/>
    </row>
    <row r="42032" spans="37:37" ht="12.75">
      <c r="AK42032" s="121"/>
    </row>
    <row r="42033" spans="37:37" ht="12.75">
      <c r="AK42033" s="121"/>
    </row>
    <row r="42034" spans="37:37" ht="12.75">
      <c r="AK42034" s="121"/>
    </row>
    <row r="42035" spans="37:37" ht="12.75">
      <c r="AK42035" s="121"/>
    </row>
    <row r="42036" spans="37:37" ht="12.75">
      <c r="AK42036" s="121"/>
    </row>
    <row r="42037" spans="37:37" ht="12.75">
      <c r="AK42037" s="121"/>
    </row>
    <row r="42038" spans="37:37" ht="12.75">
      <c r="AK42038" s="121"/>
    </row>
    <row r="42039" spans="37:37" ht="12.75">
      <c r="AK42039" s="121"/>
    </row>
    <row r="42040" spans="37:37" ht="12.75">
      <c r="AK42040" s="121"/>
    </row>
    <row r="42041" spans="37:37" ht="12.75">
      <c r="AK42041" s="121"/>
    </row>
    <row r="42042" spans="37:37" ht="12.75">
      <c r="AK42042" s="121"/>
    </row>
    <row r="42043" spans="37:37" ht="12.75">
      <c r="AK42043" s="121"/>
    </row>
    <row r="42044" spans="37:37" ht="12.75">
      <c r="AK42044" s="121"/>
    </row>
    <row r="42045" spans="37:37" ht="12.75">
      <c r="AK42045" s="121"/>
    </row>
    <row r="42046" spans="37:37" ht="12.75">
      <c r="AK42046" s="121"/>
    </row>
    <row r="42047" spans="37:37" ht="12.75">
      <c r="AK42047" s="121"/>
    </row>
    <row r="42048" spans="37:37" ht="12.75">
      <c r="AK42048" s="121"/>
    </row>
    <row r="42049" spans="37:37" ht="12.75">
      <c r="AK42049" s="121"/>
    </row>
    <row r="42050" spans="37:37" ht="12.75">
      <c r="AK42050" s="121"/>
    </row>
    <row r="42051" spans="37:37" ht="12.75">
      <c r="AK42051" s="121"/>
    </row>
    <row r="42052" spans="37:37" ht="12.75">
      <c r="AK42052" s="121"/>
    </row>
    <row r="42053" spans="37:37" ht="12.75">
      <c r="AK42053" s="121"/>
    </row>
    <row r="42054" spans="37:37" ht="12.75">
      <c r="AK42054" s="121"/>
    </row>
    <row r="42055" spans="37:37" ht="12.75">
      <c r="AK42055" s="121"/>
    </row>
    <row r="42056" spans="37:37" ht="12.75">
      <c r="AK42056" s="121"/>
    </row>
    <row r="42057" spans="37:37" ht="12.75">
      <c r="AK42057" s="121"/>
    </row>
    <row r="42058" spans="37:37" ht="12.75">
      <c r="AK42058" s="121"/>
    </row>
    <row r="42059" spans="37:37" ht="12.75">
      <c r="AK42059" s="121"/>
    </row>
    <row r="42060" spans="37:37" ht="12.75">
      <c r="AK42060" s="121"/>
    </row>
    <row r="42061" spans="37:37" ht="12.75">
      <c r="AK42061" s="121"/>
    </row>
    <row r="42062" spans="37:37" ht="12.75">
      <c r="AK42062" s="121"/>
    </row>
    <row r="42063" spans="37:37" ht="12.75">
      <c r="AK42063" s="121"/>
    </row>
    <row r="42064" spans="37:37" ht="12.75">
      <c r="AK42064" s="121"/>
    </row>
    <row r="42065" spans="37:37" ht="12.75">
      <c r="AK42065" s="121"/>
    </row>
    <row r="42066" spans="37:37" ht="12.75">
      <c r="AK42066" s="121"/>
    </row>
    <row r="42067" spans="37:37" ht="12.75">
      <c r="AK42067" s="121"/>
    </row>
    <row r="42068" spans="37:37" ht="12.75">
      <c r="AK42068" s="121"/>
    </row>
    <row r="42069" spans="37:37" ht="12.75">
      <c r="AK42069" s="121"/>
    </row>
    <row r="42070" spans="37:37" ht="12.75">
      <c r="AK42070" s="121"/>
    </row>
    <row r="42071" spans="37:37" ht="12.75">
      <c r="AK42071" s="121"/>
    </row>
    <row r="42072" spans="37:37" ht="12.75">
      <c r="AK42072" s="121"/>
    </row>
    <row r="42073" spans="37:37" ht="12.75">
      <c r="AK42073" s="121"/>
    </row>
    <row r="42074" spans="37:37" ht="12.75">
      <c r="AK42074" s="121"/>
    </row>
    <row r="42075" spans="37:37" ht="12.75">
      <c r="AK42075" s="121"/>
    </row>
    <row r="42076" spans="37:37" ht="12.75">
      <c r="AK42076" s="121"/>
    </row>
    <row r="42077" spans="37:37" ht="12.75">
      <c r="AK42077" s="121"/>
    </row>
    <row r="42078" spans="37:37" ht="12.75">
      <c r="AK42078" s="121"/>
    </row>
    <row r="42079" spans="37:37" ht="12.75">
      <c r="AK42079" s="121"/>
    </row>
    <row r="42080" spans="37:37" ht="12.75">
      <c r="AK42080" s="121"/>
    </row>
    <row r="42081" spans="37:37" ht="12.75">
      <c r="AK42081" s="121"/>
    </row>
    <row r="42082" spans="37:37" ht="12.75">
      <c r="AK42082" s="121"/>
    </row>
    <row r="42083" spans="37:37" ht="12.75">
      <c r="AK42083" s="121"/>
    </row>
    <row r="42084" spans="37:37" ht="12.75">
      <c r="AK42084" s="121"/>
    </row>
    <row r="42085" spans="37:37" ht="12.75">
      <c r="AK42085" s="121"/>
    </row>
    <row r="42086" spans="37:37" ht="12.75">
      <c r="AK42086" s="121"/>
    </row>
    <row r="42087" spans="37:37" ht="12.75">
      <c r="AK42087" s="121"/>
    </row>
    <row r="42088" spans="37:37" ht="12.75">
      <c r="AK42088" s="121"/>
    </row>
    <row r="42089" spans="37:37" ht="12.75">
      <c r="AK42089" s="121"/>
    </row>
    <row r="42090" spans="37:37" ht="12.75">
      <c r="AK42090" s="121"/>
    </row>
    <row r="42091" spans="37:37" ht="12.75">
      <c r="AK42091" s="121"/>
    </row>
    <row r="42092" spans="37:37" ht="12.75">
      <c r="AK42092" s="121"/>
    </row>
    <row r="42093" spans="37:37" ht="12.75">
      <c r="AK42093" s="121"/>
    </row>
    <row r="42094" spans="37:37" ht="12.75">
      <c r="AK42094" s="121"/>
    </row>
    <row r="42095" spans="37:37" ht="12.75">
      <c r="AK42095" s="121"/>
    </row>
    <row r="42096" spans="37:37" ht="12.75">
      <c r="AK42096" s="121"/>
    </row>
    <row r="42097" spans="37:37" ht="12.75">
      <c r="AK42097" s="121"/>
    </row>
    <row r="42098" spans="37:37" ht="12.75">
      <c r="AK42098" s="121"/>
    </row>
    <row r="42099" spans="37:37" ht="12.75">
      <c r="AK42099" s="121"/>
    </row>
    <row r="42100" spans="37:37" ht="12.75">
      <c r="AK42100" s="121"/>
    </row>
    <row r="42101" spans="37:37" ht="12.75">
      <c r="AK42101" s="121"/>
    </row>
    <row r="42102" spans="37:37" ht="12.75">
      <c r="AK42102" s="121"/>
    </row>
    <row r="42103" spans="37:37" ht="12.75">
      <c r="AK42103" s="121"/>
    </row>
    <row r="42104" spans="37:37" ht="12.75">
      <c r="AK42104" s="121"/>
    </row>
    <row r="42105" spans="37:37" ht="12.75">
      <c r="AK42105" s="121"/>
    </row>
    <row r="42106" spans="37:37" ht="12.75">
      <c r="AK42106" s="121"/>
    </row>
    <row r="42107" spans="37:37" ht="12.75">
      <c r="AK42107" s="121"/>
    </row>
    <row r="42108" spans="37:37" ht="12.75">
      <c r="AK42108" s="121"/>
    </row>
    <row r="42109" spans="37:37" ht="12.75">
      <c r="AK42109" s="121"/>
    </row>
    <row r="42110" spans="37:37" ht="12.75">
      <c r="AK42110" s="121"/>
    </row>
    <row r="42111" spans="37:37" ht="12.75">
      <c r="AK42111" s="121"/>
    </row>
    <row r="42112" spans="37:37" ht="12.75">
      <c r="AK42112" s="121"/>
    </row>
    <row r="42113" spans="37:37" ht="12.75">
      <c r="AK42113" s="121"/>
    </row>
    <row r="42114" spans="37:37" ht="12.75">
      <c r="AK42114" s="121"/>
    </row>
    <row r="42115" spans="37:37" ht="12.75">
      <c r="AK42115" s="121"/>
    </row>
    <row r="42116" spans="37:37" ht="12.75">
      <c r="AK42116" s="121"/>
    </row>
    <row r="42117" spans="37:37" ht="12.75">
      <c r="AK42117" s="121"/>
    </row>
    <row r="42118" spans="37:37" ht="12.75">
      <c r="AK42118" s="121"/>
    </row>
    <row r="42119" spans="37:37" ht="12.75">
      <c r="AK42119" s="121"/>
    </row>
    <row r="42120" spans="37:37" ht="12.75">
      <c r="AK42120" s="121"/>
    </row>
    <row r="42121" spans="37:37" ht="12.75">
      <c r="AK42121" s="121"/>
    </row>
    <row r="42122" spans="37:37" ht="12.75">
      <c r="AK42122" s="121"/>
    </row>
    <row r="42123" spans="37:37" ht="12.75">
      <c r="AK42123" s="121"/>
    </row>
    <row r="42124" spans="37:37" ht="12.75">
      <c r="AK42124" s="121"/>
    </row>
    <row r="42125" spans="37:37" ht="12.75">
      <c r="AK42125" s="121"/>
    </row>
    <row r="42126" spans="37:37" ht="12.75">
      <c r="AK42126" s="121"/>
    </row>
    <row r="42127" spans="37:37" ht="12.75">
      <c r="AK42127" s="121"/>
    </row>
    <row r="42128" spans="37:37" ht="12.75">
      <c r="AK42128" s="121"/>
    </row>
    <row r="42129" spans="37:37" ht="12.75">
      <c r="AK42129" s="121"/>
    </row>
    <row r="42130" spans="37:37" ht="12.75">
      <c r="AK42130" s="121"/>
    </row>
    <row r="42131" spans="37:37" ht="12.75">
      <c r="AK42131" s="121"/>
    </row>
    <row r="42132" spans="37:37" ht="12.75">
      <c r="AK42132" s="121"/>
    </row>
    <row r="42133" spans="37:37" ht="12.75">
      <c r="AK42133" s="121"/>
    </row>
    <row r="42134" spans="37:37" ht="12.75">
      <c r="AK42134" s="121"/>
    </row>
    <row r="42135" spans="37:37" ht="12.75">
      <c r="AK42135" s="121"/>
    </row>
    <row r="42136" spans="37:37" ht="12.75">
      <c r="AK42136" s="121"/>
    </row>
    <row r="42137" spans="37:37" ht="12.75">
      <c r="AK42137" s="121"/>
    </row>
    <row r="42138" spans="37:37" ht="12.75">
      <c r="AK42138" s="121"/>
    </row>
    <row r="42139" spans="37:37" ht="12.75">
      <c r="AK42139" s="121"/>
    </row>
    <row r="42140" spans="37:37" ht="12.75">
      <c r="AK42140" s="121"/>
    </row>
    <row r="42141" spans="37:37" ht="12.75">
      <c r="AK42141" s="121"/>
    </row>
    <row r="42142" spans="37:37" ht="12.75">
      <c r="AK42142" s="121"/>
    </row>
    <row r="42143" spans="37:37" ht="12.75">
      <c r="AK42143" s="121"/>
    </row>
    <row r="42144" spans="37:37" ht="12.75">
      <c r="AK42144" s="121"/>
    </row>
    <row r="42145" spans="37:37" ht="12.75">
      <c r="AK42145" s="121"/>
    </row>
    <row r="42146" spans="37:37" ht="12.75">
      <c r="AK42146" s="121"/>
    </row>
    <row r="42147" spans="37:37" ht="12.75">
      <c r="AK42147" s="121"/>
    </row>
    <row r="42148" spans="37:37" ht="12.75">
      <c r="AK42148" s="121"/>
    </row>
    <row r="42149" spans="37:37" ht="12.75">
      <c r="AK42149" s="121"/>
    </row>
    <row r="42150" spans="37:37" ht="12.75">
      <c r="AK42150" s="121"/>
    </row>
    <row r="42151" spans="37:37" ht="12.75">
      <c r="AK42151" s="121"/>
    </row>
    <row r="42152" spans="37:37" ht="12.75">
      <c r="AK42152" s="121"/>
    </row>
    <row r="42153" spans="37:37" ht="12.75">
      <c r="AK42153" s="121"/>
    </row>
    <row r="42154" spans="37:37" ht="12.75">
      <c r="AK42154" s="121"/>
    </row>
    <row r="42155" spans="37:37" ht="12.75">
      <c r="AK42155" s="121"/>
    </row>
    <row r="42156" spans="37:37" ht="12.75">
      <c r="AK42156" s="121"/>
    </row>
    <row r="42157" spans="37:37" ht="12.75">
      <c r="AK42157" s="121"/>
    </row>
    <row r="42158" spans="37:37" ht="12.75">
      <c r="AK42158" s="121"/>
    </row>
    <row r="42159" spans="37:37" ht="12.75">
      <c r="AK42159" s="121"/>
    </row>
    <row r="42160" spans="37:37" ht="12.75">
      <c r="AK42160" s="121"/>
    </row>
    <row r="42161" spans="37:37" ht="12.75">
      <c r="AK42161" s="121"/>
    </row>
    <row r="42162" spans="37:37" ht="12.75">
      <c r="AK42162" s="121"/>
    </row>
    <row r="42163" spans="37:37" ht="12.75">
      <c r="AK42163" s="121"/>
    </row>
    <row r="42164" spans="37:37" ht="12.75">
      <c r="AK42164" s="121"/>
    </row>
    <row r="42165" spans="37:37" ht="12.75">
      <c r="AK42165" s="121"/>
    </row>
    <row r="42166" spans="37:37" ht="12.75">
      <c r="AK42166" s="121"/>
    </row>
    <row r="42167" spans="37:37" ht="12.75">
      <c r="AK42167" s="121"/>
    </row>
    <row r="42168" spans="37:37" ht="12.75">
      <c r="AK42168" s="121"/>
    </row>
    <row r="42169" spans="37:37" ht="12.75">
      <c r="AK42169" s="121"/>
    </row>
    <row r="42170" spans="37:37" ht="12.75">
      <c r="AK42170" s="121"/>
    </row>
    <row r="42171" spans="37:37" ht="12.75">
      <c r="AK42171" s="121"/>
    </row>
    <row r="42172" spans="37:37" ht="12.75">
      <c r="AK42172" s="121"/>
    </row>
    <row r="42173" spans="37:37" ht="12.75">
      <c r="AK42173" s="121"/>
    </row>
    <row r="42174" spans="37:37" ht="12.75">
      <c r="AK42174" s="121"/>
    </row>
    <row r="42175" spans="37:37" ht="12.75">
      <c r="AK42175" s="121"/>
    </row>
    <row r="42176" spans="37:37" ht="12.75">
      <c r="AK42176" s="121"/>
    </row>
    <row r="42177" spans="37:37" ht="12.75">
      <c r="AK42177" s="121"/>
    </row>
    <row r="42178" spans="37:37" ht="12.75">
      <c r="AK42178" s="121"/>
    </row>
    <row r="42179" spans="37:37" ht="12.75">
      <c r="AK42179" s="121"/>
    </row>
    <row r="42180" spans="37:37" ht="12.75">
      <c r="AK42180" s="121"/>
    </row>
    <row r="42181" spans="37:37" ht="12.75">
      <c r="AK42181" s="121"/>
    </row>
    <row r="42182" spans="37:37" ht="12.75">
      <c r="AK42182" s="121"/>
    </row>
    <row r="42183" spans="37:37" ht="12.75">
      <c r="AK42183" s="121"/>
    </row>
    <row r="42184" spans="37:37" ht="12.75">
      <c r="AK42184" s="121"/>
    </row>
    <row r="42185" spans="37:37" ht="12.75">
      <c r="AK42185" s="121"/>
    </row>
    <row r="42186" spans="37:37" ht="12.75">
      <c r="AK42186" s="121"/>
    </row>
    <row r="42187" spans="37:37" ht="12.75">
      <c r="AK42187" s="121"/>
    </row>
    <row r="42188" spans="37:37" ht="12.75">
      <c r="AK42188" s="121"/>
    </row>
    <row r="42189" spans="37:37" ht="12.75">
      <c r="AK42189" s="121"/>
    </row>
    <row r="42190" spans="37:37" ht="12.75">
      <c r="AK42190" s="121"/>
    </row>
    <row r="42191" spans="37:37" ht="12.75">
      <c r="AK42191" s="121"/>
    </row>
    <row r="42192" spans="37:37" ht="12.75">
      <c r="AK42192" s="121"/>
    </row>
    <row r="42193" spans="37:37" ht="12.75">
      <c r="AK42193" s="121"/>
    </row>
    <row r="42194" spans="37:37" ht="12.75">
      <c r="AK42194" s="121"/>
    </row>
    <row r="42195" spans="37:37" ht="12.75">
      <c r="AK42195" s="121"/>
    </row>
    <row r="42196" spans="37:37" ht="12.75">
      <c r="AK42196" s="121"/>
    </row>
    <row r="42197" spans="37:37" ht="12.75">
      <c r="AK42197" s="121"/>
    </row>
    <row r="42198" spans="37:37" ht="12.75">
      <c r="AK42198" s="121"/>
    </row>
    <row r="42199" spans="37:37" ht="12.75">
      <c r="AK42199" s="121"/>
    </row>
    <row r="42200" spans="37:37" ht="12.75">
      <c r="AK42200" s="121"/>
    </row>
    <row r="42201" spans="37:37" ht="12.75">
      <c r="AK42201" s="121"/>
    </row>
    <row r="42202" spans="37:37" ht="12.75">
      <c r="AK42202" s="121"/>
    </row>
    <row r="42203" spans="37:37" ht="12.75">
      <c r="AK42203" s="121"/>
    </row>
    <row r="42204" spans="37:37" ht="12.75">
      <c r="AK42204" s="121"/>
    </row>
    <row r="42205" spans="37:37" ht="12.75">
      <c r="AK42205" s="121"/>
    </row>
    <row r="42206" spans="37:37" ht="12.75">
      <c r="AK42206" s="121"/>
    </row>
    <row r="42207" spans="37:37" ht="12.75">
      <c r="AK42207" s="121"/>
    </row>
    <row r="42208" spans="37:37" ht="12.75">
      <c r="AK42208" s="121"/>
    </row>
    <row r="42209" spans="37:37" ht="12.75">
      <c r="AK42209" s="121"/>
    </row>
    <row r="42210" spans="37:37" ht="12.75">
      <c r="AK42210" s="121"/>
    </row>
    <row r="42211" spans="37:37" ht="12.75">
      <c r="AK42211" s="121"/>
    </row>
    <row r="42212" spans="37:37" ht="12.75">
      <c r="AK42212" s="121"/>
    </row>
    <row r="42213" spans="37:37" ht="12.75">
      <c r="AK42213" s="121"/>
    </row>
    <row r="42214" spans="37:37" ht="12.75">
      <c r="AK42214" s="121"/>
    </row>
    <row r="42215" spans="37:37" ht="12.75">
      <c r="AK42215" s="121"/>
    </row>
    <row r="42216" spans="37:37" ht="12.75">
      <c r="AK42216" s="121"/>
    </row>
    <row r="42217" spans="37:37" ht="12.75">
      <c r="AK42217" s="121"/>
    </row>
    <row r="42218" spans="37:37" ht="12.75">
      <c r="AK42218" s="121"/>
    </row>
    <row r="42219" spans="37:37" ht="12.75">
      <c r="AK42219" s="121"/>
    </row>
    <row r="42220" spans="37:37" ht="12.75">
      <c r="AK42220" s="121"/>
    </row>
    <row r="42221" spans="37:37" ht="12.75">
      <c r="AK42221" s="121"/>
    </row>
    <row r="42222" spans="37:37" ht="12.75">
      <c r="AK42222" s="121"/>
    </row>
    <row r="42223" spans="37:37" ht="12.75">
      <c r="AK42223" s="121"/>
    </row>
    <row r="42224" spans="37:37" ht="12.75">
      <c r="AK42224" s="121"/>
    </row>
    <row r="42225" spans="37:37" ht="12.75">
      <c r="AK42225" s="121"/>
    </row>
    <row r="42226" spans="37:37" ht="12.75">
      <c r="AK42226" s="121"/>
    </row>
    <row r="42227" spans="37:37" ht="12.75">
      <c r="AK42227" s="121"/>
    </row>
    <row r="42228" spans="37:37" ht="12.75">
      <c r="AK42228" s="121"/>
    </row>
    <row r="42229" spans="37:37" ht="12.75">
      <c r="AK42229" s="121"/>
    </row>
    <row r="42230" spans="37:37" ht="12.75">
      <c r="AK42230" s="121"/>
    </row>
    <row r="42231" spans="37:37" ht="12.75">
      <c r="AK42231" s="121"/>
    </row>
    <row r="42232" spans="37:37" ht="12.75">
      <c r="AK42232" s="121"/>
    </row>
    <row r="42233" spans="37:37" ht="12.75">
      <c r="AK42233" s="121"/>
    </row>
    <row r="42234" spans="37:37" ht="12.75">
      <c r="AK42234" s="121"/>
    </row>
    <row r="42235" spans="37:37" ht="12.75">
      <c r="AK42235" s="121"/>
    </row>
    <row r="42236" spans="37:37" ht="12.75">
      <c r="AK42236" s="121"/>
    </row>
    <row r="42237" spans="37:37" ht="12.75">
      <c r="AK42237" s="121"/>
    </row>
    <row r="42238" spans="37:37" ht="12.75">
      <c r="AK42238" s="121"/>
    </row>
    <row r="42239" spans="37:37" ht="12.75">
      <c r="AK42239" s="121"/>
    </row>
    <row r="42240" spans="37:37" ht="12.75">
      <c r="AK42240" s="121"/>
    </row>
    <row r="42241" spans="37:37" ht="12.75">
      <c r="AK42241" s="121"/>
    </row>
    <row r="42242" spans="37:37" ht="12.75">
      <c r="AK42242" s="121"/>
    </row>
    <row r="42243" spans="37:37" ht="12.75">
      <c r="AK42243" s="121"/>
    </row>
    <row r="42244" spans="37:37" ht="12.75">
      <c r="AK42244" s="121"/>
    </row>
    <row r="42245" spans="37:37" ht="12.75">
      <c r="AK42245" s="121"/>
    </row>
    <row r="42246" spans="37:37" ht="12.75">
      <c r="AK42246" s="121"/>
    </row>
    <row r="42247" spans="37:37" ht="12.75">
      <c r="AK42247" s="121"/>
    </row>
    <row r="42248" spans="37:37" ht="12.75">
      <c r="AK42248" s="121"/>
    </row>
    <row r="42249" spans="37:37" ht="12.75">
      <c r="AK42249" s="121"/>
    </row>
    <row r="42250" spans="37:37" ht="12.75">
      <c r="AK42250" s="121"/>
    </row>
    <row r="42251" spans="37:37" ht="12.75">
      <c r="AK42251" s="121"/>
    </row>
    <row r="42252" spans="37:37" ht="12.75">
      <c r="AK42252" s="121"/>
    </row>
    <row r="42253" spans="37:37" ht="12.75">
      <c r="AK42253" s="121"/>
    </row>
    <row r="42254" spans="37:37" ht="12.75">
      <c r="AK42254" s="121"/>
    </row>
    <row r="42255" spans="37:37" ht="12.75">
      <c r="AK42255" s="121"/>
    </row>
    <row r="42256" spans="37:37" ht="12.75">
      <c r="AK42256" s="121"/>
    </row>
    <row r="42257" spans="37:37" ht="12.75">
      <c r="AK42257" s="121"/>
    </row>
    <row r="42258" spans="37:37" ht="12.75">
      <c r="AK42258" s="121"/>
    </row>
    <row r="42259" spans="37:37" ht="12.75">
      <c r="AK42259" s="121"/>
    </row>
    <row r="42260" spans="37:37" ht="12.75">
      <c r="AK42260" s="121"/>
    </row>
    <row r="42261" spans="37:37" ht="12.75">
      <c r="AK42261" s="121"/>
    </row>
    <row r="42262" spans="37:37" ht="12.75">
      <c r="AK42262" s="121"/>
    </row>
    <row r="42263" spans="37:37" ht="12.75">
      <c r="AK42263" s="121"/>
    </row>
    <row r="42264" spans="37:37" ht="12.75">
      <c r="AK42264" s="121"/>
    </row>
    <row r="42265" spans="37:37" ht="12.75">
      <c r="AK42265" s="121"/>
    </row>
    <row r="42266" spans="37:37" ht="12.75">
      <c r="AK42266" s="121"/>
    </row>
    <row r="42267" spans="37:37" ht="12.75">
      <c r="AK42267" s="121"/>
    </row>
    <row r="42268" spans="37:37" ht="12.75">
      <c r="AK42268" s="121"/>
    </row>
    <row r="42269" spans="37:37" ht="12.75">
      <c r="AK42269" s="121"/>
    </row>
    <row r="42270" spans="37:37" ht="12.75">
      <c r="AK42270" s="121"/>
    </row>
    <row r="42271" spans="37:37" ht="12.75">
      <c r="AK42271" s="121"/>
    </row>
    <row r="42272" spans="37:37" ht="12.75">
      <c r="AK42272" s="121"/>
    </row>
    <row r="42273" spans="37:37" ht="12.75">
      <c r="AK42273" s="121"/>
    </row>
    <row r="42274" spans="37:37" ht="12.75">
      <c r="AK42274" s="121"/>
    </row>
    <row r="42275" spans="37:37" ht="12.75">
      <c r="AK42275" s="121"/>
    </row>
    <row r="42276" spans="37:37" ht="12.75">
      <c r="AK42276" s="121"/>
    </row>
    <row r="42277" spans="37:37" ht="12.75">
      <c r="AK42277" s="121"/>
    </row>
    <row r="42278" spans="37:37" ht="12.75">
      <c r="AK42278" s="121"/>
    </row>
    <row r="42279" spans="37:37" ht="12.75">
      <c r="AK42279" s="121"/>
    </row>
    <row r="42280" spans="37:37" ht="12.75">
      <c r="AK42280" s="121"/>
    </row>
    <row r="42281" spans="37:37" ht="12.75">
      <c r="AK42281" s="121"/>
    </row>
    <row r="42282" spans="37:37" ht="12.75">
      <c r="AK42282" s="121"/>
    </row>
    <row r="42283" spans="37:37" ht="12.75">
      <c r="AK42283" s="121"/>
    </row>
    <row r="42284" spans="37:37" ht="12.75">
      <c r="AK42284" s="121"/>
    </row>
    <row r="42285" spans="37:37" ht="12.75">
      <c r="AK42285" s="121"/>
    </row>
    <row r="42286" spans="37:37" ht="12.75">
      <c r="AK42286" s="121"/>
    </row>
    <row r="42287" spans="37:37" ht="12.75">
      <c r="AK42287" s="121"/>
    </row>
    <row r="42288" spans="37:37" ht="12.75">
      <c r="AK42288" s="121"/>
    </row>
    <row r="42289" spans="37:37" ht="12.75">
      <c r="AK42289" s="121"/>
    </row>
    <row r="42290" spans="37:37" ht="12.75">
      <c r="AK42290" s="121"/>
    </row>
    <row r="42291" spans="37:37" ht="12.75">
      <c r="AK42291" s="121"/>
    </row>
    <row r="42292" spans="37:37" ht="12.75">
      <c r="AK42292" s="121"/>
    </row>
    <row r="42293" spans="37:37" ht="12.75">
      <c r="AK42293" s="121"/>
    </row>
    <row r="42294" spans="37:37" ht="12.75">
      <c r="AK42294" s="121"/>
    </row>
    <row r="42295" spans="37:37" ht="12.75">
      <c r="AK42295" s="121"/>
    </row>
    <row r="42296" spans="37:37" ht="12.75">
      <c r="AK42296" s="121"/>
    </row>
    <row r="42297" spans="37:37" ht="12.75">
      <c r="AK42297" s="121"/>
    </row>
    <row r="42298" spans="37:37" ht="12.75">
      <c r="AK42298" s="121"/>
    </row>
    <row r="42299" spans="37:37" ht="12.75">
      <c r="AK42299" s="121"/>
    </row>
    <row r="42300" spans="37:37" ht="12.75">
      <c r="AK42300" s="121"/>
    </row>
    <row r="42301" spans="37:37" ht="12.75">
      <c r="AK42301" s="121"/>
    </row>
    <row r="42302" spans="37:37" ht="12.75">
      <c r="AK42302" s="121"/>
    </row>
    <row r="42303" spans="37:37" ht="12.75">
      <c r="AK42303" s="121"/>
    </row>
    <row r="42304" spans="37:37" ht="12.75">
      <c r="AK42304" s="121"/>
    </row>
    <row r="42305" spans="37:37" ht="12.75">
      <c r="AK42305" s="121"/>
    </row>
    <row r="42306" spans="37:37" ht="12.75">
      <c r="AK42306" s="121"/>
    </row>
    <row r="42307" spans="37:37" ht="12.75">
      <c r="AK42307" s="121"/>
    </row>
    <row r="42308" spans="37:37" ht="12.75">
      <c r="AK42308" s="121"/>
    </row>
    <row r="42309" spans="37:37" ht="12.75">
      <c r="AK42309" s="121"/>
    </row>
    <row r="42310" spans="37:37" ht="12.75">
      <c r="AK42310" s="121"/>
    </row>
    <row r="42311" spans="37:37" ht="12.75">
      <c r="AK42311" s="121"/>
    </row>
    <row r="42312" spans="37:37" ht="12.75">
      <c r="AK42312" s="121"/>
    </row>
    <row r="42313" spans="37:37" ht="12.75">
      <c r="AK42313" s="121"/>
    </row>
    <row r="42314" spans="37:37" ht="12.75">
      <c r="AK42314" s="121"/>
    </row>
    <row r="42315" spans="37:37" ht="12.75">
      <c r="AK42315" s="121"/>
    </row>
    <row r="42316" spans="37:37" ht="12.75">
      <c r="AK42316" s="121"/>
    </row>
    <row r="42317" spans="37:37" ht="12.75">
      <c r="AK42317" s="121"/>
    </row>
    <row r="42318" spans="37:37" ht="12.75">
      <c r="AK42318" s="121"/>
    </row>
    <row r="42319" spans="37:37" ht="12.75">
      <c r="AK42319" s="121"/>
    </row>
    <row r="42320" spans="37:37" ht="12.75">
      <c r="AK42320" s="121"/>
    </row>
    <row r="42321" spans="37:37" ht="12.75">
      <c r="AK42321" s="121"/>
    </row>
    <row r="42322" spans="37:37" ht="12.75">
      <c r="AK42322" s="121"/>
    </row>
    <row r="42323" spans="37:37" ht="12.75">
      <c r="AK42323" s="121"/>
    </row>
    <row r="42324" spans="37:37" ht="12.75">
      <c r="AK42324" s="121"/>
    </row>
    <row r="42325" spans="37:37" ht="12.75">
      <c r="AK42325" s="121"/>
    </row>
    <row r="42326" spans="37:37" ht="12.75">
      <c r="AK42326" s="121"/>
    </row>
    <row r="42327" spans="37:37" ht="12.75">
      <c r="AK42327" s="121"/>
    </row>
    <row r="42328" spans="37:37" ht="12.75">
      <c r="AK42328" s="121"/>
    </row>
    <row r="42329" spans="37:37" ht="12.75">
      <c r="AK42329" s="121"/>
    </row>
    <row r="42330" spans="37:37" ht="12.75">
      <c r="AK42330" s="121"/>
    </row>
    <row r="42331" spans="37:37" ht="12.75">
      <c r="AK42331" s="121"/>
    </row>
    <row r="42332" spans="37:37" ht="12.75">
      <c r="AK42332" s="121"/>
    </row>
    <row r="42333" spans="37:37" ht="12.75">
      <c r="AK42333" s="121"/>
    </row>
    <row r="42334" spans="37:37" ht="12.75">
      <c r="AK42334" s="121"/>
    </row>
    <row r="42335" spans="37:37" ht="12.75">
      <c r="AK42335" s="121"/>
    </row>
    <row r="42336" spans="37:37" ht="12.75">
      <c r="AK42336" s="121"/>
    </row>
    <row r="42337" spans="37:37" ht="12.75">
      <c r="AK42337" s="121"/>
    </row>
    <row r="42338" spans="37:37" ht="12.75">
      <c r="AK42338" s="121"/>
    </row>
    <row r="42339" spans="37:37" ht="12.75">
      <c r="AK42339" s="121"/>
    </row>
    <row r="42340" spans="37:37" ht="12.75">
      <c r="AK42340" s="121"/>
    </row>
    <row r="42341" spans="37:37" ht="12.75">
      <c r="AK42341" s="121"/>
    </row>
    <row r="42342" spans="37:37" ht="12.75">
      <c r="AK42342" s="121"/>
    </row>
    <row r="42343" spans="37:37" ht="12.75">
      <c r="AK42343" s="121"/>
    </row>
    <row r="42344" spans="37:37" ht="12.75">
      <c r="AK42344" s="121"/>
    </row>
    <row r="42345" spans="37:37" ht="12.75">
      <c r="AK42345" s="121"/>
    </row>
    <row r="42346" spans="37:37" ht="12.75">
      <c r="AK42346" s="121"/>
    </row>
    <row r="42347" spans="37:37" ht="12.75">
      <c r="AK42347" s="121"/>
    </row>
    <row r="42348" spans="37:37" ht="12.75">
      <c r="AK42348" s="121"/>
    </row>
    <row r="42349" spans="37:37" ht="12.75">
      <c r="AK42349" s="121"/>
    </row>
    <row r="42350" spans="37:37" ht="12.75">
      <c r="AK42350" s="121"/>
    </row>
    <row r="42351" spans="37:37" ht="12.75">
      <c r="AK42351" s="121"/>
    </row>
    <row r="42352" spans="37:37" ht="12.75">
      <c r="AK42352" s="121"/>
    </row>
    <row r="42353" spans="37:37" ht="12.75">
      <c r="AK42353" s="121"/>
    </row>
    <row r="42354" spans="37:37" ht="12.75">
      <c r="AK42354" s="121"/>
    </row>
    <row r="42355" spans="37:37" ht="12.75">
      <c r="AK42355" s="121"/>
    </row>
    <row r="42356" spans="37:37" ht="12.75">
      <c r="AK42356" s="121"/>
    </row>
    <row r="42357" spans="37:37" ht="12.75">
      <c r="AK42357" s="121"/>
    </row>
    <row r="42358" spans="37:37" ht="12.75">
      <c r="AK42358" s="121"/>
    </row>
    <row r="42359" spans="37:37" ht="12.75">
      <c r="AK42359" s="121"/>
    </row>
    <row r="42360" spans="37:37" ht="12.75">
      <c r="AK42360" s="121"/>
    </row>
    <row r="42361" spans="37:37" ht="12.75">
      <c r="AK42361" s="121"/>
    </row>
    <row r="42362" spans="37:37" ht="12.75">
      <c r="AK42362" s="121"/>
    </row>
    <row r="42363" spans="37:37" ht="12.75">
      <c r="AK42363" s="121"/>
    </row>
    <row r="42364" spans="37:37" ht="12.75">
      <c r="AK42364" s="121"/>
    </row>
    <row r="42365" spans="37:37" ht="12.75">
      <c r="AK42365" s="121"/>
    </row>
    <row r="42366" spans="37:37" ht="12.75">
      <c r="AK42366" s="121"/>
    </row>
    <row r="42367" spans="37:37" ht="12.75">
      <c r="AK42367" s="121"/>
    </row>
    <row r="42368" spans="37:37" ht="12.75">
      <c r="AK42368" s="121"/>
    </row>
    <row r="42369" spans="37:37" ht="12.75">
      <c r="AK42369" s="121"/>
    </row>
    <row r="42370" spans="37:37" ht="12.75">
      <c r="AK42370" s="121"/>
    </row>
    <row r="42371" spans="37:37" ht="12.75">
      <c r="AK42371" s="121"/>
    </row>
    <row r="42372" spans="37:37" ht="12.75">
      <c r="AK42372" s="121"/>
    </row>
    <row r="42373" spans="37:37" ht="12.75">
      <c r="AK42373" s="121"/>
    </row>
    <row r="42374" spans="37:37" ht="12.75">
      <c r="AK42374" s="121"/>
    </row>
    <row r="42375" spans="37:37" ht="12.75">
      <c r="AK42375" s="121"/>
    </row>
    <row r="42376" spans="37:37" ht="12.75">
      <c r="AK42376" s="121"/>
    </row>
    <row r="42377" spans="37:37" ht="12.75">
      <c r="AK42377" s="121"/>
    </row>
    <row r="42378" spans="37:37" ht="12.75">
      <c r="AK42378" s="121"/>
    </row>
    <row r="42379" spans="37:37" ht="12.75">
      <c r="AK42379" s="121"/>
    </row>
    <row r="42380" spans="37:37" ht="12.75">
      <c r="AK42380" s="121"/>
    </row>
    <row r="42381" spans="37:37" ht="12.75">
      <c r="AK42381" s="121"/>
    </row>
    <row r="42382" spans="37:37" ht="12.75">
      <c r="AK42382" s="121"/>
    </row>
    <row r="42383" spans="37:37" ht="12.75">
      <c r="AK42383" s="121"/>
    </row>
    <row r="42384" spans="37:37" ht="12.75">
      <c r="AK42384" s="121"/>
    </row>
    <row r="42385" spans="37:37" ht="12.75">
      <c r="AK42385" s="121"/>
    </row>
    <row r="42386" spans="37:37" ht="12.75">
      <c r="AK42386" s="121"/>
    </row>
    <row r="42387" spans="37:37" ht="12.75">
      <c r="AK42387" s="121"/>
    </row>
    <row r="42388" spans="37:37" ht="12.75">
      <c r="AK42388" s="121"/>
    </row>
    <row r="42389" spans="37:37" ht="12.75">
      <c r="AK42389" s="121"/>
    </row>
    <row r="42390" spans="37:37" ht="12.75">
      <c r="AK42390" s="121"/>
    </row>
    <row r="42391" spans="37:37" ht="12.75">
      <c r="AK42391" s="121"/>
    </row>
    <row r="42392" spans="37:37" ht="12.75">
      <c r="AK42392" s="121"/>
    </row>
    <row r="42393" spans="37:37" ht="12.75">
      <c r="AK42393" s="121"/>
    </row>
    <row r="42394" spans="37:37" ht="12.75">
      <c r="AK42394" s="121"/>
    </row>
    <row r="42395" spans="37:37" ht="12.75">
      <c r="AK42395" s="121"/>
    </row>
    <row r="42396" spans="37:37" ht="12.75">
      <c r="AK42396" s="121"/>
    </row>
    <row r="42397" spans="37:37" ht="12.75">
      <c r="AK42397" s="121"/>
    </row>
    <row r="42398" spans="37:37" ht="12.75">
      <c r="AK42398" s="121"/>
    </row>
    <row r="42399" spans="37:37" ht="12.75">
      <c r="AK42399" s="121"/>
    </row>
    <row r="42400" spans="37:37" ht="12.75">
      <c r="AK42400" s="121"/>
    </row>
    <row r="42401" spans="37:37" ht="12.75">
      <c r="AK42401" s="121"/>
    </row>
    <row r="42402" spans="37:37" ht="12.75">
      <c r="AK42402" s="121"/>
    </row>
    <row r="42403" spans="37:37" ht="12.75">
      <c r="AK42403" s="121"/>
    </row>
    <row r="42404" spans="37:37" ht="12.75">
      <c r="AK42404" s="121"/>
    </row>
    <row r="42405" spans="37:37" ht="12.75">
      <c r="AK42405" s="121"/>
    </row>
    <row r="42406" spans="37:37" ht="12.75">
      <c r="AK42406" s="121"/>
    </row>
    <row r="42407" spans="37:37" ht="12.75">
      <c r="AK42407" s="121"/>
    </row>
    <row r="42408" spans="37:37" ht="12.75">
      <c r="AK42408" s="121"/>
    </row>
    <row r="42409" spans="37:37" ht="12.75">
      <c r="AK42409" s="121"/>
    </row>
    <row r="42410" spans="37:37" ht="12.75">
      <c r="AK42410" s="121"/>
    </row>
    <row r="42411" spans="37:37" ht="12.75">
      <c r="AK42411" s="121"/>
    </row>
    <row r="42412" spans="37:37" ht="12.75">
      <c r="AK42412" s="121"/>
    </row>
    <row r="42413" spans="37:37" ht="12.75">
      <c r="AK42413" s="121"/>
    </row>
    <row r="42414" spans="37:37" ht="12.75">
      <c r="AK42414" s="121"/>
    </row>
    <row r="42415" spans="37:37" ht="12.75">
      <c r="AK42415" s="121"/>
    </row>
    <row r="42416" spans="37:37" ht="12.75">
      <c r="AK42416" s="121"/>
    </row>
    <row r="42417" spans="37:37" ht="12.75">
      <c r="AK42417" s="121"/>
    </row>
    <row r="42418" spans="37:37" ht="12.75">
      <c r="AK42418" s="121"/>
    </row>
    <row r="42419" spans="37:37" ht="12.75">
      <c r="AK42419" s="121"/>
    </row>
    <row r="42420" spans="37:37" ht="12.75">
      <c r="AK42420" s="121"/>
    </row>
    <row r="42421" spans="37:37" ht="12.75">
      <c r="AK42421" s="121"/>
    </row>
    <row r="42422" spans="37:37" ht="12.75">
      <c r="AK42422" s="121"/>
    </row>
    <row r="42423" spans="37:37" ht="12.75">
      <c r="AK42423" s="121"/>
    </row>
    <row r="42424" spans="37:37" ht="12.75">
      <c r="AK42424" s="121"/>
    </row>
    <row r="42425" spans="37:37" ht="12.75">
      <c r="AK42425" s="121"/>
    </row>
    <row r="42426" spans="37:37" ht="12.75">
      <c r="AK42426" s="121"/>
    </row>
    <row r="42427" spans="37:37" ht="12.75">
      <c r="AK42427" s="121"/>
    </row>
    <row r="42428" spans="37:37" ht="12.75">
      <c r="AK42428" s="121"/>
    </row>
    <row r="42429" spans="37:37" ht="12.75">
      <c r="AK42429" s="121"/>
    </row>
    <row r="42430" spans="37:37" ht="12.75">
      <c r="AK42430" s="121"/>
    </row>
    <row r="42431" spans="37:37" ht="12.75">
      <c r="AK42431" s="121"/>
    </row>
    <row r="42432" spans="37:37" ht="12.75">
      <c r="AK42432" s="121"/>
    </row>
    <row r="42433" spans="37:37" ht="12.75">
      <c r="AK42433" s="121"/>
    </row>
    <row r="42434" spans="37:37" ht="12.75">
      <c r="AK42434" s="121"/>
    </row>
    <row r="42435" spans="37:37" ht="12.75">
      <c r="AK42435" s="121"/>
    </row>
    <row r="42436" spans="37:37" ht="12.75">
      <c r="AK42436" s="121"/>
    </row>
    <row r="42437" spans="37:37" ht="12.75">
      <c r="AK42437" s="121"/>
    </row>
    <row r="42438" spans="37:37" ht="12.75">
      <c r="AK42438" s="121"/>
    </row>
    <row r="42439" spans="37:37" ht="12.75">
      <c r="AK42439" s="121"/>
    </row>
    <row r="42440" spans="37:37" ht="12.75">
      <c r="AK42440" s="121"/>
    </row>
    <row r="42441" spans="37:37" ht="12.75">
      <c r="AK42441" s="121"/>
    </row>
    <row r="42442" spans="37:37" ht="12.75">
      <c r="AK42442" s="121"/>
    </row>
    <row r="42443" spans="37:37" ht="12.75">
      <c r="AK42443" s="121"/>
    </row>
    <row r="42444" spans="37:37" ht="12.75">
      <c r="AK42444" s="121"/>
    </row>
    <row r="42445" spans="37:37" ht="12.75">
      <c r="AK42445" s="121"/>
    </row>
    <row r="42446" spans="37:37" ht="12.75">
      <c r="AK42446" s="121"/>
    </row>
    <row r="42447" spans="37:37" ht="12.75">
      <c r="AK42447" s="121"/>
    </row>
    <row r="42448" spans="37:37" ht="12.75">
      <c r="AK42448" s="121"/>
    </row>
    <row r="42449" spans="37:37" ht="12.75">
      <c r="AK42449" s="121"/>
    </row>
    <row r="42450" spans="37:37" ht="12.75">
      <c r="AK42450" s="121"/>
    </row>
    <row r="42451" spans="37:37" ht="12.75">
      <c r="AK42451" s="121"/>
    </row>
    <row r="42452" spans="37:37" ht="12.75">
      <c r="AK42452" s="121"/>
    </row>
    <row r="42453" spans="37:37" ht="12.75">
      <c r="AK42453" s="121"/>
    </row>
    <row r="42454" spans="37:37" ht="12.75">
      <c r="AK42454" s="121"/>
    </row>
    <row r="42455" spans="37:37" ht="12.75">
      <c r="AK42455" s="121"/>
    </row>
    <row r="42456" spans="37:37" ht="12.75">
      <c r="AK42456" s="121"/>
    </row>
    <row r="42457" spans="37:37" ht="12.75">
      <c r="AK42457" s="121"/>
    </row>
    <row r="42458" spans="37:37" ht="12.75">
      <c r="AK42458" s="121"/>
    </row>
    <row r="42459" spans="37:37" ht="12.75">
      <c r="AK42459" s="121"/>
    </row>
    <row r="42460" spans="37:37" ht="12.75">
      <c r="AK42460" s="121"/>
    </row>
    <row r="42461" spans="37:37" ht="12.75">
      <c r="AK42461" s="121"/>
    </row>
    <row r="42462" spans="37:37" ht="12.75">
      <c r="AK42462" s="121"/>
    </row>
    <row r="42463" spans="37:37" ht="12.75">
      <c r="AK42463" s="121"/>
    </row>
    <row r="42464" spans="37:37" ht="12.75">
      <c r="AK42464" s="121"/>
    </row>
    <row r="42465" spans="37:37" ht="12.75">
      <c r="AK42465" s="121"/>
    </row>
    <row r="42466" spans="37:37" ht="12.75">
      <c r="AK42466" s="121"/>
    </row>
    <row r="42467" spans="37:37" ht="12.75">
      <c r="AK42467" s="121"/>
    </row>
    <row r="42468" spans="37:37" ht="12.75">
      <c r="AK42468" s="121"/>
    </row>
    <row r="42469" spans="37:37" ht="12.75">
      <c r="AK42469" s="121"/>
    </row>
    <row r="42470" spans="37:37" ht="12.75">
      <c r="AK42470" s="121"/>
    </row>
    <row r="42471" spans="37:37" ht="12.75">
      <c r="AK42471" s="121"/>
    </row>
    <row r="42472" spans="37:37" ht="12.75">
      <c r="AK42472" s="121"/>
    </row>
    <row r="42473" spans="37:37" ht="12.75">
      <c r="AK42473" s="121"/>
    </row>
    <row r="42474" spans="37:37" ht="12.75">
      <c r="AK42474" s="121"/>
    </row>
    <row r="42475" spans="37:37" ht="12.75">
      <c r="AK42475" s="121"/>
    </row>
    <row r="42476" spans="37:37" ht="12.75">
      <c r="AK42476" s="121"/>
    </row>
    <row r="42477" spans="37:37" ht="12.75">
      <c r="AK42477" s="121"/>
    </row>
    <row r="42478" spans="37:37" ht="12.75">
      <c r="AK42478" s="121"/>
    </row>
    <row r="42479" spans="37:37" ht="12.75">
      <c r="AK42479" s="121"/>
    </row>
    <row r="42480" spans="37:37" ht="12.75">
      <c r="AK42480" s="121"/>
    </row>
    <row r="42481" spans="37:37" ht="12.75">
      <c r="AK42481" s="121"/>
    </row>
    <row r="42482" spans="37:37" ht="12.75">
      <c r="AK42482" s="121"/>
    </row>
    <row r="42483" spans="37:37" ht="12.75">
      <c r="AK42483" s="121"/>
    </row>
    <row r="42484" spans="37:37" ht="12.75">
      <c r="AK42484" s="121"/>
    </row>
    <row r="42485" spans="37:37" ht="12.75">
      <c r="AK42485" s="121"/>
    </row>
    <row r="42486" spans="37:37" ht="12.75">
      <c r="AK42486" s="121"/>
    </row>
    <row r="42487" spans="37:37" ht="12.75">
      <c r="AK42487" s="121"/>
    </row>
    <row r="42488" spans="37:37" ht="12.75">
      <c r="AK42488" s="121"/>
    </row>
    <row r="42489" spans="37:37" ht="12.75">
      <c r="AK42489" s="121"/>
    </row>
    <row r="42490" spans="37:37" ht="12.75">
      <c r="AK42490" s="121"/>
    </row>
    <row r="42491" spans="37:37" ht="12.75">
      <c r="AK42491" s="121"/>
    </row>
    <row r="42492" spans="37:37" ht="12.75">
      <c r="AK42492" s="121"/>
    </row>
    <row r="42493" spans="37:37" ht="12.75">
      <c r="AK42493" s="121"/>
    </row>
    <row r="42494" spans="37:37" ht="12.75">
      <c r="AK42494" s="121"/>
    </row>
    <row r="42495" spans="37:37" ht="12.75">
      <c r="AK42495" s="121"/>
    </row>
    <row r="42496" spans="37:37" ht="12.75">
      <c r="AK42496" s="121"/>
    </row>
    <row r="42497" spans="37:37" ht="12.75">
      <c r="AK42497" s="121"/>
    </row>
    <row r="42498" spans="37:37" ht="12.75">
      <c r="AK42498" s="121"/>
    </row>
    <row r="42499" spans="37:37" ht="12.75">
      <c r="AK42499" s="121"/>
    </row>
    <row r="42500" spans="37:37" ht="12.75">
      <c r="AK42500" s="121"/>
    </row>
    <row r="42501" spans="37:37" ht="12.75">
      <c r="AK42501" s="121"/>
    </row>
    <row r="42502" spans="37:37" ht="12.75">
      <c r="AK42502" s="121"/>
    </row>
    <row r="42503" spans="37:37" ht="12.75">
      <c r="AK42503" s="121"/>
    </row>
    <row r="42504" spans="37:37" ht="12.75">
      <c r="AK42504" s="121"/>
    </row>
    <row r="42505" spans="37:37" ht="12.75">
      <c r="AK42505" s="121"/>
    </row>
    <row r="42506" spans="37:37" ht="12.75">
      <c r="AK42506" s="121"/>
    </row>
    <row r="42507" spans="37:37" ht="12.75">
      <c r="AK42507" s="121"/>
    </row>
    <row r="42508" spans="37:37" ht="12.75">
      <c r="AK42508" s="121"/>
    </row>
    <row r="42509" spans="37:37" ht="12.75">
      <c r="AK42509" s="121"/>
    </row>
    <row r="42510" spans="37:37" ht="12.75">
      <c r="AK42510" s="121"/>
    </row>
    <row r="42511" spans="37:37" ht="12.75">
      <c r="AK42511" s="121"/>
    </row>
    <row r="42512" spans="37:37" ht="12.75">
      <c r="AK42512" s="121"/>
    </row>
    <row r="42513" spans="37:37" ht="12.75">
      <c r="AK42513" s="121"/>
    </row>
    <row r="42514" spans="37:37" ht="12.75">
      <c r="AK42514" s="121"/>
    </row>
    <row r="42515" spans="37:37" ht="12.75">
      <c r="AK42515" s="121"/>
    </row>
    <row r="42516" spans="37:37" ht="12.75">
      <c r="AK42516" s="121"/>
    </row>
    <row r="42517" spans="37:37" ht="12.75">
      <c r="AK42517" s="121"/>
    </row>
    <row r="42518" spans="37:37" ht="12.75">
      <c r="AK42518" s="121"/>
    </row>
    <row r="42519" spans="37:37" ht="12.75">
      <c r="AK42519" s="121"/>
    </row>
    <row r="42520" spans="37:37" ht="12.75">
      <c r="AK42520" s="121"/>
    </row>
    <row r="42521" spans="37:37" ht="12.75">
      <c r="AK42521" s="121"/>
    </row>
    <row r="42522" spans="37:37" ht="12.75">
      <c r="AK42522" s="121"/>
    </row>
    <row r="42523" spans="37:37" ht="12.75">
      <c r="AK42523" s="121"/>
    </row>
    <row r="42524" spans="37:37" ht="12.75">
      <c r="AK42524" s="121"/>
    </row>
    <row r="42525" spans="37:37" ht="12.75">
      <c r="AK42525" s="121"/>
    </row>
    <row r="42526" spans="37:37" ht="12.75">
      <c r="AK42526" s="121"/>
    </row>
    <row r="42527" spans="37:37" ht="12.75">
      <c r="AK42527" s="121"/>
    </row>
    <row r="42528" spans="37:37" ht="12.75">
      <c r="AK42528" s="121"/>
    </row>
    <row r="42529" spans="37:37" ht="12.75">
      <c r="AK42529" s="121"/>
    </row>
    <row r="42530" spans="37:37" ht="12.75">
      <c r="AK42530" s="121"/>
    </row>
    <row r="42531" spans="37:37" ht="12.75">
      <c r="AK42531" s="121"/>
    </row>
    <row r="42532" spans="37:37" ht="12.75">
      <c r="AK42532" s="121"/>
    </row>
    <row r="42533" spans="37:37" ht="12.75">
      <c r="AK42533" s="121"/>
    </row>
    <row r="42534" spans="37:37" ht="12.75">
      <c r="AK42534" s="121"/>
    </row>
    <row r="42535" spans="37:37" ht="12.75">
      <c r="AK42535" s="121"/>
    </row>
    <row r="42536" spans="37:37" ht="12.75">
      <c r="AK42536" s="121"/>
    </row>
    <row r="42537" spans="37:37" ht="12.75">
      <c r="AK42537" s="121"/>
    </row>
    <row r="42538" spans="37:37" ht="12.75">
      <c r="AK42538" s="121"/>
    </row>
    <row r="42539" spans="37:37" ht="12.75">
      <c r="AK42539" s="121"/>
    </row>
    <row r="42540" spans="37:37" ht="12.75">
      <c r="AK42540" s="121"/>
    </row>
    <row r="42541" spans="37:37" ht="12.75">
      <c r="AK42541" s="121"/>
    </row>
    <row r="42542" spans="37:37" ht="12.75">
      <c r="AK42542" s="121"/>
    </row>
    <row r="42543" spans="37:37" ht="12.75">
      <c r="AK42543" s="121"/>
    </row>
    <row r="42544" spans="37:37" ht="12.75">
      <c r="AK42544" s="121"/>
    </row>
    <row r="42545" spans="37:37" ht="12.75">
      <c r="AK42545" s="121"/>
    </row>
    <row r="42546" spans="37:37" ht="12.75">
      <c r="AK42546" s="121"/>
    </row>
    <row r="42547" spans="37:37" ht="12.75">
      <c r="AK42547" s="121"/>
    </row>
    <row r="42548" spans="37:37" ht="12.75">
      <c r="AK42548" s="121"/>
    </row>
    <row r="42549" spans="37:37" ht="12.75">
      <c r="AK42549" s="121"/>
    </row>
    <row r="42550" spans="37:37" ht="12.75">
      <c r="AK42550" s="121"/>
    </row>
    <row r="42551" spans="37:37" ht="12.75">
      <c r="AK42551" s="121"/>
    </row>
    <row r="42552" spans="37:37" ht="12.75">
      <c r="AK42552" s="121"/>
    </row>
    <row r="42553" spans="37:37" ht="12.75">
      <c r="AK42553" s="121"/>
    </row>
    <row r="42554" spans="37:37" ht="12.75">
      <c r="AK42554" s="121"/>
    </row>
    <row r="42555" spans="37:37" ht="12.75">
      <c r="AK42555" s="121"/>
    </row>
    <row r="42556" spans="37:37" ht="12.75">
      <c r="AK42556" s="121"/>
    </row>
    <row r="42557" spans="37:37" ht="12.75">
      <c r="AK42557" s="121"/>
    </row>
    <row r="42558" spans="37:37" ht="12.75">
      <c r="AK42558" s="121"/>
    </row>
    <row r="42559" spans="37:37" ht="12.75">
      <c r="AK42559" s="121"/>
    </row>
    <row r="42560" spans="37:37" ht="12.75">
      <c r="AK42560" s="121"/>
    </row>
    <row r="42561" spans="37:37" ht="12.75">
      <c r="AK42561" s="121"/>
    </row>
    <row r="42562" spans="37:37" ht="12.75">
      <c r="AK42562" s="121"/>
    </row>
    <row r="42563" spans="37:37" ht="12.75">
      <c r="AK42563" s="121"/>
    </row>
    <row r="42564" spans="37:37" ht="12.75">
      <c r="AK42564" s="121"/>
    </row>
    <row r="42565" spans="37:37" ht="12.75">
      <c r="AK42565" s="121"/>
    </row>
    <row r="42566" spans="37:37" ht="12.75">
      <c r="AK42566" s="121"/>
    </row>
    <row r="42567" spans="37:37" ht="12.75">
      <c r="AK42567" s="121"/>
    </row>
    <row r="42568" spans="37:37" ht="12.75">
      <c r="AK42568" s="121"/>
    </row>
    <row r="42569" spans="37:37" ht="12.75">
      <c r="AK42569" s="121"/>
    </row>
    <row r="42570" spans="37:37" ht="12.75">
      <c r="AK42570" s="121"/>
    </row>
    <row r="42571" spans="37:37" ht="12.75">
      <c r="AK42571" s="121"/>
    </row>
    <row r="42572" spans="37:37" ht="12.75">
      <c r="AK42572" s="121"/>
    </row>
    <row r="42573" spans="37:37" ht="12.75">
      <c r="AK42573" s="121"/>
    </row>
    <row r="42574" spans="37:37" ht="12.75">
      <c r="AK42574" s="121"/>
    </row>
    <row r="42575" spans="37:37" ht="12.75">
      <c r="AK42575" s="121"/>
    </row>
    <row r="42576" spans="37:37" ht="12.75">
      <c r="AK42576" s="121"/>
    </row>
    <row r="42577" spans="37:37" ht="12.75">
      <c r="AK42577" s="121"/>
    </row>
    <row r="42578" spans="37:37" ht="12.75">
      <c r="AK42578" s="121"/>
    </row>
    <row r="42579" spans="37:37" ht="12.75">
      <c r="AK42579" s="121"/>
    </row>
    <row r="42580" spans="37:37" ht="12.75">
      <c r="AK42580" s="121"/>
    </row>
    <row r="42581" spans="37:37" ht="12.75">
      <c r="AK42581" s="121"/>
    </row>
    <row r="42582" spans="37:37" ht="12.75">
      <c r="AK42582" s="121"/>
    </row>
    <row r="42583" spans="37:37" ht="12.75">
      <c r="AK42583" s="121"/>
    </row>
    <row r="42584" spans="37:37" ht="12.75">
      <c r="AK42584" s="121"/>
    </row>
    <row r="42585" spans="37:37" ht="12.75">
      <c r="AK42585" s="121"/>
    </row>
    <row r="42586" spans="37:37" ht="12.75">
      <c r="AK42586" s="121"/>
    </row>
    <row r="42587" spans="37:37" ht="12.75">
      <c r="AK42587" s="121"/>
    </row>
    <row r="42588" spans="37:37" ht="12.75">
      <c r="AK42588" s="121"/>
    </row>
    <row r="42589" spans="37:37" ht="12.75">
      <c r="AK42589" s="121"/>
    </row>
    <row r="42590" spans="37:37" ht="12.75">
      <c r="AK42590" s="121"/>
    </row>
    <row r="42591" spans="37:37" ht="12.75">
      <c r="AK42591" s="121"/>
    </row>
    <row r="42592" spans="37:37" ht="12.75">
      <c r="AK42592" s="121"/>
    </row>
    <row r="42593" spans="37:37" ht="12.75">
      <c r="AK42593" s="121"/>
    </row>
    <row r="42594" spans="37:37" ht="12.75">
      <c r="AK42594" s="121"/>
    </row>
    <row r="42595" spans="37:37" ht="12.75">
      <c r="AK42595" s="121"/>
    </row>
    <row r="42596" spans="37:37" ht="12.75">
      <c r="AK42596" s="121"/>
    </row>
    <row r="42597" spans="37:37" ht="12.75">
      <c r="AK42597" s="121"/>
    </row>
    <row r="42598" spans="37:37" ht="12.75">
      <c r="AK42598" s="121"/>
    </row>
    <row r="42599" spans="37:37" ht="12.75">
      <c r="AK42599" s="121"/>
    </row>
    <row r="42600" spans="37:37" ht="12.75">
      <c r="AK42600" s="121"/>
    </row>
    <row r="42601" spans="37:37" ht="12.75">
      <c r="AK42601" s="121"/>
    </row>
    <row r="42602" spans="37:37" ht="12.75">
      <c r="AK42602" s="121"/>
    </row>
    <row r="42603" spans="37:37" ht="12.75">
      <c r="AK42603" s="121"/>
    </row>
    <row r="42604" spans="37:37" ht="12.75">
      <c r="AK42604" s="121"/>
    </row>
    <row r="42605" spans="37:37" ht="12.75">
      <c r="AK42605" s="121"/>
    </row>
    <row r="42606" spans="37:37" ht="12.75">
      <c r="AK42606" s="121"/>
    </row>
    <row r="42607" spans="37:37" ht="12.75">
      <c r="AK42607" s="121"/>
    </row>
    <row r="42608" spans="37:37" ht="12.75">
      <c r="AK42608" s="121"/>
    </row>
    <row r="42609" spans="37:37" ht="12.75">
      <c r="AK42609" s="121"/>
    </row>
    <row r="42610" spans="37:37" ht="12.75">
      <c r="AK42610" s="121"/>
    </row>
    <row r="42611" spans="37:37" ht="12.75">
      <c r="AK42611" s="121"/>
    </row>
    <row r="42612" spans="37:37" ht="12.75">
      <c r="AK42612" s="121"/>
    </row>
    <row r="42613" spans="37:37" ht="12.75">
      <c r="AK42613" s="121"/>
    </row>
    <row r="42614" spans="37:37" ht="12.75">
      <c r="AK42614" s="121"/>
    </row>
    <row r="42615" spans="37:37" ht="12.75">
      <c r="AK42615" s="121"/>
    </row>
    <row r="42616" spans="37:37" ht="12.75">
      <c r="AK42616" s="121"/>
    </row>
    <row r="42617" spans="37:37" ht="12.75">
      <c r="AK42617" s="121"/>
    </row>
    <row r="42618" spans="37:37" ht="12.75">
      <c r="AK42618" s="121"/>
    </row>
    <row r="42619" spans="37:37" ht="12.75">
      <c r="AK42619" s="121"/>
    </row>
    <row r="42620" spans="37:37" ht="12.75">
      <c r="AK42620" s="121"/>
    </row>
    <row r="42621" spans="37:37" ht="12.75">
      <c r="AK42621" s="121"/>
    </row>
    <row r="42622" spans="37:37" ht="12.75">
      <c r="AK42622" s="121"/>
    </row>
    <row r="42623" spans="37:37" ht="12.75">
      <c r="AK42623" s="121"/>
    </row>
    <row r="42624" spans="37:37" ht="12.75">
      <c r="AK42624" s="121"/>
    </row>
    <row r="42625" spans="37:37" ht="12.75">
      <c r="AK42625" s="121"/>
    </row>
    <row r="42626" spans="37:37" ht="12.75">
      <c r="AK42626" s="121"/>
    </row>
    <row r="42627" spans="37:37" ht="12.75">
      <c r="AK42627" s="121"/>
    </row>
    <row r="42628" spans="37:37" ht="12.75">
      <c r="AK42628" s="121"/>
    </row>
    <row r="42629" spans="37:37" ht="12.75">
      <c r="AK42629" s="121"/>
    </row>
    <row r="42630" spans="37:37" ht="12.75">
      <c r="AK42630" s="121"/>
    </row>
    <row r="42631" spans="37:37" ht="12.75">
      <c r="AK42631" s="121"/>
    </row>
    <row r="42632" spans="37:37" ht="12.75">
      <c r="AK42632" s="121"/>
    </row>
    <row r="42633" spans="37:37" ht="12.75">
      <c r="AK42633" s="121"/>
    </row>
    <row r="42634" spans="37:37" ht="12.75">
      <c r="AK42634" s="121"/>
    </row>
    <row r="42635" spans="37:37" ht="12.75">
      <c r="AK42635" s="121"/>
    </row>
    <row r="42636" spans="37:37" ht="12.75">
      <c r="AK42636" s="121"/>
    </row>
    <row r="42637" spans="37:37" ht="12.75">
      <c r="AK42637" s="121"/>
    </row>
    <row r="42638" spans="37:37" ht="12.75">
      <c r="AK42638" s="121"/>
    </row>
    <row r="42639" spans="37:37" ht="12.75">
      <c r="AK42639" s="121"/>
    </row>
    <row r="42640" spans="37:37" ht="12.75">
      <c r="AK42640" s="121"/>
    </row>
    <row r="42641" spans="37:37" ht="12.75">
      <c r="AK42641" s="121"/>
    </row>
    <row r="42642" spans="37:37" ht="12.75">
      <c r="AK42642" s="121"/>
    </row>
    <row r="42643" spans="37:37" ht="12.75">
      <c r="AK42643" s="121"/>
    </row>
    <row r="42644" spans="37:37" ht="12.75">
      <c r="AK42644" s="121"/>
    </row>
    <row r="42645" spans="37:37" ht="12.75">
      <c r="AK42645" s="121"/>
    </row>
    <row r="42646" spans="37:37" ht="12.75">
      <c r="AK42646" s="121"/>
    </row>
    <row r="42647" spans="37:37" ht="12.75">
      <c r="AK42647" s="121"/>
    </row>
    <row r="42648" spans="37:37" ht="12.75">
      <c r="AK42648" s="121"/>
    </row>
    <row r="42649" spans="37:37" ht="12.75">
      <c r="AK42649" s="121"/>
    </row>
    <row r="42650" spans="37:37" ht="12.75">
      <c r="AK42650" s="121"/>
    </row>
    <row r="42651" spans="37:37" ht="12.75">
      <c r="AK42651" s="121"/>
    </row>
    <row r="42652" spans="37:37" ht="12.75">
      <c r="AK42652" s="121"/>
    </row>
    <row r="42653" spans="37:37" ht="12.75">
      <c r="AK42653" s="121"/>
    </row>
    <row r="42654" spans="37:37" ht="12.75">
      <c r="AK42654" s="121"/>
    </row>
    <row r="42655" spans="37:37" ht="12.75">
      <c r="AK42655" s="121"/>
    </row>
    <row r="42656" spans="37:37" ht="12.75">
      <c r="AK42656" s="121"/>
    </row>
    <row r="42657" spans="37:37" ht="12.75">
      <c r="AK42657" s="121"/>
    </row>
    <row r="42658" spans="37:37" ht="12.75">
      <c r="AK42658" s="121"/>
    </row>
    <row r="42659" spans="37:37" ht="12.75">
      <c r="AK42659" s="121"/>
    </row>
    <row r="42660" spans="37:37" ht="12.75">
      <c r="AK42660" s="121"/>
    </row>
    <row r="42661" spans="37:37" ht="12.75">
      <c r="AK42661" s="121"/>
    </row>
    <row r="42662" spans="37:37" ht="12.75">
      <c r="AK42662" s="121"/>
    </row>
    <row r="42663" spans="37:37" ht="12.75">
      <c r="AK42663" s="121"/>
    </row>
    <row r="42664" spans="37:37" ht="12.75">
      <c r="AK42664" s="121"/>
    </row>
    <row r="42665" spans="37:37" ht="12.75">
      <c r="AK42665" s="121"/>
    </row>
    <row r="42666" spans="37:37" ht="12.75">
      <c r="AK42666" s="121"/>
    </row>
    <row r="42667" spans="37:37" ht="12.75">
      <c r="AK42667" s="121"/>
    </row>
    <row r="42668" spans="37:37" ht="12.75">
      <c r="AK42668" s="121"/>
    </row>
    <row r="42669" spans="37:37" ht="12.75">
      <c r="AK42669" s="121"/>
    </row>
    <row r="42670" spans="37:37" ht="12.75">
      <c r="AK42670" s="121"/>
    </row>
    <row r="42671" spans="37:37" ht="12.75">
      <c r="AK42671" s="121"/>
    </row>
    <row r="42672" spans="37:37" ht="12.75">
      <c r="AK42672" s="121"/>
    </row>
    <row r="42673" spans="37:37" ht="12.75">
      <c r="AK42673" s="121"/>
    </row>
    <row r="42674" spans="37:37" ht="12.75">
      <c r="AK42674" s="121"/>
    </row>
    <row r="42675" spans="37:37" ht="12.75">
      <c r="AK42675" s="121"/>
    </row>
    <row r="42676" spans="37:37" ht="12.75">
      <c r="AK42676" s="121"/>
    </row>
    <row r="42677" spans="37:37" ht="12.75">
      <c r="AK42677" s="121"/>
    </row>
    <row r="42678" spans="37:37" ht="12.75">
      <c r="AK42678" s="121"/>
    </row>
    <row r="42679" spans="37:37" ht="12.75">
      <c r="AK42679" s="121"/>
    </row>
    <row r="42680" spans="37:37" ht="12.75">
      <c r="AK42680" s="121"/>
    </row>
    <row r="42681" spans="37:37" ht="12.75">
      <c r="AK42681" s="121"/>
    </row>
    <row r="42682" spans="37:37" ht="12.75">
      <c r="AK42682" s="121"/>
    </row>
    <row r="42683" spans="37:37" ht="12.75">
      <c r="AK42683" s="121"/>
    </row>
    <row r="42684" spans="37:37" ht="12.75">
      <c r="AK42684" s="121"/>
    </row>
    <row r="42685" spans="37:37" ht="12.75">
      <c r="AK42685" s="121"/>
    </row>
    <row r="42686" spans="37:37" ht="12.75">
      <c r="AK42686" s="121"/>
    </row>
    <row r="42687" spans="37:37" ht="12.75">
      <c r="AK42687" s="121"/>
    </row>
    <row r="42688" spans="37:37" ht="12.75">
      <c r="AK42688" s="121"/>
    </row>
    <row r="42689" spans="37:37" ht="12.75">
      <c r="AK42689" s="121"/>
    </row>
    <row r="42690" spans="37:37" ht="12.75">
      <c r="AK42690" s="121"/>
    </row>
    <row r="42691" spans="37:37" ht="12.75">
      <c r="AK42691" s="121"/>
    </row>
    <row r="42692" spans="37:37" ht="12.75">
      <c r="AK42692" s="121"/>
    </row>
    <row r="42693" spans="37:37" ht="12.75">
      <c r="AK42693" s="121"/>
    </row>
    <row r="42694" spans="37:37" ht="12.75">
      <c r="AK42694" s="121"/>
    </row>
    <row r="42695" spans="37:37" ht="12.75">
      <c r="AK42695" s="121"/>
    </row>
    <row r="42696" spans="37:37" ht="12.75">
      <c r="AK42696" s="121"/>
    </row>
    <row r="42697" spans="37:37" ht="12.75">
      <c r="AK42697" s="121"/>
    </row>
    <row r="42698" spans="37:37" ht="12.75">
      <c r="AK42698" s="121"/>
    </row>
    <row r="42699" spans="37:37" ht="12.75">
      <c r="AK42699" s="121"/>
    </row>
    <row r="42700" spans="37:37" ht="12.75">
      <c r="AK42700" s="121"/>
    </row>
    <row r="42701" spans="37:37" ht="12.75">
      <c r="AK42701" s="121"/>
    </row>
    <row r="42702" spans="37:37" ht="12.75">
      <c r="AK42702" s="121"/>
    </row>
    <row r="42703" spans="37:37" ht="12.75">
      <c r="AK42703" s="121"/>
    </row>
    <row r="42704" spans="37:37" ht="12.75">
      <c r="AK42704" s="121"/>
    </row>
    <row r="42705" spans="37:37" ht="12.75">
      <c r="AK42705" s="121"/>
    </row>
    <row r="42706" spans="37:37" ht="12.75">
      <c r="AK42706" s="121"/>
    </row>
    <row r="42707" spans="37:37" ht="12.75">
      <c r="AK42707" s="121"/>
    </row>
    <row r="42708" spans="37:37" ht="12.75">
      <c r="AK42708" s="121"/>
    </row>
    <row r="42709" spans="37:37" ht="12.75">
      <c r="AK42709" s="121"/>
    </row>
    <row r="42710" spans="37:37" ht="12.75">
      <c r="AK42710" s="121"/>
    </row>
    <row r="42711" spans="37:37" ht="12.75">
      <c r="AK42711" s="121"/>
    </row>
    <row r="42712" spans="37:37" ht="12.75">
      <c r="AK42712" s="121"/>
    </row>
    <row r="42713" spans="37:37" ht="12.75">
      <c r="AK42713" s="121"/>
    </row>
    <row r="42714" spans="37:37" ht="12.75">
      <c r="AK42714" s="121"/>
    </row>
    <row r="42715" spans="37:37" ht="12.75">
      <c r="AK42715" s="121"/>
    </row>
    <row r="42716" spans="37:37" ht="12.75">
      <c r="AK42716" s="121"/>
    </row>
    <row r="42717" spans="37:37" ht="12.75">
      <c r="AK42717" s="121"/>
    </row>
    <row r="42718" spans="37:37" ht="12.75">
      <c r="AK42718" s="121"/>
    </row>
    <row r="42719" spans="37:37" ht="12.75">
      <c r="AK42719" s="121"/>
    </row>
    <row r="42720" spans="37:37" ht="12.75">
      <c r="AK42720" s="121"/>
    </row>
    <row r="42721" spans="37:37" ht="12.75">
      <c r="AK42721" s="121"/>
    </row>
    <row r="42722" spans="37:37" ht="12.75">
      <c r="AK42722" s="121"/>
    </row>
    <row r="42723" spans="37:37" ht="12.75">
      <c r="AK42723" s="121"/>
    </row>
    <row r="42724" spans="37:37" ht="12.75">
      <c r="AK42724" s="121"/>
    </row>
    <row r="42725" spans="37:37" ht="12.75">
      <c r="AK42725" s="121"/>
    </row>
    <row r="42726" spans="37:37" ht="12.75">
      <c r="AK42726" s="121"/>
    </row>
    <row r="42727" spans="37:37" ht="12.75">
      <c r="AK42727" s="121"/>
    </row>
    <row r="42728" spans="37:37" ht="12.75">
      <c r="AK42728" s="121"/>
    </row>
    <row r="42729" spans="37:37" ht="12.75">
      <c r="AK42729" s="121"/>
    </row>
    <row r="42730" spans="37:37" ht="12.75">
      <c r="AK42730" s="121"/>
    </row>
    <row r="42731" spans="37:37" ht="12.75">
      <c r="AK42731" s="121"/>
    </row>
    <row r="42732" spans="37:37" ht="12.75">
      <c r="AK42732" s="121"/>
    </row>
    <row r="42733" spans="37:37" ht="12.75">
      <c r="AK42733" s="121"/>
    </row>
    <row r="42734" spans="37:37" ht="12.75">
      <c r="AK42734" s="121"/>
    </row>
    <row r="42735" spans="37:37" ht="12.75">
      <c r="AK42735" s="121"/>
    </row>
    <row r="42736" spans="37:37" ht="12.75">
      <c r="AK42736" s="121"/>
    </row>
    <row r="42737" spans="37:37" ht="12.75">
      <c r="AK42737" s="121"/>
    </row>
    <row r="42738" spans="37:37" ht="12.75">
      <c r="AK42738" s="121"/>
    </row>
    <row r="42739" spans="37:37" ht="12.75">
      <c r="AK42739" s="121"/>
    </row>
    <row r="42740" spans="37:37" ht="12.75">
      <c r="AK42740" s="121"/>
    </row>
    <row r="42741" spans="37:37" ht="12.75">
      <c r="AK42741" s="121"/>
    </row>
    <row r="42742" spans="37:37" ht="12.75">
      <c r="AK42742" s="121"/>
    </row>
    <row r="42743" spans="37:37" ht="12.75">
      <c r="AK42743" s="121"/>
    </row>
    <row r="42744" spans="37:37" ht="12.75">
      <c r="AK42744" s="121"/>
    </row>
    <row r="42745" spans="37:37" ht="12.75">
      <c r="AK42745" s="121"/>
    </row>
    <row r="42746" spans="37:37" ht="12.75">
      <c r="AK42746" s="121"/>
    </row>
    <row r="42747" spans="37:37" ht="12.75">
      <c r="AK42747" s="121"/>
    </row>
    <row r="42748" spans="37:37" ht="12.75">
      <c r="AK42748" s="121"/>
    </row>
    <row r="42749" spans="37:37" ht="12.75">
      <c r="AK42749" s="121"/>
    </row>
    <row r="42750" spans="37:37" ht="12.75">
      <c r="AK42750" s="121"/>
    </row>
    <row r="42751" spans="37:37" ht="12.75">
      <c r="AK42751" s="121"/>
    </row>
    <row r="42752" spans="37:37" ht="12.75">
      <c r="AK42752" s="121"/>
    </row>
    <row r="42753" spans="37:37" ht="12.75">
      <c r="AK42753" s="121"/>
    </row>
    <row r="42754" spans="37:37" ht="12.75">
      <c r="AK42754" s="121"/>
    </row>
    <row r="42755" spans="37:37" ht="12.75">
      <c r="AK42755" s="121"/>
    </row>
    <row r="42756" spans="37:37" ht="12.75">
      <c r="AK42756" s="121"/>
    </row>
    <row r="42757" spans="37:37" ht="12.75">
      <c r="AK42757" s="121"/>
    </row>
    <row r="42758" spans="37:37" ht="12.75">
      <c r="AK42758" s="121"/>
    </row>
    <row r="42759" spans="37:37" ht="12.75">
      <c r="AK42759" s="121"/>
    </row>
    <row r="42760" spans="37:37" ht="12.75">
      <c r="AK42760" s="121"/>
    </row>
    <row r="42761" spans="37:37" ht="12.75">
      <c r="AK42761" s="121"/>
    </row>
    <row r="42762" spans="37:37" ht="12.75">
      <c r="AK42762" s="121"/>
    </row>
    <row r="42763" spans="37:37" ht="12.75">
      <c r="AK42763" s="121"/>
    </row>
    <row r="42764" spans="37:37" ht="12.75">
      <c r="AK42764" s="121"/>
    </row>
    <row r="42765" spans="37:37" ht="12.75">
      <c r="AK42765" s="121"/>
    </row>
    <row r="42766" spans="37:37" ht="12.75">
      <c r="AK42766" s="121"/>
    </row>
    <row r="42767" spans="37:37" ht="12.75">
      <c r="AK42767" s="121"/>
    </row>
    <row r="42768" spans="37:37" ht="12.75">
      <c r="AK42768" s="121"/>
    </row>
    <row r="42769" spans="37:37" ht="12.75">
      <c r="AK42769" s="121"/>
    </row>
    <row r="42770" spans="37:37" ht="12.75">
      <c r="AK42770" s="121"/>
    </row>
    <row r="42771" spans="37:37" ht="12.75">
      <c r="AK42771" s="121"/>
    </row>
    <row r="42772" spans="37:37" ht="12.75">
      <c r="AK42772" s="121"/>
    </row>
    <row r="42773" spans="37:37" ht="12.75">
      <c r="AK42773" s="121"/>
    </row>
    <row r="42774" spans="37:37" ht="12.75">
      <c r="AK42774" s="121"/>
    </row>
    <row r="42775" spans="37:37" ht="12.75">
      <c r="AK42775" s="121"/>
    </row>
    <row r="42776" spans="37:37" ht="12.75">
      <c r="AK42776" s="121"/>
    </row>
    <row r="42777" spans="37:37" ht="12.75">
      <c r="AK42777" s="121"/>
    </row>
    <row r="42778" spans="37:37" ht="12.75">
      <c r="AK42778" s="121"/>
    </row>
    <row r="42779" spans="37:37" ht="12.75">
      <c r="AK42779" s="121"/>
    </row>
    <row r="42780" spans="37:37" ht="12.75">
      <c r="AK42780" s="121"/>
    </row>
    <row r="42781" spans="37:37" ht="12.75">
      <c r="AK42781" s="121"/>
    </row>
    <row r="42782" spans="37:37" ht="12.75">
      <c r="AK42782" s="121"/>
    </row>
    <row r="42783" spans="37:37" ht="12.75">
      <c r="AK42783" s="121"/>
    </row>
    <row r="42784" spans="37:37" ht="12.75">
      <c r="AK42784" s="121"/>
    </row>
    <row r="42785" spans="37:37" ht="12.75">
      <c r="AK42785" s="121"/>
    </row>
    <row r="42786" spans="37:37" ht="12.75">
      <c r="AK42786" s="121"/>
    </row>
    <row r="42787" spans="37:37" ht="12.75">
      <c r="AK42787" s="121"/>
    </row>
    <row r="42788" spans="37:37" ht="12.75">
      <c r="AK42788" s="121"/>
    </row>
    <row r="42789" spans="37:37" ht="12.75">
      <c r="AK42789" s="121"/>
    </row>
    <row r="42790" spans="37:37" ht="12.75">
      <c r="AK42790" s="121"/>
    </row>
    <row r="42791" spans="37:37" ht="12.75">
      <c r="AK42791" s="121"/>
    </row>
    <row r="42792" spans="37:37" ht="12.75">
      <c r="AK42792" s="121"/>
    </row>
    <row r="42793" spans="37:37" ht="12.75">
      <c r="AK42793" s="121"/>
    </row>
    <row r="42794" spans="37:37" ht="12.75">
      <c r="AK42794" s="121"/>
    </row>
    <row r="42795" spans="37:37" ht="12.75">
      <c r="AK42795" s="121"/>
    </row>
    <row r="42796" spans="37:37" ht="12.75">
      <c r="AK42796" s="121"/>
    </row>
    <row r="42797" spans="37:37" ht="12.75">
      <c r="AK42797" s="121"/>
    </row>
    <row r="42798" spans="37:37" ht="12.75">
      <c r="AK42798" s="121"/>
    </row>
    <row r="42799" spans="37:37" ht="12.75">
      <c r="AK42799" s="121"/>
    </row>
    <row r="42800" spans="37:37" ht="12.75">
      <c r="AK42800" s="121"/>
    </row>
    <row r="42801" spans="37:37" ht="12.75">
      <c r="AK42801" s="121"/>
    </row>
    <row r="42802" spans="37:37" ht="12.75">
      <c r="AK42802" s="121"/>
    </row>
    <row r="42803" spans="37:37" ht="12.75">
      <c r="AK42803" s="121"/>
    </row>
    <row r="42804" spans="37:37" ht="12.75">
      <c r="AK42804" s="121"/>
    </row>
    <row r="42805" spans="37:37" ht="12.75">
      <c r="AK42805" s="121"/>
    </row>
    <row r="42806" spans="37:37" ht="12.75">
      <c r="AK42806" s="121"/>
    </row>
    <row r="42807" spans="37:37" ht="12.75">
      <c r="AK42807" s="121"/>
    </row>
    <row r="42808" spans="37:37" ht="12.75">
      <c r="AK42808" s="121"/>
    </row>
    <row r="42809" spans="37:37" ht="12.75">
      <c r="AK42809" s="121"/>
    </row>
    <row r="42810" spans="37:37" ht="12.75">
      <c r="AK42810" s="121"/>
    </row>
    <row r="42811" spans="37:37" ht="12.75">
      <c r="AK42811" s="121"/>
    </row>
    <row r="42812" spans="37:37" ht="12.75">
      <c r="AK42812" s="121"/>
    </row>
    <row r="42813" spans="37:37" ht="12.75">
      <c r="AK42813" s="121"/>
    </row>
    <row r="42814" spans="37:37" ht="12.75">
      <c r="AK42814" s="121"/>
    </row>
    <row r="42815" spans="37:37" ht="12.75">
      <c r="AK42815" s="121"/>
    </row>
    <row r="42816" spans="37:37" ht="12.75">
      <c r="AK42816" s="121"/>
    </row>
    <row r="42817" spans="37:37" ht="12.75">
      <c r="AK42817" s="121"/>
    </row>
    <row r="42818" spans="37:37" ht="12.75">
      <c r="AK42818" s="121"/>
    </row>
    <row r="42819" spans="37:37" ht="12.75">
      <c r="AK42819" s="121"/>
    </row>
    <row r="42820" spans="37:37" ht="12.75">
      <c r="AK42820" s="121"/>
    </row>
    <row r="42821" spans="37:37" ht="12.75">
      <c r="AK42821" s="121"/>
    </row>
    <row r="42822" spans="37:37" ht="12.75">
      <c r="AK42822" s="121"/>
    </row>
    <row r="42823" spans="37:37" ht="12.75">
      <c r="AK42823" s="121"/>
    </row>
    <row r="42824" spans="37:37" ht="12.75">
      <c r="AK42824" s="121"/>
    </row>
    <row r="42825" spans="37:37" ht="12.75">
      <c r="AK42825" s="121"/>
    </row>
    <row r="42826" spans="37:37" ht="12.75">
      <c r="AK42826" s="121"/>
    </row>
    <row r="42827" spans="37:37" ht="12.75">
      <c r="AK42827" s="121"/>
    </row>
    <row r="42828" spans="37:37" ht="12.75">
      <c r="AK42828" s="121"/>
    </row>
    <row r="42829" spans="37:37" ht="12.75">
      <c r="AK42829" s="121"/>
    </row>
    <row r="42830" spans="37:37" ht="12.75">
      <c r="AK42830" s="121"/>
    </row>
    <row r="42831" spans="37:37" ht="12.75">
      <c r="AK42831" s="121"/>
    </row>
    <row r="42832" spans="37:37" ht="12.75">
      <c r="AK42832" s="121"/>
    </row>
    <row r="42833" spans="37:37" ht="12.75">
      <c r="AK42833" s="121"/>
    </row>
    <row r="42834" spans="37:37" ht="12.75">
      <c r="AK42834" s="121"/>
    </row>
    <row r="42835" spans="37:37" ht="12.75">
      <c r="AK42835" s="121"/>
    </row>
    <row r="42836" spans="37:37" ht="12.75">
      <c r="AK42836" s="121"/>
    </row>
    <row r="42837" spans="37:37" ht="12.75">
      <c r="AK42837" s="121"/>
    </row>
    <row r="42838" spans="37:37" ht="12.75">
      <c r="AK42838" s="121"/>
    </row>
    <row r="42839" spans="37:37" ht="12.75">
      <c r="AK42839" s="121"/>
    </row>
    <row r="42840" spans="37:37" ht="12.75">
      <c r="AK42840" s="121"/>
    </row>
    <row r="42841" spans="37:37" ht="12.75">
      <c r="AK42841" s="121"/>
    </row>
    <row r="42842" spans="37:37" ht="12.75">
      <c r="AK42842" s="121"/>
    </row>
    <row r="42843" spans="37:37" ht="12.75">
      <c r="AK42843" s="121"/>
    </row>
    <row r="42844" spans="37:37" ht="12.75">
      <c r="AK42844" s="121"/>
    </row>
    <row r="42845" spans="37:37" ht="12.75">
      <c r="AK42845" s="121"/>
    </row>
    <row r="42846" spans="37:37" ht="12.75">
      <c r="AK42846" s="121"/>
    </row>
    <row r="42847" spans="37:37" ht="12.75">
      <c r="AK42847" s="121"/>
    </row>
    <row r="42848" spans="37:37" ht="12.75">
      <c r="AK42848" s="121"/>
    </row>
    <row r="42849" spans="37:37" ht="12.75">
      <c r="AK42849" s="121"/>
    </row>
    <row r="42850" spans="37:37" ht="12.75">
      <c r="AK42850" s="121"/>
    </row>
    <row r="42851" spans="37:37" ht="12.75">
      <c r="AK42851" s="121"/>
    </row>
    <row r="42852" spans="37:37" ht="12.75">
      <c r="AK42852" s="121"/>
    </row>
    <row r="42853" spans="37:37" ht="12.75">
      <c r="AK42853" s="121"/>
    </row>
    <row r="42854" spans="37:37" ht="12.75">
      <c r="AK42854" s="121"/>
    </row>
    <row r="42855" spans="37:37" ht="12.75">
      <c r="AK42855" s="121"/>
    </row>
    <row r="42856" spans="37:37" ht="12.75">
      <c r="AK42856" s="121"/>
    </row>
    <row r="42857" spans="37:37" ht="12.75">
      <c r="AK42857" s="121"/>
    </row>
    <row r="42858" spans="37:37" ht="12.75">
      <c r="AK42858" s="121"/>
    </row>
    <row r="42859" spans="37:37" ht="12.75">
      <c r="AK42859" s="121"/>
    </row>
    <row r="42860" spans="37:37" ht="12.75">
      <c r="AK42860" s="121"/>
    </row>
    <row r="42861" spans="37:37" ht="12.75">
      <c r="AK42861" s="121"/>
    </row>
    <row r="42862" spans="37:37" ht="12.75">
      <c r="AK42862" s="121"/>
    </row>
    <row r="42863" spans="37:37" ht="12.75">
      <c r="AK42863" s="121"/>
    </row>
    <row r="42864" spans="37:37" ht="12.75">
      <c r="AK42864" s="121"/>
    </row>
    <row r="42865" spans="37:37" ht="12.75">
      <c r="AK42865" s="121"/>
    </row>
    <row r="42866" spans="37:37" ht="12.75">
      <c r="AK42866" s="121"/>
    </row>
    <row r="42867" spans="37:37" ht="12.75">
      <c r="AK42867" s="121"/>
    </row>
    <row r="42868" spans="37:37" ht="12.75">
      <c r="AK42868" s="121"/>
    </row>
    <row r="42869" spans="37:37" ht="12.75">
      <c r="AK42869" s="121"/>
    </row>
    <row r="42870" spans="37:37" ht="12.75">
      <c r="AK42870" s="121"/>
    </row>
    <row r="42871" spans="37:37" ht="12.75">
      <c r="AK42871" s="121"/>
    </row>
    <row r="42872" spans="37:37" ht="12.75">
      <c r="AK42872" s="121"/>
    </row>
    <row r="42873" spans="37:37" ht="12.75">
      <c r="AK42873" s="121"/>
    </row>
    <row r="42874" spans="37:37" ht="12.75">
      <c r="AK42874" s="121"/>
    </row>
    <row r="42875" spans="37:37" ht="12.75">
      <c r="AK42875" s="121"/>
    </row>
    <row r="42876" spans="37:37" ht="12.75">
      <c r="AK42876" s="121"/>
    </row>
    <row r="42877" spans="37:37" ht="12.75">
      <c r="AK42877" s="121"/>
    </row>
    <row r="42878" spans="37:37" ht="12.75">
      <c r="AK42878" s="121"/>
    </row>
    <row r="42879" spans="37:37" ht="12.75">
      <c r="AK42879" s="121"/>
    </row>
    <row r="42880" spans="37:37" ht="12.75">
      <c r="AK42880" s="121"/>
    </row>
    <row r="42881" spans="37:37" ht="12.75">
      <c r="AK42881" s="121"/>
    </row>
    <row r="42882" spans="37:37" ht="12.75">
      <c r="AK42882" s="121"/>
    </row>
    <row r="42883" spans="37:37" ht="12.75">
      <c r="AK42883" s="121"/>
    </row>
    <row r="42884" spans="37:37" ht="12.75">
      <c r="AK42884" s="121"/>
    </row>
    <row r="42885" spans="37:37" ht="12.75">
      <c r="AK42885" s="121"/>
    </row>
    <row r="42886" spans="37:37" ht="12.75">
      <c r="AK42886" s="121"/>
    </row>
    <row r="42887" spans="37:37" ht="12.75">
      <c r="AK42887" s="121"/>
    </row>
    <row r="42888" spans="37:37" ht="12.75">
      <c r="AK42888" s="121"/>
    </row>
    <row r="42889" spans="37:37" ht="12.75">
      <c r="AK42889" s="121"/>
    </row>
    <row r="42890" spans="37:37" ht="12.75">
      <c r="AK42890" s="121"/>
    </row>
    <row r="42891" spans="37:37" ht="12.75">
      <c r="AK42891" s="121"/>
    </row>
    <row r="42892" spans="37:37" ht="12.75">
      <c r="AK42892" s="121"/>
    </row>
    <row r="42893" spans="37:37" ht="12.75">
      <c r="AK42893" s="121"/>
    </row>
    <row r="42894" spans="37:37" ht="12.75">
      <c r="AK42894" s="121"/>
    </row>
    <row r="42895" spans="37:37" ht="12.75">
      <c r="AK42895" s="121"/>
    </row>
    <row r="42896" spans="37:37" ht="12.75">
      <c r="AK42896" s="121"/>
    </row>
    <row r="42897" spans="37:37" ht="12.75">
      <c r="AK42897" s="121"/>
    </row>
    <row r="42898" spans="37:37" ht="12.75">
      <c r="AK42898" s="121"/>
    </row>
    <row r="42899" spans="37:37" ht="12.75">
      <c r="AK42899" s="121"/>
    </row>
    <row r="42900" spans="37:37" ht="12.75">
      <c r="AK42900" s="121"/>
    </row>
    <row r="42901" spans="37:37" ht="12.75">
      <c r="AK42901" s="121"/>
    </row>
    <row r="42902" spans="37:37" ht="12.75">
      <c r="AK42902" s="121"/>
    </row>
    <row r="42903" spans="37:37" ht="12.75">
      <c r="AK42903" s="121"/>
    </row>
    <row r="42904" spans="37:37" ht="12.75">
      <c r="AK42904" s="121"/>
    </row>
    <row r="42905" spans="37:37" ht="12.75">
      <c r="AK42905" s="121"/>
    </row>
    <row r="42906" spans="37:37" ht="12.75">
      <c r="AK42906" s="121"/>
    </row>
    <row r="42907" spans="37:37" ht="12.75">
      <c r="AK42907" s="121"/>
    </row>
    <row r="42908" spans="37:37" ht="12.75">
      <c r="AK42908" s="121"/>
    </row>
    <row r="42909" spans="37:37" ht="12.75">
      <c r="AK42909" s="121"/>
    </row>
    <row r="42910" spans="37:37" ht="12.75">
      <c r="AK42910" s="121"/>
    </row>
    <row r="42911" spans="37:37" ht="12.75">
      <c r="AK42911" s="121"/>
    </row>
    <row r="42912" spans="37:37" ht="12.75">
      <c r="AK42912" s="121"/>
    </row>
    <row r="42913" spans="37:37" ht="12.75">
      <c r="AK42913" s="121"/>
    </row>
    <row r="42914" spans="37:37" ht="12.75">
      <c r="AK42914" s="121"/>
    </row>
    <row r="42915" spans="37:37" ht="12.75">
      <c r="AK42915" s="121"/>
    </row>
    <row r="42916" spans="37:37" ht="12.75">
      <c r="AK42916" s="121"/>
    </row>
    <row r="42917" spans="37:37" ht="12.75">
      <c r="AK42917" s="121"/>
    </row>
    <row r="42918" spans="37:37" ht="12.75">
      <c r="AK42918" s="121"/>
    </row>
    <row r="42919" spans="37:37" ht="12.75">
      <c r="AK42919" s="121"/>
    </row>
    <row r="42920" spans="37:37" ht="12.75">
      <c r="AK42920" s="121"/>
    </row>
    <row r="42921" spans="37:37" ht="12.75">
      <c r="AK42921" s="121"/>
    </row>
    <row r="42922" spans="37:37" ht="12.75">
      <c r="AK42922" s="121"/>
    </row>
    <row r="42923" spans="37:37" ht="12.75">
      <c r="AK42923" s="121"/>
    </row>
    <row r="42924" spans="37:37" ht="12.75">
      <c r="AK42924" s="121"/>
    </row>
    <row r="42925" spans="37:37" ht="12.75">
      <c r="AK42925" s="121"/>
    </row>
    <row r="42926" spans="37:37" ht="12.75">
      <c r="AK42926" s="121"/>
    </row>
    <row r="42927" spans="37:37" ht="12.75">
      <c r="AK42927" s="121"/>
    </row>
    <row r="42928" spans="37:37" ht="12.75">
      <c r="AK42928" s="121"/>
    </row>
    <row r="42929" spans="37:37" ht="12.75">
      <c r="AK42929" s="121"/>
    </row>
    <row r="42930" spans="37:37" ht="12.75">
      <c r="AK42930" s="121"/>
    </row>
    <row r="42931" spans="37:37" ht="12.75">
      <c r="AK42931" s="121"/>
    </row>
    <row r="42932" spans="37:37" ht="12.75">
      <c r="AK42932" s="121"/>
    </row>
    <row r="42933" spans="37:37" ht="12.75">
      <c r="AK42933" s="121"/>
    </row>
    <row r="42934" spans="37:37" ht="12.75">
      <c r="AK42934" s="121"/>
    </row>
    <row r="42935" spans="37:37" ht="12.75">
      <c r="AK42935" s="121"/>
    </row>
    <row r="42936" spans="37:37" ht="12.75">
      <c r="AK42936" s="121"/>
    </row>
    <row r="42937" spans="37:37" ht="12.75">
      <c r="AK42937" s="121"/>
    </row>
    <row r="42938" spans="37:37" ht="12.75">
      <c r="AK42938" s="121"/>
    </row>
    <row r="42939" spans="37:37" ht="12.75">
      <c r="AK42939" s="121"/>
    </row>
    <row r="42940" spans="37:37" ht="12.75">
      <c r="AK42940" s="121"/>
    </row>
    <row r="42941" spans="37:37" ht="12.75">
      <c r="AK42941" s="121"/>
    </row>
    <row r="42942" spans="37:37" ht="12.75">
      <c r="AK42942" s="121"/>
    </row>
    <row r="42943" spans="37:37" ht="12.75">
      <c r="AK42943" s="121"/>
    </row>
    <row r="42944" spans="37:37" ht="12.75">
      <c r="AK42944" s="121"/>
    </row>
    <row r="42945" spans="37:37" ht="12.75">
      <c r="AK42945" s="121"/>
    </row>
    <row r="42946" spans="37:37" ht="12.75">
      <c r="AK42946" s="121"/>
    </row>
    <row r="42947" spans="37:37" ht="12.75">
      <c r="AK42947" s="121"/>
    </row>
    <row r="42948" spans="37:37" ht="12.75">
      <c r="AK42948" s="121"/>
    </row>
    <row r="42949" spans="37:37" ht="12.75">
      <c r="AK42949" s="121"/>
    </row>
    <row r="42950" spans="37:37" ht="12.75">
      <c r="AK42950" s="121"/>
    </row>
    <row r="42951" spans="37:37" ht="12.75">
      <c r="AK42951" s="121"/>
    </row>
    <row r="42952" spans="37:37" ht="12.75">
      <c r="AK42952" s="121"/>
    </row>
    <row r="42953" spans="37:37" ht="12.75">
      <c r="AK42953" s="121"/>
    </row>
    <row r="42954" spans="37:37" ht="12.75">
      <c r="AK42954" s="121"/>
    </row>
    <row r="42955" spans="37:37" ht="12.75">
      <c r="AK42955" s="121"/>
    </row>
    <row r="42956" spans="37:37" ht="12.75">
      <c r="AK42956" s="121"/>
    </row>
    <row r="42957" spans="37:37" ht="12.75">
      <c r="AK42957" s="121"/>
    </row>
    <row r="42958" spans="37:37" ht="12.75">
      <c r="AK42958" s="121"/>
    </row>
    <row r="42959" spans="37:37" ht="12.75">
      <c r="AK42959" s="121"/>
    </row>
    <row r="42960" spans="37:37" ht="12.75">
      <c r="AK42960" s="121"/>
    </row>
    <row r="42961" spans="37:37" ht="12.75">
      <c r="AK42961" s="121"/>
    </row>
    <row r="42962" spans="37:37" ht="12.75">
      <c r="AK42962" s="121"/>
    </row>
    <row r="42963" spans="37:37" ht="12.75">
      <c r="AK42963" s="121"/>
    </row>
    <row r="42964" spans="37:37" ht="12.75">
      <c r="AK42964" s="121"/>
    </row>
    <row r="42965" spans="37:37" ht="12.75">
      <c r="AK42965" s="121"/>
    </row>
    <row r="42966" spans="37:37" ht="12.75">
      <c r="AK42966" s="121"/>
    </row>
    <row r="42967" spans="37:37" ht="12.75">
      <c r="AK42967" s="121"/>
    </row>
    <row r="42968" spans="37:37" ht="12.75">
      <c r="AK42968" s="121"/>
    </row>
    <row r="42969" spans="37:37" ht="12.75">
      <c r="AK42969" s="121"/>
    </row>
    <row r="42970" spans="37:37" ht="12.75">
      <c r="AK42970" s="121"/>
    </row>
    <row r="42971" spans="37:37" ht="12.75">
      <c r="AK42971" s="121"/>
    </row>
    <row r="42972" spans="37:37" ht="12.75">
      <c r="AK42972" s="121"/>
    </row>
    <row r="42973" spans="37:37" ht="12.75">
      <c r="AK42973" s="121"/>
    </row>
    <row r="42974" spans="37:37" ht="12.75">
      <c r="AK42974" s="121"/>
    </row>
    <row r="42975" spans="37:37" ht="12.75">
      <c r="AK42975" s="121"/>
    </row>
    <row r="42976" spans="37:37" ht="12.75">
      <c r="AK42976" s="121"/>
    </row>
    <row r="42977" spans="37:37" ht="12.75">
      <c r="AK42977" s="121"/>
    </row>
    <row r="42978" spans="37:37" ht="12.75">
      <c r="AK42978" s="121"/>
    </row>
    <row r="42979" spans="37:37" ht="12.75">
      <c r="AK42979" s="121"/>
    </row>
    <row r="42980" spans="37:37" ht="12.75">
      <c r="AK42980" s="121"/>
    </row>
    <row r="42981" spans="37:37" ht="12.75">
      <c r="AK42981" s="121"/>
    </row>
    <row r="42982" spans="37:37" ht="12.75">
      <c r="AK42982" s="121"/>
    </row>
    <row r="42983" spans="37:37" ht="12.75">
      <c r="AK42983" s="121"/>
    </row>
    <row r="42984" spans="37:37" ht="12.75">
      <c r="AK42984" s="121"/>
    </row>
    <row r="42985" spans="37:37" ht="12.75">
      <c r="AK42985" s="121"/>
    </row>
    <row r="42986" spans="37:37" ht="12.75">
      <c r="AK42986" s="121"/>
    </row>
    <row r="42987" spans="37:37" ht="12.75">
      <c r="AK42987" s="121"/>
    </row>
    <row r="42988" spans="37:37" ht="12.75">
      <c r="AK42988" s="121"/>
    </row>
    <row r="42989" spans="37:37" ht="12.75">
      <c r="AK42989" s="121"/>
    </row>
    <row r="42990" spans="37:37" ht="12.75">
      <c r="AK42990" s="121"/>
    </row>
    <row r="42991" spans="37:37" ht="12.75">
      <c r="AK42991" s="121"/>
    </row>
    <row r="42992" spans="37:37" ht="12.75">
      <c r="AK42992" s="121"/>
    </row>
    <row r="42993" spans="37:37" ht="12.75">
      <c r="AK42993" s="121"/>
    </row>
    <row r="42994" spans="37:37" ht="12.75">
      <c r="AK42994" s="121"/>
    </row>
    <row r="42995" spans="37:37" ht="12.75">
      <c r="AK42995" s="121"/>
    </row>
    <row r="42996" spans="37:37" ht="12.75">
      <c r="AK42996" s="121"/>
    </row>
    <row r="42997" spans="37:37" ht="12.75">
      <c r="AK42997" s="121"/>
    </row>
    <row r="42998" spans="37:37" ht="12.75">
      <c r="AK42998" s="121"/>
    </row>
    <row r="42999" spans="37:37" ht="12.75">
      <c r="AK42999" s="121"/>
    </row>
    <row r="43000" spans="37:37" ht="12.75">
      <c r="AK43000" s="121"/>
    </row>
    <row r="43001" spans="37:37" ht="12.75">
      <c r="AK43001" s="121"/>
    </row>
    <row r="43002" spans="37:37" ht="12.75">
      <c r="AK43002" s="121"/>
    </row>
    <row r="43003" spans="37:37" ht="12.75">
      <c r="AK43003" s="121"/>
    </row>
    <row r="43004" spans="37:37" ht="12.75">
      <c r="AK43004" s="121"/>
    </row>
    <row r="43005" spans="37:37" ht="12.75">
      <c r="AK43005" s="121"/>
    </row>
    <row r="43006" spans="37:37" ht="12.75">
      <c r="AK43006" s="121"/>
    </row>
    <row r="43007" spans="37:37" ht="12.75">
      <c r="AK43007" s="121"/>
    </row>
    <row r="43008" spans="37:37" ht="12.75">
      <c r="AK43008" s="121"/>
    </row>
    <row r="43009" spans="37:37" ht="12.75">
      <c r="AK43009" s="121"/>
    </row>
    <row r="43010" spans="37:37" ht="12.75">
      <c r="AK43010" s="121"/>
    </row>
    <row r="43011" spans="37:37" ht="12.75">
      <c r="AK43011" s="121"/>
    </row>
    <row r="43012" spans="37:37" ht="12.75">
      <c r="AK43012" s="121"/>
    </row>
    <row r="43013" spans="37:37" ht="12.75">
      <c r="AK43013" s="121"/>
    </row>
    <row r="43014" spans="37:37" ht="12.75">
      <c r="AK43014" s="121"/>
    </row>
    <row r="43015" spans="37:37" ht="12.75">
      <c r="AK43015" s="121"/>
    </row>
    <row r="43016" spans="37:37" ht="12.75">
      <c r="AK43016" s="121"/>
    </row>
    <row r="43017" spans="37:37" ht="12.75">
      <c r="AK43017" s="121"/>
    </row>
    <row r="43018" spans="37:37" ht="12.75">
      <c r="AK43018" s="121"/>
    </row>
    <row r="43019" spans="37:37" ht="12.75">
      <c r="AK43019" s="121"/>
    </row>
    <row r="43020" spans="37:37" ht="12.75">
      <c r="AK43020" s="121"/>
    </row>
    <row r="43021" spans="37:37" ht="12.75">
      <c r="AK43021" s="121"/>
    </row>
    <row r="43022" spans="37:37" ht="12.75">
      <c r="AK43022" s="121"/>
    </row>
    <row r="43023" spans="37:37" ht="12.75">
      <c r="AK43023" s="121"/>
    </row>
    <row r="43024" spans="37:37" ht="12.75">
      <c r="AK43024" s="121"/>
    </row>
    <row r="43025" spans="37:37" ht="12.75">
      <c r="AK43025" s="121"/>
    </row>
    <row r="43026" spans="37:37" ht="12.75">
      <c r="AK43026" s="121"/>
    </row>
    <row r="43027" spans="37:37" ht="12.75">
      <c r="AK43027" s="121"/>
    </row>
    <row r="43028" spans="37:37" ht="12.75">
      <c r="AK43028" s="121"/>
    </row>
    <row r="43029" spans="37:37" ht="12.75">
      <c r="AK43029" s="121"/>
    </row>
    <row r="43030" spans="37:37" ht="12.75">
      <c r="AK43030" s="121"/>
    </row>
    <row r="43031" spans="37:37" ht="12.75">
      <c r="AK43031" s="121"/>
    </row>
    <row r="43032" spans="37:37" ht="12.75">
      <c r="AK43032" s="121"/>
    </row>
    <row r="43033" spans="37:37" ht="12.75">
      <c r="AK43033" s="121"/>
    </row>
    <row r="43034" spans="37:37" ht="12.75">
      <c r="AK43034" s="121"/>
    </row>
    <row r="43035" spans="37:37" ht="12.75">
      <c r="AK43035" s="121"/>
    </row>
    <row r="43036" spans="37:37" ht="12.75">
      <c r="AK43036" s="121"/>
    </row>
    <row r="43037" spans="37:37" ht="12.75">
      <c r="AK43037" s="121"/>
    </row>
    <row r="43038" spans="37:37" ht="12.75">
      <c r="AK43038" s="121"/>
    </row>
    <row r="43039" spans="37:37" ht="12.75">
      <c r="AK43039" s="121"/>
    </row>
    <row r="43040" spans="37:37" ht="12.75">
      <c r="AK43040" s="121"/>
    </row>
    <row r="43041" spans="37:37" ht="12.75">
      <c r="AK43041" s="121"/>
    </row>
    <row r="43042" spans="37:37" ht="12.75">
      <c r="AK43042" s="121"/>
    </row>
    <row r="43043" spans="37:37" ht="12.75">
      <c r="AK43043" s="121"/>
    </row>
    <row r="43044" spans="37:37" ht="12.75">
      <c r="AK43044" s="121"/>
    </row>
    <row r="43045" spans="37:37" ht="12.75">
      <c r="AK43045" s="121"/>
    </row>
    <row r="43046" spans="37:37" ht="12.75">
      <c r="AK43046" s="121"/>
    </row>
    <row r="43047" spans="37:37" ht="12.75">
      <c r="AK43047" s="121"/>
    </row>
    <row r="43048" spans="37:37" ht="12.75">
      <c r="AK43048" s="121"/>
    </row>
    <row r="43049" spans="37:37" ht="12.75">
      <c r="AK43049" s="121"/>
    </row>
    <row r="43050" spans="37:37" ht="12.75">
      <c r="AK43050" s="121"/>
    </row>
    <row r="43051" spans="37:37" ht="12.75">
      <c r="AK43051" s="121"/>
    </row>
    <row r="43052" spans="37:37" ht="12.75">
      <c r="AK43052" s="121"/>
    </row>
    <row r="43053" spans="37:37" ht="12.75">
      <c r="AK43053" s="121"/>
    </row>
    <row r="43054" spans="37:37" ht="12.75">
      <c r="AK43054" s="121"/>
    </row>
    <row r="43055" spans="37:37" ht="12.75">
      <c r="AK43055" s="121"/>
    </row>
    <row r="43056" spans="37:37" ht="12.75">
      <c r="AK43056" s="121"/>
    </row>
    <row r="43057" spans="37:37" ht="12.75">
      <c r="AK43057" s="121"/>
    </row>
    <row r="43058" spans="37:37" ht="12.75">
      <c r="AK43058" s="121"/>
    </row>
    <row r="43059" spans="37:37" ht="12.75">
      <c r="AK43059" s="121"/>
    </row>
    <row r="43060" spans="37:37" ht="12.75">
      <c r="AK43060" s="121"/>
    </row>
    <row r="43061" spans="37:37" ht="12.75">
      <c r="AK43061" s="121"/>
    </row>
    <row r="43062" spans="37:37" ht="12.75">
      <c r="AK43062" s="121"/>
    </row>
    <row r="43063" spans="37:37" ht="12.75">
      <c r="AK43063" s="121"/>
    </row>
    <row r="43064" spans="37:37" ht="12.75">
      <c r="AK43064" s="121"/>
    </row>
    <row r="43065" spans="37:37" ht="12.75">
      <c r="AK43065" s="121"/>
    </row>
    <row r="43066" spans="37:37" ht="12.75">
      <c r="AK43066" s="121"/>
    </row>
    <row r="43067" spans="37:37" ht="12.75">
      <c r="AK43067" s="121"/>
    </row>
    <row r="43068" spans="37:37" ht="12.75">
      <c r="AK43068" s="121"/>
    </row>
    <row r="43069" spans="37:37" ht="12.75">
      <c r="AK43069" s="121"/>
    </row>
    <row r="43070" spans="37:37" ht="12.75">
      <c r="AK43070" s="121"/>
    </row>
    <row r="43071" spans="37:37" ht="12.75">
      <c r="AK43071" s="121"/>
    </row>
    <row r="43072" spans="37:37" ht="12.75">
      <c r="AK43072" s="121"/>
    </row>
    <row r="43073" spans="37:37" ht="12.75">
      <c r="AK43073" s="121"/>
    </row>
    <row r="43074" spans="37:37" ht="12.75">
      <c r="AK43074" s="121"/>
    </row>
    <row r="43075" spans="37:37" ht="12.75">
      <c r="AK43075" s="121"/>
    </row>
    <row r="43076" spans="37:37" ht="12.75">
      <c r="AK43076" s="121"/>
    </row>
    <row r="43077" spans="37:37" ht="12.75">
      <c r="AK43077" s="121"/>
    </row>
    <row r="43078" spans="37:37" ht="12.75">
      <c r="AK43078" s="121"/>
    </row>
    <row r="43079" spans="37:37" ht="12.75">
      <c r="AK43079" s="121"/>
    </row>
    <row r="43080" spans="37:37" ht="12.75">
      <c r="AK43080" s="121"/>
    </row>
    <row r="43081" spans="37:37" ht="12.75">
      <c r="AK43081" s="121"/>
    </row>
    <row r="43082" spans="37:37" ht="12.75">
      <c r="AK43082" s="121"/>
    </row>
    <row r="43083" spans="37:37" ht="12.75">
      <c r="AK43083" s="121"/>
    </row>
    <row r="43084" spans="37:37" ht="12.75">
      <c r="AK43084" s="121"/>
    </row>
    <row r="43085" spans="37:37" ht="12.75">
      <c r="AK43085" s="121"/>
    </row>
    <row r="43086" spans="37:37" ht="12.75">
      <c r="AK43086" s="121"/>
    </row>
    <row r="43087" spans="37:37" ht="12.75">
      <c r="AK43087" s="121"/>
    </row>
    <row r="43088" spans="37:37" ht="12.75">
      <c r="AK43088" s="121"/>
    </row>
    <row r="43089" spans="37:37" ht="12.75">
      <c r="AK43089" s="121"/>
    </row>
    <row r="43090" spans="37:37" ht="12.75">
      <c r="AK43090" s="121"/>
    </row>
    <row r="43091" spans="37:37" ht="12.75">
      <c r="AK43091" s="121"/>
    </row>
    <row r="43092" spans="37:37" ht="12.75">
      <c r="AK43092" s="121"/>
    </row>
    <row r="43093" spans="37:37" ht="12.75">
      <c r="AK43093" s="121"/>
    </row>
    <row r="43094" spans="37:37" ht="12.75">
      <c r="AK43094" s="121"/>
    </row>
    <row r="43095" spans="37:37" ht="12.75">
      <c r="AK43095" s="121"/>
    </row>
    <row r="43096" spans="37:37" ht="12.75">
      <c r="AK43096" s="121"/>
    </row>
    <row r="43097" spans="37:37" ht="12.75">
      <c r="AK43097" s="121"/>
    </row>
    <row r="43098" spans="37:37" ht="12.75">
      <c r="AK43098" s="121"/>
    </row>
    <row r="43099" spans="37:37" ht="12.75">
      <c r="AK43099" s="121"/>
    </row>
    <row r="43100" spans="37:37" ht="12.75">
      <c r="AK43100" s="121"/>
    </row>
    <row r="43101" spans="37:37" ht="12.75">
      <c r="AK43101" s="121"/>
    </row>
    <row r="43102" spans="37:37" ht="12.75">
      <c r="AK43102" s="121"/>
    </row>
    <row r="43103" spans="37:37" ht="12.75">
      <c r="AK43103" s="121"/>
    </row>
    <row r="43104" spans="37:37" ht="12.75">
      <c r="AK43104" s="121"/>
    </row>
    <row r="43105" spans="37:37" ht="12.75">
      <c r="AK43105" s="121"/>
    </row>
    <row r="43106" spans="37:37" ht="12.75">
      <c r="AK43106" s="121"/>
    </row>
    <row r="43107" spans="37:37" ht="12.75">
      <c r="AK43107" s="121"/>
    </row>
    <row r="43108" spans="37:37" ht="12.75">
      <c r="AK43108" s="121"/>
    </row>
    <row r="43109" spans="37:37" ht="12.75">
      <c r="AK43109" s="121"/>
    </row>
    <row r="43110" spans="37:37" ht="12.75">
      <c r="AK43110" s="121"/>
    </row>
    <row r="43111" spans="37:37" ht="12.75">
      <c r="AK43111" s="121"/>
    </row>
    <row r="43112" spans="37:37" ht="12.75">
      <c r="AK43112" s="121"/>
    </row>
    <row r="43113" spans="37:37" ht="12.75">
      <c r="AK43113" s="121"/>
    </row>
    <row r="43114" spans="37:37" ht="12.75">
      <c r="AK43114" s="121"/>
    </row>
    <row r="43115" spans="37:37" ht="12.75">
      <c r="AK43115" s="121"/>
    </row>
    <row r="43116" spans="37:37" ht="12.75">
      <c r="AK43116" s="121"/>
    </row>
    <row r="43117" spans="37:37" ht="12.75">
      <c r="AK43117" s="121"/>
    </row>
    <row r="43118" spans="37:37" ht="12.75">
      <c r="AK43118" s="121"/>
    </row>
    <row r="43119" spans="37:37" ht="12.75">
      <c r="AK43119" s="121"/>
    </row>
    <row r="43120" spans="37:37" ht="12.75">
      <c r="AK43120" s="121"/>
    </row>
    <row r="43121" spans="37:37" ht="12.75">
      <c r="AK43121" s="121"/>
    </row>
    <row r="43122" spans="37:37" ht="12.75">
      <c r="AK43122" s="121"/>
    </row>
    <row r="43123" spans="37:37" ht="12.75">
      <c r="AK43123" s="121"/>
    </row>
    <row r="43124" spans="37:37" ht="12.75">
      <c r="AK43124" s="121"/>
    </row>
    <row r="43125" spans="37:37" ht="12.75">
      <c r="AK43125" s="121"/>
    </row>
    <row r="43126" spans="37:37" ht="12.75">
      <c r="AK43126" s="121"/>
    </row>
    <row r="43127" spans="37:37" ht="12.75">
      <c r="AK43127" s="121"/>
    </row>
    <row r="43128" spans="37:37" ht="12.75">
      <c r="AK43128" s="121"/>
    </row>
    <row r="43129" spans="37:37" ht="12.75">
      <c r="AK43129" s="121"/>
    </row>
    <row r="43130" spans="37:37" ht="12.75">
      <c r="AK43130" s="121"/>
    </row>
    <row r="43131" spans="37:37" ht="12.75">
      <c r="AK43131" s="121"/>
    </row>
    <row r="43132" spans="37:37" ht="12.75">
      <c r="AK43132" s="121"/>
    </row>
    <row r="43133" spans="37:37" ht="12.75">
      <c r="AK43133" s="121"/>
    </row>
    <row r="43134" spans="37:37" ht="12.75">
      <c r="AK43134" s="121"/>
    </row>
    <row r="43135" spans="37:37" ht="12.75">
      <c r="AK43135" s="121"/>
    </row>
    <row r="43136" spans="37:37" ht="12.75">
      <c r="AK43136" s="121"/>
    </row>
    <row r="43137" spans="37:37" ht="12.75">
      <c r="AK43137" s="121"/>
    </row>
    <row r="43138" spans="37:37" ht="12.75">
      <c r="AK43138" s="121"/>
    </row>
    <row r="43139" spans="37:37" ht="12.75">
      <c r="AK43139" s="121"/>
    </row>
    <row r="43140" spans="37:37" ht="12.75">
      <c r="AK43140" s="121"/>
    </row>
    <row r="43141" spans="37:37" ht="12.75">
      <c r="AK43141" s="121"/>
    </row>
    <row r="43142" spans="37:37" ht="12.75">
      <c r="AK43142" s="121"/>
    </row>
    <row r="43143" spans="37:37" ht="12.75">
      <c r="AK43143" s="121"/>
    </row>
    <row r="43144" spans="37:37" ht="12.75">
      <c r="AK43144" s="121"/>
    </row>
    <row r="43145" spans="37:37" ht="12.75">
      <c r="AK43145" s="121"/>
    </row>
    <row r="43146" spans="37:37" ht="12.75">
      <c r="AK43146" s="121"/>
    </row>
    <row r="43147" spans="37:37" ht="12.75">
      <c r="AK43147" s="121"/>
    </row>
    <row r="43148" spans="37:37" ht="12.75">
      <c r="AK43148" s="121"/>
    </row>
    <row r="43149" spans="37:37" ht="12.75">
      <c r="AK43149" s="121"/>
    </row>
    <row r="43150" spans="37:37" ht="12.75">
      <c r="AK43150" s="121"/>
    </row>
    <row r="43151" spans="37:37" ht="12.75">
      <c r="AK43151" s="121"/>
    </row>
    <row r="43152" spans="37:37" ht="12.75">
      <c r="AK43152" s="121"/>
    </row>
    <row r="43153" spans="37:37" ht="12.75">
      <c r="AK43153" s="121"/>
    </row>
    <row r="43154" spans="37:37" ht="12.75">
      <c r="AK43154" s="121"/>
    </row>
    <row r="43155" spans="37:37" ht="12.75">
      <c r="AK43155" s="121"/>
    </row>
    <row r="43156" spans="37:37" ht="12.75">
      <c r="AK43156" s="121"/>
    </row>
    <row r="43157" spans="37:37" ht="12.75">
      <c r="AK43157" s="121"/>
    </row>
    <row r="43158" spans="37:37" ht="12.75">
      <c r="AK43158" s="121"/>
    </row>
    <row r="43159" spans="37:37" ht="12.75">
      <c r="AK43159" s="121"/>
    </row>
    <row r="43160" spans="37:37" ht="12.75">
      <c r="AK43160" s="121"/>
    </row>
    <row r="43161" spans="37:37" ht="12.75">
      <c r="AK43161" s="121"/>
    </row>
    <row r="43162" spans="37:37" ht="12.75">
      <c r="AK43162" s="121"/>
    </row>
    <row r="43163" spans="37:37" ht="12.75">
      <c r="AK43163" s="121"/>
    </row>
    <row r="43164" spans="37:37" ht="12.75">
      <c r="AK43164" s="121"/>
    </row>
    <row r="43165" spans="37:37" ht="12.75">
      <c r="AK43165" s="121"/>
    </row>
    <row r="43166" spans="37:37" ht="12.75">
      <c r="AK43166" s="121"/>
    </row>
    <row r="43167" spans="37:37" ht="12.75">
      <c r="AK43167" s="121"/>
    </row>
    <row r="43168" spans="37:37" ht="12.75">
      <c r="AK43168" s="121"/>
    </row>
    <row r="43169" spans="37:37" ht="12.75">
      <c r="AK43169" s="121"/>
    </row>
    <row r="43170" spans="37:37" ht="12.75">
      <c r="AK43170" s="121"/>
    </row>
    <row r="43171" spans="37:37" ht="12.75">
      <c r="AK43171" s="121"/>
    </row>
    <row r="43172" spans="37:37" ht="12.75">
      <c r="AK43172" s="121"/>
    </row>
    <row r="43173" spans="37:37" ht="12.75">
      <c r="AK43173" s="121"/>
    </row>
    <row r="43174" spans="37:37" ht="12.75">
      <c r="AK43174" s="121"/>
    </row>
    <row r="43175" spans="37:37" ht="12.75">
      <c r="AK43175" s="121"/>
    </row>
    <row r="43176" spans="37:37" ht="12.75">
      <c r="AK43176" s="121"/>
    </row>
    <row r="43177" spans="37:37" ht="12.75">
      <c r="AK43177" s="121"/>
    </row>
    <row r="43178" spans="37:37" ht="12.75">
      <c r="AK43178" s="121"/>
    </row>
    <row r="43179" spans="37:37" ht="12.75">
      <c r="AK43179" s="121"/>
    </row>
    <row r="43180" spans="37:37" ht="12.75">
      <c r="AK43180" s="121"/>
    </row>
    <row r="43181" spans="37:37" ht="12.75">
      <c r="AK43181" s="121"/>
    </row>
    <row r="43182" spans="37:37" ht="12.75">
      <c r="AK43182" s="121"/>
    </row>
    <row r="43183" spans="37:37" ht="12.75">
      <c r="AK43183" s="121"/>
    </row>
    <row r="43184" spans="37:37" ht="12.75">
      <c r="AK43184" s="121"/>
    </row>
    <row r="43185" spans="37:37" ht="12.75">
      <c r="AK43185" s="121"/>
    </row>
    <row r="43186" spans="37:37" ht="12.75">
      <c r="AK43186" s="121"/>
    </row>
    <row r="43187" spans="37:37" ht="12.75">
      <c r="AK43187" s="121"/>
    </row>
    <row r="43188" spans="37:37" ht="12.75">
      <c r="AK43188" s="121"/>
    </row>
    <row r="43189" spans="37:37" ht="12.75">
      <c r="AK43189" s="121"/>
    </row>
    <row r="43190" spans="37:37" ht="12.75">
      <c r="AK43190" s="121"/>
    </row>
    <row r="43191" spans="37:37" ht="12.75">
      <c r="AK43191" s="121"/>
    </row>
    <row r="43192" spans="37:37" ht="12.75">
      <c r="AK43192" s="121"/>
    </row>
    <row r="43193" spans="37:37" ht="12.75">
      <c r="AK43193" s="121"/>
    </row>
    <row r="43194" spans="37:37" ht="12.75">
      <c r="AK43194" s="121"/>
    </row>
    <row r="43195" spans="37:37" ht="12.75">
      <c r="AK43195" s="121"/>
    </row>
    <row r="43196" spans="37:37" ht="12.75">
      <c r="AK43196" s="121"/>
    </row>
    <row r="43197" spans="37:37" ht="12.75">
      <c r="AK43197" s="121"/>
    </row>
    <row r="43198" spans="37:37" ht="12.75">
      <c r="AK43198" s="121"/>
    </row>
    <row r="43199" spans="37:37" ht="12.75">
      <c r="AK43199" s="121"/>
    </row>
    <row r="43200" spans="37:37" ht="12.75">
      <c r="AK43200" s="121"/>
    </row>
    <row r="43201" spans="37:37" ht="12.75">
      <c r="AK43201" s="121"/>
    </row>
    <row r="43202" spans="37:37" ht="12.75">
      <c r="AK43202" s="121"/>
    </row>
    <row r="43203" spans="37:37" ht="12.75">
      <c r="AK43203" s="121"/>
    </row>
    <row r="43204" spans="37:37" ht="12.75">
      <c r="AK43204" s="121"/>
    </row>
    <row r="43205" spans="37:37" ht="12.75">
      <c r="AK43205" s="121"/>
    </row>
    <row r="43206" spans="37:37" ht="12.75">
      <c r="AK43206" s="121"/>
    </row>
    <row r="43207" spans="37:37" ht="12.75">
      <c r="AK43207" s="121"/>
    </row>
    <row r="43208" spans="37:37" ht="12.75">
      <c r="AK43208" s="121"/>
    </row>
    <row r="43209" spans="37:37" ht="12.75">
      <c r="AK43209" s="121"/>
    </row>
    <row r="43210" spans="37:37" ht="12.75">
      <c r="AK43210" s="121"/>
    </row>
    <row r="43211" spans="37:37" ht="12.75">
      <c r="AK43211" s="121"/>
    </row>
    <row r="43212" spans="37:37" ht="12.75">
      <c r="AK43212" s="121"/>
    </row>
    <row r="43213" spans="37:37" ht="12.75">
      <c r="AK43213" s="121"/>
    </row>
    <row r="43214" spans="37:37" ht="12.75">
      <c r="AK43214" s="121"/>
    </row>
    <row r="43215" spans="37:37" ht="12.75">
      <c r="AK43215" s="121"/>
    </row>
    <row r="43216" spans="37:37" ht="12.75">
      <c r="AK43216" s="121"/>
    </row>
    <row r="43217" spans="37:37" ht="12.75">
      <c r="AK43217" s="121"/>
    </row>
    <row r="43218" spans="37:37" ht="12.75">
      <c r="AK43218" s="121"/>
    </row>
    <row r="43219" spans="37:37" ht="12.75">
      <c r="AK43219" s="121"/>
    </row>
    <row r="43220" spans="37:37" ht="12.75">
      <c r="AK43220" s="121"/>
    </row>
    <row r="43221" spans="37:37" ht="12.75">
      <c r="AK43221" s="121"/>
    </row>
    <row r="43222" spans="37:37" ht="12.75">
      <c r="AK43222" s="121"/>
    </row>
    <row r="43223" spans="37:37" ht="12.75">
      <c r="AK43223" s="121"/>
    </row>
    <row r="43224" spans="37:37" ht="12.75">
      <c r="AK43224" s="121"/>
    </row>
    <row r="43225" spans="37:37" ht="12.75">
      <c r="AK43225" s="121"/>
    </row>
    <row r="43226" spans="37:37" ht="12.75">
      <c r="AK43226" s="121"/>
    </row>
    <row r="43227" spans="37:37" ht="12.75">
      <c r="AK43227" s="121"/>
    </row>
    <row r="43228" spans="37:37" ht="12.75">
      <c r="AK43228" s="121"/>
    </row>
    <row r="43229" spans="37:37" ht="12.75">
      <c r="AK43229" s="121"/>
    </row>
    <row r="43230" spans="37:37" ht="12.75">
      <c r="AK43230" s="121"/>
    </row>
    <row r="43231" spans="37:37" ht="12.75">
      <c r="AK43231" s="121"/>
    </row>
    <row r="43232" spans="37:37" ht="12.75">
      <c r="AK43232" s="121"/>
    </row>
    <row r="43233" spans="37:37" ht="12.75">
      <c r="AK43233" s="121"/>
    </row>
    <row r="43234" spans="37:37" ht="12.75">
      <c r="AK43234" s="121"/>
    </row>
    <row r="43235" spans="37:37" ht="12.75">
      <c r="AK43235" s="121"/>
    </row>
    <row r="43236" spans="37:37" ht="12.75">
      <c r="AK43236" s="121"/>
    </row>
    <row r="43237" spans="37:37" ht="12.75">
      <c r="AK43237" s="121"/>
    </row>
    <row r="43238" spans="37:37" ht="12.75">
      <c r="AK43238" s="121"/>
    </row>
    <row r="43239" spans="37:37" ht="12.75">
      <c r="AK43239" s="121"/>
    </row>
    <row r="43240" spans="37:37" ht="12.75">
      <c r="AK43240" s="121"/>
    </row>
    <row r="43241" spans="37:37" ht="12.75">
      <c r="AK43241" s="121"/>
    </row>
    <row r="43242" spans="37:37" ht="12.75">
      <c r="AK43242" s="121"/>
    </row>
    <row r="43243" spans="37:37" ht="12.75">
      <c r="AK43243" s="121"/>
    </row>
    <row r="43244" spans="37:37" ht="12.75">
      <c r="AK43244" s="121"/>
    </row>
    <row r="43245" spans="37:37" ht="12.75">
      <c r="AK43245" s="121"/>
    </row>
    <row r="43246" spans="37:37" ht="12.75">
      <c r="AK43246" s="121"/>
    </row>
    <row r="43247" spans="37:37" ht="12.75">
      <c r="AK43247" s="121"/>
    </row>
    <row r="43248" spans="37:37" ht="12.75">
      <c r="AK43248" s="121"/>
    </row>
    <row r="43249" spans="37:37" ht="12.75">
      <c r="AK43249" s="121"/>
    </row>
    <row r="43250" spans="37:37" ht="12.75">
      <c r="AK43250" s="121"/>
    </row>
    <row r="43251" spans="37:37" ht="12.75">
      <c r="AK43251" s="121"/>
    </row>
    <row r="43252" spans="37:37" ht="12.75">
      <c r="AK43252" s="121"/>
    </row>
    <row r="43253" spans="37:37" ht="12.75">
      <c r="AK43253" s="121"/>
    </row>
    <row r="43254" spans="37:37" ht="12.75">
      <c r="AK43254" s="121"/>
    </row>
    <row r="43255" spans="37:37" ht="12.75">
      <c r="AK43255" s="121"/>
    </row>
    <row r="43256" spans="37:37" ht="12.75">
      <c r="AK43256" s="121"/>
    </row>
    <row r="43257" spans="37:37" ht="12.75">
      <c r="AK43257" s="121"/>
    </row>
    <row r="43258" spans="37:37" ht="12.75">
      <c r="AK43258" s="121"/>
    </row>
    <row r="43259" spans="37:37" ht="12.75">
      <c r="AK43259" s="121"/>
    </row>
    <row r="43260" spans="37:37" ht="12.75">
      <c r="AK43260" s="121"/>
    </row>
    <row r="43261" spans="37:37" ht="12.75">
      <c r="AK43261" s="121"/>
    </row>
    <row r="43262" spans="37:37" ht="12.75">
      <c r="AK43262" s="121"/>
    </row>
    <row r="43263" spans="37:37" ht="12.75">
      <c r="AK43263" s="121"/>
    </row>
    <row r="43264" spans="37:37" ht="12.75">
      <c r="AK43264" s="121"/>
    </row>
    <row r="43265" spans="37:37" ht="12.75">
      <c r="AK43265" s="121"/>
    </row>
    <row r="43266" spans="37:37" ht="12.75">
      <c r="AK43266" s="121"/>
    </row>
    <row r="43267" spans="37:37" ht="12.75">
      <c r="AK43267" s="121"/>
    </row>
    <row r="43268" spans="37:37" ht="12.75">
      <c r="AK43268" s="121"/>
    </row>
    <row r="43269" spans="37:37" ht="12.75">
      <c r="AK43269" s="121"/>
    </row>
    <row r="43270" spans="37:37" ht="12.75">
      <c r="AK43270" s="121"/>
    </row>
    <row r="43271" spans="37:37" ht="12.75">
      <c r="AK43271" s="121"/>
    </row>
    <row r="43272" spans="37:37" ht="12.75">
      <c r="AK43272" s="121"/>
    </row>
    <row r="43273" spans="37:37" ht="12.75">
      <c r="AK43273" s="121"/>
    </row>
    <row r="43274" spans="37:37" ht="12.75">
      <c r="AK43274" s="121"/>
    </row>
    <row r="43275" spans="37:37" ht="12.75">
      <c r="AK43275" s="121"/>
    </row>
    <row r="43276" spans="37:37" ht="12.75">
      <c r="AK43276" s="121"/>
    </row>
    <row r="43277" spans="37:37" ht="12.75">
      <c r="AK43277" s="121"/>
    </row>
    <row r="43278" spans="37:37" ht="12.75">
      <c r="AK43278" s="121"/>
    </row>
    <row r="43279" spans="37:37" ht="12.75">
      <c r="AK43279" s="121"/>
    </row>
    <row r="43280" spans="37:37" ht="12.75">
      <c r="AK43280" s="121"/>
    </row>
    <row r="43281" spans="37:37" ht="12.75">
      <c r="AK43281" s="121"/>
    </row>
    <row r="43282" spans="37:37" ht="12.75">
      <c r="AK43282" s="121"/>
    </row>
    <row r="43283" spans="37:37" ht="12.75">
      <c r="AK43283" s="121"/>
    </row>
    <row r="43284" spans="37:37" ht="12.75">
      <c r="AK43284" s="121"/>
    </row>
    <row r="43285" spans="37:37" ht="12.75">
      <c r="AK43285" s="121"/>
    </row>
    <row r="43286" spans="37:37" ht="12.75">
      <c r="AK43286" s="121"/>
    </row>
    <row r="43287" spans="37:37" ht="12.75">
      <c r="AK43287" s="121"/>
    </row>
    <row r="43288" spans="37:37" ht="12.75">
      <c r="AK43288" s="121"/>
    </row>
    <row r="43289" spans="37:37" ht="12.75">
      <c r="AK43289" s="121"/>
    </row>
    <row r="43290" spans="37:37" ht="12.75">
      <c r="AK43290" s="121"/>
    </row>
    <row r="43291" spans="37:37" ht="12.75">
      <c r="AK43291" s="121"/>
    </row>
    <row r="43292" spans="37:37" ht="12.75">
      <c r="AK43292" s="121"/>
    </row>
    <row r="43293" spans="37:37" ht="12.75">
      <c r="AK43293" s="121"/>
    </row>
    <row r="43294" spans="37:37" ht="12.75">
      <c r="AK43294" s="121"/>
    </row>
    <row r="43295" spans="37:37" ht="12.75">
      <c r="AK43295" s="121"/>
    </row>
    <row r="43296" spans="37:37" ht="12.75">
      <c r="AK43296" s="121"/>
    </row>
    <row r="43297" spans="37:37" ht="12.75">
      <c r="AK43297" s="121"/>
    </row>
    <row r="43298" spans="37:37" ht="12.75">
      <c r="AK43298" s="121"/>
    </row>
    <row r="43299" spans="37:37" ht="12.75">
      <c r="AK43299" s="121"/>
    </row>
    <row r="43300" spans="37:37" ht="12.75">
      <c r="AK43300" s="121"/>
    </row>
    <row r="43301" spans="37:37" ht="12.75">
      <c r="AK43301" s="121"/>
    </row>
    <row r="43302" spans="37:37" ht="12.75">
      <c r="AK43302" s="121"/>
    </row>
    <row r="43303" spans="37:37" ht="12.75">
      <c r="AK43303" s="121"/>
    </row>
    <row r="43304" spans="37:37" ht="12.75">
      <c r="AK43304" s="121"/>
    </row>
    <row r="43305" spans="37:37" ht="12.75">
      <c r="AK43305" s="121"/>
    </row>
    <row r="43306" spans="37:37" ht="12.75">
      <c r="AK43306" s="121"/>
    </row>
    <row r="43307" spans="37:37" ht="12.75">
      <c r="AK43307" s="121"/>
    </row>
    <row r="43308" spans="37:37" ht="12.75">
      <c r="AK43308" s="121"/>
    </row>
    <row r="43309" spans="37:37" ht="12.75">
      <c r="AK43309" s="121"/>
    </row>
    <row r="43310" spans="37:37" ht="12.75">
      <c r="AK43310" s="121"/>
    </row>
    <row r="43311" spans="37:37" ht="12.75">
      <c r="AK43311" s="121"/>
    </row>
    <row r="43312" spans="37:37" ht="12.75">
      <c r="AK43312" s="121"/>
    </row>
    <row r="43313" spans="37:37" ht="12.75">
      <c r="AK43313" s="121"/>
    </row>
    <row r="43314" spans="37:37" ht="12.75">
      <c r="AK43314" s="121"/>
    </row>
    <row r="43315" spans="37:37" ht="12.75">
      <c r="AK43315" s="121"/>
    </row>
    <row r="43316" spans="37:37" ht="12.75">
      <c r="AK43316" s="121"/>
    </row>
    <row r="43317" spans="37:37" ht="12.75">
      <c r="AK43317" s="121"/>
    </row>
    <row r="43318" spans="37:37" ht="12.75">
      <c r="AK43318" s="121"/>
    </row>
    <row r="43319" spans="37:37" ht="12.75">
      <c r="AK43319" s="121"/>
    </row>
    <row r="43320" spans="37:37" ht="12.75">
      <c r="AK43320" s="121"/>
    </row>
    <row r="43321" spans="37:37" ht="12.75">
      <c r="AK43321" s="121"/>
    </row>
    <row r="43322" spans="37:37" ht="12.75">
      <c r="AK43322" s="121"/>
    </row>
    <row r="43323" spans="37:37" ht="12.75">
      <c r="AK43323" s="121"/>
    </row>
    <row r="43324" spans="37:37" ht="12.75">
      <c r="AK43324" s="121"/>
    </row>
    <row r="43325" spans="37:37" ht="12.75">
      <c r="AK43325" s="121"/>
    </row>
    <row r="43326" spans="37:37" ht="12.75">
      <c r="AK43326" s="121"/>
    </row>
    <row r="43327" spans="37:37" ht="12.75">
      <c r="AK43327" s="121"/>
    </row>
    <row r="43328" spans="37:37" ht="12.75">
      <c r="AK43328" s="121"/>
    </row>
    <row r="43329" spans="37:37" ht="12.75">
      <c r="AK43329" s="121"/>
    </row>
    <row r="43330" spans="37:37" ht="12.75">
      <c r="AK43330" s="121"/>
    </row>
    <row r="43331" spans="37:37" ht="12.75">
      <c r="AK43331" s="121"/>
    </row>
    <row r="43332" spans="37:37" ht="12.75">
      <c r="AK43332" s="121"/>
    </row>
    <row r="43333" spans="37:37" ht="12.75">
      <c r="AK43333" s="121"/>
    </row>
    <row r="43334" spans="37:37" ht="12.75">
      <c r="AK43334" s="121"/>
    </row>
    <row r="43335" spans="37:37" ht="12.75">
      <c r="AK43335" s="121"/>
    </row>
    <row r="43336" spans="37:37" ht="12.75">
      <c r="AK43336" s="121"/>
    </row>
    <row r="43337" spans="37:37" ht="12.75">
      <c r="AK43337" s="121"/>
    </row>
    <row r="43338" spans="37:37" ht="12.75">
      <c r="AK43338" s="121"/>
    </row>
    <row r="43339" spans="37:37" ht="12.75">
      <c r="AK43339" s="121"/>
    </row>
    <row r="43340" spans="37:37" ht="12.75">
      <c r="AK43340" s="121"/>
    </row>
    <row r="43341" spans="37:37" ht="12.75">
      <c r="AK43341" s="121"/>
    </row>
    <row r="43342" spans="37:37" ht="12.75">
      <c r="AK43342" s="121"/>
    </row>
    <row r="43343" spans="37:37" ht="12.75">
      <c r="AK43343" s="121"/>
    </row>
    <row r="43344" spans="37:37" ht="12.75">
      <c r="AK43344" s="121"/>
    </row>
    <row r="43345" spans="37:37" ht="12.75">
      <c r="AK43345" s="121"/>
    </row>
    <row r="43346" spans="37:37" ht="12.75">
      <c r="AK43346" s="121"/>
    </row>
    <row r="43347" spans="37:37" ht="12.75">
      <c r="AK43347" s="121"/>
    </row>
    <row r="43348" spans="37:37" ht="12.75">
      <c r="AK43348" s="121"/>
    </row>
    <row r="43349" spans="37:37" ht="12.75">
      <c r="AK43349" s="121"/>
    </row>
    <row r="43350" spans="37:37" ht="12.75">
      <c r="AK43350" s="121"/>
    </row>
    <row r="43351" spans="37:37" ht="12.75">
      <c r="AK43351" s="121"/>
    </row>
    <row r="43352" spans="37:37" ht="12.75">
      <c r="AK43352" s="121"/>
    </row>
    <row r="43353" spans="37:37" ht="12.75">
      <c r="AK43353" s="121"/>
    </row>
    <row r="43354" spans="37:37" ht="12.75">
      <c r="AK43354" s="121"/>
    </row>
    <row r="43355" spans="37:37" ht="12.75">
      <c r="AK43355" s="121"/>
    </row>
    <row r="43356" spans="37:37" ht="12.75">
      <c r="AK43356" s="121"/>
    </row>
    <row r="43357" spans="37:37" ht="12.75">
      <c r="AK43357" s="121"/>
    </row>
    <row r="43358" spans="37:37" ht="12.75">
      <c r="AK43358" s="121"/>
    </row>
    <row r="43359" spans="37:37" ht="12.75">
      <c r="AK43359" s="121"/>
    </row>
    <row r="43360" spans="37:37" ht="12.75">
      <c r="AK43360" s="121"/>
    </row>
    <row r="43361" spans="37:37" ht="12.75">
      <c r="AK43361" s="121"/>
    </row>
    <row r="43362" spans="37:37" ht="12.75">
      <c r="AK43362" s="121"/>
    </row>
    <row r="43363" spans="37:37" ht="12.75">
      <c r="AK43363" s="121"/>
    </row>
    <row r="43364" spans="37:37" ht="12.75">
      <c r="AK43364" s="121"/>
    </row>
    <row r="43365" spans="37:37" ht="12.75">
      <c r="AK43365" s="121"/>
    </row>
    <row r="43366" spans="37:37" ht="12.75">
      <c r="AK43366" s="121"/>
    </row>
    <row r="43367" spans="37:37" ht="12.75">
      <c r="AK43367" s="121"/>
    </row>
    <row r="43368" spans="37:37" ht="12.75">
      <c r="AK43368" s="121"/>
    </row>
    <row r="43369" spans="37:37" ht="12.75">
      <c r="AK43369" s="121"/>
    </row>
    <row r="43370" spans="37:37" ht="12.75">
      <c r="AK43370" s="121"/>
    </row>
    <row r="43371" spans="37:37" ht="12.75">
      <c r="AK43371" s="121"/>
    </row>
    <row r="43372" spans="37:37" ht="12.75">
      <c r="AK43372" s="121"/>
    </row>
    <row r="43373" spans="37:37" ht="12.75">
      <c r="AK43373" s="121"/>
    </row>
    <row r="43374" spans="37:37" ht="12.75">
      <c r="AK43374" s="121"/>
    </row>
    <row r="43375" spans="37:37" ht="12.75">
      <c r="AK43375" s="121"/>
    </row>
    <row r="43376" spans="37:37" ht="12.75">
      <c r="AK43376" s="121"/>
    </row>
    <row r="43377" spans="37:37" ht="12.75">
      <c r="AK43377" s="121"/>
    </row>
    <row r="43378" spans="37:37" ht="12.75">
      <c r="AK43378" s="121"/>
    </row>
    <row r="43379" spans="37:37" ht="12.75">
      <c r="AK43379" s="121"/>
    </row>
    <row r="43380" spans="37:37" ht="12.75">
      <c r="AK43380" s="121"/>
    </row>
    <row r="43381" spans="37:37" ht="12.75">
      <c r="AK43381" s="121"/>
    </row>
    <row r="43382" spans="37:37" ht="12.75">
      <c r="AK43382" s="121"/>
    </row>
    <row r="43383" spans="37:37" ht="12.75">
      <c r="AK43383" s="121"/>
    </row>
    <row r="43384" spans="37:37" ht="12.75">
      <c r="AK43384" s="121"/>
    </row>
    <row r="43385" spans="37:37" ht="12.75">
      <c r="AK43385" s="121"/>
    </row>
    <row r="43386" spans="37:37" ht="12.75">
      <c r="AK43386" s="121"/>
    </row>
    <row r="43387" spans="37:37" ht="12.75">
      <c r="AK43387" s="121"/>
    </row>
    <row r="43388" spans="37:37" ht="12.75">
      <c r="AK43388" s="121"/>
    </row>
    <row r="43389" spans="37:37" ht="12.75">
      <c r="AK43389" s="121"/>
    </row>
    <row r="43390" spans="37:37" ht="12.75">
      <c r="AK43390" s="121"/>
    </row>
    <row r="43391" spans="37:37" ht="12.75">
      <c r="AK43391" s="121"/>
    </row>
    <row r="43392" spans="37:37" ht="12.75">
      <c r="AK43392" s="121"/>
    </row>
    <row r="43393" spans="37:37" ht="12.75">
      <c r="AK43393" s="121"/>
    </row>
    <row r="43394" spans="37:37" ht="12.75">
      <c r="AK43394" s="121"/>
    </row>
    <row r="43395" spans="37:37" ht="12.75">
      <c r="AK43395" s="121"/>
    </row>
    <row r="43396" spans="37:37" ht="12.75">
      <c r="AK43396" s="121"/>
    </row>
    <row r="43397" spans="37:37" ht="12.75">
      <c r="AK43397" s="121"/>
    </row>
    <row r="43398" spans="37:37" ht="12.75">
      <c r="AK43398" s="121"/>
    </row>
    <row r="43399" spans="37:37" ht="12.75">
      <c r="AK43399" s="121"/>
    </row>
    <row r="43400" spans="37:37" ht="12.75">
      <c r="AK43400" s="121"/>
    </row>
    <row r="43401" spans="37:37" ht="12.75">
      <c r="AK43401" s="121"/>
    </row>
    <row r="43402" spans="37:37" ht="12.75">
      <c r="AK43402" s="121"/>
    </row>
    <row r="43403" spans="37:37" ht="12.75">
      <c r="AK43403" s="121"/>
    </row>
    <row r="43404" spans="37:37" ht="12.75">
      <c r="AK43404" s="121"/>
    </row>
    <row r="43405" spans="37:37" ht="12.75">
      <c r="AK43405" s="121"/>
    </row>
    <row r="43406" spans="37:37" ht="12.75">
      <c r="AK43406" s="121"/>
    </row>
    <row r="43407" spans="37:37" ht="12.75">
      <c r="AK43407" s="121"/>
    </row>
    <row r="43408" spans="37:37" ht="12.75">
      <c r="AK43408" s="121"/>
    </row>
    <row r="43409" spans="37:37" ht="12.75">
      <c r="AK43409" s="121"/>
    </row>
    <row r="43410" spans="37:37" ht="12.75">
      <c r="AK43410" s="121"/>
    </row>
    <row r="43411" spans="37:37" ht="12.75">
      <c r="AK43411" s="121"/>
    </row>
    <row r="43412" spans="37:37" ht="12.75">
      <c r="AK43412" s="121"/>
    </row>
    <row r="43413" spans="37:37" ht="12.75">
      <c r="AK43413" s="121"/>
    </row>
    <row r="43414" spans="37:37" ht="12.75">
      <c r="AK43414" s="121"/>
    </row>
    <row r="43415" spans="37:37" ht="12.75">
      <c r="AK43415" s="121"/>
    </row>
    <row r="43416" spans="37:37" ht="12.75">
      <c r="AK43416" s="121"/>
    </row>
    <row r="43417" spans="37:37" ht="12.75">
      <c r="AK43417" s="121"/>
    </row>
    <row r="43418" spans="37:37" ht="12.75">
      <c r="AK43418" s="121"/>
    </row>
    <row r="43419" spans="37:37" ht="12.75">
      <c r="AK43419" s="121"/>
    </row>
    <row r="43420" spans="37:37" ht="12.75">
      <c r="AK43420" s="121"/>
    </row>
    <row r="43421" spans="37:37" ht="12.75">
      <c r="AK43421" s="121"/>
    </row>
    <row r="43422" spans="37:37" ht="12.75">
      <c r="AK43422" s="121"/>
    </row>
    <row r="43423" spans="37:37" ht="12.75">
      <c r="AK43423" s="121"/>
    </row>
    <row r="43424" spans="37:37" ht="12.75">
      <c r="AK43424" s="121"/>
    </row>
    <row r="43425" spans="37:37" ht="12.75">
      <c r="AK43425" s="121"/>
    </row>
    <row r="43426" spans="37:37" ht="12.75">
      <c r="AK43426" s="121"/>
    </row>
    <row r="43427" spans="37:37" ht="12.75">
      <c r="AK43427" s="121"/>
    </row>
    <row r="43428" spans="37:37" ht="12.75">
      <c r="AK43428" s="121"/>
    </row>
    <row r="43429" spans="37:37" ht="12.75">
      <c r="AK43429" s="121"/>
    </row>
    <row r="43430" spans="37:37" ht="12.75">
      <c r="AK43430" s="121"/>
    </row>
    <row r="43431" spans="37:37" ht="12.75">
      <c r="AK43431" s="121"/>
    </row>
    <row r="43432" spans="37:37" ht="12.75">
      <c r="AK43432" s="121"/>
    </row>
    <row r="43433" spans="37:37" ht="12.75">
      <c r="AK43433" s="121"/>
    </row>
    <row r="43434" spans="37:37" ht="12.75">
      <c r="AK43434" s="121"/>
    </row>
    <row r="43435" spans="37:37" ht="12.75">
      <c r="AK43435" s="121"/>
    </row>
    <row r="43436" spans="37:37" ht="12.75">
      <c r="AK43436" s="121"/>
    </row>
    <row r="43437" spans="37:37" ht="12.75">
      <c r="AK43437" s="121"/>
    </row>
    <row r="43438" spans="37:37" ht="12.75">
      <c r="AK43438" s="121"/>
    </row>
    <row r="43439" spans="37:37" ht="12.75">
      <c r="AK43439" s="121"/>
    </row>
    <row r="43440" spans="37:37" ht="12.75">
      <c r="AK43440" s="121"/>
    </row>
    <row r="43441" spans="37:37" ht="12.75">
      <c r="AK43441" s="121"/>
    </row>
    <row r="43442" spans="37:37" ht="12.75">
      <c r="AK43442" s="121"/>
    </row>
    <row r="43443" spans="37:37" ht="12.75">
      <c r="AK43443" s="121"/>
    </row>
    <row r="43444" spans="37:37" ht="12.75">
      <c r="AK43444" s="121"/>
    </row>
    <row r="43445" spans="37:37" ht="12.75">
      <c r="AK43445" s="121"/>
    </row>
    <row r="43446" spans="37:37" ht="12.75">
      <c r="AK43446" s="121"/>
    </row>
    <row r="43447" spans="37:37" ht="12.75">
      <c r="AK43447" s="121"/>
    </row>
    <row r="43448" spans="37:37" ht="12.75">
      <c r="AK43448" s="121"/>
    </row>
    <row r="43449" spans="37:37" ht="12.75">
      <c r="AK43449" s="121"/>
    </row>
    <row r="43450" spans="37:37" ht="12.75">
      <c r="AK43450" s="121"/>
    </row>
    <row r="43451" spans="37:37" ht="12.75">
      <c r="AK43451" s="121"/>
    </row>
    <row r="43452" spans="37:37" ht="12.75">
      <c r="AK43452" s="121"/>
    </row>
    <row r="43453" spans="37:37" ht="12.75">
      <c r="AK43453" s="121"/>
    </row>
    <row r="43454" spans="37:37" ht="12.75">
      <c r="AK43454" s="121"/>
    </row>
    <row r="43455" spans="37:37" ht="12.75">
      <c r="AK43455" s="121"/>
    </row>
    <row r="43456" spans="37:37" ht="12.75">
      <c r="AK43456" s="121"/>
    </row>
    <row r="43457" spans="37:37" ht="12.75">
      <c r="AK43457" s="121"/>
    </row>
    <row r="43458" spans="37:37" ht="12.75">
      <c r="AK43458" s="121"/>
    </row>
    <row r="43459" spans="37:37" ht="12.75">
      <c r="AK43459" s="121"/>
    </row>
    <row r="43460" spans="37:37" ht="12.75">
      <c r="AK43460" s="121"/>
    </row>
    <row r="43461" spans="37:37" ht="12.75">
      <c r="AK43461" s="121"/>
    </row>
    <row r="43462" spans="37:37" ht="12.75">
      <c r="AK43462" s="121"/>
    </row>
    <row r="43463" spans="37:37" ht="12.75">
      <c r="AK43463" s="121"/>
    </row>
    <row r="43464" spans="37:37" ht="12.75">
      <c r="AK43464" s="121"/>
    </row>
    <row r="43465" spans="37:37" ht="12.75">
      <c r="AK43465" s="121"/>
    </row>
    <row r="43466" spans="37:37" ht="12.75">
      <c r="AK43466" s="121"/>
    </row>
    <row r="43467" spans="37:37" ht="12.75">
      <c r="AK43467" s="121"/>
    </row>
    <row r="43468" spans="37:37" ht="12.75">
      <c r="AK43468" s="121"/>
    </row>
    <row r="43469" spans="37:37" ht="12.75">
      <c r="AK43469" s="121"/>
    </row>
    <row r="43470" spans="37:37" ht="12.75">
      <c r="AK43470" s="121"/>
    </row>
    <row r="43471" spans="37:37" ht="12.75">
      <c r="AK43471" s="121"/>
    </row>
    <row r="43472" spans="37:37" ht="12.75">
      <c r="AK43472" s="121"/>
    </row>
    <row r="43473" spans="37:37" ht="12.75">
      <c r="AK43473" s="121"/>
    </row>
    <row r="43474" spans="37:37" ht="12.75">
      <c r="AK43474" s="121"/>
    </row>
    <row r="43475" spans="37:37" ht="12.75">
      <c r="AK43475" s="121"/>
    </row>
    <row r="43476" spans="37:37" ht="12.75">
      <c r="AK43476" s="121"/>
    </row>
    <row r="43477" spans="37:37" ht="12.75">
      <c r="AK43477" s="121"/>
    </row>
    <row r="43478" spans="37:37" ht="12.75">
      <c r="AK43478" s="121"/>
    </row>
    <row r="43479" spans="37:37" ht="12.75">
      <c r="AK43479" s="121"/>
    </row>
    <row r="43480" spans="37:37" ht="12.75">
      <c r="AK43480" s="121"/>
    </row>
    <row r="43481" spans="37:37" ht="12.75">
      <c r="AK43481" s="121"/>
    </row>
    <row r="43482" spans="37:37" ht="12.75">
      <c r="AK43482" s="121"/>
    </row>
    <row r="43483" spans="37:37" ht="12.75">
      <c r="AK43483" s="121"/>
    </row>
    <row r="43484" spans="37:37" ht="12.75">
      <c r="AK43484" s="121"/>
    </row>
    <row r="43485" spans="37:37" ht="12.75">
      <c r="AK43485" s="121"/>
    </row>
    <row r="43486" spans="37:37" ht="12.75">
      <c r="AK43486" s="121"/>
    </row>
    <row r="43487" spans="37:37" ht="12.75">
      <c r="AK43487" s="121"/>
    </row>
    <row r="43488" spans="37:37" ht="12.75">
      <c r="AK43488" s="121"/>
    </row>
    <row r="43489" spans="37:37" ht="12.75">
      <c r="AK43489" s="121"/>
    </row>
    <row r="43490" spans="37:37" ht="12.75">
      <c r="AK43490" s="121"/>
    </row>
    <row r="43491" spans="37:37" ht="12.75">
      <c r="AK43491" s="121"/>
    </row>
    <row r="43492" spans="37:37" ht="12.75">
      <c r="AK43492" s="121"/>
    </row>
    <row r="43493" spans="37:37" ht="12.75">
      <c r="AK43493" s="121"/>
    </row>
    <row r="43494" spans="37:37" ht="12.75">
      <c r="AK43494" s="121"/>
    </row>
    <row r="43495" spans="37:37" ht="12.75">
      <c r="AK43495" s="121"/>
    </row>
    <row r="43496" spans="37:37" ht="12.75">
      <c r="AK43496" s="121"/>
    </row>
    <row r="43497" spans="37:37" ht="12.75">
      <c r="AK43497" s="121"/>
    </row>
    <row r="43498" spans="37:37" ht="12.75">
      <c r="AK43498" s="121"/>
    </row>
    <row r="43499" spans="37:37" ht="12.75">
      <c r="AK43499" s="121"/>
    </row>
    <row r="43500" spans="37:37" ht="12.75">
      <c r="AK43500" s="121"/>
    </row>
    <row r="43501" spans="37:37" ht="12.75">
      <c r="AK43501" s="121"/>
    </row>
    <row r="43502" spans="37:37" ht="12.75">
      <c r="AK43502" s="121"/>
    </row>
    <row r="43503" spans="37:37" ht="12.75">
      <c r="AK43503" s="121"/>
    </row>
    <row r="43504" spans="37:37" ht="12.75">
      <c r="AK43504" s="121"/>
    </row>
    <row r="43505" spans="37:37" ht="12.75">
      <c r="AK43505" s="121"/>
    </row>
    <row r="43506" spans="37:37" ht="12.75">
      <c r="AK43506" s="121"/>
    </row>
    <row r="43507" spans="37:37" ht="12.75">
      <c r="AK43507" s="121"/>
    </row>
    <row r="43508" spans="37:37" ht="12.75">
      <c r="AK43508" s="121"/>
    </row>
    <row r="43509" spans="37:37" ht="12.75">
      <c r="AK43509" s="121"/>
    </row>
    <row r="43510" spans="37:37" ht="12.75">
      <c r="AK43510" s="121"/>
    </row>
    <row r="43511" spans="37:37" ht="12.75">
      <c r="AK43511" s="121"/>
    </row>
    <row r="43512" spans="37:37" ht="12.75">
      <c r="AK43512" s="121"/>
    </row>
    <row r="43513" spans="37:37" ht="12.75">
      <c r="AK43513" s="121"/>
    </row>
    <row r="43514" spans="37:37" ht="12.75">
      <c r="AK43514" s="121"/>
    </row>
    <row r="43515" spans="37:37" ht="12.75">
      <c r="AK43515" s="121"/>
    </row>
    <row r="43516" spans="37:37" ht="12.75">
      <c r="AK43516" s="121"/>
    </row>
    <row r="43517" spans="37:37" ht="12.75">
      <c r="AK43517" s="121"/>
    </row>
    <row r="43518" spans="37:37" ht="12.75">
      <c r="AK43518" s="121"/>
    </row>
    <row r="43519" spans="37:37" ht="12.75">
      <c r="AK43519" s="121"/>
    </row>
    <row r="43520" spans="37:37" ht="12.75">
      <c r="AK43520" s="121"/>
    </row>
    <row r="43521" spans="37:37" ht="12.75">
      <c r="AK43521" s="121"/>
    </row>
    <row r="43522" spans="37:37" ht="12.75">
      <c r="AK43522" s="121"/>
    </row>
    <row r="43523" spans="37:37" ht="12.75">
      <c r="AK43523" s="121"/>
    </row>
    <row r="43524" spans="37:37" ht="12.75">
      <c r="AK43524" s="121"/>
    </row>
    <row r="43525" spans="37:37" ht="12.75">
      <c r="AK43525" s="121"/>
    </row>
    <row r="43526" spans="37:37" ht="12.75">
      <c r="AK43526" s="121"/>
    </row>
    <row r="43527" spans="37:37" ht="12.75">
      <c r="AK43527" s="121"/>
    </row>
    <row r="43528" spans="37:37" ht="12.75">
      <c r="AK43528" s="121"/>
    </row>
    <row r="43529" spans="37:37" ht="12.75">
      <c r="AK43529" s="121"/>
    </row>
    <row r="43530" spans="37:37" ht="12.75">
      <c r="AK43530" s="121"/>
    </row>
    <row r="43531" spans="37:37" ht="12.75">
      <c r="AK43531" s="121"/>
    </row>
    <row r="43532" spans="37:37" ht="12.75">
      <c r="AK43532" s="121"/>
    </row>
    <row r="43533" spans="37:37" ht="12.75">
      <c r="AK43533" s="121"/>
    </row>
    <row r="43534" spans="37:37" ht="12.75">
      <c r="AK43534" s="121"/>
    </row>
    <row r="43535" spans="37:37" ht="12.75">
      <c r="AK43535" s="121"/>
    </row>
    <row r="43536" spans="37:37" ht="12.75">
      <c r="AK43536" s="121"/>
    </row>
    <row r="43537" spans="37:37" ht="12.75">
      <c r="AK43537" s="121"/>
    </row>
    <row r="43538" spans="37:37" ht="12.75">
      <c r="AK43538" s="121"/>
    </row>
    <row r="43539" spans="37:37" ht="12.75">
      <c r="AK43539" s="121"/>
    </row>
    <row r="43540" spans="37:37" ht="12.75">
      <c r="AK43540" s="121"/>
    </row>
    <row r="43541" spans="37:37" ht="12.75">
      <c r="AK43541" s="121"/>
    </row>
    <row r="43542" spans="37:37" ht="12.75">
      <c r="AK43542" s="121"/>
    </row>
    <row r="43543" spans="37:37" ht="12.75">
      <c r="AK43543" s="121"/>
    </row>
    <row r="43544" spans="37:37" ht="12.75">
      <c r="AK43544" s="121"/>
    </row>
    <row r="43545" spans="37:37" ht="12.75">
      <c r="AK43545" s="121"/>
    </row>
    <row r="43546" spans="37:37" ht="12.75">
      <c r="AK43546" s="121"/>
    </row>
    <row r="43547" spans="37:37" ht="12.75">
      <c r="AK43547" s="121"/>
    </row>
    <row r="43548" spans="37:37" ht="12.75">
      <c r="AK43548" s="121"/>
    </row>
    <row r="43549" spans="37:37" ht="12.75">
      <c r="AK43549" s="121"/>
    </row>
    <row r="43550" spans="37:37" ht="12.75">
      <c r="AK43550" s="121"/>
    </row>
    <row r="43551" spans="37:37" ht="12.75">
      <c r="AK43551" s="121"/>
    </row>
    <row r="43552" spans="37:37" ht="12.75">
      <c r="AK43552" s="121"/>
    </row>
    <row r="43553" spans="37:37" ht="12.75">
      <c r="AK43553" s="121"/>
    </row>
    <row r="43554" spans="37:37" ht="12.75">
      <c r="AK43554" s="121"/>
    </row>
    <row r="43555" spans="37:37" ht="12.75">
      <c r="AK43555" s="121"/>
    </row>
    <row r="43556" spans="37:37" ht="12.75">
      <c r="AK43556" s="121"/>
    </row>
    <row r="43557" spans="37:37" ht="12.75">
      <c r="AK43557" s="121"/>
    </row>
    <row r="43558" spans="37:37" ht="12.75">
      <c r="AK43558" s="121"/>
    </row>
    <row r="43559" spans="37:37" ht="12.75">
      <c r="AK43559" s="121"/>
    </row>
    <row r="43560" spans="37:37" ht="12.75">
      <c r="AK43560" s="121"/>
    </row>
    <row r="43561" spans="37:37" ht="12.75">
      <c r="AK43561" s="121"/>
    </row>
    <row r="43562" spans="37:37" ht="12.75">
      <c r="AK43562" s="121"/>
    </row>
    <row r="43563" spans="37:37" ht="12.75">
      <c r="AK43563" s="121"/>
    </row>
    <row r="43564" spans="37:37" ht="12.75">
      <c r="AK43564" s="121"/>
    </row>
    <row r="43565" spans="37:37" ht="12.75">
      <c r="AK43565" s="121"/>
    </row>
    <row r="43566" spans="37:37" ht="12.75">
      <c r="AK43566" s="121"/>
    </row>
    <row r="43567" spans="37:37" ht="12.75">
      <c r="AK43567" s="121"/>
    </row>
    <row r="43568" spans="37:37" ht="12.75">
      <c r="AK43568" s="121"/>
    </row>
    <row r="43569" spans="37:37" ht="12.75">
      <c r="AK43569" s="121"/>
    </row>
    <row r="43570" spans="37:37" ht="12.75">
      <c r="AK43570" s="121"/>
    </row>
    <row r="43571" spans="37:37" ht="12.75">
      <c r="AK43571" s="121"/>
    </row>
    <row r="43572" spans="37:37" ht="12.75">
      <c r="AK43572" s="121"/>
    </row>
    <row r="43573" spans="37:37" ht="12.75">
      <c r="AK43573" s="121"/>
    </row>
    <row r="43574" spans="37:37" ht="12.75">
      <c r="AK43574" s="121"/>
    </row>
    <row r="43575" spans="37:37" ht="12.75">
      <c r="AK43575" s="121"/>
    </row>
    <row r="43576" spans="37:37" ht="12.75">
      <c r="AK43576" s="121"/>
    </row>
    <row r="43577" spans="37:37" ht="12.75">
      <c r="AK43577" s="121"/>
    </row>
    <row r="43578" spans="37:37" ht="12.75">
      <c r="AK43578" s="121"/>
    </row>
    <row r="43579" spans="37:37" ht="12.75">
      <c r="AK43579" s="121"/>
    </row>
    <row r="43580" spans="37:37" ht="12.75">
      <c r="AK43580" s="121"/>
    </row>
    <row r="43581" spans="37:37" ht="12.75">
      <c r="AK43581" s="121"/>
    </row>
    <row r="43582" spans="37:37" ht="12.75">
      <c r="AK43582" s="121"/>
    </row>
    <row r="43583" spans="37:37" ht="12.75">
      <c r="AK43583" s="121"/>
    </row>
    <row r="43584" spans="37:37" ht="12.75">
      <c r="AK43584" s="121"/>
    </row>
    <row r="43585" spans="37:37" ht="12.75">
      <c r="AK43585" s="121"/>
    </row>
    <row r="43586" spans="37:37" ht="12.75">
      <c r="AK43586" s="121"/>
    </row>
    <row r="43587" spans="37:37" ht="12.75">
      <c r="AK43587" s="121"/>
    </row>
    <row r="43588" spans="37:37" ht="12.75">
      <c r="AK43588" s="121"/>
    </row>
    <row r="43589" spans="37:37" ht="12.75">
      <c r="AK43589" s="121"/>
    </row>
    <row r="43590" spans="37:37" ht="12.75">
      <c r="AK43590" s="121"/>
    </row>
    <row r="43591" spans="37:37" ht="12.75">
      <c r="AK43591" s="121"/>
    </row>
    <row r="43592" spans="37:37" ht="12.75">
      <c r="AK43592" s="121"/>
    </row>
    <row r="43593" spans="37:37" ht="12.75">
      <c r="AK43593" s="121"/>
    </row>
    <row r="43594" spans="37:37" ht="12.75">
      <c r="AK43594" s="121"/>
    </row>
    <row r="43595" spans="37:37" ht="12.75">
      <c r="AK43595" s="121"/>
    </row>
    <row r="43596" spans="37:37" ht="12.75">
      <c r="AK43596" s="121"/>
    </row>
    <row r="43597" spans="37:37" ht="12.75">
      <c r="AK43597" s="121"/>
    </row>
    <row r="43598" spans="37:37" ht="12.75">
      <c r="AK43598" s="121"/>
    </row>
    <row r="43599" spans="37:37" ht="12.75">
      <c r="AK43599" s="121"/>
    </row>
    <row r="43600" spans="37:37" ht="12.75">
      <c r="AK43600" s="121"/>
    </row>
    <row r="43601" spans="37:37" ht="12.75">
      <c r="AK43601" s="121"/>
    </row>
    <row r="43602" spans="37:37" ht="12.75">
      <c r="AK43602" s="121"/>
    </row>
    <row r="43603" spans="37:37" ht="12.75">
      <c r="AK43603" s="121"/>
    </row>
    <row r="43604" spans="37:37" ht="12.75">
      <c r="AK43604" s="121"/>
    </row>
    <row r="43605" spans="37:37" ht="12.75">
      <c r="AK43605" s="121"/>
    </row>
    <row r="43606" spans="37:37" ht="12.75">
      <c r="AK43606" s="121"/>
    </row>
    <row r="43607" spans="37:37" ht="12.75">
      <c r="AK43607" s="121"/>
    </row>
    <row r="43608" spans="37:37" ht="12.75">
      <c r="AK43608" s="121"/>
    </row>
    <row r="43609" spans="37:37" ht="12.75">
      <c r="AK43609" s="121"/>
    </row>
    <row r="43610" spans="37:37" ht="12.75">
      <c r="AK43610" s="121"/>
    </row>
    <row r="43611" spans="37:37" ht="12.75">
      <c r="AK43611" s="121"/>
    </row>
    <row r="43612" spans="37:37" ht="12.75">
      <c r="AK43612" s="121"/>
    </row>
    <row r="43613" spans="37:37" ht="12.75">
      <c r="AK43613" s="121"/>
    </row>
    <row r="43614" spans="37:37" ht="12.75">
      <c r="AK43614" s="121"/>
    </row>
    <row r="43615" spans="37:37" ht="12.75">
      <c r="AK43615" s="121"/>
    </row>
    <row r="43616" spans="37:37" ht="12.75">
      <c r="AK43616" s="121"/>
    </row>
    <row r="43617" spans="37:37" ht="12.75">
      <c r="AK43617" s="121"/>
    </row>
    <row r="43618" spans="37:37" ht="12.75">
      <c r="AK43618" s="121"/>
    </row>
    <row r="43619" spans="37:37" ht="12.75">
      <c r="AK43619" s="121"/>
    </row>
    <row r="43620" spans="37:37" ht="12.75">
      <c r="AK43620" s="121"/>
    </row>
    <row r="43621" spans="37:37" ht="12.75">
      <c r="AK43621" s="121"/>
    </row>
    <row r="43622" spans="37:37" ht="12.75">
      <c r="AK43622" s="121"/>
    </row>
    <row r="43623" spans="37:37" ht="12.75">
      <c r="AK43623" s="121"/>
    </row>
    <row r="43624" spans="37:37" ht="12.75">
      <c r="AK43624" s="121"/>
    </row>
    <row r="43625" spans="37:37" ht="12.75">
      <c r="AK43625" s="121"/>
    </row>
    <row r="43626" spans="37:37" ht="12.75">
      <c r="AK43626" s="121"/>
    </row>
    <row r="43627" spans="37:37" ht="12.75">
      <c r="AK43627" s="121"/>
    </row>
    <row r="43628" spans="37:37" ht="12.75">
      <c r="AK43628" s="121"/>
    </row>
    <row r="43629" spans="37:37" ht="12.75">
      <c r="AK43629" s="121"/>
    </row>
    <row r="43630" spans="37:37" ht="12.75">
      <c r="AK43630" s="121"/>
    </row>
    <row r="43631" spans="37:37" ht="12.75">
      <c r="AK43631" s="121"/>
    </row>
    <row r="43632" spans="37:37" ht="12.75">
      <c r="AK43632" s="121"/>
    </row>
    <row r="43633" spans="37:37" ht="12.75">
      <c r="AK43633" s="121"/>
    </row>
    <row r="43634" spans="37:37" ht="12.75">
      <c r="AK43634" s="121"/>
    </row>
    <row r="43635" spans="37:37" ht="12.75">
      <c r="AK43635" s="121"/>
    </row>
    <row r="43636" spans="37:37" ht="12.75">
      <c r="AK43636" s="121"/>
    </row>
    <row r="43637" spans="37:37" ht="12.75">
      <c r="AK43637" s="121"/>
    </row>
    <row r="43638" spans="37:37" ht="12.75">
      <c r="AK43638" s="121"/>
    </row>
    <row r="43639" spans="37:37" ht="12.75">
      <c r="AK43639" s="121"/>
    </row>
    <row r="43640" spans="37:37" ht="12.75">
      <c r="AK43640" s="121"/>
    </row>
    <row r="43641" spans="37:37" ht="12.75">
      <c r="AK43641" s="121"/>
    </row>
    <row r="43642" spans="37:37" ht="12.75">
      <c r="AK43642" s="121"/>
    </row>
    <row r="43643" spans="37:37" ht="12.75">
      <c r="AK43643" s="121"/>
    </row>
    <row r="43644" spans="37:37" ht="12.75">
      <c r="AK43644" s="121"/>
    </row>
    <row r="43645" spans="37:37" ht="12.75">
      <c r="AK43645" s="121"/>
    </row>
    <row r="43646" spans="37:37" ht="12.75">
      <c r="AK43646" s="121"/>
    </row>
    <row r="43647" spans="37:37" ht="12.75">
      <c r="AK43647" s="121"/>
    </row>
    <row r="43648" spans="37:37" ht="12.75">
      <c r="AK43648" s="121"/>
    </row>
    <row r="43649" spans="37:37" ht="12.75">
      <c r="AK43649" s="121"/>
    </row>
    <row r="43650" spans="37:37" ht="12.75">
      <c r="AK43650" s="121"/>
    </row>
    <row r="43651" spans="37:37" ht="12.75">
      <c r="AK43651" s="121"/>
    </row>
    <row r="43652" spans="37:37" ht="12.75">
      <c r="AK43652" s="121"/>
    </row>
    <row r="43653" spans="37:37" ht="12.75">
      <c r="AK43653" s="121"/>
    </row>
    <row r="43654" spans="37:37" ht="12.75">
      <c r="AK43654" s="121"/>
    </row>
    <row r="43655" spans="37:37" ht="12.75">
      <c r="AK43655" s="121"/>
    </row>
    <row r="43656" spans="37:37" ht="12.75">
      <c r="AK43656" s="121"/>
    </row>
    <row r="43657" spans="37:37" ht="12.75">
      <c r="AK43657" s="121"/>
    </row>
    <row r="43658" spans="37:37" ht="12.75">
      <c r="AK43658" s="121"/>
    </row>
    <row r="43659" spans="37:37" ht="12.75">
      <c r="AK43659" s="121"/>
    </row>
    <row r="43660" spans="37:37" ht="12.75">
      <c r="AK43660" s="121"/>
    </row>
    <row r="43661" spans="37:37" ht="12.75">
      <c r="AK43661" s="121"/>
    </row>
    <row r="43662" spans="37:37" ht="12.75">
      <c r="AK43662" s="121"/>
    </row>
    <row r="43663" spans="37:37" ht="12.75">
      <c r="AK43663" s="121"/>
    </row>
    <row r="43664" spans="37:37" ht="12.75">
      <c r="AK43664" s="121"/>
    </row>
    <row r="43665" spans="37:37" ht="12.75">
      <c r="AK43665" s="121"/>
    </row>
    <row r="43666" spans="37:37" ht="12.75">
      <c r="AK43666" s="121"/>
    </row>
    <row r="43667" spans="37:37" ht="12.75">
      <c r="AK43667" s="121"/>
    </row>
    <row r="43668" spans="37:37" ht="12.75">
      <c r="AK43668" s="121"/>
    </row>
    <row r="43669" spans="37:37" ht="12.75">
      <c r="AK43669" s="121"/>
    </row>
    <row r="43670" spans="37:37" ht="12.75">
      <c r="AK43670" s="121"/>
    </row>
    <row r="43671" spans="37:37" ht="12.75">
      <c r="AK43671" s="121"/>
    </row>
    <row r="43672" spans="37:37" ht="12.75">
      <c r="AK43672" s="121"/>
    </row>
    <row r="43673" spans="37:37" ht="12.75">
      <c r="AK43673" s="121"/>
    </row>
    <row r="43674" spans="37:37" ht="12.75">
      <c r="AK43674" s="121"/>
    </row>
    <row r="43675" spans="37:37" ht="12.75">
      <c r="AK43675" s="121"/>
    </row>
    <row r="43676" spans="37:37" ht="12.75">
      <c r="AK43676" s="121"/>
    </row>
    <row r="43677" spans="37:37" ht="12.75">
      <c r="AK43677" s="121"/>
    </row>
    <row r="43678" spans="37:37" ht="12.75">
      <c r="AK43678" s="121"/>
    </row>
    <row r="43679" spans="37:37" ht="12.75">
      <c r="AK43679" s="121"/>
    </row>
    <row r="43680" spans="37:37" ht="12.75">
      <c r="AK43680" s="121"/>
    </row>
    <row r="43681" spans="37:37" ht="12.75">
      <c r="AK43681" s="121"/>
    </row>
    <row r="43682" spans="37:37" ht="12.75">
      <c r="AK43682" s="121"/>
    </row>
    <row r="43683" spans="37:37" ht="12.75">
      <c r="AK43683" s="121"/>
    </row>
    <row r="43684" spans="37:37" ht="12.75">
      <c r="AK43684" s="121"/>
    </row>
    <row r="43685" spans="37:37" ht="12.75">
      <c r="AK43685" s="121"/>
    </row>
    <row r="43686" spans="37:37" ht="12.75">
      <c r="AK43686" s="121"/>
    </row>
    <row r="43687" spans="37:37" ht="12.75">
      <c r="AK43687" s="121"/>
    </row>
    <row r="43688" spans="37:37" ht="12.75">
      <c r="AK43688" s="121"/>
    </row>
    <row r="43689" spans="37:37" ht="12.75">
      <c r="AK43689" s="121"/>
    </row>
    <row r="43690" spans="37:37" ht="12.75">
      <c r="AK43690" s="121"/>
    </row>
    <row r="43691" spans="37:37" ht="12.75">
      <c r="AK43691" s="121"/>
    </row>
    <row r="43692" spans="37:37" ht="12.75">
      <c r="AK43692" s="121"/>
    </row>
    <row r="43693" spans="37:37" ht="12.75">
      <c r="AK43693" s="121"/>
    </row>
    <row r="43694" spans="37:37" ht="12.75">
      <c r="AK43694" s="121"/>
    </row>
    <row r="43695" spans="37:37" ht="12.75">
      <c r="AK43695" s="121"/>
    </row>
    <row r="43696" spans="37:37" ht="12.75">
      <c r="AK43696" s="121"/>
    </row>
    <row r="43697" spans="37:37" ht="12.75">
      <c r="AK43697" s="121"/>
    </row>
    <row r="43698" spans="37:37" ht="12.75">
      <c r="AK43698" s="121"/>
    </row>
    <row r="43699" spans="37:37" ht="12.75">
      <c r="AK43699" s="121"/>
    </row>
    <row r="43700" spans="37:37" ht="12.75">
      <c r="AK43700" s="121"/>
    </row>
    <row r="43701" spans="37:37" ht="12.75">
      <c r="AK43701" s="121"/>
    </row>
    <row r="43702" spans="37:37" ht="12.75">
      <c r="AK43702" s="121"/>
    </row>
    <row r="43703" spans="37:37" ht="12.75">
      <c r="AK43703" s="121"/>
    </row>
    <row r="43704" spans="37:37" ht="12.75">
      <c r="AK43704" s="121"/>
    </row>
    <row r="43705" spans="37:37" ht="12.75">
      <c r="AK43705" s="121"/>
    </row>
    <row r="43706" spans="37:37" ht="12.75">
      <c r="AK43706" s="121"/>
    </row>
    <row r="43707" spans="37:37" ht="12.75">
      <c r="AK43707" s="121"/>
    </row>
    <row r="43708" spans="37:37" ht="12.75">
      <c r="AK43708" s="121"/>
    </row>
    <row r="43709" spans="37:37" ht="12.75">
      <c r="AK43709" s="121"/>
    </row>
    <row r="43710" spans="37:37" ht="12.75">
      <c r="AK43710" s="121"/>
    </row>
    <row r="43711" spans="37:37" ht="12.75">
      <c r="AK43711" s="121"/>
    </row>
    <row r="43712" spans="37:37" ht="12.75">
      <c r="AK43712" s="121"/>
    </row>
    <row r="43713" spans="37:37" ht="12.75">
      <c r="AK43713" s="121"/>
    </row>
    <row r="43714" spans="37:37" ht="12.75">
      <c r="AK43714" s="121"/>
    </row>
    <row r="43715" spans="37:37" ht="12.75">
      <c r="AK43715" s="121"/>
    </row>
    <row r="43716" spans="37:37" ht="12.75">
      <c r="AK43716" s="121"/>
    </row>
    <row r="43717" spans="37:37" ht="12.75">
      <c r="AK43717" s="121"/>
    </row>
    <row r="43718" spans="37:37" ht="12.75">
      <c r="AK43718" s="121"/>
    </row>
    <row r="43719" spans="37:37" ht="12.75">
      <c r="AK43719" s="121"/>
    </row>
    <row r="43720" spans="37:37" ht="12.75">
      <c r="AK43720" s="121"/>
    </row>
    <row r="43721" spans="37:37" ht="12.75">
      <c r="AK43721" s="121"/>
    </row>
    <row r="43722" spans="37:37" ht="12.75">
      <c r="AK43722" s="121"/>
    </row>
    <row r="43723" spans="37:37" ht="12.75">
      <c r="AK43723" s="121"/>
    </row>
    <row r="43724" spans="37:37" ht="12.75">
      <c r="AK43724" s="121"/>
    </row>
    <row r="43725" spans="37:37" ht="12.75">
      <c r="AK43725" s="121"/>
    </row>
    <row r="43726" spans="37:37" ht="12.75">
      <c r="AK43726" s="121"/>
    </row>
    <row r="43727" spans="37:37" ht="12.75">
      <c r="AK43727" s="121"/>
    </row>
    <row r="43728" spans="37:37" ht="12.75">
      <c r="AK43728" s="121"/>
    </row>
    <row r="43729" spans="37:37" ht="12.75">
      <c r="AK43729" s="121"/>
    </row>
    <row r="43730" spans="37:37" ht="12.75">
      <c r="AK43730" s="121"/>
    </row>
    <row r="43731" spans="37:37" ht="12.75">
      <c r="AK43731" s="121"/>
    </row>
    <row r="43732" spans="37:37" ht="12.75">
      <c r="AK43732" s="121"/>
    </row>
    <row r="43733" spans="37:37" ht="12.75">
      <c r="AK43733" s="121"/>
    </row>
    <row r="43734" spans="37:37" ht="12.75">
      <c r="AK43734" s="121"/>
    </row>
    <row r="43735" spans="37:37" ht="12.75">
      <c r="AK43735" s="121"/>
    </row>
    <row r="43736" spans="37:37" ht="12.75">
      <c r="AK43736" s="121"/>
    </row>
    <row r="43737" spans="37:37" ht="12.75">
      <c r="AK43737" s="121"/>
    </row>
    <row r="43738" spans="37:37" ht="12.75">
      <c r="AK43738" s="121"/>
    </row>
    <row r="43739" spans="37:37" ht="12.75">
      <c r="AK43739" s="121"/>
    </row>
    <row r="43740" spans="37:37" ht="12.75">
      <c r="AK43740" s="121"/>
    </row>
    <row r="43741" spans="37:37" ht="12.75">
      <c r="AK43741" s="121"/>
    </row>
    <row r="43742" spans="37:37" ht="12.75">
      <c r="AK43742" s="121"/>
    </row>
    <row r="43743" spans="37:37" ht="12.75">
      <c r="AK43743" s="121"/>
    </row>
    <row r="43744" spans="37:37" ht="12.75">
      <c r="AK43744" s="121"/>
    </row>
    <row r="43745" spans="37:37" ht="12.75">
      <c r="AK43745" s="121"/>
    </row>
    <row r="43746" spans="37:37" ht="12.75">
      <c r="AK43746" s="121"/>
    </row>
    <row r="43747" spans="37:37" ht="12.75">
      <c r="AK43747" s="121"/>
    </row>
    <row r="43748" spans="37:37" ht="12.75">
      <c r="AK43748" s="121"/>
    </row>
    <row r="43749" spans="37:37" ht="12.75">
      <c r="AK43749" s="121"/>
    </row>
    <row r="43750" spans="37:37" ht="12.75">
      <c r="AK43750" s="121"/>
    </row>
    <row r="43751" spans="37:37" ht="12.75">
      <c r="AK43751" s="121"/>
    </row>
    <row r="43752" spans="37:37" ht="12.75">
      <c r="AK43752" s="121"/>
    </row>
    <row r="43753" spans="37:37" ht="12.75">
      <c r="AK43753" s="121"/>
    </row>
    <row r="43754" spans="37:37" ht="12.75">
      <c r="AK43754" s="121"/>
    </row>
    <row r="43755" spans="37:37" ht="12.75">
      <c r="AK43755" s="121"/>
    </row>
    <row r="43756" spans="37:37" ht="12.75">
      <c r="AK43756" s="121"/>
    </row>
    <row r="43757" spans="37:37" ht="12.75">
      <c r="AK43757" s="121"/>
    </row>
    <row r="43758" spans="37:37" ht="12.75">
      <c r="AK43758" s="121"/>
    </row>
    <row r="43759" spans="37:37" ht="12.75">
      <c r="AK43759" s="121"/>
    </row>
    <row r="43760" spans="37:37" ht="12.75">
      <c r="AK43760" s="121"/>
    </row>
    <row r="43761" spans="37:37" ht="12.75">
      <c r="AK43761" s="121"/>
    </row>
    <row r="43762" spans="37:37" ht="12.75">
      <c r="AK43762" s="121"/>
    </row>
    <row r="43763" spans="37:37" ht="12.75">
      <c r="AK43763" s="121"/>
    </row>
    <row r="43764" spans="37:37" ht="12.75">
      <c r="AK43764" s="121"/>
    </row>
    <row r="43765" spans="37:37" ht="12.75">
      <c r="AK43765" s="121"/>
    </row>
    <row r="43766" spans="37:37" ht="12.75">
      <c r="AK43766" s="121"/>
    </row>
    <row r="43767" spans="37:37" ht="12.75">
      <c r="AK43767" s="121"/>
    </row>
    <row r="43768" spans="37:37" ht="12.75">
      <c r="AK43768" s="121"/>
    </row>
    <row r="43769" spans="37:37" ht="12.75">
      <c r="AK43769" s="121"/>
    </row>
    <row r="43770" spans="37:37" ht="12.75">
      <c r="AK43770" s="121"/>
    </row>
    <row r="43771" spans="37:37" ht="12.75">
      <c r="AK43771" s="121"/>
    </row>
    <row r="43772" spans="37:37" ht="12.75">
      <c r="AK43772" s="121"/>
    </row>
    <row r="43773" spans="37:37" ht="12.75">
      <c r="AK43773" s="121"/>
    </row>
    <row r="43774" spans="37:37" ht="12.75">
      <c r="AK43774" s="121"/>
    </row>
    <row r="43775" spans="37:37" ht="12.75">
      <c r="AK43775" s="121"/>
    </row>
    <row r="43776" spans="37:37" ht="12.75">
      <c r="AK43776" s="121"/>
    </row>
    <row r="43777" spans="37:37" ht="12.75">
      <c r="AK43777" s="121"/>
    </row>
    <row r="43778" spans="37:37" ht="12.75">
      <c r="AK43778" s="121"/>
    </row>
    <row r="43779" spans="37:37" ht="12.75">
      <c r="AK43779" s="121"/>
    </row>
    <row r="43780" spans="37:37" ht="12.75">
      <c r="AK43780" s="121"/>
    </row>
    <row r="43781" spans="37:37" ht="12.75">
      <c r="AK43781" s="121"/>
    </row>
    <row r="43782" spans="37:37" ht="12.75">
      <c r="AK43782" s="121"/>
    </row>
    <row r="43783" spans="37:37" ht="12.75">
      <c r="AK43783" s="121"/>
    </row>
    <row r="43784" spans="37:37" ht="12.75">
      <c r="AK43784" s="121"/>
    </row>
    <row r="43785" spans="37:37" ht="12.75">
      <c r="AK43785" s="121"/>
    </row>
    <row r="43786" spans="37:37" ht="12.75">
      <c r="AK43786" s="121"/>
    </row>
    <row r="43787" spans="37:37" ht="12.75">
      <c r="AK43787" s="121"/>
    </row>
    <row r="43788" spans="37:37" ht="12.75">
      <c r="AK43788" s="121"/>
    </row>
    <row r="43789" spans="37:37" ht="12.75">
      <c r="AK43789" s="121"/>
    </row>
    <row r="43790" spans="37:37" ht="12.75">
      <c r="AK43790" s="121"/>
    </row>
    <row r="43791" spans="37:37" ht="12.75">
      <c r="AK43791" s="121"/>
    </row>
    <row r="43792" spans="37:37" ht="12.75">
      <c r="AK43792" s="121"/>
    </row>
    <row r="43793" spans="37:37" ht="12.75">
      <c r="AK43793" s="121"/>
    </row>
    <row r="43794" spans="37:37" ht="12.75">
      <c r="AK43794" s="121"/>
    </row>
    <row r="43795" spans="37:37" ht="12.75">
      <c r="AK43795" s="121"/>
    </row>
    <row r="43796" spans="37:37" ht="12.75">
      <c r="AK43796" s="121"/>
    </row>
    <row r="43797" spans="37:37" ht="12.75">
      <c r="AK43797" s="121"/>
    </row>
    <row r="43798" spans="37:37" ht="12.75">
      <c r="AK43798" s="121"/>
    </row>
    <row r="43799" spans="37:37" ht="12.75">
      <c r="AK43799" s="121"/>
    </row>
    <row r="43800" spans="37:37" ht="12.75">
      <c r="AK43800" s="121"/>
    </row>
    <row r="43801" spans="37:37" ht="12.75">
      <c r="AK43801" s="121"/>
    </row>
    <row r="43802" spans="37:37" ht="12.75">
      <c r="AK43802" s="121"/>
    </row>
    <row r="43803" spans="37:37" ht="12.75">
      <c r="AK43803" s="121"/>
    </row>
    <row r="43804" spans="37:37" ht="12.75">
      <c r="AK43804" s="121"/>
    </row>
    <row r="43805" spans="37:37" ht="12.75">
      <c r="AK43805" s="121"/>
    </row>
    <row r="43806" spans="37:37" ht="12.75">
      <c r="AK43806" s="121"/>
    </row>
    <row r="43807" spans="37:37" ht="12.75">
      <c r="AK43807" s="121"/>
    </row>
    <row r="43808" spans="37:37" ht="12.75">
      <c r="AK43808" s="121"/>
    </row>
    <row r="43809" spans="37:37" ht="12.75">
      <c r="AK43809" s="121"/>
    </row>
    <row r="43810" spans="37:37" ht="12.75">
      <c r="AK43810" s="121"/>
    </row>
    <row r="43811" spans="37:37" ht="12.75">
      <c r="AK43811" s="121"/>
    </row>
    <row r="43812" spans="37:37" ht="12.75">
      <c r="AK43812" s="121"/>
    </row>
    <row r="43813" spans="37:37" ht="12.75">
      <c r="AK43813" s="121"/>
    </row>
    <row r="43814" spans="37:37" ht="12.75">
      <c r="AK43814" s="121"/>
    </row>
    <row r="43815" spans="37:37" ht="12.75">
      <c r="AK43815" s="121"/>
    </row>
    <row r="43816" spans="37:37" ht="12.75">
      <c r="AK43816" s="121"/>
    </row>
    <row r="43817" spans="37:37" ht="12.75">
      <c r="AK43817" s="121"/>
    </row>
    <row r="43818" spans="37:37" ht="12.75">
      <c r="AK43818" s="121"/>
    </row>
    <row r="43819" spans="37:37" ht="12.75">
      <c r="AK43819" s="121"/>
    </row>
    <row r="43820" spans="37:37" ht="12.75">
      <c r="AK43820" s="121"/>
    </row>
    <row r="43821" spans="37:37" ht="12.75">
      <c r="AK43821" s="121"/>
    </row>
    <row r="43822" spans="37:37" ht="12.75">
      <c r="AK43822" s="121"/>
    </row>
    <row r="43823" spans="37:37" ht="12.75">
      <c r="AK43823" s="121"/>
    </row>
    <row r="43824" spans="37:37" ht="12.75">
      <c r="AK43824" s="121"/>
    </row>
    <row r="43825" spans="37:37" ht="12.75">
      <c r="AK43825" s="121"/>
    </row>
    <row r="43826" spans="37:37" ht="12.75">
      <c r="AK43826" s="121"/>
    </row>
    <row r="43827" spans="37:37" ht="12.75">
      <c r="AK43827" s="121"/>
    </row>
    <row r="43828" spans="37:37" ht="12.75">
      <c r="AK43828" s="121"/>
    </row>
    <row r="43829" spans="37:37" ht="12.75">
      <c r="AK43829" s="121"/>
    </row>
    <row r="43830" spans="37:37" ht="12.75">
      <c r="AK43830" s="121"/>
    </row>
    <row r="43831" spans="37:37" ht="12.75">
      <c r="AK43831" s="121"/>
    </row>
    <row r="43832" spans="37:37" ht="12.75">
      <c r="AK43832" s="121"/>
    </row>
    <row r="43833" spans="37:37" ht="12.75">
      <c r="AK43833" s="121"/>
    </row>
    <row r="43834" spans="37:37" ht="12.75">
      <c r="AK43834" s="121"/>
    </row>
    <row r="43835" spans="37:37" ht="12.75">
      <c r="AK43835" s="121"/>
    </row>
    <row r="43836" spans="37:37" ht="12.75">
      <c r="AK43836" s="121"/>
    </row>
    <row r="43837" spans="37:37" ht="12.75">
      <c r="AK43837" s="121"/>
    </row>
    <row r="43838" spans="37:37" ht="12.75">
      <c r="AK43838" s="121"/>
    </row>
    <row r="43839" spans="37:37" ht="12.75">
      <c r="AK43839" s="121"/>
    </row>
    <row r="43840" spans="37:37" ht="12.75">
      <c r="AK43840" s="121"/>
    </row>
    <row r="43841" spans="37:37" ht="12.75">
      <c r="AK43841" s="121"/>
    </row>
    <row r="43842" spans="37:37" ht="12.75">
      <c r="AK43842" s="121"/>
    </row>
    <row r="43843" spans="37:37" ht="12.75">
      <c r="AK43843" s="121"/>
    </row>
    <row r="43844" spans="37:37" ht="12.75">
      <c r="AK43844" s="121"/>
    </row>
    <row r="43845" spans="37:37" ht="12.75">
      <c r="AK43845" s="121"/>
    </row>
    <row r="43846" spans="37:37" ht="12.75">
      <c r="AK43846" s="121"/>
    </row>
    <row r="43847" spans="37:37" ht="12.75">
      <c r="AK43847" s="121"/>
    </row>
    <row r="43848" spans="37:37" ht="12.75">
      <c r="AK43848" s="121"/>
    </row>
    <row r="43849" spans="37:37" ht="12.75">
      <c r="AK43849" s="121"/>
    </row>
    <row r="43850" spans="37:37" ht="12.75">
      <c r="AK43850" s="121"/>
    </row>
    <row r="43851" spans="37:37" ht="12.75">
      <c r="AK43851" s="121"/>
    </row>
    <row r="43852" spans="37:37" ht="12.75">
      <c r="AK43852" s="121"/>
    </row>
    <row r="43853" spans="37:37" ht="12.75">
      <c r="AK43853" s="121"/>
    </row>
    <row r="43854" spans="37:37" ht="12.75">
      <c r="AK43854" s="121"/>
    </row>
    <row r="43855" spans="37:37" ht="12.75">
      <c r="AK43855" s="121"/>
    </row>
    <row r="43856" spans="37:37" ht="12.75">
      <c r="AK43856" s="121"/>
    </row>
    <row r="43857" spans="37:37" ht="12.75">
      <c r="AK43857" s="121"/>
    </row>
    <row r="43858" spans="37:37" ht="12.75">
      <c r="AK43858" s="121"/>
    </row>
    <row r="43859" spans="37:37" ht="12.75">
      <c r="AK43859" s="121"/>
    </row>
    <row r="43860" spans="37:37" ht="12.75">
      <c r="AK43860" s="121"/>
    </row>
    <row r="43861" spans="37:37" ht="12.75">
      <c r="AK43861" s="121"/>
    </row>
    <row r="43862" spans="37:37" ht="12.75">
      <c r="AK43862" s="121"/>
    </row>
    <row r="43863" spans="37:37" ht="12.75">
      <c r="AK43863" s="121"/>
    </row>
    <row r="43864" spans="37:37" ht="12.75">
      <c r="AK43864" s="121"/>
    </row>
    <row r="43865" spans="37:37" ht="12.75">
      <c r="AK43865" s="121"/>
    </row>
    <row r="43866" spans="37:37" ht="12.75">
      <c r="AK43866" s="121"/>
    </row>
    <row r="43867" spans="37:37" ht="12.75">
      <c r="AK43867" s="121"/>
    </row>
    <row r="43868" spans="37:37" ht="12.75">
      <c r="AK43868" s="121"/>
    </row>
    <row r="43869" spans="37:37" ht="12.75">
      <c r="AK43869" s="121"/>
    </row>
    <row r="43870" spans="37:37" ht="12.75">
      <c r="AK43870" s="121"/>
    </row>
    <row r="43871" spans="37:37" ht="12.75">
      <c r="AK43871" s="121"/>
    </row>
    <row r="43872" spans="37:37" ht="12.75">
      <c r="AK43872" s="121"/>
    </row>
    <row r="43873" spans="37:37" ht="12.75">
      <c r="AK43873" s="121"/>
    </row>
    <row r="43874" spans="37:37" ht="12.75">
      <c r="AK43874" s="121"/>
    </row>
    <row r="43875" spans="37:37" ht="12.75">
      <c r="AK43875" s="121"/>
    </row>
    <row r="43876" spans="37:37" ht="12.75">
      <c r="AK43876" s="121"/>
    </row>
    <row r="43877" spans="37:37" ht="12.75">
      <c r="AK43877" s="121"/>
    </row>
    <row r="43878" spans="37:37" ht="12.75">
      <c r="AK43878" s="121"/>
    </row>
    <row r="43879" spans="37:37" ht="12.75">
      <c r="AK43879" s="121"/>
    </row>
    <row r="43880" spans="37:37" ht="12.75">
      <c r="AK43880" s="121"/>
    </row>
    <row r="43881" spans="37:37" ht="12.75">
      <c r="AK43881" s="121"/>
    </row>
    <row r="43882" spans="37:37" ht="12.75">
      <c r="AK43882" s="121"/>
    </row>
    <row r="43883" spans="37:37" ht="12.75">
      <c r="AK43883" s="121"/>
    </row>
    <row r="43884" spans="37:37" ht="12.75">
      <c r="AK43884" s="121"/>
    </row>
    <row r="43885" spans="37:37" ht="12.75">
      <c r="AK43885" s="121"/>
    </row>
    <row r="43886" spans="37:37" ht="12.75">
      <c r="AK43886" s="121"/>
    </row>
    <row r="43887" spans="37:37" ht="12.75">
      <c r="AK43887" s="121"/>
    </row>
    <row r="43888" spans="37:37" ht="12.75">
      <c r="AK43888" s="121"/>
    </row>
    <row r="43889" spans="37:37" ht="12.75">
      <c r="AK43889" s="121"/>
    </row>
    <row r="43890" spans="37:37" ht="12.75">
      <c r="AK43890" s="121"/>
    </row>
    <row r="43891" spans="37:37" ht="12.75">
      <c r="AK43891" s="121"/>
    </row>
    <row r="43892" spans="37:37" ht="12.75">
      <c r="AK43892" s="121"/>
    </row>
    <row r="43893" spans="37:37" ht="12.75">
      <c r="AK43893" s="121"/>
    </row>
    <row r="43894" spans="37:37" ht="12.75">
      <c r="AK43894" s="121"/>
    </row>
    <row r="43895" spans="37:37" ht="12.75">
      <c r="AK43895" s="121"/>
    </row>
    <row r="43896" spans="37:37" ht="12.75">
      <c r="AK43896" s="121"/>
    </row>
    <row r="43897" spans="37:37" ht="12.75">
      <c r="AK43897" s="121"/>
    </row>
    <row r="43898" spans="37:37" ht="12.75">
      <c r="AK43898" s="121"/>
    </row>
    <row r="43899" spans="37:37" ht="12.75">
      <c r="AK43899" s="121"/>
    </row>
    <row r="43900" spans="37:37" ht="12.75">
      <c r="AK43900" s="121"/>
    </row>
    <row r="43901" spans="37:37" ht="12.75">
      <c r="AK43901" s="121"/>
    </row>
    <row r="43902" spans="37:37" ht="12.75">
      <c r="AK43902" s="121"/>
    </row>
    <row r="43903" spans="37:37" ht="12.75">
      <c r="AK43903" s="121"/>
    </row>
    <row r="43904" spans="37:37" ht="12.75">
      <c r="AK43904" s="121"/>
    </row>
    <row r="43905" spans="37:37" ht="12.75">
      <c r="AK43905" s="121"/>
    </row>
    <row r="43906" spans="37:37" ht="12.75">
      <c r="AK43906" s="121"/>
    </row>
    <row r="43907" spans="37:37" ht="12.75">
      <c r="AK43907" s="121"/>
    </row>
    <row r="43908" spans="37:37" ht="12.75">
      <c r="AK43908" s="121"/>
    </row>
    <row r="43909" spans="37:37" ht="12.75">
      <c r="AK43909" s="121"/>
    </row>
    <row r="43910" spans="37:37" ht="12.75">
      <c r="AK43910" s="121"/>
    </row>
    <row r="43911" spans="37:37" ht="12.75">
      <c r="AK43911" s="121"/>
    </row>
    <row r="43912" spans="37:37" ht="12.75">
      <c r="AK43912" s="121"/>
    </row>
    <row r="43913" spans="37:37" ht="12.75">
      <c r="AK43913" s="121"/>
    </row>
    <row r="43914" spans="37:37" ht="12.75">
      <c r="AK43914" s="121"/>
    </row>
    <row r="43915" spans="37:37" ht="12.75">
      <c r="AK43915" s="121"/>
    </row>
    <row r="43916" spans="37:37" ht="12.75">
      <c r="AK43916" s="121"/>
    </row>
    <row r="43917" spans="37:37" ht="12.75">
      <c r="AK43917" s="121"/>
    </row>
    <row r="43918" spans="37:37" ht="12.75">
      <c r="AK43918" s="121"/>
    </row>
    <row r="43919" spans="37:37" ht="12.75">
      <c r="AK43919" s="121"/>
    </row>
    <row r="43920" spans="37:37" ht="12.75">
      <c r="AK43920" s="121"/>
    </row>
    <row r="43921" spans="37:37" ht="12.75">
      <c r="AK43921" s="121"/>
    </row>
    <row r="43922" spans="37:37" ht="12.75">
      <c r="AK43922" s="121"/>
    </row>
    <row r="43923" spans="37:37" ht="12.75">
      <c r="AK43923" s="121"/>
    </row>
    <row r="43924" spans="37:37" ht="12.75">
      <c r="AK43924" s="121"/>
    </row>
    <row r="43925" spans="37:37" ht="12.75">
      <c r="AK43925" s="121"/>
    </row>
    <row r="43926" spans="37:37" ht="12.75">
      <c r="AK43926" s="121"/>
    </row>
    <row r="43927" spans="37:37" ht="12.75">
      <c r="AK43927" s="121"/>
    </row>
    <row r="43928" spans="37:37" ht="12.75">
      <c r="AK43928" s="121"/>
    </row>
    <row r="43929" spans="37:37" ht="12.75">
      <c r="AK43929" s="121"/>
    </row>
    <row r="43930" spans="37:37" ht="12.75">
      <c r="AK43930" s="121"/>
    </row>
    <row r="43931" spans="37:37" ht="12.75">
      <c r="AK43931" s="121"/>
    </row>
    <row r="43932" spans="37:37" ht="12.75">
      <c r="AK43932" s="121"/>
    </row>
    <row r="43933" spans="37:37" ht="12.75">
      <c r="AK43933" s="121"/>
    </row>
    <row r="43934" spans="37:37" ht="12.75">
      <c r="AK43934" s="121"/>
    </row>
    <row r="43935" spans="37:37" ht="12.75">
      <c r="AK43935" s="121"/>
    </row>
    <row r="43936" spans="37:37" ht="12.75">
      <c r="AK43936" s="121"/>
    </row>
    <row r="43937" spans="37:37" ht="12.75">
      <c r="AK43937" s="121"/>
    </row>
    <row r="43938" spans="37:37" ht="12.75">
      <c r="AK43938" s="121"/>
    </row>
    <row r="43939" spans="37:37" ht="12.75">
      <c r="AK43939" s="121"/>
    </row>
    <row r="43940" spans="37:37" ht="12.75">
      <c r="AK43940" s="121"/>
    </row>
    <row r="43941" spans="37:37" ht="12.75">
      <c r="AK43941" s="121"/>
    </row>
    <row r="43942" spans="37:37" ht="12.75">
      <c r="AK43942" s="121"/>
    </row>
    <row r="43943" spans="37:37" ht="12.75">
      <c r="AK43943" s="121"/>
    </row>
    <row r="43944" spans="37:37" ht="12.75">
      <c r="AK43944" s="121"/>
    </row>
    <row r="43945" spans="37:37" ht="12.75">
      <c r="AK43945" s="121"/>
    </row>
    <row r="43946" spans="37:37" ht="12.75">
      <c r="AK43946" s="121"/>
    </row>
    <row r="43947" spans="37:37" ht="12.75">
      <c r="AK43947" s="121"/>
    </row>
    <row r="43948" spans="37:37" ht="12.75">
      <c r="AK43948" s="121"/>
    </row>
    <row r="43949" spans="37:37" ht="12.75">
      <c r="AK43949" s="121"/>
    </row>
    <row r="43950" spans="37:37" ht="12.75">
      <c r="AK43950" s="121"/>
    </row>
    <row r="43951" spans="37:37" ht="12.75">
      <c r="AK43951" s="121"/>
    </row>
    <row r="43952" spans="37:37" ht="12.75">
      <c r="AK43952" s="121"/>
    </row>
    <row r="43953" spans="37:37" ht="12.75">
      <c r="AK43953" s="121"/>
    </row>
    <row r="43954" spans="37:37" ht="12.75">
      <c r="AK43954" s="121"/>
    </row>
    <row r="43955" spans="37:37" ht="12.75">
      <c r="AK43955" s="121"/>
    </row>
    <row r="43956" spans="37:37" ht="12.75">
      <c r="AK43956" s="121"/>
    </row>
    <row r="43957" spans="37:37" ht="12.75">
      <c r="AK43957" s="121"/>
    </row>
    <row r="43958" spans="37:37" ht="12.75">
      <c r="AK43958" s="121"/>
    </row>
    <row r="43959" spans="37:37" ht="12.75">
      <c r="AK43959" s="121"/>
    </row>
    <row r="43960" spans="37:37" ht="12.75">
      <c r="AK43960" s="121"/>
    </row>
    <row r="43961" spans="37:37" ht="12.75">
      <c r="AK43961" s="121"/>
    </row>
    <row r="43962" spans="37:37" ht="12.75">
      <c r="AK43962" s="121"/>
    </row>
    <row r="43963" spans="37:37" ht="12.75">
      <c r="AK43963" s="121"/>
    </row>
    <row r="43964" spans="37:37" ht="12.75">
      <c r="AK43964" s="121"/>
    </row>
    <row r="43965" spans="37:37" ht="12.75">
      <c r="AK43965" s="121"/>
    </row>
    <row r="43966" spans="37:37" ht="12.75">
      <c r="AK43966" s="121"/>
    </row>
    <row r="43967" spans="37:37" ht="12.75">
      <c r="AK43967" s="121"/>
    </row>
    <row r="43968" spans="37:37" ht="12.75">
      <c r="AK43968" s="121"/>
    </row>
    <row r="43969" spans="37:37" ht="12.75">
      <c r="AK43969" s="121"/>
    </row>
    <row r="43970" spans="37:37" ht="12.75">
      <c r="AK43970" s="121"/>
    </row>
    <row r="43971" spans="37:37" ht="12.75">
      <c r="AK43971" s="121"/>
    </row>
    <row r="43972" spans="37:37" ht="12.75">
      <c r="AK43972" s="121"/>
    </row>
    <row r="43973" spans="37:37" ht="12.75">
      <c r="AK43973" s="121"/>
    </row>
    <row r="43974" spans="37:37" ht="12.75">
      <c r="AK43974" s="121"/>
    </row>
    <row r="43975" spans="37:37" ht="12.75">
      <c r="AK43975" s="121"/>
    </row>
    <row r="43976" spans="37:37" ht="12.75">
      <c r="AK43976" s="121"/>
    </row>
    <row r="43977" spans="37:37" ht="12.75">
      <c r="AK43977" s="121"/>
    </row>
    <row r="43978" spans="37:37" ht="12.75">
      <c r="AK43978" s="121"/>
    </row>
    <row r="43979" spans="37:37" ht="12.75">
      <c r="AK43979" s="121"/>
    </row>
    <row r="43980" spans="37:37" ht="12.75">
      <c r="AK43980" s="121"/>
    </row>
    <row r="43981" spans="37:37" ht="12.75">
      <c r="AK43981" s="121"/>
    </row>
    <row r="43982" spans="37:37" ht="12.75">
      <c r="AK43982" s="121"/>
    </row>
    <row r="43983" spans="37:37" ht="12.75">
      <c r="AK43983" s="121"/>
    </row>
    <row r="43984" spans="37:37" ht="12.75">
      <c r="AK43984" s="121"/>
    </row>
    <row r="43985" spans="37:37" ht="12.75">
      <c r="AK43985" s="121"/>
    </row>
    <row r="43986" spans="37:37" ht="12.75">
      <c r="AK43986" s="121"/>
    </row>
    <row r="43987" spans="37:37" ht="12.75">
      <c r="AK43987" s="121"/>
    </row>
    <row r="43988" spans="37:37" ht="12.75">
      <c r="AK43988" s="121"/>
    </row>
    <row r="43989" spans="37:37" ht="12.75">
      <c r="AK43989" s="121"/>
    </row>
    <row r="43990" spans="37:37" ht="12.75">
      <c r="AK43990" s="121"/>
    </row>
    <row r="43991" spans="37:37" ht="12.75">
      <c r="AK43991" s="121"/>
    </row>
    <row r="43992" spans="37:37" ht="12.75">
      <c r="AK43992" s="121"/>
    </row>
    <row r="43993" spans="37:37" ht="12.75">
      <c r="AK43993" s="121"/>
    </row>
    <row r="43994" spans="37:37" ht="12.75">
      <c r="AK43994" s="121"/>
    </row>
    <row r="43995" spans="37:37" ht="12.75">
      <c r="AK43995" s="121"/>
    </row>
    <row r="43996" spans="37:37" ht="12.75">
      <c r="AK43996" s="121"/>
    </row>
    <row r="43997" spans="37:37" ht="12.75">
      <c r="AK43997" s="121"/>
    </row>
    <row r="43998" spans="37:37" ht="12.75">
      <c r="AK43998" s="121"/>
    </row>
    <row r="43999" spans="37:37" ht="12.75">
      <c r="AK43999" s="121"/>
    </row>
    <row r="44000" spans="37:37" ht="12.75">
      <c r="AK44000" s="121"/>
    </row>
    <row r="44001" spans="37:37" ht="12.75">
      <c r="AK44001" s="121"/>
    </row>
    <row r="44002" spans="37:37" ht="12.75">
      <c r="AK44002" s="121"/>
    </row>
    <row r="44003" spans="37:37" ht="12.75">
      <c r="AK44003" s="121"/>
    </row>
    <row r="44004" spans="37:37" ht="12.75">
      <c r="AK44004" s="121"/>
    </row>
    <row r="44005" spans="37:37" ht="12.75">
      <c r="AK44005" s="121"/>
    </row>
    <row r="44006" spans="37:37" ht="12.75">
      <c r="AK44006" s="121"/>
    </row>
    <row r="44007" spans="37:37" ht="12.75">
      <c r="AK44007" s="121"/>
    </row>
    <row r="44008" spans="37:37" ht="12.75">
      <c r="AK44008" s="121"/>
    </row>
    <row r="44009" spans="37:37" ht="12.75">
      <c r="AK44009" s="121"/>
    </row>
    <row r="44010" spans="37:37" ht="12.75">
      <c r="AK44010" s="121"/>
    </row>
    <row r="44011" spans="37:37" ht="12.75">
      <c r="AK44011" s="121"/>
    </row>
    <row r="44012" spans="37:37" ht="12.75">
      <c r="AK44012" s="121"/>
    </row>
    <row r="44013" spans="37:37" ht="12.75">
      <c r="AK44013" s="121"/>
    </row>
    <row r="44014" spans="37:37" ht="12.75">
      <c r="AK44014" s="121"/>
    </row>
    <row r="44015" spans="37:37" ht="12.75">
      <c r="AK44015" s="121"/>
    </row>
    <row r="44016" spans="37:37" ht="12.75">
      <c r="AK44016" s="121"/>
    </row>
    <row r="44017" spans="37:37" ht="12.75">
      <c r="AK44017" s="121"/>
    </row>
    <row r="44018" spans="37:37" ht="12.75">
      <c r="AK44018" s="121"/>
    </row>
    <row r="44019" spans="37:37" ht="12.75">
      <c r="AK44019" s="121"/>
    </row>
    <row r="44020" spans="37:37" ht="12.75">
      <c r="AK44020" s="121"/>
    </row>
    <row r="44021" spans="37:37" ht="12.75">
      <c r="AK44021" s="121"/>
    </row>
    <row r="44022" spans="37:37" ht="12.75">
      <c r="AK44022" s="121"/>
    </row>
    <row r="44023" spans="37:37" ht="12.75">
      <c r="AK44023" s="121"/>
    </row>
    <row r="44024" spans="37:37" ht="12.75">
      <c r="AK44024" s="121"/>
    </row>
    <row r="44025" spans="37:37" ht="12.75">
      <c r="AK44025" s="121"/>
    </row>
    <row r="44026" spans="37:37" ht="12.75">
      <c r="AK44026" s="121"/>
    </row>
    <row r="44027" spans="37:37" ht="12.75">
      <c r="AK44027" s="121"/>
    </row>
    <row r="44028" spans="37:37" ht="12.75">
      <c r="AK44028" s="121"/>
    </row>
    <row r="44029" spans="37:37" ht="12.75">
      <c r="AK44029" s="121"/>
    </row>
    <row r="44030" spans="37:37" ht="12.75">
      <c r="AK44030" s="121"/>
    </row>
    <row r="44031" spans="37:37" ht="12.75">
      <c r="AK44031" s="121"/>
    </row>
    <row r="44032" spans="37:37" ht="12.75">
      <c r="AK44032" s="121"/>
    </row>
    <row r="44033" spans="37:37" ht="12.75">
      <c r="AK44033" s="121"/>
    </row>
    <row r="44034" spans="37:37" ht="12.75">
      <c r="AK44034" s="121"/>
    </row>
    <row r="44035" spans="37:37" ht="12.75">
      <c r="AK44035" s="121"/>
    </row>
    <row r="44036" spans="37:37" ht="12.75">
      <c r="AK44036" s="121"/>
    </row>
    <row r="44037" spans="37:37" ht="12.75">
      <c r="AK44037" s="121"/>
    </row>
    <row r="44038" spans="37:37" ht="12.75">
      <c r="AK44038" s="121"/>
    </row>
    <row r="44039" spans="37:37" ht="12.75">
      <c r="AK44039" s="121"/>
    </row>
    <row r="44040" spans="37:37" ht="12.75">
      <c r="AK44040" s="121"/>
    </row>
    <row r="44041" spans="37:37" ht="12.75">
      <c r="AK44041" s="121"/>
    </row>
    <row r="44042" spans="37:37" ht="12.75">
      <c r="AK44042" s="121"/>
    </row>
    <row r="44043" spans="37:37" ht="12.75">
      <c r="AK44043" s="121"/>
    </row>
    <row r="44044" spans="37:37" ht="12.75">
      <c r="AK44044" s="121"/>
    </row>
    <row r="44045" spans="37:37" ht="12.75">
      <c r="AK44045" s="121"/>
    </row>
    <row r="44046" spans="37:37" ht="12.75">
      <c r="AK44046" s="121"/>
    </row>
    <row r="44047" spans="37:37" ht="12.75">
      <c r="AK44047" s="121"/>
    </row>
    <row r="44048" spans="37:37" ht="12.75">
      <c r="AK44048" s="121"/>
    </row>
    <row r="44049" spans="37:37" ht="12.75">
      <c r="AK44049" s="121"/>
    </row>
    <row r="44050" spans="37:37" ht="12.75">
      <c r="AK44050" s="121"/>
    </row>
    <row r="44051" spans="37:37" ht="12.75">
      <c r="AK44051" s="121"/>
    </row>
    <row r="44052" spans="37:37" ht="12.75">
      <c r="AK44052" s="121"/>
    </row>
    <row r="44053" spans="37:37" ht="12.75">
      <c r="AK44053" s="121"/>
    </row>
    <row r="44054" spans="37:37" ht="12.75">
      <c r="AK44054" s="121"/>
    </row>
    <row r="44055" spans="37:37" ht="12.75">
      <c r="AK44055" s="121"/>
    </row>
    <row r="44056" spans="37:37" ht="12.75">
      <c r="AK44056" s="121"/>
    </row>
    <row r="44057" spans="37:37" ht="12.75">
      <c r="AK44057" s="121"/>
    </row>
    <row r="44058" spans="37:37" ht="12.75">
      <c r="AK44058" s="121"/>
    </row>
    <row r="44059" spans="37:37" ht="12.75">
      <c r="AK44059" s="121"/>
    </row>
    <row r="44060" spans="37:37" ht="12.75">
      <c r="AK44060" s="121"/>
    </row>
    <row r="44061" spans="37:37" ht="12.75">
      <c r="AK44061" s="121"/>
    </row>
    <row r="44062" spans="37:37" ht="12.75">
      <c r="AK44062" s="121"/>
    </row>
    <row r="44063" spans="37:37" ht="12.75">
      <c r="AK44063" s="121"/>
    </row>
    <row r="44064" spans="37:37" ht="12.75">
      <c r="AK44064" s="121"/>
    </row>
    <row r="44065" spans="37:37" ht="12.75">
      <c r="AK44065" s="121"/>
    </row>
    <row r="44066" spans="37:37" ht="12.75">
      <c r="AK44066" s="121"/>
    </row>
    <row r="44067" spans="37:37" ht="12.75">
      <c r="AK44067" s="121"/>
    </row>
    <row r="44068" spans="37:37" ht="12.75">
      <c r="AK44068" s="121"/>
    </row>
    <row r="44069" spans="37:37" ht="12.75">
      <c r="AK44069" s="121"/>
    </row>
    <row r="44070" spans="37:37" ht="12.75">
      <c r="AK44070" s="121"/>
    </row>
    <row r="44071" spans="37:37" ht="12.75">
      <c r="AK44071" s="121"/>
    </row>
    <row r="44072" spans="37:37" ht="12.75">
      <c r="AK44072" s="121"/>
    </row>
    <row r="44073" spans="37:37" ht="12.75">
      <c r="AK44073" s="121"/>
    </row>
    <row r="44074" spans="37:37" ht="12.75">
      <c r="AK44074" s="121"/>
    </row>
    <row r="44075" spans="37:37" ht="12.75">
      <c r="AK44075" s="121"/>
    </row>
    <row r="44076" spans="37:37" ht="12.75">
      <c r="AK44076" s="121"/>
    </row>
    <row r="44077" spans="37:37" ht="12.75">
      <c r="AK44077" s="121"/>
    </row>
    <row r="44078" spans="37:37" ht="12.75">
      <c r="AK44078" s="121"/>
    </row>
    <row r="44079" spans="37:37" ht="12.75">
      <c r="AK44079" s="121"/>
    </row>
    <row r="44080" spans="37:37" ht="12.75">
      <c r="AK44080" s="121"/>
    </row>
    <row r="44081" spans="37:37" ht="12.75">
      <c r="AK44081" s="121"/>
    </row>
    <row r="44082" spans="37:37" ht="12.75">
      <c r="AK44082" s="121"/>
    </row>
    <row r="44083" spans="37:37" ht="12.75">
      <c r="AK44083" s="121"/>
    </row>
    <row r="44084" spans="37:37" ht="12.75">
      <c r="AK44084" s="121"/>
    </row>
    <row r="44085" spans="37:37" ht="12.75">
      <c r="AK44085" s="121"/>
    </row>
    <row r="44086" spans="37:37" ht="12.75">
      <c r="AK44086" s="121"/>
    </row>
    <row r="44087" spans="37:37" ht="12.75">
      <c r="AK44087" s="121"/>
    </row>
    <row r="44088" spans="37:37" ht="12.75">
      <c r="AK44088" s="121"/>
    </row>
    <row r="44089" spans="37:37" ht="12.75">
      <c r="AK44089" s="121"/>
    </row>
    <row r="44090" spans="37:37" ht="12.75">
      <c r="AK44090" s="121"/>
    </row>
    <row r="44091" spans="37:37" ht="12.75">
      <c r="AK44091" s="121"/>
    </row>
    <row r="44092" spans="37:37" ht="12.75">
      <c r="AK44092" s="121"/>
    </row>
    <row r="44093" spans="37:37" ht="12.75">
      <c r="AK44093" s="121"/>
    </row>
    <row r="44094" spans="37:37" ht="12.75">
      <c r="AK44094" s="121"/>
    </row>
    <row r="44095" spans="37:37" ht="12.75">
      <c r="AK44095" s="121"/>
    </row>
    <row r="44096" spans="37:37" ht="12.75">
      <c r="AK44096" s="121"/>
    </row>
    <row r="44097" spans="37:37" ht="12.75">
      <c r="AK44097" s="121"/>
    </row>
    <row r="44098" spans="37:37" ht="12.75">
      <c r="AK44098" s="121"/>
    </row>
    <row r="44099" spans="37:37" ht="12.75">
      <c r="AK44099" s="121"/>
    </row>
    <row r="44100" spans="37:37" ht="12.75">
      <c r="AK44100" s="121"/>
    </row>
    <row r="44101" spans="37:37" ht="12.75">
      <c r="AK44101" s="121"/>
    </row>
    <row r="44102" spans="37:37" ht="12.75">
      <c r="AK44102" s="121"/>
    </row>
    <row r="44103" spans="37:37" ht="12.75">
      <c r="AK44103" s="121"/>
    </row>
    <row r="44104" spans="37:37" ht="12.75">
      <c r="AK44104" s="121"/>
    </row>
    <row r="44105" spans="37:37" ht="12.75">
      <c r="AK44105" s="121"/>
    </row>
    <row r="44106" spans="37:37" ht="12.75">
      <c r="AK44106" s="121"/>
    </row>
    <row r="44107" spans="37:37" ht="12.75">
      <c r="AK44107" s="121"/>
    </row>
    <row r="44108" spans="37:37" ht="12.75">
      <c r="AK44108" s="121"/>
    </row>
    <row r="44109" spans="37:37" ht="12.75">
      <c r="AK44109" s="121"/>
    </row>
    <row r="44110" spans="37:37" ht="12.75">
      <c r="AK44110" s="121"/>
    </row>
    <row r="44111" spans="37:37" ht="12.75">
      <c r="AK44111" s="121"/>
    </row>
    <row r="44112" spans="37:37" ht="12.75">
      <c r="AK44112" s="121"/>
    </row>
    <row r="44113" spans="37:37" ht="12.75">
      <c r="AK44113" s="121"/>
    </row>
    <row r="44114" spans="37:37" ht="12.75">
      <c r="AK44114" s="121"/>
    </row>
    <row r="44115" spans="37:37" ht="12.75">
      <c r="AK44115" s="121"/>
    </row>
    <row r="44116" spans="37:37" ht="12.75">
      <c r="AK44116" s="121"/>
    </row>
    <row r="44117" spans="37:37" ht="12.75">
      <c r="AK44117" s="121"/>
    </row>
    <row r="44118" spans="37:37" ht="12.75">
      <c r="AK44118" s="121"/>
    </row>
    <row r="44119" spans="37:37" ht="12.75">
      <c r="AK44119" s="121"/>
    </row>
    <row r="44120" spans="37:37" ht="12.75">
      <c r="AK44120" s="121"/>
    </row>
    <row r="44121" spans="37:37" ht="12.75">
      <c r="AK44121" s="121"/>
    </row>
    <row r="44122" spans="37:37" ht="12.75">
      <c r="AK44122" s="121"/>
    </row>
    <row r="44123" spans="37:37" ht="12.75">
      <c r="AK44123" s="121"/>
    </row>
    <row r="44124" spans="37:37" ht="12.75">
      <c r="AK44124" s="121"/>
    </row>
    <row r="44125" spans="37:37" ht="12.75">
      <c r="AK44125" s="121"/>
    </row>
    <row r="44126" spans="37:37" ht="12.75">
      <c r="AK44126" s="121"/>
    </row>
    <row r="44127" spans="37:37" ht="12.75">
      <c r="AK44127" s="121"/>
    </row>
    <row r="44128" spans="37:37" ht="12.75">
      <c r="AK44128" s="121"/>
    </row>
    <row r="44129" spans="37:37" ht="12.75">
      <c r="AK44129" s="121"/>
    </row>
    <row r="44130" spans="37:37" ht="12.75">
      <c r="AK44130" s="121"/>
    </row>
    <row r="44131" spans="37:37" ht="12.75">
      <c r="AK44131" s="121"/>
    </row>
    <row r="44132" spans="37:37" ht="12.75">
      <c r="AK44132" s="121"/>
    </row>
    <row r="44133" spans="37:37" ht="12.75">
      <c r="AK44133" s="121"/>
    </row>
    <row r="44134" spans="37:37" ht="12.75">
      <c r="AK44134" s="121"/>
    </row>
    <row r="44135" spans="37:37" ht="12.75">
      <c r="AK44135" s="121"/>
    </row>
    <row r="44136" spans="37:37" ht="12.75">
      <c r="AK44136" s="121"/>
    </row>
    <row r="44137" spans="37:37" ht="12.75">
      <c r="AK44137" s="121"/>
    </row>
    <row r="44138" spans="37:37" ht="12.75">
      <c r="AK44138" s="121"/>
    </row>
    <row r="44139" spans="37:37" ht="12.75">
      <c r="AK44139" s="121"/>
    </row>
    <row r="44140" spans="37:37" ht="12.75">
      <c r="AK44140" s="121"/>
    </row>
    <row r="44141" spans="37:37" ht="12.75">
      <c r="AK44141" s="121"/>
    </row>
    <row r="44142" spans="37:37" ht="12.75">
      <c r="AK44142" s="121"/>
    </row>
    <row r="44143" spans="37:37" ht="12.75">
      <c r="AK44143" s="121"/>
    </row>
    <row r="44144" spans="37:37" ht="12.75">
      <c r="AK44144" s="121"/>
    </row>
    <row r="44145" spans="37:37" ht="12.75">
      <c r="AK44145" s="121"/>
    </row>
    <row r="44146" spans="37:37" ht="12.75">
      <c r="AK44146" s="121"/>
    </row>
    <row r="44147" spans="37:37" ht="12.75">
      <c r="AK44147" s="121"/>
    </row>
    <row r="44148" spans="37:37" ht="12.75">
      <c r="AK44148" s="121"/>
    </row>
    <row r="44149" spans="37:37" ht="12.75">
      <c r="AK44149" s="121"/>
    </row>
    <row r="44150" spans="37:37" ht="12.75">
      <c r="AK44150" s="121"/>
    </row>
    <row r="44151" spans="37:37" ht="12.75">
      <c r="AK44151" s="121"/>
    </row>
    <row r="44152" spans="37:37" ht="12.75">
      <c r="AK44152" s="121"/>
    </row>
    <row r="44153" spans="37:37" ht="12.75">
      <c r="AK44153" s="121"/>
    </row>
    <row r="44154" spans="37:37" ht="12.75">
      <c r="AK44154" s="121"/>
    </row>
    <row r="44155" spans="37:37" ht="12.75">
      <c r="AK44155" s="121"/>
    </row>
    <row r="44156" spans="37:37" ht="12.75">
      <c r="AK44156" s="121"/>
    </row>
    <row r="44157" spans="37:37" ht="12.75">
      <c r="AK44157" s="121"/>
    </row>
    <row r="44158" spans="37:37" ht="12.75">
      <c r="AK44158" s="121"/>
    </row>
    <row r="44159" spans="37:37" ht="12.75">
      <c r="AK44159" s="121"/>
    </row>
    <row r="44160" spans="37:37" ht="12.75">
      <c r="AK44160" s="121"/>
    </row>
    <row r="44161" spans="37:37" ht="12.75">
      <c r="AK44161" s="121"/>
    </row>
    <row r="44162" spans="37:37" ht="12.75">
      <c r="AK44162" s="121"/>
    </row>
    <row r="44163" spans="37:37" ht="12.75">
      <c r="AK44163" s="121"/>
    </row>
    <row r="44164" spans="37:37" ht="12.75">
      <c r="AK44164" s="121"/>
    </row>
    <row r="44165" spans="37:37" ht="12.75">
      <c r="AK44165" s="121"/>
    </row>
    <row r="44166" spans="37:37" ht="12.75">
      <c r="AK44166" s="121"/>
    </row>
    <row r="44167" spans="37:37" ht="12.75">
      <c r="AK44167" s="121"/>
    </row>
    <row r="44168" spans="37:37" ht="12.75">
      <c r="AK44168" s="121"/>
    </row>
    <row r="44169" spans="37:37" ht="12.75">
      <c r="AK44169" s="121"/>
    </row>
    <row r="44170" spans="37:37" ht="12.75">
      <c r="AK44170" s="121"/>
    </row>
    <row r="44171" spans="37:37" ht="12.75">
      <c r="AK44171" s="121"/>
    </row>
    <row r="44172" spans="37:37" ht="12.75">
      <c r="AK44172" s="121"/>
    </row>
    <row r="44173" spans="37:37" ht="12.75">
      <c r="AK44173" s="121"/>
    </row>
    <row r="44174" spans="37:37" ht="12.75">
      <c r="AK44174" s="121"/>
    </row>
    <row r="44175" spans="37:37" ht="12.75">
      <c r="AK44175" s="121"/>
    </row>
    <row r="44176" spans="37:37" ht="12.75">
      <c r="AK44176" s="121"/>
    </row>
    <row r="44177" spans="37:37" ht="12.75">
      <c r="AK44177" s="121"/>
    </row>
    <row r="44178" spans="37:37" ht="12.75">
      <c r="AK44178" s="121"/>
    </row>
    <row r="44179" spans="37:37" ht="12.75">
      <c r="AK44179" s="121"/>
    </row>
    <row r="44180" spans="37:37" ht="12.75">
      <c r="AK44180" s="121"/>
    </row>
    <row r="44181" spans="37:37" ht="12.75">
      <c r="AK44181" s="121"/>
    </row>
    <row r="44182" spans="37:37" ht="12.75">
      <c r="AK44182" s="121"/>
    </row>
    <row r="44183" spans="37:37" ht="12.75">
      <c r="AK44183" s="121"/>
    </row>
    <row r="44184" spans="37:37" ht="12.75">
      <c r="AK44184" s="121"/>
    </row>
    <row r="44185" spans="37:37" ht="12.75">
      <c r="AK44185" s="121"/>
    </row>
    <row r="44186" spans="37:37" ht="12.75">
      <c r="AK44186" s="121"/>
    </row>
    <row r="44187" spans="37:37" ht="12.75">
      <c r="AK44187" s="121"/>
    </row>
    <row r="44188" spans="37:37" ht="12.75">
      <c r="AK44188" s="121"/>
    </row>
    <row r="44189" spans="37:37" ht="12.75">
      <c r="AK44189" s="121"/>
    </row>
    <row r="44190" spans="37:37" ht="12.75">
      <c r="AK44190" s="121"/>
    </row>
    <row r="44191" spans="37:37" ht="12.75">
      <c r="AK44191" s="121"/>
    </row>
    <row r="44192" spans="37:37" ht="12.75">
      <c r="AK44192" s="121"/>
    </row>
    <row r="44193" spans="37:37" ht="12.75">
      <c r="AK44193" s="121"/>
    </row>
    <row r="44194" spans="37:37" ht="12.75">
      <c r="AK44194" s="121"/>
    </row>
    <row r="44195" spans="37:37" ht="12.75">
      <c r="AK44195" s="121"/>
    </row>
    <row r="44196" spans="37:37" ht="12.75">
      <c r="AK44196" s="121"/>
    </row>
    <row r="44197" spans="37:37" ht="12.75">
      <c r="AK44197" s="121"/>
    </row>
    <row r="44198" spans="37:37" ht="12.75">
      <c r="AK44198" s="121"/>
    </row>
    <row r="44199" spans="37:37" ht="12.75">
      <c r="AK44199" s="121"/>
    </row>
    <row r="44200" spans="37:37" ht="12.75">
      <c r="AK44200" s="121"/>
    </row>
    <row r="44201" spans="37:37" ht="12.75">
      <c r="AK44201" s="121"/>
    </row>
    <row r="44202" spans="37:37" ht="12.75">
      <c r="AK44202" s="121"/>
    </row>
    <row r="44203" spans="37:37" ht="12.75">
      <c r="AK44203" s="121"/>
    </row>
    <row r="44204" spans="37:37" ht="12.75">
      <c r="AK44204" s="121"/>
    </row>
    <row r="44205" spans="37:37" ht="12.75">
      <c r="AK44205" s="121"/>
    </row>
    <row r="44206" spans="37:37" ht="12.75">
      <c r="AK44206" s="121"/>
    </row>
    <row r="44207" spans="37:37" ht="12.75">
      <c r="AK44207" s="121"/>
    </row>
    <row r="44208" spans="37:37" ht="12.75">
      <c r="AK44208" s="121"/>
    </row>
    <row r="44209" spans="37:37" ht="12.75">
      <c r="AK44209" s="121"/>
    </row>
    <row r="44210" spans="37:37" ht="12.75">
      <c r="AK44210" s="121"/>
    </row>
    <row r="44211" spans="37:37" ht="12.75">
      <c r="AK44211" s="121"/>
    </row>
    <row r="44212" spans="37:37" ht="12.75">
      <c r="AK44212" s="121"/>
    </row>
    <row r="44213" spans="37:37" ht="12.75">
      <c r="AK44213" s="121"/>
    </row>
    <row r="44214" spans="37:37" ht="12.75">
      <c r="AK44214" s="121"/>
    </row>
    <row r="44215" spans="37:37" ht="12.75">
      <c r="AK44215" s="121"/>
    </row>
    <row r="44216" spans="37:37" ht="12.75">
      <c r="AK44216" s="121"/>
    </row>
    <row r="44217" spans="37:37" ht="12.75">
      <c r="AK44217" s="121"/>
    </row>
    <row r="44218" spans="37:37" ht="12.75">
      <c r="AK44218" s="121"/>
    </row>
    <row r="44219" spans="37:37" ht="12.75">
      <c r="AK44219" s="121"/>
    </row>
    <row r="44220" spans="37:37" ht="12.75">
      <c r="AK44220" s="121"/>
    </row>
    <row r="44221" spans="37:37" ht="12.75">
      <c r="AK44221" s="121"/>
    </row>
    <row r="44222" spans="37:37" ht="12.75">
      <c r="AK44222" s="121"/>
    </row>
    <row r="44223" spans="37:37" ht="12.75">
      <c r="AK44223" s="121"/>
    </row>
    <row r="44224" spans="37:37" ht="12.75">
      <c r="AK44224" s="121"/>
    </row>
    <row r="44225" spans="37:37" ht="12.75">
      <c r="AK44225" s="121"/>
    </row>
    <row r="44226" spans="37:37" ht="12.75">
      <c r="AK44226" s="121"/>
    </row>
    <row r="44227" spans="37:37" ht="12.75">
      <c r="AK44227" s="121"/>
    </row>
    <row r="44228" spans="37:37" ht="12.75">
      <c r="AK44228" s="121"/>
    </row>
    <row r="44229" spans="37:37" ht="12.75">
      <c r="AK44229" s="121"/>
    </row>
    <row r="44230" spans="37:37" ht="12.75">
      <c r="AK44230" s="121"/>
    </row>
    <row r="44231" spans="37:37" ht="12.75">
      <c r="AK44231" s="121"/>
    </row>
    <row r="44232" spans="37:37" ht="12.75">
      <c r="AK44232" s="121"/>
    </row>
    <row r="44233" spans="37:37" ht="12.75">
      <c r="AK44233" s="121"/>
    </row>
    <row r="44234" spans="37:37" ht="12.75">
      <c r="AK44234" s="121"/>
    </row>
    <row r="44235" spans="37:37" ht="12.75">
      <c r="AK44235" s="121"/>
    </row>
    <row r="44236" spans="37:37" ht="12.75">
      <c r="AK44236" s="121"/>
    </row>
    <row r="44237" spans="37:37" ht="12.75">
      <c r="AK44237" s="121"/>
    </row>
    <row r="44238" spans="37:37" ht="12.75">
      <c r="AK44238" s="121"/>
    </row>
    <row r="44239" spans="37:37" ht="12.75">
      <c r="AK44239" s="121"/>
    </row>
    <row r="44240" spans="37:37" ht="12.75">
      <c r="AK44240" s="121"/>
    </row>
    <row r="44241" spans="37:37" ht="12.75">
      <c r="AK44241" s="121"/>
    </row>
    <row r="44242" spans="37:37" ht="12.75">
      <c r="AK44242" s="121"/>
    </row>
    <row r="44243" spans="37:37" ht="12.75">
      <c r="AK44243" s="121"/>
    </row>
    <row r="44244" spans="37:37" ht="12.75">
      <c r="AK44244" s="121"/>
    </row>
    <row r="44245" spans="37:37" ht="12.75">
      <c r="AK44245" s="121"/>
    </row>
    <row r="44246" spans="37:37" ht="12.75">
      <c r="AK44246" s="121"/>
    </row>
    <row r="44247" spans="37:37" ht="12.75">
      <c r="AK44247" s="121"/>
    </row>
    <row r="44248" spans="37:37" ht="12.75">
      <c r="AK44248" s="121"/>
    </row>
    <row r="44249" spans="37:37" ht="12.75">
      <c r="AK44249" s="121"/>
    </row>
    <row r="44250" spans="37:37" ht="12.75">
      <c r="AK44250" s="121"/>
    </row>
    <row r="44251" spans="37:37" ht="12.75">
      <c r="AK44251" s="121"/>
    </row>
    <row r="44252" spans="37:37" ht="12.75">
      <c r="AK44252" s="121"/>
    </row>
    <row r="44253" spans="37:37" ht="12.75">
      <c r="AK44253" s="121"/>
    </row>
    <row r="44254" spans="37:37" ht="12.75">
      <c r="AK44254" s="121"/>
    </row>
    <row r="44255" spans="37:37" ht="12.75">
      <c r="AK44255" s="121"/>
    </row>
    <row r="44256" spans="37:37" ht="12.75">
      <c r="AK44256" s="121"/>
    </row>
    <row r="44257" spans="37:37" ht="12.75">
      <c r="AK44257" s="121"/>
    </row>
    <row r="44258" spans="37:37" ht="12.75">
      <c r="AK44258" s="121"/>
    </row>
    <row r="44259" spans="37:37" ht="12.75">
      <c r="AK44259" s="121"/>
    </row>
    <row r="44260" spans="37:37" ht="12.75">
      <c r="AK44260" s="121"/>
    </row>
    <row r="44261" spans="37:37" ht="12.75">
      <c r="AK44261" s="121"/>
    </row>
    <row r="44262" spans="37:37" ht="12.75">
      <c r="AK44262" s="121"/>
    </row>
    <row r="44263" spans="37:37" ht="12.75">
      <c r="AK44263" s="121"/>
    </row>
    <row r="44264" spans="37:37" ht="12.75">
      <c r="AK44264" s="121"/>
    </row>
    <row r="44265" spans="37:37" ht="12.75">
      <c r="AK44265" s="121"/>
    </row>
    <row r="44266" spans="37:37" ht="12.75">
      <c r="AK44266" s="121"/>
    </row>
    <row r="44267" spans="37:37" ht="12.75">
      <c r="AK44267" s="121"/>
    </row>
    <row r="44268" spans="37:37" ht="12.75">
      <c r="AK44268" s="121"/>
    </row>
    <row r="44269" spans="37:37" ht="12.75">
      <c r="AK44269" s="121"/>
    </row>
    <row r="44270" spans="37:37" ht="12.75">
      <c r="AK44270" s="121"/>
    </row>
    <row r="44271" spans="37:37" ht="12.75">
      <c r="AK44271" s="121"/>
    </row>
    <row r="44272" spans="37:37" ht="12.75">
      <c r="AK44272" s="121"/>
    </row>
    <row r="44273" spans="37:37" ht="12.75">
      <c r="AK44273" s="121"/>
    </row>
    <row r="44274" spans="37:37" ht="12.75">
      <c r="AK44274" s="121"/>
    </row>
    <row r="44275" spans="37:37" ht="12.75">
      <c r="AK44275" s="121"/>
    </row>
    <row r="44276" spans="37:37" ht="12.75">
      <c r="AK44276" s="121"/>
    </row>
    <row r="44277" spans="37:37" ht="12.75">
      <c r="AK44277" s="121"/>
    </row>
    <row r="44278" spans="37:37" ht="12.75">
      <c r="AK44278" s="121"/>
    </row>
    <row r="44279" spans="37:37" ht="12.75">
      <c r="AK44279" s="121"/>
    </row>
    <row r="44280" spans="37:37" ht="12.75">
      <c r="AK44280" s="121"/>
    </row>
    <row r="44281" spans="37:37" ht="12.75">
      <c r="AK44281" s="121"/>
    </row>
    <row r="44282" spans="37:37" ht="12.75">
      <c r="AK44282" s="121"/>
    </row>
    <row r="44283" spans="37:37" ht="12.75">
      <c r="AK44283" s="121"/>
    </row>
    <row r="44284" spans="37:37" ht="12.75">
      <c r="AK44284" s="121"/>
    </row>
    <row r="44285" spans="37:37" ht="12.75">
      <c r="AK44285" s="121"/>
    </row>
    <row r="44286" spans="37:37" ht="12.75">
      <c r="AK44286" s="121"/>
    </row>
    <row r="44287" spans="37:37" ht="12.75">
      <c r="AK44287" s="121"/>
    </row>
    <row r="44288" spans="37:37" ht="12.75">
      <c r="AK44288" s="121"/>
    </row>
    <row r="44289" spans="37:37" ht="12.75">
      <c r="AK44289" s="121"/>
    </row>
    <row r="44290" spans="37:37" ht="12.75">
      <c r="AK44290" s="121"/>
    </row>
    <row r="44291" spans="37:37" ht="12.75">
      <c r="AK44291" s="121"/>
    </row>
    <row r="44292" spans="37:37" ht="12.75">
      <c r="AK44292" s="121"/>
    </row>
    <row r="44293" spans="37:37" ht="12.75">
      <c r="AK44293" s="121"/>
    </row>
    <row r="44294" spans="37:37" ht="12.75">
      <c r="AK44294" s="121"/>
    </row>
    <row r="44295" spans="37:37" ht="12.75">
      <c r="AK44295" s="121"/>
    </row>
    <row r="44296" spans="37:37" ht="12.75">
      <c r="AK44296" s="121"/>
    </row>
    <row r="44297" spans="37:37" ht="12.75">
      <c r="AK44297" s="121"/>
    </row>
    <row r="44298" spans="37:37" ht="12.75">
      <c r="AK44298" s="121"/>
    </row>
    <row r="44299" spans="37:37" ht="12.75">
      <c r="AK44299" s="121"/>
    </row>
    <row r="44300" spans="37:37" ht="12.75">
      <c r="AK44300" s="121"/>
    </row>
    <row r="44301" spans="37:37" ht="12.75">
      <c r="AK44301" s="121"/>
    </row>
    <row r="44302" spans="37:37" ht="12.75">
      <c r="AK44302" s="121"/>
    </row>
    <row r="44303" spans="37:37" ht="12.75">
      <c r="AK44303" s="121"/>
    </row>
    <row r="44304" spans="37:37" ht="12.75">
      <c r="AK44304" s="121"/>
    </row>
    <row r="44305" spans="37:37" ht="12.75">
      <c r="AK44305" s="121"/>
    </row>
    <row r="44306" spans="37:37" ht="12.75">
      <c r="AK44306" s="121"/>
    </row>
    <row r="44307" spans="37:37" ht="12.75">
      <c r="AK44307" s="121"/>
    </row>
    <row r="44308" spans="37:37" ht="12.75">
      <c r="AK44308" s="121"/>
    </row>
    <row r="44309" spans="37:37" ht="12.75">
      <c r="AK44309" s="121"/>
    </row>
    <row r="44310" spans="37:37" ht="12.75">
      <c r="AK44310" s="121"/>
    </row>
    <row r="44311" spans="37:37" ht="12.75">
      <c r="AK44311" s="121"/>
    </row>
    <row r="44312" spans="37:37" ht="12.75">
      <c r="AK44312" s="121"/>
    </row>
    <row r="44313" spans="37:37" ht="12.75">
      <c r="AK44313" s="121"/>
    </row>
    <row r="44314" spans="37:37" ht="12.75">
      <c r="AK44314" s="121"/>
    </row>
    <row r="44315" spans="37:37" ht="12.75">
      <c r="AK44315" s="121"/>
    </row>
    <row r="44316" spans="37:37" ht="12.75">
      <c r="AK44316" s="121"/>
    </row>
    <row r="44317" spans="37:37" ht="12.75">
      <c r="AK44317" s="121"/>
    </row>
    <row r="44318" spans="37:37" ht="12.75">
      <c r="AK44318" s="121"/>
    </row>
    <row r="44319" spans="37:37" ht="12.75">
      <c r="AK44319" s="121"/>
    </row>
    <row r="44320" spans="37:37" ht="12.75">
      <c r="AK44320" s="121"/>
    </row>
    <row r="44321" spans="37:37" ht="12.75">
      <c r="AK44321" s="121"/>
    </row>
    <row r="44322" spans="37:37" ht="12.75">
      <c r="AK44322" s="121"/>
    </row>
    <row r="44323" spans="37:37" ht="12.75">
      <c r="AK44323" s="121"/>
    </row>
    <row r="44324" spans="37:37" ht="12.75">
      <c r="AK44324" s="121"/>
    </row>
    <row r="44325" spans="37:37" ht="12.75">
      <c r="AK44325" s="121"/>
    </row>
    <row r="44326" spans="37:37" ht="12.75">
      <c r="AK44326" s="121"/>
    </row>
    <row r="44327" spans="37:37" ht="12.75">
      <c r="AK44327" s="121"/>
    </row>
    <row r="44328" spans="37:37" ht="12.75">
      <c r="AK44328" s="121"/>
    </row>
    <row r="44329" spans="37:37" ht="12.75">
      <c r="AK44329" s="121"/>
    </row>
    <row r="44330" spans="37:37" ht="12.75">
      <c r="AK44330" s="121"/>
    </row>
    <row r="44331" spans="37:37" ht="12.75">
      <c r="AK44331" s="121"/>
    </row>
    <row r="44332" spans="37:37" ht="12.75">
      <c r="AK44332" s="121"/>
    </row>
    <row r="44333" spans="37:37" ht="12.75">
      <c r="AK44333" s="121"/>
    </row>
    <row r="44334" spans="37:37" ht="12.75">
      <c r="AK44334" s="121"/>
    </row>
    <row r="44335" spans="37:37" ht="12.75">
      <c r="AK44335" s="121"/>
    </row>
    <row r="44336" spans="37:37" ht="12.75">
      <c r="AK44336" s="121"/>
    </row>
    <row r="44337" spans="37:37" ht="12.75">
      <c r="AK44337" s="121"/>
    </row>
    <row r="44338" spans="37:37" ht="12.75">
      <c r="AK44338" s="121"/>
    </row>
    <row r="44339" spans="37:37" ht="12.75">
      <c r="AK44339" s="121"/>
    </row>
    <row r="44340" spans="37:37" ht="12.75">
      <c r="AK44340" s="121"/>
    </row>
    <row r="44341" spans="37:37" ht="12.75">
      <c r="AK44341" s="121"/>
    </row>
    <row r="44342" spans="37:37" ht="12.75">
      <c r="AK44342" s="121"/>
    </row>
    <row r="44343" spans="37:37" ht="12.75">
      <c r="AK44343" s="121"/>
    </row>
    <row r="44344" spans="37:37" ht="12.75">
      <c r="AK44344" s="121"/>
    </row>
    <row r="44345" spans="37:37" ht="12.75">
      <c r="AK44345" s="121"/>
    </row>
    <row r="44346" spans="37:37" ht="12.75">
      <c r="AK44346" s="121"/>
    </row>
    <row r="44347" spans="37:37" ht="12.75">
      <c r="AK44347" s="121"/>
    </row>
    <row r="44348" spans="37:37" ht="12.75">
      <c r="AK44348" s="121"/>
    </row>
    <row r="44349" spans="37:37" ht="12.75">
      <c r="AK44349" s="121"/>
    </row>
    <row r="44350" spans="37:37" ht="12.75">
      <c r="AK44350" s="121"/>
    </row>
    <row r="44351" spans="37:37" ht="12.75">
      <c r="AK44351" s="121"/>
    </row>
    <row r="44352" spans="37:37" ht="12.75">
      <c r="AK44352" s="121"/>
    </row>
    <row r="44353" spans="37:37" ht="12.75">
      <c r="AK44353" s="121"/>
    </row>
    <row r="44354" spans="37:37" ht="12.75">
      <c r="AK44354" s="121"/>
    </row>
    <row r="44355" spans="37:37" ht="12.75">
      <c r="AK44355" s="121"/>
    </row>
    <row r="44356" spans="37:37" ht="12.75">
      <c r="AK44356" s="121"/>
    </row>
    <row r="44357" spans="37:37" ht="12.75">
      <c r="AK44357" s="121"/>
    </row>
    <row r="44358" spans="37:37" ht="12.75">
      <c r="AK44358" s="121"/>
    </row>
    <row r="44359" spans="37:37" ht="12.75">
      <c r="AK44359" s="121"/>
    </row>
    <row r="44360" spans="37:37" ht="12.75">
      <c r="AK44360" s="121"/>
    </row>
    <row r="44361" spans="37:37" ht="12.75">
      <c r="AK44361" s="121"/>
    </row>
    <row r="44362" spans="37:37" ht="12.75">
      <c r="AK44362" s="121"/>
    </row>
    <row r="44363" spans="37:37" ht="12.75">
      <c r="AK44363" s="121"/>
    </row>
    <row r="44364" spans="37:37" ht="12.75">
      <c r="AK44364" s="121"/>
    </row>
    <row r="44365" spans="37:37" ht="12.75">
      <c r="AK44365" s="121"/>
    </row>
    <row r="44366" spans="37:37" ht="12.75">
      <c r="AK44366" s="121"/>
    </row>
    <row r="44367" spans="37:37" ht="12.75">
      <c r="AK44367" s="121"/>
    </row>
    <row r="44368" spans="37:37" ht="12.75">
      <c r="AK44368" s="121"/>
    </row>
    <row r="44369" spans="37:37" ht="12.75">
      <c r="AK44369" s="121"/>
    </row>
    <row r="44370" spans="37:37" ht="12.75">
      <c r="AK44370" s="121"/>
    </row>
    <row r="44371" spans="37:37" ht="12.75">
      <c r="AK44371" s="121"/>
    </row>
    <row r="44372" spans="37:37" ht="12.75">
      <c r="AK44372" s="121"/>
    </row>
    <row r="44373" spans="37:37" ht="12.75">
      <c r="AK44373" s="121"/>
    </row>
    <row r="44374" spans="37:37" ht="12.75">
      <c r="AK44374" s="121"/>
    </row>
    <row r="44375" spans="37:37" ht="12.75">
      <c r="AK44375" s="121"/>
    </row>
    <row r="44376" spans="37:37" ht="12.75">
      <c r="AK44376" s="121"/>
    </row>
    <row r="44377" spans="37:37" ht="12.75">
      <c r="AK44377" s="121"/>
    </row>
    <row r="44378" spans="37:37" ht="12.75">
      <c r="AK44378" s="121"/>
    </row>
    <row r="44379" spans="37:37" ht="12.75">
      <c r="AK44379" s="121"/>
    </row>
    <row r="44380" spans="37:37" ht="12.75">
      <c r="AK44380" s="121"/>
    </row>
    <row r="44381" spans="37:37" ht="12.75">
      <c r="AK44381" s="121"/>
    </row>
    <row r="44382" spans="37:37" ht="12.75">
      <c r="AK44382" s="121"/>
    </row>
    <row r="44383" spans="37:37" ht="12.75">
      <c r="AK44383" s="121"/>
    </row>
    <row r="44384" spans="37:37" ht="12.75">
      <c r="AK44384" s="121"/>
    </row>
    <row r="44385" spans="37:37" ht="12.75">
      <c r="AK44385" s="121"/>
    </row>
    <row r="44386" spans="37:37" ht="12.75">
      <c r="AK44386" s="121"/>
    </row>
    <row r="44387" spans="37:37" ht="12.75">
      <c r="AK44387" s="121"/>
    </row>
    <row r="44388" spans="37:37" ht="12.75">
      <c r="AK44388" s="121"/>
    </row>
    <row r="44389" spans="37:37" ht="12.75">
      <c r="AK44389" s="121"/>
    </row>
    <row r="44390" spans="37:37" ht="12.75">
      <c r="AK44390" s="121"/>
    </row>
    <row r="44391" spans="37:37" ht="12.75">
      <c r="AK44391" s="121"/>
    </row>
    <row r="44392" spans="37:37" ht="12.75">
      <c r="AK44392" s="121"/>
    </row>
    <row r="44393" spans="37:37" ht="12.75">
      <c r="AK44393" s="121"/>
    </row>
    <row r="44394" spans="37:37" ht="12.75">
      <c r="AK44394" s="121"/>
    </row>
    <row r="44395" spans="37:37" ht="12.75">
      <c r="AK44395" s="121"/>
    </row>
    <row r="44396" spans="37:37" ht="12.75">
      <c r="AK44396" s="121"/>
    </row>
    <row r="44397" spans="37:37" ht="12.75">
      <c r="AK44397" s="121"/>
    </row>
    <row r="44398" spans="37:37" ht="12.75">
      <c r="AK44398" s="121"/>
    </row>
    <row r="44399" spans="37:37" ht="12.75">
      <c r="AK44399" s="121"/>
    </row>
    <row r="44400" spans="37:37" ht="12.75">
      <c r="AK44400" s="121"/>
    </row>
    <row r="44401" spans="37:37" ht="12.75">
      <c r="AK44401" s="121"/>
    </row>
    <row r="44402" spans="37:37" ht="12.75">
      <c r="AK44402" s="121"/>
    </row>
    <row r="44403" spans="37:37" ht="12.75">
      <c r="AK44403" s="121"/>
    </row>
    <row r="44404" spans="37:37" ht="12.75">
      <c r="AK44404" s="121"/>
    </row>
    <row r="44405" spans="37:37" ht="12.75">
      <c r="AK44405" s="121"/>
    </row>
    <row r="44406" spans="37:37" ht="12.75">
      <c r="AK44406" s="121"/>
    </row>
    <row r="44407" spans="37:37" ht="12.75">
      <c r="AK44407" s="121"/>
    </row>
    <row r="44408" spans="37:37" ht="12.75">
      <c r="AK44408" s="121"/>
    </row>
    <row r="44409" spans="37:37" ht="12.75">
      <c r="AK44409" s="121"/>
    </row>
    <row r="44410" spans="37:37" ht="12.75">
      <c r="AK44410" s="121"/>
    </row>
    <row r="44411" spans="37:37" ht="12.75">
      <c r="AK44411" s="121"/>
    </row>
    <row r="44412" spans="37:37" ht="12.75">
      <c r="AK44412" s="121"/>
    </row>
    <row r="44413" spans="37:37" ht="12.75">
      <c r="AK44413" s="121"/>
    </row>
    <row r="44414" spans="37:37" ht="12.75">
      <c r="AK44414" s="121"/>
    </row>
    <row r="44415" spans="37:37" ht="12.75">
      <c r="AK44415" s="121"/>
    </row>
    <row r="44416" spans="37:37" ht="12.75">
      <c r="AK44416" s="121"/>
    </row>
    <row r="44417" spans="37:37" ht="12.75">
      <c r="AK44417" s="121"/>
    </row>
    <row r="44418" spans="37:37" ht="12.75">
      <c r="AK44418" s="121"/>
    </row>
    <row r="44419" spans="37:37" ht="12.75">
      <c r="AK44419" s="121"/>
    </row>
    <row r="44420" spans="37:37" ht="12.75">
      <c r="AK44420" s="121"/>
    </row>
    <row r="44421" spans="37:37" ht="12.75">
      <c r="AK44421" s="121"/>
    </row>
    <row r="44422" spans="37:37" ht="12.75">
      <c r="AK44422" s="121"/>
    </row>
    <row r="44423" spans="37:37" ht="12.75">
      <c r="AK44423" s="121"/>
    </row>
    <row r="44424" spans="37:37" ht="12.75">
      <c r="AK44424" s="121"/>
    </row>
    <row r="44425" spans="37:37" ht="12.75">
      <c r="AK44425" s="121"/>
    </row>
    <row r="44426" spans="37:37" ht="12.75">
      <c r="AK44426" s="121"/>
    </row>
    <row r="44427" spans="37:37" ht="12.75">
      <c r="AK44427" s="121"/>
    </row>
    <row r="44428" spans="37:37" ht="12.75">
      <c r="AK44428" s="121"/>
    </row>
    <row r="44429" spans="37:37" ht="12.75">
      <c r="AK44429" s="121"/>
    </row>
    <row r="44430" spans="37:37" ht="12.75">
      <c r="AK44430" s="121"/>
    </row>
    <row r="44431" spans="37:37" ht="12.75">
      <c r="AK44431" s="121"/>
    </row>
    <row r="44432" spans="37:37" ht="12.75">
      <c r="AK44432" s="121"/>
    </row>
    <row r="44433" spans="37:37" ht="12.75">
      <c r="AK44433" s="121"/>
    </row>
    <row r="44434" spans="37:37" ht="12.75">
      <c r="AK44434" s="121"/>
    </row>
    <row r="44435" spans="37:37" ht="12.75">
      <c r="AK44435" s="121"/>
    </row>
    <row r="44436" spans="37:37" ht="12.75">
      <c r="AK44436" s="121"/>
    </row>
    <row r="44437" spans="37:37" ht="12.75">
      <c r="AK44437" s="121"/>
    </row>
    <row r="44438" spans="37:37" ht="12.75">
      <c r="AK44438" s="121"/>
    </row>
    <row r="44439" spans="37:37" ht="12.75">
      <c r="AK44439" s="121"/>
    </row>
    <row r="44440" spans="37:37" ht="12.75">
      <c r="AK44440" s="121"/>
    </row>
    <row r="44441" spans="37:37" ht="12.75">
      <c r="AK44441" s="121"/>
    </row>
    <row r="44442" spans="37:37" ht="12.75">
      <c r="AK44442" s="121"/>
    </row>
    <row r="44443" spans="37:37" ht="12.75">
      <c r="AK44443" s="121"/>
    </row>
    <row r="44444" spans="37:37" ht="12.75">
      <c r="AK44444" s="121"/>
    </row>
    <row r="44445" spans="37:37" ht="12.75">
      <c r="AK44445" s="121"/>
    </row>
    <row r="44446" spans="37:37" ht="12.75">
      <c r="AK44446" s="121"/>
    </row>
    <row r="44447" spans="37:37" ht="12.75">
      <c r="AK44447" s="121"/>
    </row>
    <row r="44448" spans="37:37" ht="12.75">
      <c r="AK44448" s="121"/>
    </row>
    <row r="44449" spans="37:37" ht="12.75">
      <c r="AK44449" s="121"/>
    </row>
    <row r="44450" spans="37:37" ht="12.75">
      <c r="AK44450" s="121"/>
    </row>
    <row r="44451" spans="37:37" ht="12.75">
      <c r="AK44451" s="121"/>
    </row>
    <row r="44452" spans="37:37" ht="12.75">
      <c r="AK44452" s="121"/>
    </row>
    <row r="44453" spans="37:37" ht="12.75">
      <c r="AK44453" s="121"/>
    </row>
    <row r="44454" spans="37:37" ht="12.75">
      <c r="AK44454" s="121"/>
    </row>
    <row r="44455" spans="37:37" ht="12.75">
      <c r="AK44455" s="121"/>
    </row>
    <row r="44456" spans="37:37" ht="12.75">
      <c r="AK44456" s="121"/>
    </row>
    <row r="44457" spans="37:37" ht="12.75">
      <c r="AK44457" s="121"/>
    </row>
    <row r="44458" spans="37:37" ht="12.75">
      <c r="AK44458" s="121"/>
    </row>
    <row r="44459" spans="37:37" ht="12.75">
      <c r="AK44459" s="121"/>
    </row>
    <row r="44460" spans="37:37" ht="12.75">
      <c r="AK44460" s="121"/>
    </row>
    <row r="44461" spans="37:37" ht="12.75">
      <c r="AK44461" s="121"/>
    </row>
    <row r="44462" spans="37:37" ht="12.75">
      <c r="AK44462" s="121"/>
    </row>
    <row r="44463" spans="37:37" ht="12.75">
      <c r="AK44463" s="121"/>
    </row>
    <row r="44464" spans="37:37" ht="12.75">
      <c r="AK44464" s="121"/>
    </row>
    <row r="44465" spans="37:37" ht="12.75">
      <c r="AK44465" s="121"/>
    </row>
    <row r="44466" spans="37:37" ht="12.75">
      <c r="AK44466" s="121"/>
    </row>
    <row r="44467" spans="37:37" ht="12.75">
      <c r="AK44467" s="121"/>
    </row>
    <row r="44468" spans="37:37" ht="12.75">
      <c r="AK44468" s="121"/>
    </row>
    <row r="44469" spans="37:37" ht="12.75">
      <c r="AK44469" s="121"/>
    </row>
    <row r="44470" spans="37:37" ht="12.75">
      <c r="AK44470" s="121"/>
    </row>
    <row r="44471" spans="37:37" ht="12.75">
      <c r="AK44471" s="121"/>
    </row>
    <row r="44472" spans="37:37" ht="12.75">
      <c r="AK44472" s="121"/>
    </row>
    <row r="44473" spans="37:37" ht="12.75">
      <c r="AK44473" s="121"/>
    </row>
    <row r="44474" spans="37:37" ht="12.75">
      <c r="AK44474" s="121"/>
    </row>
    <row r="44475" spans="37:37" ht="12.75">
      <c r="AK44475" s="121"/>
    </row>
    <row r="44476" spans="37:37" ht="12.75">
      <c r="AK44476" s="121"/>
    </row>
    <row r="44477" spans="37:37" ht="12.75">
      <c r="AK44477" s="121"/>
    </row>
    <row r="44478" spans="37:37" ht="12.75">
      <c r="AK44478" s="121"/>
    </row>
    <row r="44479" spans="37:37" ht="12.75">
      <c r="AK44479" s="121"/>
    </row>
    <row r="44480" spans="37:37" ht="12.75">
      <c r="AK44480" s="121"/>
    </row>
    <row r="44481" spans="37:37" ht="12.75">
      <c r="AK44481" s="121"/>
    </row>
    <row r="44482" spans="37:37" ht="12.75">
      <c r="AK44482" s="121"/>
    </row>
    <row r="44483" spans="37:37" ht="12.75">
      <c r="AK44483" s="121"/>
    </row>
    <row r="44484" spans="37:37" ht="12.75">
      <c r="AK44484" s="121"/>
    </row>
    <row r="44485" spans="37:37" ht="12.75">
      <c r="AK44485" s="121"/>
    </row>
    <row r="44486" spans="37:37" ht="12.75">
      <c r="AK44486" s="121"/>
    </row>
    <row r="44487" spans="37:37" ht="12.75">
      <c r="AK44487" s="121"/>
    </row>
    <row r="44488" spans="37:37" ht="12.75">
      <c r="AK44488" s="121"/>
    </row>
    <row r="44489" spans="37:37" ht="12.75">
      <c r="AK44489" s="121"/>
    </row>
    <row r="44490" spans="37:37" ht="12.75">
      <c r="AK44490" s="121"/>
    </row>
    <row r="44491" spans="37:37" ht="12.75">
      <c r="AK44491" s="121"/>
    </row>
    <row r="44492" spans="37:37" ht="12.75">
      <c r="AK44492" s="121"/>
    </row>
    <row r="44493" spans="37:37" ht="12.75">
      <c r="AK44493" s="121"/>
    </row>
    <row r="44494" spans="37:37" ht="12.75">
      <c r="AK44494" s="121"/>
    </row>
    <row r="44495" spans="37:37" ht="12.75">
      <c r="AK44495" s="121"/>
    </row>
    <row r="44496" spans="37:37" ht="12.75">
      <c r="AK44496" s="121"/>
    </row>
    <row r="44497" spans="37:37" ht="12.75">
      <c r="AK44497" s="121"/>
    </row>
    <row r="44498" spans="37:37" ht="12.75">
      <c r="AK44498" s="121"/>
    </row>
    <row r="44499" spans="37:37" ht="12.75">
      <c r="AK44499" s="121"/>
    </row>
    <row r="44500" spans="37:37" ht="12.75">
      <c r="AK44500" s="121"/>
    </row>
    <row r="44501" spans="37:37" ht="12.75">
      <c r="AK44501" s="121"/>
    </row>
    <row r="44502" spans="37:37" ht="12.75">
      <c r="AK44502" s="121"/>
    </row>
    <row r="44503" spans="37:37" ht="12.75">
      <c r="AK44503" s="121"/>
    </row>
    <row r="44504" spans="37:37" ht="12.75">
      <c r="AK44504" s="121"/>
    </row>
    <row r="44505" spans="37:37" ht="12.75">
      <c r="AK44505" s="121"/>
    </row>
    <row r="44506" spans="37:37" ht="12.75">
      <c r="AK44506" s="121"/>
    </row>
    <row r="44507" spans="37:37" ht="12.75">
      <c r="AK44507" s="121"/>
    </row>
    <row r="44508" spans="37:37" ht="12.75">
      <c r="AK44508" s="121"/>
    </row>
    <row r="44509" spans="37:37" ht="12.75">
      <c r="AK44509" s="121"/>
    </row>
    <row r="44510" spans="37:37" ht="12.75">
      <c r="AK44510" s="121"/>
    </row>
    <row r="44511" spans="37:37" ht="12.75">
      <c r="AK44511" s="121"/>
    </row>
    <row r="44512" spans="37:37" ht="12.75">
      <c r="AK44512" s="121"/>
    </row>
    <row r="44513" spans="37:37" ht="12.75">
      <c r="AK44513" s="121"/>
    </row>
    <row r="44514" spans="37:37" ht="12.75">
      <c r="AK44514" s="121"/>
    </row>
    <row r="44515" spans="37:37" ht="12.75">
      <c r="AK44515" s="121"/>
    </row>
    <row r="44516" spans="37:37" ht="12.75">
      <c r="AK44516" s="121"/>
    </row>
    <row r="44517" spans="37:37" ht="12.75">
      <c r="AK44517" s="121"/>
    </row>
    <row r="44518" spans="37:37" ht="12.75">
      <c r="AK44518" s="121"/>
    </row>
    <row r="44519" spans="37:37" ht="12.75">
      <c r="AK44519" s="121"/>
    </row>
    <row r="44520" spans="37:37" ht="12.75">
      <c r="AK44520" s="121"/>
    </row>
    <row r="44521" spans="37:37" ht="12.75">
      <c r="AK44521" s="121"/>
    </row>
    <row r="44522" spans="37:37" ht="12.75">
      <c r="AK44522" s="121"/>
    </row>
    <row r="44523" spans="37:37" ht="12.75">
      <c r="AK44523" s="121"/>
    </row>
    <row r="44524" spans="37:37" ht="12.75">
      <c r="AK44524" s="121"/>
    </row>
    <row r="44525" spans="37:37" ht="12.75">
      <c r="AK44525" s="121"/>
    </row>
    <row r="44526" spans="37:37" ht="12.75">
      <c r="AK44526" s="121"/>
    </row>
    <row r="44527" spans="37:37" ht="12.75">
      <c r="AK44527" s="121"/>
    </row>
    <row r="44528" spans="37:37" ht="12.75">
      <c r="AK44528" s="121"/>
    </row>
    <row r="44529" spans="37:37" ht="12.75">
      <c r="AK44529" s="121"/>
    </row>
    <row r="44530" spans="37:37" ht="12.75">
      <c r="AK44530" s="121"/>
    </row>
    <row r="44531" spans="37:37" ht="12.75">
      <c r="AK44531" s="121"/>
    </row>
    <row r="44532" spans="37:37" ht="12.75">
      <c r="AK44532" s="121"/>
    </row>
    <row r="44533" spans="37:37" ht="12.75">
      <c r="AK44533" s="121"/>
    </row>
    <row r="44534" spans="37:37" ht="12.75">
      <c r="AK44534" s="121"/>
    </row>
    <row r="44535" spans="37:37" ht="12.75">
      <c r="AK44535" s="121"/>
    </row>
    <row r="44536" spans="37:37" ht="12.75">
      <c r="AK44536" s="121"/>
    </row>
    <row r="44537" spans="37:37" ht="12.75">
      <c r="AK44537" s="121"/>
    </row>
    <row r="44538" spans="37:37" ht="12.75">
      <c r="AK44538" s="121"/>
    </row>
    <row r="44539" spans="37:37" ht="12.75">
      <c r="AK44539" s="121"/>
    </row>
    <row r="44540" spans="37:37" ht="12.75">
      <c r="AK44540" s="121"/>
    </row>
    <row r="44541" spans="37:37" ht="12.75">
      <c r="AK44541" s="121"/>
    </row>
    <row r="44542" spans="37:37" ht="12.75">
      <c r="AK44542" s="121"/>
    </row>
    <row r="44543" spans="37:37" ht="12.75">
      <c r="AK44543" s="121"/>
    </row>
    <row r="44544" spans="37:37" ht="12.75">
      <c r="AK44544" s="121"/>
    </row>
    <row r="44545" spans="37:37" ht="12.75">
      <c r="AK44545" s="121"/>
    </row>
    <row r="44546" spans="37:37" ht="12.75">
      <c r="AK44546" s="121"/>
    </row>
    <row r="44547" spans="37:37" ht="12.75">
      <c r="AK44547" s="121"/>
    </row>
    <row r="44548" spans="37:37" ht="12.75">
      <c r="AK44548" s="121"/>
    </row>
    <row r="44549" spans="37:37" ht="12.75">
      <c r="AK44549" s="121"/>
    </row>
    <row r="44550" spans="37:37" ht="12.75">
      <c r="AK44550" s="121"/>
    </row>
    <row r="44551" spans="37:37" ht="12.75">
      <c r="AK44551" s="121"/>
    </row>
    <row r="44552" spans="37:37" ht="12.75">
      <c r="AK44552" s="121"/>
    </row>
    <row r="44553" spans="37:37" ht="12.75">
      <c r="AK44553" s="121"/>
    </row>
    <row r="44554" spans="37:37" ht="12.75">
      <c r="AK44554" s="121"/>
    </row>
    <row r="44555" spans="37:37" ht="12.75">
      <c r="AK44555" s="121"/>
    </row>
    <row r="44556" spans="37:37" ht="12.75">
      <c r="AK44556" s="121"/>
    </row>
    <row r="44557" spans="37:37" ht="12.75">
      <c r="AK44557" s="121"/>
    </row>
    <row r="44558" spans="37:37" ht="12.75">
      <c r="AK44558" s="121"/>
    </row>
    <row r="44559" spans="37:37" ht="12.75">
      <c r="AK44559" s="121"/>
    </row>
    <row r="44560" spans="37:37" ht="12.75">
      <c r="AK44560" s="121"/>
    </row>
    <row r="44561" spans="37:37" ht="12.75">
      <c r="AK44561" s="121"/>
    </row>
    <row r="44562" spans="37:37" ht="12.75">
      <c r="AK44562" s="121"/>
    </row>
    <row r="44563" spans="37:37" ht="12.75">
      <c r="AK44563" s="121"/>
    </row>
    <row r="44564" spans="37:37" ht="12.75">
      <c r="AK44564" s="121"/>
    </row>
    <row r="44565" spans="37:37" ht="12.75">
      <c r="AK44565" s="121"/>
    </row>
    <row r="44566" spans="37:37" ht="12.75">
      <c r="AK44566" s="121"/>
    </row>
    <row r="44567" spans="37:37" ht="12.75">
      <c r="AK44567" s="121"/>
    </row>
    <row r="44568" spans="37:37" ht="12.75">
      <c r="AK44568" s="121"/>
    </row>
    <row r="44569" spans="37:37" ht="12.75">
      <c r="AK44569" s="121"/>
    </row>
    <row r="44570" spans="37:37" ht="12.75">
      <c r="AK44570" s="121"/>
    </row>
    <row r="44571" spans="37:37" ht="12.75">
      <c r="AK44571" s="121"/>
    </row>
    <row r="44572" spans="37:37" ht="12.75">
      <c r="AK44572" s="121"/>
    </row>
    <row r="44573" spans="37:37" ht="12.75">
      <c r="AK44573" s="121"/>
    </row>
    <row r="44574" spans="37:37" ht="12.75">
      <c r="AK44574" s="121"/>
    </row>
    <row r="44575" spans="37:37" ht="12.75">
      <c r="AK44575" s="121"/>
    </row>
    <row r="44576" spans="37:37" ht="12.75">
      <c r="AK44576" s="121"/>
    </row>
    <row r="44577" spans="37:37" ht="12.75">
      <c r="AK44577" s="121"/>
    </row>
    <row r="44578" spans="37:37" ht="12.75">
      <c r="AK44578" s="121"/>
    </row>
    <row r="44579" spans="37:37" ht="12.75">
      <c r="AK44579" s="121"/>
    </row>
    <row r="44580" spans="37:37" ht="12.75">
      <c r="AK44580" s="121"/>
    </row>
    <row r="44581" spans="37:37" ht="12.75">
      <c r="AK44581" s="121"/>
    </row>
    <row r="44582" spans="37:37" ht="12.75">
      <c r="AK44582" s="121"/>
    </row>
    <row r="44583" spans="37:37" ht="12.75">
      <c r="AK44583" s="121"/>
    </row>
    <row r="44584" spans="37:37" ht="12.75">
      <c r="AK44584" s="121"/>
    </row>
    <row r="44585" spans="37:37" ht="12.75">
      <c r="AK44585" s="121"/>
    </row>
    <row r="44586" spans="37:37" ht="12.75">
      <c r="AK44586" s="121"/>
    </row>
    <row r="44587" spans="37:37" ht="12.75">
      <c r="AK44587" s="121"/>
    </row>
    <row r="44588" spans="37:37" ht="12.75">
      <c r="AK44588" s="121"/>
    </row>
    <row r="44589" spans="37:37" ht="12.75">
      <c r="AK44589" s="121"/>
    </row>
    <row r="44590" spans="37:37" ht="12.75">
      <c r="AK44590" s="121"/>
    </row>
    <row r="44591" spans="37:37" ht="12.75">
      <c r="AK44591" s="121"/>
    </row>
    <row r="44592" spans="37:37" ht="12.75">
      <c r="AK44592" s="121"/>
    </row>
    <row r="44593" spans="37:37" ht="12.75">
      <c r="AK44593" s="121"/>
    </row>
    <row r="44594" spans="37:37" ht="12.75">
      <c r="AK44594" s="121"/>
    </row>
    <row r="44595" spans="37:37" ht="12.75">
      <c r="AK44595" s="121"/>
    </row>
    <row r="44596" spans="37:37" ht="12.75">
      <c r="AK44596" s="121"/>
    </row>
    <row r="44597" spans="37:37" ht="12.75">
      <c r="AK44597" s="121"/>
    </row>
    <row r="44598" spans="37:37" ht="12.75">
      <c r="AK44598" s="121"/>
    </row>
    <row r="44599" spans="37:37" ht="12.75">
      <c r="AK44599" s="121"/>
    </row>
    <row r="44600" spans="37:37" ht="12.75">
      <c r="AK44600" s="121"/>
    </row>
    <row r="44601" spans="37:37" ht="12.75">
      <c r="AK44601" s="121"/>
    </row>
    <row r="44602" spans="37:37" ht="12.75">
      <c r="AK44602" s="121"/>
    </row>
    <row r="44603" spans="37:37" ht="12.75">
      <c r="AK44603" s="121"/>
    </row>
    <row r="44604" spans="37:37" ht="12.75">
      <c r="AK44604" s="121"/>
    </row>
    <row r="44605" spans="37:37" ht="12.75">
      <c r="AK44605" s="121"/>
    </row>
    <row r="44606" spans="37:37" ht="12.75">
      <c r="AK44606" s="121"/>
    </row>
    <row r="44607" spans="37:37" ht="12.75">
      <c r="AK44607" s="121"/>
    </row>
    <row r="44608" spans="37:37" ht="12.75">
      <c r="AK44608" s="121"/>
    </row>
    <row r="44609" spans="37:37" ht="12.75">
      <c r="AK44609" s="121"/>
    </row>
    <row r="44610" spans="37:37" ht="12.75">
      <c r="AK44610" s="121"/>
    </row>
    <row r="44611" spans="37:37" ht="12.75">
      <c r="AK44611" s="121"/>
    </row>
    <row r="44612" spans="37:37" ht="12.75">
      <c r="AK44612" s="121"/>
    </row>
    <row r="44613" spans="37:37" ht="12.75">
      <c r="AK44613" s="121"/>
    </row>
    <row r="44614" spans="37:37" ht="12.75">
      <c r="AK44614" s="121"/>
    </row>
    <row r="44615" spans="37:37" ht="12.75">
      <c r="AK44615" s="121"/>
    </row>
    <row r="44616" spans="37:37" ht="12.75">
      <c r="AK44616" s="121"/>
    </row>
    <row r="44617" spans="37:37" ht="12.75">
      <c r="AK44617" s="121"/>
    </row>
    <row r="44618" spans="37:37" ht="12.75">
      <c r="AK44618" s="121"/>
    </row>
    <row r="44619" spans="37:37" ht="12.75">
      <c r="AK44619" s="121"/>
    </row>
    <row r="44620" spans="37:37" ht="12.75">
      <c r="AK44620" s="121"/>
    </row>
    <row r="44621" spans="37:37" ht="12.75">
      <c r="AK44621" s="121"/>
    </row>
    <row r="44622" spans="37:37" ht="12.75">
      <c r="AK44622" s="121"/>
    </row>
    <row r="44623" spans="37:37" ht="12.75">
      <c r="AK44623" s="121"/>
    </row>
    <row r="44624" spans="37:37" ht="12.75">
      <c r="AK44624" s="121"/>
    </row>
    <row r="44625" spans="37:37" ht="12.75">
      <c r="AK44625" s="121"/>
    </row>
    <row r="44626" spans="37:37" ht="12.75">
      <c r="AK44626" s="121"/>
    </row>
    <row r="44627" spans="37:37" ht="12.75">
      <c r="AK44627" s="121"/>
    </row>
    <row r="44628" spans="37:37" ht="12.75">
      <c r="AK44628" s="121"/>
    </row>
    <row r="44629" spans="37:37" ht="12.75">
      <c r="AK44629" s="121"/>
    </row>
    <row r="44630" spans="37:37" ht="12.75">
      <c r="AK44630" s="121"/>
    </row>
    <row r="44631" spans="37:37" ht="12.75">
      <c r="AK44631" s="121"/>
    </row>
    <row r="44632" spans="37:37" ht="12.75">
      <c r="AK44632" s="121"/>
    </row>
    <row r="44633" spans="37:37" ht="12.75">
      <c r="AK44633" s="121"/>
    </row>
    <row r="44634" spans="37:37" ht="12.75">
      <c r="AK44634" s="121"/>
    </row>
    <row r="44635" spans="37:37" ht="12.75">
      <c r="AK44635" s="121"/>
    </row>
    <row r="44636" spans="37:37" ht="12.75">
      <c r="AK44636" s="121"/>
    </row>
    <row r="44637" spans="37:37" ht="12.75">
      <c r="AK44637" s="121"/>
    </row>
    <row r="44638" spans="37:37" ht="12.75">
      <c r="AK44638" s="121"/>
    </row>
    <row r="44639" spans="37:37" ht="12.75">
      <c r="AK44639" s="121"/>
    </row>
    <row r="44640" spans="37:37" ht="12.75">
      <c r="AK44640" s="121"/>
    </row>
    <row r="44641" spans="37:37" ht="12.75">
      <c r="AK44641" s="121"/>
    </row>
    <row r="44642" spans="37:37" ht="12.75">
      <c r="AK44642" s="121"/>
    </row>
    <row r="44643" spans="37:37" ht="12.75">
      <c r="AK44643" s="121"/>
    </row>
    <row r="44644" spans="37:37" ht="12.75">
      <c r="AK44644" s="121"/>
    </row>
    <row r="44645" spans="37:37" ht="12.75">
      <c r="AK44645" s="121"/>
    </row>
    <row r="44646" spans="37:37" ht="12.75">
      <c r="AK44646" s="121"/>
    </row>
    <row r="44647" spans="37:37" ht="12.75">
      <c r="AK44647" s="121"/>
    </row>
    <row r="44648" spans="37:37" ht="12.75">
      <c r="AK44648" s="121"/>
    </row>
    <row r="44649" spans="37:37" ht="12.75">
      <c r="AK44649" s="121"/>
    </row>
    <row r="44650" spans="37:37" ht="12.75">
      <c r="AK44650" s="121"/>
    </row>
    <row r="44651" spans="37:37" ht="12.75">
      <c r="AK44651" s="121"/>
    </row>
    <row r="44652" spans="37:37" ht="12.75">
      <c r="AK44652" s="121"/>
    </row>
    <row r="44653" spans="37:37" ht="12.75">
      <c r="AK44653" s="121"/>
    </row>
    <row r="44654" spans="37:37" ht="12.75">
      <c r="AK44654" s="121"/>
    </row>
    <row r="44655" spans="37:37" ht="12.75">
      <c r="AK44655" s="121"/>
    </row>
    <row r="44656" spans="37:37" ht="12.75">
      <c r="AK44656" s="121"/>
    </row>
    <row r="44657" spans="37:37" ht="12.75">
      <c r="AK44657" s="121"/>
    </row>
    <row r="44658" spans="37:37" ht="12.75">
      <c r="AK44658" s="121"/>
    </row>
    <row r="44659" spans="37:37" ht="12.75">
      <c r="AK44659" s="121"/>
    </row>
    <row r="44660" spans="37:37" ht="12.75">
      <c r="AK44660" s="121"/>
    </row>
    <row r="44661" spans="37:37" ht="12.75">
      <c r="AK44661" s="121"/>
    </row>
    <row r="44662" spans="37:37" ht="12.75">
      <c r="AK44662" s="121"/>
    </row>
    <row r="44663" spans="37:37" ht="12.75">
      <c r="AK44663" s="121"/>
    </row>
    <row r="44664" spans="37:37" ht="12.75">
      <c r="AK44664" s="121"/>
    </row>
    <row r="44665" spans="37:37" ht="12.75">
      <c r="AK44665" s="121"/>
    </row>
    <row r="44666" spans="37:37" ht="12.75">
      <c r="AK44666" s="121"/>
    </row>
    <row r="44667" spans="37:37" ht="12.75">
      <c r="AK44667" s="121"/>
    </row>
    <row r="44668" spans="37:37" ht="12.75">
      <c r="AK44668" s="121"/>
    </row>
    <row r="44669" spans="37:37" ht="12.75">
      <c r="AK44669" s="121"/>
    </row>
    <row r="44670" spans="37:37" ht="12.75">
      <c r="AK44670" s="121"/>
    </row>
    <row r="44671" spans="37:37" ht="12.75">
      <c r="AK44671" s="121"/>
    </row>
    <row r="44672" spans="37:37" ht="12.75">
      <c r="AK44672" s="121"/>
    </row>
    <row r="44673" spans="37:37" ht="12.75">
      <c r="AK44673" s="121"/>
    </row>
    <row r="44674" spans="37:37" ht="12.75">
      <c r="AK44674" s="121"/>
    </row>
    <row r="44675" spans="37:37" ht="12.75">
      <c r="AK44675" s="121"/>
    </row>
    <row r="44676" spans="37:37" ht="12.75">
      <c r="AK44676" s="121"/>
    </row>
    <row r="44677" spans="37:37" ht="12.75">
      <c r="AK44677" s="121"/>
    </row>
    <row r="44678" spans="37:37" ht="12.75">
      <c r="AK44678" s="121"/>
    </row>
    <row r="44679" spans="37:37" ht="12.75">
      <c r="AK44679" s="121"/>
    </row>
    <row r="44680" spans="37:37" ht="12.75">
      <c r="AK44680" s="121"/>
    </row>
    <row r="44681" spans="37:37" ht="12.75">
      <c r="AK44681" s="121"/>
    </row>
    <row r="44682" spans="37:37" ht="12.75">
      <c r="AK44682" s="121"/>
    </row>
    <row r="44683" spans="37:37" ht="12.75">
      <c r="AK44683" s="121"/>
    </row>
    <row r="44684" spans="37:37" ht="12.75">
      <c r="AK44684" s="121"/>
    </row>
    <row r="44685" spans="37:37" ht="12.75">
      <c r="AK44685" s="121"/>
    </row>
    <row r="44686" spans="37:37" ht="12.75">
      <c r="AK44686" s="121"/>
    </row>
    <row r="44687" spans="37:37" ht="12.75">
      <c r="AK44687" s="121"/>
    </row>
    <row r="44688" spans="37:37" ht="12.75">
      <c r="AK44688" s="121"/>
    </row>
    <row r="44689" spans="37:37" ht="12.75">
      <c r="AK44689" s="121"/>
    </row>
    <row r="44690" spans="37:37" ht="12.75">
      <c r="AK44690" s="121"/>
    </row>
    <row r="44691" spans="37:37" ht="12.75">
      <c r="AK44691" s="121"/>
    </row>
    <row r="44692" spans="37:37" ht="12.75">
      <c r="AK44692" s="121"/>
    </row>
    <row r="44693" spans="37:37" ht="12.75">
      <c r="AK44693" s="121"/>
    </row>
    <row r="44694" spans="37:37" ht="12.75">
      <c r="AK44694" s="121"/>
    </row>
    <row r="44695" spans="37:37" ht="12.75">
      <c r="AK44695" s="121"/>
    </row>
    <row r="44696" spans="37:37" ht="12.75">
      <c r="AK44696" s="121"/>
    </row>
    <row r="44697" spans="37:37" ht="12.75">
      <c r="AK44697" s="121"/>
    </row>
    <row r="44698" spans="37:37" ht="12.75">
      <c r="AK44698" s="121"/>
    </row>
    <row r="44699" spans="37:37" ht="12.75">
      <c r="AK44699" s="121"/>
    </row>
    <row r="44700" spans="37:37" ht="12.75">
      <c r="AK44700" s="121"/>
    </row>
    <row r="44701" spans="37:37" ht="12.75">
      <c r="AK44701" s="121"/>
    </row>
    <row r="44702" spans="37:37" ht="12.75">
      <c r="AK44702" s="121"/>
    </row>
    <row r="44703" spans="37:37" ht="12.75">
      <c r="AK44703" s="121"/>
    </row>
    <row r="44704" spans="37:37" ht="12.75">
      <c r="AK44704" s="121"/>
    </row>
    <row r="44705" spans="37:37" ht="12.75">
      <c r="AK44705" s="121"/>
    </row>
    <row r="44706" spans="37:37" ht="12.75">
      <c r="AK44706" s="121"/>
    </row>
    <row r="44707" spans="37:37" ht="12.75">
      <c r="AK44707" s="121"/>
    </row>
    <row r="44708" spans="37:37" ht="12.75">
      <c r="AK44708" s="121"/>
    </row>
    <row r="44709" spans="37:37" ht="12.75">
      <c r="AK44709" s="121"/>
    </row>
    <row r="44710" spans="37:37" ht="12.75">
      <c r="AK44710" s="121"/>
    </row>
    <row r="44711" spans="37:37" ht="12.75">
      <c r="AK44711" s="121"/>
    </row>
    <row r="44712" spans="37:37" ht="12.75">
      <c r="AK44712" s="121"/>
    </row>
    <row r="44713" spans="37:37" ht="12.75">
      <c r="AK44713" s="121"/>
    </row>
    <row r="44714" spans="37:37" ht="12.75">
      <c r="AK44714" s="121"/>
    </row>
    <row r="44715" spans="37:37" ht="12.75">
      <c r="AK44715" s="121"/>
    </row>
    <row r="44716" spans="37:37" ht="12.75">
      <c r="AK44716" s="121"/>
    </row>
    <row r="44717" spans="37:37" ht="12.75">
      <c r="AK44717" s="121"/>
    </row>
    <row r="44718" spans="37:37" ht="12.75">
      <c r="AK44718" s="121"/>
    </row>
    <row r="44719" spans="37:37" ht="12.75">
      <c r="AK44719" s="121"/>
    </row>
    <row r="44720" spans="37:37" ht="12.75">
      <c r="AK44720" s="121"/>
    </row>
    <row r="44721" spans="37:37" ht="12.75">
      <c r="AK44721" s="121"/>
    </row>
    <row r="44722" spans="37:37" ht="12.75">
      <c r="AK44722" s="121"/>
    </row>
    <row r="44723" spans="37:37" ht="12.75">
      <c r="AK44723" s="121"/>
    </row>
    <row r="44724" spans="37:37" ht="12.75">
      <c r="AK44724" s="121"/>
    </row>
    <row r="44725" spans="37:37" ht="12.75">
      <c r="AK44725" s="121"/>
    </row>
    <row r="44726" spans="37:37" ht="12.75">
      <c r="AK44726" s="121"/>
    </row>
    <row r="44727" spans="37:37" ht="12.75">
      <c r="AK44727" s="121"/>
    </row>
    <row r="44728" spans="37:37" ht="12.75">
      <c r="AK44728" s="121"/>
    </row>
    <row r="44729" spans="37:37" ht="12.75">
      <c r="AK44729" s="121"/>
    </row>
    <row r="44730" spans="37:37" ht="12.75">
      <c r="AK44730" s="121"/>
    </row>
    <row r="44731" spans="37:37" ht="12.75">
      <c r="AK44731" s="121"/>
    </row>
    <row r="44732" spans="37:37" ht="12.75">
      <c r="AK44732" s="121"/>
    </row>
    <row r="44733" spans="37:37" ht="12.75">
      <c r="AK44733" s="121"/>
    </row>
    <row r="44734" spans="37:37" ht="12.75">
      <c r="AK44734" s="121"/>
    </row>
    <row r="44735" spans="37:37" ht="12.75">
      <c r="AK44735" s="121"/>
    </row>
    <row r="44736" spans="37:37" ht="12.75">
      <c r="AK44736" s="121"/>
    </row>
    <row r="44737" spans="37:37" ht="12.75">
      <c r="AK44737" s="121"/>
    </row>
    <row r="44738" spans="37:37" ht="12.75">
      <c r="AK44738" s="121"/>
    </row>
    <row r="44739" spans="37:37" ht="12.75">
      <c r="AK44739" s="121"/>
    </row>
    <row r="44740" spans="37:37" ht="12.75">
      <c r="AK44740" s="121"/>
    </row>
    <row r="44741" spans="37:37" ht="12.75">
      <c r="AK44741" s="121"/>
    </row>
    <row r="44742" spans="37:37" ht="12.75">
      <c r="AK44742" s="121"/>
    </row>
    <row r="44743" spans="37:37" ht="12.75">
      <c r="AK44743" s="121"/>
    </row>
    <row r="44744" spans="37:37" ht="12.75">
      <c r="AK44744" s="121"/>
    </row>
    <row r="44745" spans="37:37" ht="12.75">
      <c r="AK44745" s="121"/>
    </row>
    <row r="44746" spans="37:37" ht="12.75">
      <c r="AK44746" s="121"/>
    </row>
    <row r="44747" spans="37:37" ht="12.75">
      <c r="AK44747" s="121"/>
    </row>
    <row r="44748" spans="37:37" ht="12.75">
      <c r="AK44748" s="121"/>
    </row>
    <row r="44749" spans="37:37" ht="12.75">
      <c r="AK44749" s="121"/>
    </row>
    <row r="44750" spans="37:37" ht="12.75">
      <c r="AK44750" s="121"/>
    </row>
    <row r="44751" spans="37:37" ht="12.75">
      <c r="AK44751" s="121"/>
    </row>
    <row r="44752" spans="37:37" ht="12.75">
      <c r="AK44752" s="121"/>
    </row>
    <row r="44753" spans="37:37" ht="12.75">
      <c r="AK44753" s="121"/>
    </row>
    <row r="44754" spans="37:37" ht="12.75">
      <c r="AK44754" s="121"/>
    </row>
    <row r="44755" spans="37:37" ht="12.75">
      <c r="AK44755" s="121"/>
    </row>
    <row r="44756" spans="37:37" ht="12.75">
      <c r="AK44756" s="121"/>
    </row>
    <row r="44757" spans="37:37" ht="12.75">
      <c r="AK44757" s="121"/>
    </row>
    <row r="44758" spans="37:37" ht="12.75">
      <c r="AK44758" s="121"/>
    </row>
    <row r="44759" spans="37:37" ht="12.75">
      <c r="AK44759" s="121"/>
    </row>
    <row r="44760" spans="37:37" ht="12.75">
      <c r="AK44760" s="121"/>
    </row>
    <row r="44761" spans="37:37" ht="12.75">
      <c r="AK44761" s="121"/>
    </row>
    <row r="44762" spans="37:37" ht="12.75">
      <c r="AK44762" s="121"/>
    </row>
    <row r="44763" spans="37:37" ht="12.75">
      <c r="AK44763" s="121"/>
    </row>
    <row r="44764" spans="37:37" ht="12.75">
      <c r="AK44764" s="121"/>
    </row>
    <row r="44765" spans="37:37" ht="12.75">
      <c r="AK44765" s="121"/>
    </row>
    <row r="44766" spans="37:37" ht="12.75">
      <c r="AK44766" s="121"/>
    </row>
    <row r="44767" spans="37:37" ht="12.75">
      <c r="AK44767" s="121"/>
    </row>
    <row r="44768" spans="37:37" ht="12.75">
      <c r="AK44768" s="121"/>
    </row>
    <row r="44769" spans="37:37" ht="12.75">
      <c r="AK44769" s="121"/>
    </row>
    <row r="44770" spans="37:37" ht="12.75">
      <c r="AK44770" s="121"/>
    </row>
    <row r="44771" spans="37:37" ht="12.75">
      <c r="AK44771" s="121"/>
    </row>
    <row r="44772" spans="37:37" ht="12.75">
      <c r="AK44772" s="121"/>
    </row>
    <row r="44773" spans="37:37" ht="12.75">
      <c r="AK44773" s="121"/>
    </row>
    <row r="44774" spans="37:37" ht="12.75">
      <c r="AK44774" s="121"/>
    </row>
    <row r="44775" spans="37:37" ht="12.75">
      <c r="AK44775" s="121"/>
    </row>
    <row r="44776" spans="37:37" ht="12.75">
      <c r="AK44776" s="121"/>
    </row>
    <row r="44777" spans="37:37" ht="12.75">
      <c r="AK44777" s="121"/>
    </row>
    <row r="44778" spans="37:37" ht="12.75">
      <c r="AK44778" s="121"/>
    </row>
    <row r="44779" spans="37:37" ht="12.75">
      <c r="AK44779" s="121"/>
    </row>
    <row r="44780" spans="37:37" ht="12.75">
      <c r="AK44780" s="121"/>
    </row>
    <row r="44781" spans="37:37" ht="12.75">
      <c r="AK44781" s="121"/>
    </row>
    <row r="44782" spans="37:37" ht="12.75">
      <c r="AK44782" s="121"/>
    </row>
    <row r="44783" spans="37:37" ht="12.75">
      <c r="AK44783" s="121"/>
    </row>
    <row r="44784" spans="37:37" ht="12.75">
      <c r="AK44784" s="121"/>
    </row>
    <row r="44785" spans="37:37" ht="12.75">
      <c r="AK44785" s="121"/>
    </row>
    <row r="44786" spans="37:37" ht="12.75">
      <c r="AK44786" s="121"/>
    </row>
    <row r="44787" spans="37:37" ht="12.75">
      <c r="AK44787" s="121"/>
    </row>
    <row r="44788" spans="37:37" ht="12.75">
      <c r="AK44788" s="121"/>
    </row>
    <row r="44789" spans="37:37" ht="12.75">
      <c r="AK44789" s="121"/>
    </row>
    <row r="44790" spans="37:37" ht="12.75">
      <c r="AK44790" s="121"/>
    </row>
    <row r="44791" spans="37:37" ht="12.75">
      <c r="AK44791" s="121"/>
    </row>
    <row r="44792" spans="37:37" ht="12.75">
      <c r="AK44792" s="121"/>
    </row>
    <row r="44793" spans="37:37" ht="12.75">
      <c r="AK44793" s="121"/>
    </row>
    <row r="44794" spans="37:37" ht="12.75">
      <c r="AK44794" s="121"/>
    </row>
    <row r="44795" spans="37:37" ht="12.75">
      <c r="AK44795" s="121"/>
    </row>
    <row r="44796" spans="37:37" ht="12.75">
      <c r="AK44796" s="121"/>
    </row>
    <row r="44797" spans="37:37" ht="12.75">
      <c r="AK44797" s="121"/>
    </row>
    <row r="44798" spans="37:37" ht="12.75">
      <c r="AK44798" s="121"/>
    </row>
    <row r="44799" spans="37:37" ht="12.75">
      <c r="AK44799" s="121"/>
    </row>
    <row r="44800" spans="37:37" ht="12.75">
      <c r="AK44800" s="121"/>
    </row>
    <row r="44801" spans="37:37" ht="12.75">
      <c r="AK44801" s="121"/>
    </row>
    <row r="44802" spans="37:37" ht="12.75">
      <c r="AK44802" s="121"/>
    </row>
    <row r="44803" spans="37:37" ht="12.75">
      <c r="AK44803" s="121"/>
    </row>
    <row r="44804" spans="37:37" ht="12.75">
      <c r="AK44804" s="121"/>
    </row>
    <row r="44805" spans="37:37" ht="12.75">
      <c r="AK44805" s="121"/>
    </row>
    <row r="44806" spans="37:37" ht="12.75">
      <c r="AK44806" s="121"/>
    </row>
    <row r="44807" spans="37:37" ht="12.75">
      <c r="AK44807" s="121"/>
    </row>
    <row r="44808" spans="37:37" ht="12.75">
      <c r="AK44808" s="121"/>
    </row>
    <row r="44809" spans="37:37" ht="12.75">
      <c r="AK44809" s="121"/>
    </row>
    <row r="44810" spans="37:37" ht="12.75">
      <c r="AK44810" s="121"/>
    </row>
    <row r="44811" spans="37:37" ht="12.75">
      <c r="AK44811" s="121"/>
    </row>
    <row r="44812" spans="37:37" ht="12.75">
      <c r="AK44812" s="121"/>
    </row>
    <row r="44813" spans="37:37" ht="12.75">
      <c r="AK44813" s="121"/>
    </row>
    <row r="44814" spans="37:37" ht="12.75">
      <c r="AK44814" s="121"/>
    </row>
    <row r="44815" spans="37:37" ht="12.75">
      <c r="AK44815" s="121"/>
    </row>
    <row r="44816" spans="37:37" ht="12.75">
      <c r="AK44816" s="121"/>
    </row>
    <row r="44817" spans="37:37" ht="12.75">
      <c r="AK44817" s="121"/>
    </row>
    <row r="44818" spans="37:37" ht="12.75">
      <c r="AK44818" s="121"/>
    </row>
    <row r="44819" spans="37:37" ht="12.75">
      <c r="AK44819" s="121"/>
    </row>
    <row r="44820" spans="37:37" ht="12.75">
      <c r="AK44820" s="121"/>
    </row>
    <row r="44821" spans="37:37" ht="12.75">
      <c r="AK44821" s="121"/>
    </row>
    <row r="44822" spans="37:37" ht="12.75">
      <c r="AK44822" s="121"/>
    </row>
    <row r="44823" spans="37:37" ht="12.75">
      <c r="AK44823" s="121"/>
    </row>
    <row r="44824" spans="37:37" ht="12.75">
      <c r="AK44824" s="121"/>
    </row>
    <row r="44825" spans="37:37" ht="12.75">
      <c r="AK44825" s="121"/>
    </row>
    <row r="44826" spans="37:37" ht="12.75">
      <c r="AK44826" s="121"/>
    </row>
    <row r="44827" spans="37:37" ht="12.75">
      <c r="AK44827" s="121"/>
    </row>
    <row r="44828" spans="37:37" ht="12.75">
      <c r="AK44828" s="121"/>
    </row>
    <row r="44829" spans="37:37" ht="12.75">
      <c r="AK44829" s="121"/>
    </row>
    <row r="44830" spans="37:37" ht="12.75">
      <c r="AK44830" s="121"/>
    </row>
    <row r="44831" spans="37:37" ht="12.75">
      <c r="AK44831" s="121"/>
    </row>
    <row r="44832" spans="37:37" ht="12.75">
      <c r="AK44832" s="121"/>
    </row>
    <row r="44833" spans="37:37" ht="12.75">
      <c r="AK44833" s="121"/>
    </row>
    <row r="44834" spans="37:37" ht="12.75">
      <c r="AK44834" s="121"/>
    </row>
    <row r="44835" spans="37:37" ht="12.75">
      <c r="AK44835" s="121"/>
    </row>
    <row r="44836" spans="37:37" ht="12.75">
      <c r="AK44836" s="121"/>
    </row>
    <row r="44837" spans="37:37" ht="12.75">
      <c r="AK44837" s="121"/>
    </row>
    <row r="44838" spans="37:37" ht="12.75">
      <c r="AK44838" s="121"/>
    </row>
    <row r="44839" spans="37:37" ht="12.75">
      <c r="AK44839" s="121"/>
    </row>
    <row r="44840" spans="37:37" ht="12.75">
      <c r="AK44840" s="121"/>
    </row>
    <row r="44841" spans="37:37" ht="12.75">
      <c r="AK44841" s="121"/>
    </row>
    <row r="44842" spans="37:37" ht="12.75">
      <c r="AK44842" s="121"/>
    </row>
    <row r="44843" spans="37:37" ht="12.75">
      <c r="AK44843" s="121"/>
    </row>
    <row r="44844" spans="37:37" ht="12.75">
      <c r="AK44844" s="121"/>
    </row>
    <row r="44845" spans="37:37" ht="12.75">
      <c r="AK44845" s="121"/>
    </row>
    <row r="44846" spans="37:37" ht="12.75">
      <c r="AK44846" s="121"/>
    </row>
    <row r="44847" spans="37:37" ht="12.75">
      <c r="AK44847" s="121"/>
    </row>
    <row r="44848" spans="37:37" ht="12.75">
      <c r="AK44848" s="121"/>
    </row>
    <row r="44849" spans="37:37" ht="12.75">
      <c r="AK44849" s="121"/>
    </row>
    <row r="44850" spans="37:37" ht="12.75">
      <c r="AK44850" s="121"/>
    </row>
    <row r="44851" spans="37:37" ht="12.75">
      <c r="AK44851" s="121"/>
    </row>
    <row r="44852" spans="37:37" ht="12.75">
      <c r="AK44852" s="121"/>
    </row>
    <row r="44853" spans="37:37" ht="12.75">
      <c r="AK44853" s="121"/>
    </row>
    <row r="44854" spans="37:37" ht="12.75">
      <c r="AK44854" s="121"/>
    </row>
    <row r="44855" spans="37:37" ht="12.75">
      <c r="AK44855" s="121"/>
    </row>
    <row r="44856" spans="37:37" ht="12.75">
      <c r="AK44856" s="121"/>
    </row>
    <row r="44857" spans="37:37" ht="12.75">
      <c r="AK44857" s="121"/>
    </row>
    <row r="44858" spans="37:37" ht="12.75">
      <c r="AK44858" s="121"/>
    </row>
    <row r="44859" spans="37:37" ht="12.75">
      <c r="AK44859" s="121"/>
    </row>
    <row r="44860" spans="37:37" ht="12.75">
      <c r="AK44860" s="121"/>
    </row>
    <row r="44861" spans="37:37" ht="12.75">
      <c r="AK44861" s="121"/>
    </row>
    <row r="44862" spans="37:37" ht="12.75">
      <c r="AK44862" s="121"/>
    </row>
    <row r="44863" spans="37:37" ht="12.75">
      <c r="AK44863" s="121"/>
    </row>
    <row r="44864" spans="37:37" ht="12.75">
      <c r="AK44864" s="121"/>
    </row>
    <row r="44865" spans="37:37" ht="12.75">
      <c r="AK44865" s="121"/>
    </row>
    <row r="44866" spans="37:37" ht="12.75">
      <c r="AK44866" s="121"/>
    </row>
    <row r="44867" spans="37:37" ht="12.75">
      <c r="AK44867" s="121"/>
    </row>
    <row r="44868" spans="37:37" ht="12.75">
      <c r="AK44868" s="121"/>
    </row>
    <row r="44869" spans="37:37" ht="12.75">
      <c r="AK44869" s="121"/>
    </row>
    <row r="44870" spans="37:37" ht="12.75">
      <c r="AK44870" s="121"/>
    </row>
    <row r="44871" spans="37:37" ht="12.75">
      <c r="AK44871" s="121"/>
    </row>
    <row r="44872" spans="37:37" ht="12.75">
      <c r="AK44872" s="121"/>
    </row>
    <row r="44873" spans="37:37" ht="12.75">
      <c r="AK44873" s="121"/>
    </row>
    <row r="44874" spans="37:37" ht="12.75">
      <c r="AK44874" s="121"/>
    </row>
    <row r="44875" spans="37:37" ht="12.75">
      <c r="AK44875" s="121"/>
    </row>
    <row r="44876" spans="37:37" ht="12.75">
      <c r="AK44876" s="121"/>
    </row>
    <row r="44877" spans="37:37" ht="12.75">
      <c r="AK44877" s="121"/>
    </row>
    <row r="44878" spans="37:37" ht="12.75">
      <c r="AK44878" s="121"/>
    </row>
    <row r="44879" spans="37:37" ht="12.75">
      <c r="AK44879" s="121"/>
    </row>
    <row r="44880" spans="37:37" ht="12.75">
      <c r="AK44880" s="121"/>
    </row>
    <row r="44881" spans="37:37" ht="12.75">
      <c r="AK44881" s="121"/>
    </row>
    <row r="44882" spans="37:37" ht="12.75">
      <c r="AK44882" s="121"/>
    </row>
    <row r="44883" spans="37:37" ht="12.75">
      <c r="AK44883" s="121"/>
    </row>
    <row r="44884" spans="37:37" ht="12.75">
      <c r="AK44884" s="121"/>
    </row>
    <row r="44885" spans="37:37" ht="12.75">
      <c r="AK44885" s="121"/>
    </row>
    <row r="44886" spans="37:37" ht="12.75">
      <c r="AK44886" s="121"/>
    </row>
    <row r="44887" spans="37:37" ht="12.75">
      <c r="AK44887" s="121"/>
    </row>
    <row r="44888" spans="37:37" ht="12.75">
      <c r="AK44888" s="121"/>
    </row>
    <row r="44889" spans="37:37" ht="12.75">
      <c r="AK44889" s="121"/>
    </row>
    <row r="44890" spans="37:37" ht="12.75">
      <c r="AK44890" s="121"/>
    </row>
    <row r="44891" spans="37:37" ht="12.75">
      <c r="AK44891" s="121"/>
    </row>
    <row r="44892" spans="37:37" ht="12.75">
      <c r="AK44892" s="121"/>
    </row>
    <row r="44893" spans="37:37" ht="12.75">
      <c r="AK44893" s="121"/>
    </row>
    <row r="44894" spans="37:37" ht="12.75">
      <c r="AK44894" s="121"/>
    </row>
    <row r="44895" spans="37:37" ht="12.75">
      <c r="AK44895" s="121"/>
    </row>
    <row r="44896" spans="37:37" ht="12.75">
      <c r="AK44896" s="121"/>
    </row>
    <row r="44897" spans="37:37" ht="12.75">
      <c r="AK44897" s="121"/>
    </row>
    <row r="44898" spans="37:37" ht="12.75">
      <c r="AK44898" s="121"/>
    </row>
    <row r="44899" spans="37:37" ht="12.75">
      <c r="AK44899" s="121"/>
    </row>
    <row r="44900" spans="37:37" ht="12.75">
      <c r="AK44900" s="121"/>
    </row>
    <row r="44901" spans="37:37" ht="12.75">
      <c r="AK44901" s="121"/>
    </row>
    <row r="44902" spans="37:37" ht="12.75">
      <c r="AK44902" s="121"/>
    </row>
    <row r="44903" spans="37:37" ht="12.75">
      <c r="AK44903" s="121"/>
    </row>
    <row r="44904" spans="37:37" ht="12.75">
      <c r="AK44904" s="121"/>
    </row>
    <row r="44905" spans="37:37" ht="12.75">
      <c r="AK44905" s="121"/>
    </row>
    <row r="44906" spans="37:37" ht="12.75">
      <c r="AK44906" s="121"/>
    </row>
    <row r="44907" spans="37:37" ht="12.75">
      <c r="AK44907" s="121"/>
    </row>
    <row r="44908" spans="37:37" ht="12.75">
      <c r="AK44908" s="121"/>
    </row>
    <row r="44909" spans="37:37" ht="12.75">
      <c r="AK44909" s="121"/>
    </row>
    <row r="44910" spans="37:37" ht="12.75">
      <c r="AK44910" s="121"/>
    </row>
    <row r="44911" spans="37:37" ht="12.75">
      <c r="AK44911" s="121"/>
    </row>
    <row r="44912" spans="37:37" ht="12.75">
      <c r="AK44912" s="121"/>
    </row>
    <row r="44913" spans="37:37" ht="12.75">
      <c r="AK44913" s="121"/>
    </row>
    <row r="44914" spans="37:37" ht="12.75">
      <c r="AK44914" s="121"/>
    </row>
    <row r="44915" spans="37:37" ht="12.75">
      <c r="AK44915" s="121"/>
    </row>
    <row r="44916" spans="37:37" ht="12.75">
      <c r="AK44916" s="121"/>
    </row>
    <row r="44917" spans="37:37" ht="12.75">
      <c r="AK44917" s="121"/>
    </row>
    <row r="44918" spans="37:37" ht="12.75">
      <c r="AK44918" s="121"/>
    </row>
    <row r="44919" spans="37:37" ht="12.75">
      <c r="AK44919" s="121"/>
    </row>
    <row r="44920" spans="37:37" ht="12.75">
      <c r="AK44920" s="121"/>
    </row>
    <row r="44921" spans="37:37" ht="12.75">
      <c r="AK44921" s="121"/>
    </row>
    <row r="44922" spans="37:37" ht="12.75">
      <c r="AK44922" s="121"/>
    </row>
    <row r="44923" spans="37:37" ht="12.75">
      <c r="AK44923" s="121"/>
    </row>
    <row r="44924" spans="37:37" ht="12.75">
      <c r="AK44924" s="121"/>
    </row>
    <row r="44925" spans="37:37" ht="12.75">
      <c r="AK44925" s="121"/>
    </row>
    <row r="44926" spans="37:37" ht="12.75">
      <c r="AK44926" s="121"/>
    </row>
    <row r="44927" spans="37:37" ht="12.75">
      <c r="AK44927" s="121"/>
    </row>
    <row r="44928" spans="37:37" ht="12.75">
      <c r="AK44928" s="121"/>
    </row>
    <row r="44929" spans="37:37" ht="12.75">
      <c r="AK44929" s="121"/>
    </row>
    <row r="44930" spans="37:37" ht="12.75">
      <c r="AK44930" s="121"/>
    </row>
    <row r="44931" spans="37:37" ht="12.75">
      <c r="AK44931" s="121"/>
    </row>
    <row r="44932" spans="37:37" ht="12.75">
      <c r="AK44932" s="121"/>
    </row>
    <row r="44933" spans="37:37" ht="12.75">
      <c r="AK44933" s="121"/>
    </row>
    <row r="44934" spans="37:37" ht="12.75">
      <c r="AK44934" s="121"/>
    </row>
    <row r="44935" spans="37:37" ht="12.75">
      <c r="AK44935" s="121"/>
    </row>
    <row r="44936" spans="37:37" ht="12.75">
      <c r="AK44936" s="121"/>
    </row>
    <row r="44937" spans="37:37" ht="12.75">
      <c r="AK44937" s="121"/>
    </row>
    <row r="44938" spans="37:37" ht="12.75">
      <c r="AK44938" s="121"/>
    </row>
    <row r="44939" spans="37:37" ht="12.75">
      <c r="AK44939" s="121"/>
    </row>
    <row r="44940" spans="37:37" ht="12.75">
      <c r="AK44940" s="121"/>
    </row>
    <row r="44941" spans="37:37" ht="12.75">
      <c r="AK44941" s="121"/>
    </row>
    <row r="44942" spans="37:37" ht="12.75">
      <c r="AK44942" s="121"/>
    </row>
    <row r="44943" spans="37:37" ht="12.75">
      <c r="AK44943" s="121"/>
    </row>
    <row r="44944" spans="37:37" ht="12.75">
      <c r="AK44944" s="121"/>
    </row>
    <row r="44945" spans="37:37" ht="12.75">
      <c r="AK44945" s="121"/>
    </row>
    <row r="44946" spans="37:37" ht="12.75">
      <c r="AK44946" s="121"/>
    </row>
    <row r="44947" spans="37:37" ht="12.75">
      <c r="AK44947" s="121"/>
    </row>
    <row r="44948" spans="37:37" ht="12.75">
      <c r="AK44948" s="121"/>
    </row>
    <row r="44949" spans="37:37" ht="12.75">
      <c r="AK44949" s="121"/>
    </row>
    <row r="44950" spans="37:37" ht="12.75">
      <c r="AK44950" s="121"/>
    </row>
    <row r="44951" spans="37:37" ht="12.75">
      <c r="AK44951" s="121"/>
    </row>
    <row r="44952" spans="37:37" ht="12.75">
      <c r="AK44952" s="121"/>
    </row>
    <row r="44953" spans="37:37" ht="12.75">
      <c r="AK44953" s="121"/>
    </row>
    <row r="44954" spans="37:37" ht="12.75">
      <c r="AK44954" s="121"/>
    </row>
    <row r="44955" spans="37:37" ht="12.75">
      <c r="AK44955" s="121"/>
    </row>
    <row r="44956" spans="37:37" ht="12.75">
      <c r="AK44956" s="121"/>
    </row>
    <row r="44957" spans="37:37" ht="12.75">
      <c r="AK44957" s="121"/>
    </row>
    <row r="44958" spans="37:37" ht="12.75">
      <c r="AK44958" s="121"/>
    </row>
    <row r="44959" spans="37:37" ht="12.75">
      <c r="AK44959" s="121"/>
    </row>
    <row r="44960" spans="37:37" ht="12.75">
      <c r="AK44960" s="121"/>
    </row>
    <row r="44961" spans="37:37" ht="12.75">
      <c r="AK44961" s="121"/>
    </row>
    <row r="44962" spans="37:37" ht="12.75">
      <c r="AK44962" s="121"/>
    </row>
    <row r="44963" spans="37:37" ht="12.75">
      <c r="AK44963" s="121"/>
    </row>
    <row r="44964" spans="37:37" ht="12.75">
      <c r="AK44964" s="121"/>
    </row>
    <row r="44965" spans="37:37" ht="12.75">
      <c r="AK44965" s="121"/>
    </row>
    <row r="44966" spans="37:37" ht="12.75">
      <c r="AK44966" s="121"/>
    </row>
    <row r="44967" spans="37:37" ht="12.75">
      <c r="AK44967" s="121"/>
    </row>
    <row r="44968" spans="37:37" ht="12.75">
      <c r="AK44968" s="121"/>
    </row>
    <row r="44969" spans="37:37" ht="12.75">
      <c r="AK44969" s="121"/>
    </row>
    <row r="44970" spans="37:37" ht="12.75">
      <c r="AK44970" s="121"/>
    </row>
    <row r="44971" spans="37:37" ht="12.75">
      <c r="AK44971" s="121"/>
    </row>
    <row r="44972" spans="37:37" ht="12.75">
      <c r="AK44972" s="121"/>
    </row>
    <row r="44973" spans="37:37" ht="12.75">
      <c r="AK44973" s="121"/>
    </row>
    <row r="44974" spans="37:37" ht="12.75">
      <c r="AK44974" s="121"/>
    </row>
    <row r="44975" spans="37:37" ht="12.75">
      <c r="AK44975" s="121"/>
    </row>
    <row r="44976" spans="37:37" ht="12.75">
      <c r="AK44976" s="121"/>
    </row>
    <row r="44977" spans="37:37" ht="12.75">
      <c r="AK44977" s="121"/>
    </row>
    <row r="44978" spans="37:37" ht="12.75">
      <c r="AK44978" s="121"/>
    </row>
    <row r="44979" spans="37:37" ht="12.75">
      <c r="AK44979" s="121"/>
    </row>
    <row r="44980" spans="37:37" ht="12.75">
      <c r="AK44980" s="121"/>
    </row>
    <row r="44981" spans="37:37" ht="12.75">
      <c r="AK44981" s="121"/>
    </row>
    <row r="44982" spans="37:37" ht="12.75">
      <c r="AK44982" s="121"/>
    </row>
    <row r="44983" spans="37:37" ht="12.75">
      <c r="AK44983" s="121"/>
    </row>
    <row r="44984" spans="37:37" ht="12.75">
      <c r="AK44984" s="121"/>
    </row>
    <row r="44985" spans="37:37" ht="12.75">
      <c r="AK44985" s="121"/>
    </row>
    <row r="44986" spans="37:37" ht="12.75">
      <c r="AK44986" s="121"/>
    </row>
    <row r="44987" spans="37:37" ht="12.75">
      <c r="AK44987" s="121"/>
    </row>
    <row r="44988" spans="37:37" ht="12.75">
      <c r="AK44988" s="121"/>
    </row>
    <row r="44989" spans="37:37" ht="12.75">
      <c r="AK44989" s="121"/>
    </row>
    <row r="44990" spans="37:37" ht="12.75">
      <c r="AK44990" s="121"/>
    </row>
    <row r="44991" spans="37:37" ht="12.75">
      <c r="AK44991" s="121"/>
    </row>
    <row r="44992" spans="37:37" ht="12.75">
      <c r="AK44992" s="121"/>
    </row>
    <row r="44993" spans="37:37" ht="12.75">
      <c r="AK44993" s="121"/>
    </row>
    <row r="44994" spans="37:37" ht="12.75">
      <c r="AK44994" s="121"/>
    </row>
    <row r="44995" spans="37:37" ht="12.75">
      <c r="AK44995" s="121"/>
    </row>
    <row r="44996" spans="37:37" ht="12.75">
      <c r="AK44996" s="121"/>
    </row>
    <row r="44997" spans="37:37" ht="12.75">
      <c r="AK44997" s="121"/>
    </row>
    <row r="44998" spans="37:37" ht="12.75">
      <c r="AK44998" s="121"/>
    </row>
    <row r="44999" spans="37:37" ht="12.75">
      <c r="AK44999" s="121"/>
    </row>
    <row r="45000" spans="37:37" ht="12.75">
      <c r="AK45000" s="121"/>
    </row>
    <row r="45001" spans="37:37" ht="12.75">
      <c r="AK45001" s="121"/>
    </row>
    <row r="45002" spans="37:37" ht="12.75">
      <c r="AK45002" s="121"/>
    </row>
    <row r="45003" spans="37:37" ht="12.75">
      <c r="AK45003" s="121"/>
    </row>
    <row r="45004" spans="37:37" ht="12.75">
      <c r="AK45004" s="121"/>
    </row>
    <row r="45005" spans="37:37" ht="12.75">
      <c r="AK45005" s="121"/>
    </row>
    <row r="45006" spans="37:37" ht="12.75">
      <c r="AK45006" s="121"/>
    </row>
    <row r="45007" spans="37:37" ht="12.75">
      <c r="AK45007" s="121"/>
    </row>
    <row r="45008" spans="37:37" ht="12.75">
      <c r="AK45008" s="121"/>
    </row>
    <row r="45009" spans="37:37" ht="12.75">
      <c r="AK45009" s="121"/>
    </row>
    <row r="45010" spans="37:37" ht="12.75">
      <c r="AK45010" s="121"/>
    </row>
    <row r="45011" spans="37:37" ht="12.75">
      <c r="AK45011" s="121"/>
    </row>
    <row r="45012" spans="37:37" ht="12.75">
      <c r="AK45012" s="121"/>
    </row>
    <row r="45013" spans="37:37" ht="12.75">
      <c r="AK45013" s="121"/>
    </row>
    <row r="45014" spans="37:37" ht="12.75">
      <c r="AK45014" s="121"/>
    </row>
    <row r="45015" spans="37:37" ht="12.75">
      <c r="AK45015" s="121"/>
    </row>
    <row r="45016" spans="37:37" ht="12.75">
      <c r="AK45016" s="121"/>
    </row>
    <row r="45017" spans="37:37" ht="12.75">
      <c r="AK45017" s="121"/>
    </row>
    <row r="45018" spans="37:37" ht="12.75">
      <c r="AK45018" s="121"/>
    </row>
    <row r="45019" spans="37:37" ht="12.75">
      <c r="AK45019" s="121"/>
    </row>
    <row r="45020" spans="37:37" ht="12.75">
      <c r="AK45020" s="121"/>
    </row>
    <row r="45021" spans="37:37" ht="12.75">
      <c r="AK45021" s="121"/>
    </row>
    <row r="45022" spans="37:37" ht="12.75">
      <c r="AK45022" s="121"/>
    </row>
    <row r="45023" spans="37:37" ht="12.75">
      <c r="AK45023" s="121"/>
    </row>
    <row r="45024" spans="37:37" ht="12.75">
      <c r="AK45024" s="121"/>
    </row>
    <row r="45025" spans="37:37" ht="12.75">
      <c r="AK45025" s="121"/>
    </row>
    <row r="45026" spans="37:37" ht="12.75">
      <c r="AK45026" s="121"/>
    </row>
    <row r="45027" spans="37:37" ht="12.75">
      <c r="AK45027" s="121"/>
    </row>
    <row r="45028" spans="37:37" ht="12.75">
      <c r="AK45028" s="121"/>
    </row>
    <row r="45029" spans="37:37" ht="12.75">
      <c r="AK45029" s="121"/>
    </row>
    <row r="45030" spans="37:37" ht="12.75">
      <c r="AK45030" s="121"/>
    </row>
    <row r="45031" spans="37:37" ht="12.75">
      <c r="AK45031" s="121"/>
    </row>
    <row r="45032" spans="37:37" ht="12.75">
      <c r="AK45032" s="121"/>
    </row>
    <row r="45033" spans="37:37" ht="12.75">
      <c r="AK45033" s="121"/>
    </row>
    <row r="45034" spans="37:37" ht="12.75">
      <c r="AK45034" s="121"/>
    </row>
    <row r="45035" spans="37:37" ht="12.75">
      <c r="AK45035" s="121"/>
    </row>
    <row r="45036" spans="37:37" ht="12.75">
      <c r="AK45036" s="121"/>
    </row>
    <row r="45037" spans="37:37" ht="12.75">
      <c r="AK45037" s="121"/>
    </row>
    <row r="45038" spans="37:37" ht="12.75">
      <c r="AK45038" s="121"/>
    </row>
    <row r="45039" spans="37:37" ht="12.75">
      <c r="AK45039" s="121"/>
    </row>
    <row r="45040" spans="37:37" ht="12.75">
      <c r="AK45040" s="121"/>
    </row>
    <row r="45041" spans="37:37" ht="12.75">
      <c r="AK45041" s="121"/>
    </row>
    <row r="45042" spans="37:37" ht="12.75">
      <c r="AK45042" s="121"/>
    </row>
    <row r="45043" spans="37:37" ht="12.75">
      <c r="AK45043" s="121"/>
    </row>
    <row r="45044" spans="37:37" ht="12.75">
      <c r="AK45044" s="121"/>
    </row>
    <row r="45045" spans="37:37" ht="12.75">
      <c r="AK45045" s="121"/>
    </row>
    <row r="45046" spans="37:37" ht="12.75">
      <c r="AK45046" s="121"/>
    </row>
    <row r="45047" spans="37:37" ht="12.75">
      <c r="AK45047" s="121"/>
    </row>
    <row r="45048" spans="37:37" ht="12.75">
      <c r="AK45048" s="121"/>
    </row>
    <row r="45049" spans="37:37" ht="12.75">
      <c r="AK45049" s="121"/>
    </row>
    <row r="45050" spans="37:37" ht="12.75">
      <c r="AK45050" s="121"/>
    </row>
    <row r="45051" spans="37:37" ht="12.75">
      <c r="AK45051" s="121"/>
    </row>
    <row r="45052" spans="37:37" ht="12.75">
      <c r="AK45052" s="121"/>
    </row>
    <row r="45053" spans="37:37" ht="12.75">
      <c r="AK45053" s="121"/>
    </row>
    <row r="45054" spans="37:37" ht="12.75">
      <c r="AK45054" s="121"/>
    </row>
    <row r="45055" spans="37:37" ht="12.75">
      <c r="AK45055" s="121"/>
    </row>
    <row r="45056" spans="37:37" ht="12.75">
      <c r="AK45056" s="121"/>
    </row>
    <row r="45057" spans="37:37" ht="12.75">
      <c r="AK45057" s="121"/>
    </row>
    <row r="45058" spans="37:37" ht="12.75">
      <c r="AK45058" s="121"/>
    </row>
    <row r="45059" spans="37:37" ht="12.75">
      <c r="AK45059" s="121"/>
    </row>
    <row r="45060" spans="37:37" ht="12.75">
      <c r="AK45060" s="121"/>
    </row>
    <row r="45061" spans="37:37" ht="12.75">
      <c r="AK45061" s="121"/>
    </row>
    <row r="45062" spans="37:37" ht="12.75">
      <c r="AK45062" s="121"/>
    </row>
    <row r="45063" spans="37:37" ht="12.75">
      <c r="AK45063" s="121"/>
    </row>
    <row r="45064" spans="37:37" ht="12.75">
      <c r="AK45064" s="121"/>
    </row>
    <row r="45065" spans="37:37" ht="12.75">
      <c r="AK45065" s="121"/>
    </row>
    <row r="45066" spans="37:37" ht="12.75">
      <c r="AK45066" s="121"/>
    </row>
    <row r="45067" spans="37:37" ht="12.75">
      <c r="AK45067" s="121"/>
    </row>
    <row r="45068" spans="37:37" ht="12.75">
      <c r="AK45068" s="121"/>
    </row>
    <row r="45069" spans="37:37" ht="12.75">
      <c r="AK45069" s="121"/>
    </row>
    <row r="45070" spans="37:37" ht="12.75">
      <c r="AK45070" s="121"/>
    </row>
    <row r="45071" spans="37:37" ht="12.75">
      <c r="AK45071" s="121"/>
    </row>
    <row r="45072" spans="37:37" ht="12.75">
      <c r="AK45072" s="121"/>
    </row>
    <row r="45073" spans="37:37" ht="12.75">
      <c r="AK45073" s="121"/>
    </row>
    <row r="45074" spans="37:37" ht="12.75">
      <c r="AK45074" s="121"/>
    </row>
    <row r="45075" spans="37:37" ht="12.75">
      <c r="AK45075" s="121"/>
    </row>
    <row r="45076" spans="37:37" ht="12.75">
      <c r="AK45076" s="121"/>
    </row>
    <row r="45077" spans="37:37" ht="12.75">
      <c r="AK45077" s="121"/>
    </row>
    <row r="45078" spans="37:37" ht="12.75">
      <c r="AK45078" s="121"/>
    </row>
    <row r="45079" spans="37:37" ht="12.75">
      <c r="AK45079" s="121"/>
    </row>
    <row r="45080" spans="37:37" ht="12.75">
      <c r="AK45080" s="121"/>
    </row>
    <row r="45081" spans="37:37" ht="12.75">
      <c r="AK45081" s="121"/>
    </row>
    <row r="45082" spans="37:37" ht="12.75">
      <c r="AK45082" s="121"/>
    </row>
    <row r="45083" spans="37:37" ht="12.75">
      <c r="AK45083" s="121"/>
    </row>
    <row r="45084" spans="37:37" ht="12.75">
      <c r="AK45084" s="121"/>
    </row>
    <row r="45085" spans="37:37" ht="12.75">
      <c r="AK45085" s="121"/>
    </row>
    <row r="45086" spans="37:37" ht="12.75">
      <c r="AK45086" s="121"/>
    </row>
    <row r="45087" spans="37:37" ht="12.75">
      <c r="AK45087" s="121"/>
    </row>
    <row r="45088" spans="37:37" ht="12.75">
      <c r="AK45088" s="121"/>
    </row>
    <row r="45089" spans="37:37" ht="12.75">
      <c r="AK45089" s="121"/>
    </row>
    <row r="45090" spans="37:37" ht="12.75">
      <c r="AK45090" s="121"/>
    </row>
    <row r="45091" spans="37:37" ht="12.75">
      <c r="AK45091" s="121"/>
    </row>
    <row r="45092" spans="37:37" ht="12.75">
      <c r="AK45092" s="121"/>
    </row>
    <row r="45093" spans="37:37" ht="12.75">
      <c r="AK45093" s="121"/>
    </row>
    <row r="45094" spans="37:37" ht="12.75">
      <c r="AK45094" s="121"/>
    </row>
    <row r="45095" spans="37:37" ht="12.75">
      <c r="AK45095" s="121"/>
    </row>
    <row r="45096" spans="37:37" ht="12.75">
      <c r="AK45096" s="121"/>
    </row>
    <row r="45097" spans="37:37" ht="12.75">
      <c r="AK45097" s="121"/>
    </row>
    <row r="45098" spans="37:37" ht="12.75">
      <c r="AK45098" s="121"/>
    </row>
    <row r="45099" spans="37:37" ht="12.75">
      <c r="AK45099" s="121"/>
    </row>
    <row r="45100" spans="37:37" ht="12.75">
      <c r="AK45100" s="121"/>
    </row>
    <row r="45101" spans="37:37" ht="12.75">
      <c r="AK45101" s="121"/>
    </row>
    <row r="45102" spans="37:37" ht="12.75">
      <c r="AK45102" s="121"/>
    </row>
    <row r="45103" spans="37:37" ht="12.75">
      <c r="AK45103" s="121"/>
    </row>
    <row r="45104" spans="37:37" ht="12.75">
      <c r="AK45104" s="121"/>
    </row>
    <row r="45105" spans="37:37" ht="12.75">
      <c r="AK45105" s="121"/>
    </row>
    <row r="45106" spans="37:37" ht="12.75">
      <c r="AK45106" s="121"/>
    </row>
    <row r="45107" spans="37:37" ht="12.75">
      <c r="AK45107" s="121"/>
    </row>
    <row r="45108" spans="37:37" ht="12.75">
      <c r="AK45108" s="121"/>
    </row>
    <row r="45109" spans="37:37" ht="12.75">
      <c r="AK45109" s="121"/>
    </row>
    <row r="45110" spans="37:37" ht="12.75">
      <c r="AK45110" s="121"/>
    </row>
    <row r="45111" spans="37:37" ht="12.75">
      <c r="AK45111" s="121"/>
    </row>
    <row r="45112" spans="37:37" ht="12.75">
      <c r="AK45112" s="121"/>
    </row>
    <row r="45113" spans="37:37" ht="12.75">
      <c r="AK45113" s="121"/>
    </row>
    <row r="45114" spans="37:37" ht="12.75">
      <c r="AK45114" s="121"/>
    </row>
    <row r="45115" spans="37:37" ht="12.75">
      <c r="AK45115" s="121"/>
    </row>
    <row r="45116" spans="37:37" ht="12.75">
      <c r="AK45116" s="121"/>
    </row>
    <row r="45117" spans="37:37" ht="12.75">
      <c r="AK45117" s="121"/>
    </row>
    <row r="45118" spans="37:37" ht="12.75">
      <c r="AK45118" s="121"/>
    </row>
    <row r="45119" spans="37:37" ht="12.75">
      <c r="AK45119" s="121"/>
    </row>
    <row r="45120" spans="37:37" ht="12.75">
      <c r="AK45120" s="121"/>
    </row>
    <row r="45121" spans="37:37" ht="12.75">
      <c r="AK45121" s="121"/>
    </row>
    <row r="45122" spans="37:37" ht="12.75">
      <c r="AK45122" s="121"/>
    </row>
    <row r="45123" spans="37:37" ht="12.75">
      <c r="AK45123" s="121"/>
    </row>
    <row r="45124" spans="37:37" ht="12.75">
      <c r="AK45124" s="121"/>
    </row>
    <row r="45125" spans="37:37" ht="12.75">
      <c r="AK45125" s="121"/>
    </row>
    <row r="45126" spans="37:37" ht="12.75">
      <c r="AK45126" s="121"/>
    </row>
    <row r="45127" spans="37:37" ht="12.75">
      <c r="AK45127" s="121"/>
    </row>
    <row r="45128" spans="37:37" ht="12.75">
      <c r="AK45128" s="121"/>
    </row>
    <row r="45129" spans="37:37" ht="12.75">
      <c r="AK45129" s="121"/>
    </row>
    <row r="45130" spans="37:37" ht="12.75">
      <c r="AK45130" s="121"/>
    </row>
    <row r="45131" spans="37:37" ht="12.75">
      <c r="AK45131" s="121"/>
    </row>
    <row r="45132" spans="37:37" ht="12.75">
      <c r="AK45132" s="121"/>
    </row>
    <row r="45133" spans="37:37" ht="12.75">
      <c r="AK45133" s="121"/>
    </row>
    <row r="45134" spans="37:37" ht="12.75">
      <c r="AK45134" s="121"/>
    </row>
    <row r="45135" spans="37:37" ht="12.75">
      <c r="AK45135" s="121"/>
    </row>
    <row r="45136" spans="37:37" ht="12.75">
      <c r="AK45136" s="121"/>
    </row>
    <row r="45137" spans="37:37" ht="12.75">
      <c r="AK45137" s="121"/>
    </row>
    <row r="45138" spans="37:37" ht="12.75">
      <c r="AK45138" s="121"/>
    </row>
    <row r="45139" spans="37:37" ht="12.75">
      <c r="AK45139" s="121"/>
    </row>
    <row r="45140" spans="37:37" ht="12.75">
      <c r="AK45140" s="121"/>
    </row>
    <row r="45141" spans="37:37" ht="12.75">
      <c r="AK45141" s="121"/>
    </row>
    <row r="45142" spans="37:37" ht="12.75">
      <c r="AK45142" s="121"/>
    </row>
    <row r="45143" spans="37:37" ht="12.75">
      <c r="AK45143" s="121"/>
    </row>
    <row r="45144" spans="37:37" ht="12.75">
      <c r="AK45144" s="121"/>
    </row>
    <row r="45145" spans="37:37" ht="12.75">
      <c r="AK45145" s="121"/>
    </row>
    <row r="45146" spans="37:37" ht="12.75">
      <c r="AK45146" s="121"/>
    </row>
    <row r="45147" spans="37:37" ht="12.75">
      <c r="AK45147" s="121"/>
    </row>
    <row r="45148" spans="37:37" ht="12.75">
      <c r="AK45148" s="121"/>
    </row>
    <row r="45149" spans="37:37" ht="12.75">
      <c r="AK45149" s="121"/>
    </row>
    <row r="45150" spans="37:37" ht="12.75">
      <c r="AK45150" s="121"/>
    </row>
    <row r="45151" spans="37:37" ht="12.75">
      <c r="AK45151" s="121"/>
    </row>
    <row r="45152" spans="37:37" ht="12.75">
      <c r="AK45152" s="121"/>
    </row>
    <row r="45153" spans="37:37" ht="12.75">
      <c r="AK45153" s="121"/>
    </row>
    <row r="45154" spans="37:37" ht="12.75">
      <c r="AK45154" s="121"/>
    </row>
    <row r="45155" spans="37:37" ht="12.75">
      <c r="AK45155" s="121"/>
    </row>
    <row r="45156" spans="37:37" ht="12.75">
      <c r="AK45156" s="121"/>
    </row>
    <row r="45157" spans="37:37" ht="12.75">
      <c r="AK45157" s="121"/>
    </row>
    <row r="45158" spans="37:37" ht="12.75">
      <c r="AK45158" s="121"/>
    </row>
    <row r="45159" spans="37:37" ht="12.75">
      <c r="AK45159" s="121"/>
    </row>
    <row r="45160" spans="37:37" ht="12.75">
      <c r="AK45160" s="121"/>
    </row>
    <row r="45161" spans="37:37" ht="12.75">
      <c r="AK45161" s="121"/>
    </row>
    <row r="45162" spans="37:37" ht="12.75">
      <c r="AK45162" s="121"/>
    </row>
    <row r="45163" spans="37:37" ht="12.75">
      <c r="AK45163" s="121"/>
    </row>
    <row r="45164" spans="37:37" ht="12.75">
      <c r="AK45164" s="121"/>
    </row>
    <row r="45165" spans="37:37" ht="12.75">
      <c r="AK45165" s="121"/>
    </row>
    <row r="45166" spans="37:37" ht="12.75">
      <c r="AK45166" s="121"/>
    </row>
    <row r="45167" spans="37:37" ht="12.75">
      <c r="AK45167" s="121"/>
    </row>
    <row r="45168" spans="37:37" ht="12.75">
      <c r="AK45168" s="121"/>
    </row>
    <row r="45169" spans="37:37" ht="12.75">
      <c r="AK45169" s="121"/>
    </row>
    <row r="45170" spans="37:37" ht="12.75">
      <c r="AK45170" s="121"/>
    </row>
    <row r="45171" spans="37:37" ht="12.75">
      <c r="AK45171" s="121"/>
    </row>
    <row r="45172" spans="37:37" ht="12.75">
      <c r="AK45172" s="121"/>
    </row>
    <row r="45173" spans="37:37" ht="12.75">
      <c r="AK45173" s="121"/>
    </row>
    <row r="45174" spans="37:37" ht="12.75">
      <c r="AK45174" s="121"/>
    </row>
    <row r="45175" spans="37:37" ht="12.75">
      <c r="AK45175" s="121"/>
    </row>
    <row r="45176" spans="37:37" ht="12.75">
      <c r="AK45176" s="121"/>
    </row>
    <row r="45177" spans="37:37" ht="12.75">
      <c r="AK45177" s="121"/>
    </row>
    <row r="45178" spans="37:37" ht="12.75">
      <c r="AK45178" s="121"/>
    </row>
    <row r="45179" spans="37:37" ht="12.75">
      <c r="AK45179" s="121"/>
    </row>
    <row r="45180" spans="37:37" ht="12.75">
      <c r="AK45180" s="121"/>
    </row>
    <row r="45181" spans="37:37" ht="12.75">
      <c r="AK45181" s="121"/>
    </row>
    <row r="45182" spans="37:37" ht="12.75">
      <c r="AK45182" s="121"/>
    </row>
    <row r="45183" spans="37:37" ht="12.75">
      <c r="AK45183" s="121"/>
    </row>
    <row r="45184" spans="37:37" ht="12.75">
      <c r="AK45184" s="121"/>
    </row>
    <row r="45185" spans="37:37" ht="12.75">
      <c r="AK45185" s="121"/>
    </row>
    <row r="45186" spans="37:37" ht="12.75">
      <c r="AK45186" s="121"/>
    </row>
    <row r="45187" spans="37:37" ht="12.75">
      <c r="AK45187" s="121"/>
    </row>
    <row r="45188" spans="37:37" ht="12.75">
      <c r="AK45188" s="121"/>
    </row>
    <row r="45189" spans="37:37" ht="12.75">
      <c r="AK45189" s="121"/>
    </row>
    <row r="45190" spans="37:37" ht="12.75">
      <c r="AK45190" s="121"/>
    </row>
    <row r="45191" spans="37:37" ht="12.75">
      <c r="AK45191" s="121"/>
    </row>
    <row r="45192" spans="37:37" ht="12.75">
      <c r="AK45192" s="121"/>
    </row>
    <row r="45193" spans="37:37" ht="12.75">
      <c r="AK45193" s="121"/>
    </row>
    <row r="45194" spans="37:37" ht="12.75">
      <c r="AK45194" s="121"/>
    </row>
    <row r="45195" spans="37:37" ht="12.75">
      <c r="AK45195" s="121"/>
    </row>
    <row r="45196" spans="37:37" ht="12.75">
      <c r="AK45196" s="121"/>
    </row>
    <row r="45197" spans="37:37" ht="12.75">
      <c r="AK45197" s="121"/>
    </row>
    <row r="45198" spans="37:37" ht="12.75">
      <c r="AK45198" s="121"/>
    </row>
    <row r="45199" spans="37:37" ht="12.75">
      <c r="AK45199" s="121"/>
    </row>
    <row r="45200" spans="37:37" ht="12.75">
      <c r="AK45200" s="121"/>
    </row>
    <row r="45201" spans="37:37" ht="12.75">
      <c r="AK45201" s="121"/>
    </row>
    <row r="45202" spans="37:37" ht="12.75">
      <c r="AK45202" s="121"/>
    </row>
    <row r="45203" spans="37:37" ht="12.75">
      <c r="AK45203" s="121"/>
    </row>
    <row r="45204" spans="37:37" ht="12.75">
      <c r="AK45204" s="121"/>
    </row>
    <row r="45205" spans="37:37" ht="12.75">
      <c r="AK45205" s="121"/>
    </row>
    <row r="45206" spans="37:37" ht="12.75">
      <c r="AK45206" s="121"/>
    </row>
    <row r="45207" spans="37:37" ht="12.75">
      <c r="AK45207" s="121"/>
    </row>
    <row r="45208" spans="37:37" ht="12.75">
      <c r="AK45208" s="121"/>
    </row>
    <row r="45209" spans="37:37" ht="12.75">
      <c r="AK45209" s="121"/>
    </row>
    <row r="45210" spans="37:37" ht="12.75">
      <c r="AK45210" s="121"/>
    </row>
    <row r="45211" spans="37:37" ht="12.75">
      <c r="AK45211" s="121"/>
    </row>
    <row r="45212" spans="37:37" ht="12.75">
      <c r="AK45212" s="121"/>
    </row>
    <row r="45213" spans="37:37" ht="12.75">
      <c r="AK45213" s="121"/>
    </row>
    <row r="45214" spans="37:37" ht="12.75">
      <c r="AK45214" s="121"/>
    </row>
    <row r="45215" spans="37:37" ht="12.75">
      <c r="AK45215" s="121"/>
    </row>
    <row r="45216" spans="37:37" ht="12.75">
      <c r="AK45216" s="121"/>
    </row>
    <row r="45217" spans="37:37" ht="12.75">
      <c r="AK45217" s="121"/>
    </row>
    <row r="45218" spans="37:37" ht="12.75">
      <c r="AK45218" s="121"/>
    </row>
    <row r="45219" spans="37:37" ht="12.75">
      <c r="AK45219" s="121"/>
    </row>
    <row r="45220" spans="37:37" ht="12.75">
      <c r="AK45220" s="121"/>
    </row>
    <row r="45221" spans="37:37" ht="12.75">
      <c r="AK45221" s="121"/>
    </row>
    <row r="45222" spans="37:37" ht="12.75">
      <c r="AK45222" s="121"/>
    </row>
    <row r="45223" spans="37:37" ht="12.75">
      <c r="AK45223" s="121"/>
    </row>
    <row r="45224" spans="37:37" ht="12.75">
      <c r="AK45224" s="121"/>
    </row>
    <row r="45225" spans="37:37" ht="12.75">
      <c r="AK45225" s="121"/>
    </row>
    <row r="45226" spans="37:37" ht="12.75">
      <c r="AK45226" s="121"/>
    </row>
    <row r="45227" spans="37:37" ht="12.75">
      <c r="AK45227" s="121"/>
    </row>
    <row r="45228" spans="37:37" ht="12.75">
      <c r="AK45228" s="121"/>
    </row>
    <row r="45229" spans="37:37" ht="12.75">
      <c r="AK45229" s="121"/>
    </row>
    <row r="45230" spans="37:37" ht="12.75">
      <c r="AK45230" s="121"/>
    </row>
    <row r="45231" spans="37:37" ht="12.75">
      <c r="AK45231" s="121"/>
    </row>
    <row r="45232" spans="37:37" ht="12.75">
      <c r="AK45232" s="121"/>
    </row>
    <row r="45233" spans="37:37" ht="12.75">
      <c r="AK45233" s="121"/>
    </row>
    <row r="45234" spans="37:37" ht="12.75">
      <c r="AK45234" s="121"/>
    </row>
    <row r="45235" spans="37:37" ht="12.75">
      <c r="AK45235" s="121"/>
    </row>
    <row r="45236" spans="37:37" ht="12.75">
      <c r="AK45236" s="121"/>
    </row>
    <row r="45237" spans="37:37" ht="12.75">
      <c r="AK45237" s="121"/>
    </row>
    <row r="45238" spans="37:37" ht="12.75">
      <c r="AK45238" s="121"/>
    </row>
    <row r="45239" spans="37:37" ht="12.75">
      <c r="AK45239" s="121"/>
    </row>
    <row r="45240" spans="37:37" ht="12.75">
      <c r="AK45240" s="121"/>
    </row>
    <row r="45241" spans="37:37" ht="12.75">
      <c r="AK45241" s="121"/>
    </row>
    <row r="45242" spans="37:37" ht="12.75">
      <c r="AK45242" s="121"/>
    </row>
    <row r="45243" spans="37:37" ht="12.75">
      <c r="AK45243" s="121"/>
    </row>
    <row r="45244" spans="37:37" ht="12.75">
      <c r="AK45244" s="121"/>
    </row>
    <row r="45245" spans="37:37" ht="12.75">
      <c r="AK45245" s="121"/>
    </row>
    <row r="45246" spans="37:37" ht="12.75">
      <c r="AK45246" s="121"/>
    </row>
    <row r="45247" spans="37:37" ht="12.75">
      <c r="AK45247" s="121"/>
    </row>
    <row r="45248" spans="37:37" ht="12.75">
      <c r="AK45248" s="121"/>
    </row>
    <row r="45249" spans="37:37" ht="12.75">
      <c r="AK45249" s="121"/>
    </row>
    <row r="45250" spans="37:37" ht="12.75">
      <c r="AK45250" s="121"/>
    </row>
    <row r="45251" spans="37:37" ht="12.75">
      <c r="AK45251" s="121"/>
    </row>
    <row r="45252" spans="37:37" ht="12.75">
      <c r="AK45252" s="121"/>
    </row>
    <row r="45253" spans="37:37" ht="12.75">
      <c r="AK45253" s="121"/>
    </row>
    <row r="45254" spans="37:37" ht="12.75">
      <c r="AK45254" s="121"/>
    </row>
    <row r="45255" spans="37:37" ht="12.75">
      <c r="AK45255" s="121"/>
    </row>
    <row r="45256" spans="37:37" ht="12.75">
      <c r="AK45256" s="121"/>
    </row>
    <row r="45257" spans="37:37" ht="12.75">
      <c r="AK45257" s="121"/>
    </row>
    <row r="45258" spans="37:37" ht="12.75">
      <c r="AK45258" s="121"/>
    </row>
    <row r="45259" spans="37:37" ht="12.75">
      <c r="AK45259" s="121"/>
    </row>
    <row r="45260" spans="37:37" ht="12.75">
      <c r="AK45260" s="121"/>
    </row>
    <row r="45261" spans="37:37" ht="12.75">
      <c r="AK45261" s="121"/>
    </row>
    <row r="45262" spans="37:37" ht="12.75">
      <c r="AK45262" s="121"/>
    </row>
    <row r="45263" spans="37:37" ht="12.75">
      <c r="AK45263" s="121"/>
    </row>
    <row r="45264" spans="37:37" ht="12.75">
      <c r="AK45264" s="121"/>
    </row>
    <row r="45265" spans="37:37" ht="12.75">
      <c r="AK45265" s="121"/>
    </row>
    <row r="45266" spans="37:37" ht="12.75">
      <c r="AK45266" s="121"/>
    </row>
    <row r="45267" spans="37:37" ht="12.75">
      <c r="AK45267" s="121"/>
    </row>
    <row r="45268" spans="37:37" ht="12.75">
      <c r="AK45268" s="121"/>
    </row>
    <row r="45269" spans="37:37" ht="12.75">
      <c r="AK45269" s="121"/>
    </row>
    <row r="45270" spans="37:37" ht="12.75">
      <c r="AK45270" s="121"/>
    </row>
    <row r="45271" spans="37:37" ht="12.75">
      <c r="AK45271" s="121"/>
    </row>
    <row r="45272" spans="37:37" ht="12.75">
      <c r="AK45272" s="121"/>
    </row>
    <row r="45273" spans="37:37" ht="12.75">
      <c r="AK45273" s="121"/>
    </row>
    <row r="45274" spans="37:37" ht="12.75">
      <c r="AK45274" s="121"/>
    </row>
    <row r="45275" spans="37:37" ht="12.75">
      <c r="AK45275" s="121"/>
    </row>
    <row r="45276" spans="37:37" ht="12.75">
      <c r="AK45276" s="121"/>
    </row>
    <row r="45277" spans="37:37" ht="12.75">
      <c r="AK45277" s="121"/>
    </row>
    <row r="45278" spans="37:37" ht="12.75">
      <c r="AK45278" s="121"/>
    </row>
    <row r="45279" spans="37:37" ht="12.75">
      <c r="AK45279" s="121"/>
    </row>
    <row r="45280" spans="37:37" ht="12.75">
      <c r="AK45280" s="121"/>
    </row>
    <row r="45281" spans="37:37" ht="12.75">
      <c r="AK45281" s="121"/>
    </row>
    <row r="45282" spans="37:37" ht="12.75">
      <c r="AK45282" s="121"/>
    </row>
    <row r="45283" spans="37:37" ht="12.75">
      <c r="AK45283" s="121"/>
    </row>
    <row r="45284" spans="37:37" ht="12.75">
      <c r="AK45284" s="121"/>
    </row>
    <row r="45285" spans="37:37" ht="12.75">
      <c r="AK45285" s="121"/>
    </row>
    <row r="45286" spans="37:37" ht="12.75">
      <c r="AK45286" s="121"/>
    </row>
    <row r="45287" spans="37:37" ht="12.75">
      <c r="AK45287" s="121"/>
    </row>
    <row r="45288" spans="37:37" ht="12.75">
      <c r="AK45288" s="121"/>
    </row>
    <row r="45289" spans="37:37" ht="12.75">
      <c r="AK45289" s="121"/>
    </row>
    <row r="45290" spans="37:37" ht="12.75">
      <c r="AK45290" s="121"/>
    </row>
    <row r="45291" spans="37:37" ht="12.75">
      <c r="AK45291" s="121"/>
    </row>
    <row r="45292" spans="37:37" ht="12.75">
      <c r="AK45292" s="121"/>
    </row>
    <row r="45293" spans="37:37" ht="12.75">
      <c r="AK45293" s="121"/>
    </row>
    <row r="45294" spans="37:37" ht="12.75">
      <c r="AK45294" s="121"/>
    </row>
    <row r="45295" spans="37:37" ht="12.75">
      <c r="AK45295" s="121"/>
    </row>
    <row r="45296" spans="37:37" ht="12.75">
      <c r="AK45296" s="121"/>
    </row>
    <row r="45297" spans="37:37" ht="12.75">
      <c r="AK45297" s="121"/>
    </row>
    <row r="45298" spans="37:37" ht="12.75">
      <c r="AK45298" s="121"/>
    </row>
    <row r="45299" spans="37:37" ht="12.75">
      <c r="AK45299" s="121"/>
    </row>
    <row r="45300" spans="37:37" ht="12.75">
      <c r="AK45300" s="121"/>
    </row>
    <row r="45301" spans="37:37" ht="12.75">
      <c r="AK45301" s="121"/>
    </row>
    <row r="45302" spans="37:37" ht="12.75">
      <c r="AK45302" s="121"/>
    </row>
    <row r="45303" spans="37:37" ht="12.75">
      <c r="AK45303" s="121"/>
    </row>
    <row r="45304" spans="37:37" ht="12.75">
      <c r="AK45304" s="121"/>
    </row>
    <row r="45305" spans="37:37" ht="12.75">
      <c r="AK45305" s="121"/>
    </row>
    <row r="45306" spans="37:37" ht="12.75">
      <c r="AK45306" s="121"/>
    </row>
    <row r="45307" spans="37:37" ht="12.75">
      <c r="AK45307" s="121"/>
    </row>
    <row r="45308" spans="37:37" ht="12.75">
      <c r="AK45308" s="121"/>
    </row>
    <row r="45309" spans="37:37" ht="12.75">
      <c r="AK45309" s="121"/>
    </row>
    <row r="45310" spans="37:37" ht="12.75">
      <c r="AK45310" s="121"/>
    </row>
    <row r="45311" spans="37:37" ht="12.75">
      <c r="AK45311" s="121"/>
    </row>
    <row r="45312" spans="37:37" ht="12.75">
      <c r="AK45312" s="121"/>
    </row>
    <row r="45313" spans="37:37" ht="12.75">
      <c r="AK45313" s="121"/>
    </row>
    <row r="45314" spans="37:37" ht="12.75">
      <c r="AK45314" s="121"/>
    </row>
    <row r="45315" spans="37:37" ht="12.75">
      <c r="AK45315" s="121"/>
    </row>
    <row r="45316" spans="37:37" ht="12.75">
      <c r="AK45316" s="121"/>
    </row>
    <row r="45317" spans="37:37" ht="12.75">
      <c r="AK45317" s="121"/>
    </row>
    <row r="45318" spans="37:37" ht="12.75">
      <c r="AK45318" s="121"/>
    </row>
    <row r="45319" spans="37:37" ht="12.75">
      <c r="AK45319" s="121"/>
    </row>
    <row r="45320" spans="37:37" ht="12.75">
      <c r="AK45320" s="121"/>
    </row>
    <row r="45321" spans="37:37" ht="12.75">
      <c r="AK45321" s="121"/>
    </row>
    <row r="45322" spans="37:37" ht="12.75">
      <c r="AK45322" s="121"/>
    </row>
    <row r="45323" spans="37:37" ht="12.75">
      <c r="AK45323" s="121"/>
    </row>
    <row r="45324" spans="37:37" ht="12.75">
      <c r="AK45324" s="121"/>
    </row>
    <row r="45325" spans="37:37" ht="12.75">
      <c r="AK45325" s="121"/>
    </row>
    <row r="45326" spans="37:37" ht="12.75">
      <c r="AK45326" s="121"/>
    </row>
    <row r="45327" spans="37:37" ht="12.75">
      <c r="AK45327" s="121"/>
    </row>
    <row r="45328" spans="37:37" ht="12.75">
      <c r="AK45328" s="121"/>
    </row>
    <row r="45329" spans="37:37" ht="12.75">
      <c r="AK45329" s="121"/>
    </row>
    <row r="45330" spans="37:37" ht="12.75">
      <c r="AK45330" s="121"/>
    </row>
    <row r="45331" spans="37:37" ht="12.75">
      <c r="AK45331" s="121"/>
    </row>
    <row r="45332" spans="37:37" ht="12.75">
      <c r="AK45332" s="121"/>
    </row>
    <row r="45333" spans="37:37" ht="12.75">
      <c r="AK45333" s="121"/>
    </row>
    <row r="45334" spans="37:37" ht="12.75">
      <c r="AK45334" s="121"/>
    </row>
    <row r="45335" spans="37:37" ht="12.75">
      <c r="AK45335" s="121"/>
    </row>
    <row r="45336" spans="37:37" ht="12.75">
      <c r="AK45336" s="121"/>
    </row>
    <row r="45337" spans="37:37" ht="12.75">
      <c r="AK45337" s="121"/>
    </row>
    <row r="45338" spans="37:37" ht="12.75">
      <c r="AK45338" s="121"/>
    </row>
    <row r="45339" spans="37:37" ht="12.75">
      <c r="AK45339" s="121"/>
    </row>
    <row r="45340" spans="37:37" ht="12.75">
      <c r="AK45340" s="121"/>
    </row>
    <row r="45341" spans="37:37" ht="12.75">
      <c r="AK45341" s="121"/>
    </row>
    <row r="45342" spans="37:37" ht="12.75">
      <c r="AK45342" s="121"/>
    </row>
    <row r="45343" spans="37:37" ht="12.75">
      <c r="AK45343" s="121"/>
    </row>
    <row r="45344" spans="37:37" ht="12.75">
      <c r="AK45344" s="121"/>
    </row>
    <row r="45345" spans="37:37" ht="12.75">
      <c r="AK45345" s="121"/>
    </row>
    <row r="45346" spans="37:37" ht="12.75">
      <c r="AK45346" s="121"/>
    </row>
    <row r="45347" spans="37:37" ht="12.75">
      <c r="AK45347" s="121"/>
    </row>
    <row r="45348" spans="37:37" ht="12.75">
      <c r="AK45348" s="121"/>
    </row>
    <row r="45349" spans="37:37" ht="12.75">
      <c r="AK45349" s="121"/>
    </row>
    <row r="45350" spans="37:37" ht="12.75">
      <c r="AK45350" s="121"/>
    </row>
    <row r="45351" spans="37:37" ht="12.75">
      <c r="AK45351" s="121"/>
    </row>
    <row r="45352" spans="37:37" ht="12.75">
      <c r="AK45352" s="121"/>
    </row>
    <row r="45353" spans="37:37" ht="12.75">
      <c r="AK45353" s="121"/>
    </row>
    <row r="45354" spans="37:37" ht="12.75">
      <c r="AK45354" s="121"/>
    </row>
    <row r="45355" spans="37:37" ht="12.75">
      <c r="AK45355" s="121"/>
    </row>
    <row r="45356" spans="37:37" ht="12.75">
      <c r="AK45356" s="121"/>
    </row>
    <row r="45357" spans="37:37" ht="12.75">
      <c r="AK45357" s="121"/>
    </row>
    <row r="45358" spans="37:37" ht="12.75">
      <c r="AK45358" s="121"/>
    </row>
    <row r="45359" spans="37:37" ht="12.75">
      <c r="AK45359" s="121"/>
    </row>
    <row r="45360" spans="37:37" ht="12.75">
      <c r="AK45360" s="121"/>
    </row>
    <row r="45361" spans="37:37" ht="12.75">
      <c r="AK45361" s="121"/>
    </row>
    <row r="45362" spans="37:37" ht="12.75">
      <c r="AK45362" s="121"/>
    </row>
    <row r="45363" spans="37:37" ht="12.75">
      <c r="AK45363" s="121"/>
    </row>
    <row r="45364" spans="37:37" ht="12.75">
      <c r="AK45364" s="121"/>
    </row>
    <row r="45365" spans="37:37" ht="12.75">
      <c r="AK45365" s="121"/>
    </row>
    <row r="45366" spans="37:37" ht="12.75">
      <c r="AK45366" s="121"/>
    </row>
    <row r="45367" spans="37:37" ht="12.75">
      <c r="AK45367" s="121"/>
    </row>
    <row r="45368" spans="37:37" ht="12.75">
      <c r="AK45368" s="121"/>
    </row>
    <row r="45369" spans="37:37" ht="12.75">
      <c r="AK45369" s="121"/>
    </row>
    <row r="45370" spans="37:37" ht="12.75">
      <c r="AK45370" s="121"/>
    </row>
    <row r="45371" spans="37:37" ht="12.75">
      <c r="AK45371" s="121"/>
    </row>
    <row r="45372" spans="37:37" ht="12.75">
      <c r="AK45372" s="121"/>
    </row>
    <row r="45373" spans="37:37" ht="12.75">
      <c r="AK45373" s="121"/>
    </row>
    <row r="45374" spans="37:37" ht="12.75">
      <c r="AK45374" s="121"/>
    </row>
    <row r="45375" spans="37:37" ht="12.75">
      <c r="AK45375" s="121"/>
    </row>
    <row r="45376" spans="37:37" ht="12.75">
      <c r="AK45376" s="121"/>
    </row>
    <row r="45377" spans="37:37" ht="12.75">
      <c r="AK45377" s="121"/>
    </row>
    <row r="45378" spans="37:37" ht="12.75">
      <c r="AK45378" s="121"/>
    </row>
    <row r="45379" spans="37:37" ht="12.75">
      <c r="AK45379" s="121"/>
    </row>
    <row r="45380" spans="37:37" ht="12.75">
      <c r="AK45380" s="121"/>
    </row>
    <row r="45381" spans="37:37" ht="12.75">
      <c r="AK45381" s="121"/>
    </row>
    <row r="45382" spans="37:37" ht="12.75">
      <c r="AK45382" s="121"/>
    </row>
    <row r="45383" spans="37:37" ht="12.75">
      <c r="AK45383" s="121"/>
    </row>
    <row r="45384" spans="37:37" ht="12.75">
      <c r="AK45384" s="121"/>
    </row>
    <row r="45385" spans="37:37" ht="12.75">
      <c r="AK45385" s="121"/>
    </row>
    <row r="45386" spans="37:37" ht="12.75">
      <c r="AK45386" s="121"/>
    </row>
    <row r="45387" spans="37:37" ht="12.75">
      <c r="AK45387" s="121"/>
    </row>
    <row r="45388" spans="37:37" ht="12.75">
      <c r="AK45388" s="121"/>
    </row>
    <row r="45389" spans="37:37" ht="12.75">
      <c r="AK45389" s="121"/>
    </row>
    <row r="45390" spans="37:37" ht="12.75">
      <c r="AK45390" s="121"/>
    </row>
    <row r="45391" spans="37:37" ht="12.75">
      <c r="AK45391" s="121"/>
    </row>
    <row r="45392" spans="37:37" ht="12.75">
      <c r="AK45392" s="121"/>
    </row>
    <row r="45393" spans="37:37" ht="12.75">
      <c r="AK45393" s="121"/>
    </row>
    <row r="45394" spans="37:37" ht="12.75">
      <c r="AK45394" s="121"/>
    </row>
    <row r="45395" spans="37:37" ht="12.75">
      <c r="AK45395" s="121"/>
    </row>
    <row r="45396" spans="37:37" ht="12.75">
      <c r="AK45396" s="121"/>
    </row>
    <row r="45397" spans="37:37" ht="12.75">
      <c r="AK45397" s="121"/>
    </row>
    <row r="45398" spans="37:37" ht="12.75">
      <c r="AK45398" s="121"/>
    </row>
    <row r="45399" spans="37:37" ht="12.75">
      <c r="AK45399" s="121"/>
    </row>
    <row r="45400" spans="37:37" ht="12.75">
      <c r="AK45400" s="121"/>
    </row>
    <row r="45401" spans="37:37" ht="12.75">
      <c r="AK45401" s="121"/>
    </row>
    <row r="45402" spans="37:37" ht="12.75">
      <c r="AK45402" s="121"/>
    </row>
    <row r="45403" spans="37:37" ht="12.75">
      <c r="AK45403" s="121"/>
    </row>
    <row r="45404" spans="37:37" ht="12.75">
      <c r="AK45404" s="121"/>
    </row>
    <row r="45405" spans="37:37" ht="12.75">
      <c r="AK45405" s="121"/>
    </row>
    <row r="45406" spans="37:37" ht="12.75">
      <c r="AK45406" s="121"/>
    </row>
    <row r="45407" spans="37:37" ht="12.75">
      <c r="AK45407" s="121"/>
    </row>
    <row r="45408" spans="37:37" ht="12.75">
      <c r="AK45408" s="121"/>
    </row>
    <row r="45409" spans="37:37" ht="12.75">
      <c r="AK45409" s="121"/>
    </row>
    <row r="45410" spans="37:37" ht="12.75">
      <c r="AK45410" s="121"/>
    </row>
    <row r="45411" spans="37:37" ht="12.75">
      <c r="AK45411" s="121"/>
    </row>
    <row r="45412" spans="37:37" ht="12.75">
      <c r="AK45412" s="121"/>
    </row>
    <row r="45413" spans="37:37" ht="12.75">
      <c r="AK45413" s="121"/>
    </row>
    <row r="45414" spans="37:37" ht="12.75">
      <c r="AK45414" s="121"/>
    </row>
    <row r="45415" spans="37:37" ht="12.75">
      <c r="AK45415" s="121"/>
    </row>
    <row r="45416" spans="37:37" ht="12.75">
      <c r="AK45416" s="121"/>
    </row>
    <row r="45417" spans="37:37" ht="12.75">
      <c r="AK45417" s="121"/>
    </row>
    <row r="45418" spans="37:37" ht="12.75">
      <c r="AK45418" s="121"/>
    </row>
    <row r="45419" spans="37:37" ht="12.75">
      <c r="AK45419" s="121"/>
    </row>
    <row r="45420" spans="37:37" ht="12.75">
      <c r="AK45420" s="121"/>
    </row>
    <row r="45421" spans="37:37" ht="12.75">
      <c r="AK45421" s="121"/>
    </row>
    <row r="45422" spans="37:37" ht="12.75">
      <c r="AK45422" s="121"/>
    </row>
    <row r="45423" spans="37:37" ht="12.75">
      <c r="AK45423" s="121"/>
    </row>
    <row r="45424" spans="37:37" ht="12.75">
      <c r="AK45424" s="121"/>
    </row>
    <row r="45425" spans="37:37" ht="12.75">
      <c r="AK45425" s="121"/>
    </row>
    <row r="45426" spans="37:37" ht="12.75">
      <c r="AK45426" s="121"/>
    </row>
    <row r="45427" spans="37:37" ht="12.75">
      <c r="AK45427" s="121"/>
    </row>
    <row r="45428" spans="37:37" ht="12.75">
      <c r="AK45428" s="121"/>
    </row>
    <row r="45429" spans="37:37" ht="12.75">
      <c r="AK45429" s="121"/>
    </row>
    <row r="45430" spans="37:37" ht="12.75">
      <c r="AK45430" s="121"/>
    </row>
    <row r="45431" spans="37:37" ht="12.75">
      <c r="AK45431" s="121"/>
    </row>
    <row r="45432" spans="37:37" ht="12.75">
      <c r="AK45432" s="121"/>
    </row>
    <row r="45433" spans="37:37" ht="12.75">
      <c r="AK45433" s="121"/>
    </row>
    <row r="45434" spans="37:37" ht="12.75">
      <c r="AK45434" s="121"/>
    </row>
    <row r="45435" spans="37:37" ht="12.75">
      <c r="AK45435" s="121"/>
    </row>
    <row r="45436" spans="37:37" ht="12.75">
      <c r="AK45436" s="121"/>
    </row>
    <row r="45437" spans="37:37" ht="12.75">
      <c r="AK45437" s="121"/>
    </row>
    <row r="45438" spans="37:37" ht="12.75">
      <c r="AK45438" s="121"/>
    </row>
    <row r="45439" spans="37:37" ht="12.75">
      <c r="AK45439" s="121"/>
    </row>
    <row r="45440" spans="37:37" ht="12.75">
      <c r="AK45440" s="121"/>
    </row>
    <row r="45441" spans="37:37" ht="12.75">
      <c r="AK45441" s="121"/>
    </row>
    <row r="45442" spans="37:37" ht="12.75">
      <c r="AK45442" s="121"/>
    </row>
    <row r="45443" spans="37:37" ht="12.75">
      <c r="AK45443" s="121"/>
    </row>
    <row r="45444" spans="37:37" ht="12.75">
      <c r="AK45444" s="121"/>
    </row>
    <row r="45445" spans="37:37" ht="12.75">
      <c r="AK45445" s="121"/>
    </row>
    <row r="45446" spans="37:37" ht="12.75">
      <c r="AK45446" s="121"/>
    </row>
    <row r="45447" spans="37:37" ht="12.75">
      <c r="AK45447" s="121"/>
    </row>
    <row r="45448" spans="37:37" ht="12.75">
      <c r="AK45448" s="121"/>
    </row>
    <row r="45449" spans="37:37" ht="12.75">
      <c r="AK45449" s="121"/>
    </row>
    <row r="45450" spans="37:37" ht="12.75">
      <c r="AK45450" s="121"/>
    </row>
    <row r="45451" spans="37:37" ht="12.75">
      <c r="AK45451" s="121"/>
    </row>
    <row r="45452" spans="37:37" ht="12.75">
      <c r="AK45452" s="121"/>
    </row>
    <row r="45453" spans="37:37" ht="12.75">
      <c r="AK45453" s="121"/>
    </row>
    <row r="45454" spans="37:37" ht="12.75">
      <c r="AK45454" s="121"/>
    </row>
    <row r="45455" spans="37:37" ht="12.75">
      <c r="AK45455" s="121"/>
    </row>
    <row r="45456" spans="37:37" ht="12.75">
      <c r="AK45456" s="121"/>
    </row>
    <row r="45457" spans="37:37" ht="12.75">
      <c r="AK45457" s="121"/>
    </row>
    <row r="45458" spans="37:37" ht="12.75">
      <c r="AK45458" s="121"/>
    </row>
    <row r="45459" spans="37:37" ht="12.75">
      <c r="AK45459" s="121"/>
    </row>
    <row r="45460" spans="37:37" ht="12.75">
      <c r="AK45460" s="121"/>
    </row>
    <row r="45461" spans="37:37" ht="12.75">
      <c r="AK45461" s="121"/>
    </row>
    <row r="45462" spans="37:37" ht="12.75">
      <c r="AK45462" s="121"/>
    </row>
    <row r="45463" spans="37:37" ht="12.75">
      <c r="AK45463" s="121"/>
    </row>
    <row r="45464" spans="37:37" ht="12.75">
      <c r="AK45464" s="121"/>
    </row>
    <row r="45465" spans="37:37" ht="12.75">
      <c r="AK45465" s="121"/>
    </row>
    <row r="45466" spans="37:37" ht="12.75">
      <c r="AK45466" s="121"/>
    </row>
    <row r="45467" spans="37:37" ht="12.75">
      <c r="AK45467" s="121"/>
    </row>
    <row r="45468" spans="37:37" ht="12.75">
      <c r="AK45468" s="121"/>
    </row>
    <row r="45469" spans="37:37" ht="12.75">
      <c r="AK45469" s="121"/>
    </row>
    <row r="45470" spans="37:37" ht="12.75">
      <c r="AK45470" s="121"/>
    </row>
    <row r="45471" spans="37:37" ht="12.75">
      <c r="AK45471" s="121"/>
    </row>
    <row r="45472" spans="37:37" ht="12.75">
      <c r="AK45472" s="121"/>
    </row>
    <row r="45473" spans="37:37" ht="12.75">
      <c r="AK45473" s="121"/>
    </row>
    <row r="45474" spans="37:37" ht="12.75">
      <c r="AK45474" s="121"/>
    </row>
    <row r="45475" spans="37:37" ht="12.75">
      <c r="AK45475" s="121"/>
    </row>
    <row r="45476" spans="37:37" ht="12.75">
      <c r="AK45476" s="121"/>
    </row>
    <row r="45477" spans="37:37" ht="12.75">
      <c r="AK45477" s="121"/>
    </row>
    <row r="45478" spans="37:37" ht="12.75">
      <c r="AK45478" s="121"/>
    </row>
    <row r="45479" spans="37:37" ht="12.75">
      <c r="AK45479" s="121"/>
    </row>
    <row r="45480" spans="37:37" ht="12.75">
      <c r="AK45480" s="121"/>
    </row>
    <row r="45481" spans="37:37" ht="12.75">
      <c r="AK45481" s="121"/>
    </row>
    <row r="45482" spans="37:37" ht="12.75">
      <c r="AK45482" s="121"/>
    </row>
    <row r="45483" spans="37:37" ht="12.75">
      <c r="AK45483" s="121"/>
    </row>
    <row r="45484" spans="37:37" ht="12.75">
      <c r="AK45484" s="121"/>
    </row>
    <row r="45485" spans="37:37" ht="12.75">
      <c r="AK45485" s="121"/>
    </row>
    <row r="45486" spans="37:37" ht="12.75">
      <c r="AK45486" s="121"/>
    </row>
    <row r="45487" spans="37:37" ht="12.75">
      <c r="AK45487" s="121"/>
    </row>
    <row r="45488" spans="37:37" ht="12.75">
      <c r="AK45488" s="121"/>
    </row>
    <row r="45489" spans="37:37" ht="12.75">
      <c r="AK45489" s="121"/>
    </row>
    <row r="45490" spans="37:37" ht="12.75">
      <c r="AK45490" s="121"/>
    </row>
    <row r="45491" spans="37:37" ht="12.75">
      <c r="AK45491" s="121"/>
    </row>
    <row r="45492" spans="37:37" ht="12.75">
      <c r="AK45492" s="121"/>
    </row>
    <row r="45493" spans="37:37" ht="12.75">
      <c r="AK45493" s="121"/>
    </row>
    <row r="45494" spans="37:37" ht="12.75">
      <c r="AK45494" s="121"/>
    </row>
    <row r="45495" spans="37:37" ht="12.75">
      <c r="AK45495" s="121"/>
    </row>
    <row r="45496" spans="37:37" ht="12.75">
      <c r="AK45496" s="121"/>
    </row>
    <row r="45497" spans="37:37" ht="12.75">
      <c r="AK45497" s="121"/>
    </row>
    <row r="45498" spans="37:37" ht="12.75">
      <c r="AK45498" s="121"/>
    </row>
    <row r="45499" spans="37:37" ht="12.75">
      <c r="AK45499" s="121"/>
    </row>
    <row r="45500" spans="37:37" ht="12.75">
      <c r="AK45500" s="121"/>
    </row>
    <row r="45501" spans="37:37" ht="12.75">
      <c r="AK45501" s="121"/>
    </row>
    <row r="45502" spans="37:37" ht="12.75">
      <c r="AK45502" s="121"/>
    </row>
    <row r="45503" spans="37:37" ht="12.75">
      <c r="AK45503" s="121"/>
    </row>
    <row r="45504" spans="37:37" ht="12.75">
      <c r="AK45504" s="121"/>
    </row>
    <row r="45505" spans="37:37" ht="12.75">
      <c r="AK45505" s="121"/>
    </row>
    <row r="45506" spans="37:37" ht="12.75">
      <c r="AK45506" s="121"/>
    </row>
    <row r="45507" spans="37:37" ht="12.75">
      <c r="AK45507" s="121"/>
    </row>
    <row r="45508" spans="37:37" ht="12.75">
      <c r="AK45508" s="121"/>
    </row>
    <row r="45509" spans="37:37" ht="12.75">
      <c r="AK45509" s="121"/>
    </row>
    <row r="45510" spans="37:37" ht="12.75">
      <c r="AK45510" s="121"/>
    </row>
    <row r="45511" spans="37:37" ht="12.75">
      <c r="AK45511" s="121"/>
    </row>
    <row r="45512" spans="37:37" ht="12.75">
      <c r="AK45512" s="121"/>
    </row>
    <row r="45513" spans="37:37" ht="12.75">
      <c r="AK45513" s="121"/>
    </row>
    <row r="45514" spans="37:37" ht="12.75">
      <c r="AK45514" s="121"/>
    </row>
    <row r="45515" spans="37:37" ht="12.75">
      <c r="AK45515" s="121"/>
    </row>
    <row r="45516" spans="37:37" ht="12.75">
      <c r="AK45516" s="121"/>
    </row>
    <row r="45517" spans="37:37" ht="12.75">
      <c r="AK45517" s="121"/>
    </row>
    <row r="45518" spans="37:37" ht="12.75">
      <c r="AK45518" s="121"/>
    </row>
    <row r="45519" spans="37:37" ht="12.75">
      <c r="AK45519" s="121"/>
    </row>
    <row r="45520" spans="37:37" ht="12.75">
      <c r="AK45520" s="121"/>
    </row>
    <row r="45521" spans="37:37" ht="12.75">
      <c r="AK45521" s="121"/>
    </row>
    <row r="45522" spans="37:37" ht="12.75">
      <c r="AK45522" s="121"/>
    </row>
    <row r="45523" spans="37:37" ht="12.75">
      <c r="AK45523" s="121"/>
    </row>
    <row r="45524" spans="37:37" ht="12.75">
      <c r="AK45524" s="121"/>
    </row>
    <row r="45525" spans="37:37" ht="12.75">
      <c r="AK45525" s="121"/>
    </row>
    <row r="45526" spans="37:37" ht="12.75">
      <c r="AK45526" s="121"/>
    </row>
    <row r="45527" spans="37:37" ht="12.75">
      <c r="AK45527" s="121"/>
    </row>
    <row r="45528" spans="37:37" ht="12.75">
      <c r="AK45528" s="121"/>
    </row>
    <row r="45529" spans="37:37" ht="12.75">
      <c r="AK45529" s="121"/>
    </row>
    <row r="45530" spans="37:37" ht="12.75">
      <c r="AK45530" s="121"/>
    </row>
    <row r="45531" spans="37:37" ht="12.75">
      <c r="AK45531" s="121"/>
    </row>
    <row r="45532" spans="37:37" ht="12.75">
      <c r="AK45532" s="121"/>
    </row>
    <row r="45533" spans="37:37" ht="12.75">
      <c r="AK45533" s="121"/>
    </row>
    <row r="45534" spans="37:37" ht="12.75">
      <c r="AK45534" s="121"/>
    </row>
    <row r="45535" spans="37:37" ht="12.75">
      <c r="AK45535" s="121"/>
    </row>
    <row r="45536" spans="37:37" ht="12.75">
      <c r="AK45536" s="121"/>
    </row>
    <row r="45537" spans="37:37" ht="12.75">
      <c r="AK45537" s="121"/>
    </row>
    <row r="45538" spans="37:37" ht="12.75">
      <c r="AK45538" s="121"/>
    </row>
    <row r="45539" spans="37:37" ht="12.75">
      <c r="AK45539" s="121"/>
    </row>
    <row r="45540" spans="37:37" ht="12.75">
      <c r="AK45540" s="121"/>
    </row>
    <row r="45541" spans="37:37" ht="12.75">
      <c r="AK45541" s="121"/>
    </row>
    <row r="45542" spans="37:37" ht="12.75">
      <c r="AK45542" s="121"/>
    </row>
    <row r="45543" spans="37:37" ht="12.75">
      <c r="AK45543" s="121"/>
    </row>
    <row r="45544" spans="37:37" ht="12.75">
      <c r="AK45544" s="121"/>
    </row>
    <row r="45545" spans="37:37" ht="12.75">
      <c r="AK45545" s="121"/>
    </row>
    <row r="45546" spans="37:37" ht="12.75">
      <c r="AK45546" s="121"/>
    </row>
    <row r="45547" spans="37:37" ht="12.75">
      <c r="AK45547" s="121"/>
    </row>
    <row r="45548" spans="37:37" ht="12.75">
      <c r="AK45548" s="121"/>
    </row>
    <row r="45549" spans="37:37" ht="12.75">
      <c r="AK45549" s="121"/>
    </row>
    <row r="45550" spans="37:37" ht="12.75">
      <c r="AK45550" s="121"/>
    </row>
    <row r="45551" spans="37:37" ht="12.75">
      <c r="AK45551" s="121"/>
    </row>
    <row r="45552" spans="37:37" ht="12.75">
      <c r="AK45552" s="121"/>
    </row>
    <row r="45553" spans="37:37" ht="12.75">
      <c r="AK45553" s="121"/>
    </row>
    <row r="45554" spans="37:37" ht="12.75">
      <c r="AK45554" s="121"/>
    </row>
    <row r="45555" spans="37:37" ht="12.75">
      <c r="AK45555" s="121"/>
    </row>
    <row r="45556" spans="37:37" ht="12.75">
      <c r="AK45556" s="121"/>
    </row>
    <row r="45557" spans="37:37" ht="12.75">
      <c r="AK45557" s="121"/>
    </row>
    <row r="45558" spans="37:37" ht="12.75">
      <c r="AK45558" s="121"/>
    </row>
    <row r="45559" spans="37:37" ht="12.75">
      <c r="AK45559" s="121"/>
    </row>
    <row r="45560" spans="37:37" ht="12.75">
      <c r="AK45560" s="121"/>
    </row>
    <row r="45561" spans="37:37" ht="12.75">
      <c r="AK45561" s="121"/>
    </row>
    <row r="45562" spans="37:37" ht="12.75">
      <c r="AK45562" s="121"/>
    </row>
    <row r="45563" spans="37:37" ht="12.75">
      <c r="AK45563" s="121"/>
    </row>
    <row r="45564" spans="37:37" ht="12.75">
      <c r="AK45564" s="121"/>
    </row>
    <row r="45565" spans="37:37" ht="12.75">
      <c r="AK45565" s="121"/>
    </row>
    <row r="45566" spans="37:37" ht="12.75">
      <c r="AK45566" s="121"/>
    </row>
    <row r="45567" spans="37:37" ht="12.75">
      <c r="AK45567" s="121"/>
    </row>
    <row r="45568" spans="37:37" ht="12.75">
      <c r="AK45568" s="121"/>
    </row>
    <row r="45569" spans="37:37" ht="12.75">
      <c r="AK45569" s="121"/>
    </row>
    <row r="45570" spans="37:37" ht="12.75">
      <c r="AK45570" s="121"/>
    </row>
    <row r="45571" spans="37:37" ht="12.75">
      <c r="AK45571" s="121"/>
    </row>
    <row r="45572" spans="37:37" ht="12.75">
      <c r="AK45572" s="121"/>
    </row>
    <row r="45573" spans="37:37" ht="12.75">
      <c r="AK45573" s="121"/>
    </row>
    <row r="45574" spans="37:37" ht="12.75">
      <c r="AK45574" s="121"/>
    </row>
    <row r="45575" spans="37:37" ht="12.75">
      <c r="AK45575" s="121"/>
    </row>
    <row r="45576" spans="37:37" ht="12.75">
      <c r="AK45576" s="121"/>
    </row>
    <row r="45577" spans="37:37" ht="12.75">
      <c r="AK45577" s="121"/>
    </row>
    <row r="45578" spans="37:37" ht="12.75">
      <c r="AK45578" s="121"/>
    </row>
    <row r="45579" spans="37:37" ht="12.75">
      <c r="AK45579" s="121"/>
    </row>
    <row r="45580" spans="37:37" ht="12.75">
      <c r="AK45580" s="121"/>
    </row>
    <row r="45581" spans="37:37" ht="12.75">
      <c r="AK45581" s="121"/>
    </row>
    <row r="45582" spans="37:37" ht="12.75">
      <c r="AK45582" s="121"/>
    </row>
    <row r="45583" spans="37:37" ht="12.75">
      <c r="AK45583" s="121"/>
    </row>
    <row r="45584" spans="37:37" ht="12.75">
      <c r="AK45584" s="121"/>
    </row>
    <row r="45585" spans="37:37" ht="12.75">
      <c r="AK45585" s="121"/>
    </row>
    <row r="45586" spans="37:37" ht="12.75">
      <c r="AK45586" s="121"/>
    </row>
    <row r="45587" spans="37:37" ht="12.75">
      <c r="AK45587" s="121"/>
    </row>
    <row r="45588" spans="37:37" ht="12.75">
      <c r="AK45588" s="121"/>
    </row>
    <row r="45589" spans="37:37" ht="12.75">
      <c r="AK45589" s="121"/>
    </row>
    <row r="45590" spans="37:37" ht="12.75">
      <c r="AK45590" s="121"/>
    </row>
    <row r="45591" spans="37:37" ht="12.75">
      <c r="AK45591" s="121"/>
    </row>
    <row r="45592" spans="37:37" ht="12.75">
      <c r="AK45592" s="121"/>
    </row>
    <row r="45593" spans="37:37" ht="12.75">
      <c r="AK45593" s="121"/>
    </row>
    <row r="45594" spans="37:37" ht="12.75">
      <c r="AK45594" s="121"/>
    </row>
    <row r="45595" spans="37:37" ht="12.75">
      <c r="AK45595" s="121"/>
    </row>
    <row r="45596" spans="37:37" ht="12.75">
      <c r="AK45596" s="121"/>
    </row>
    <row r="45597" spans="37:37" ht="12.75">
      <c r="AK45597" s="121"/>
    </row>
    <row r="45598" spans="37:37" ht="12.75">
      <c r="AK45598" s="121"/>
    </row>
    <row r="45599" spans="37:37" ht="12.75">
      <c r="AK45599" s="121"/>
    </row>
    <row r="45600" spans="37:37" ht="12.75">
      <c r="AK45600" s="121"/>
    </row>
    <row r="45601" spans="37:37" ht="12.75">
      <c r="AK45601" s="121"/>
    </row>
    <row r="45602" spans="37:37" ht="12.75">
      <c r="AK45602" s="121"/>
    </row>
    <row r="45603" spans="37:37" ht="12.75">
      <c r="AK45603" s="121"/>
    </row>
    <row r="45604" spans="37:37" ht="12.75">
      <c r="AK45604" s="121"/>
    </row>
    <row r="45605" spans="37:37" ht="12.75">
      <c r="AK45605" s="121"/>
    </row>
    <row r="45606" spans="37:37" ht="12.75">
      <c r="AK45606" s="121"/>
    </row>
    <row r="45607" spans="37:37" ht="12.75">
      <c r="AK45607" s="121"/>
    </row>
    <row r="45608" spans="37:37" ht="12.75">
      <c r="AK45608" s="121"/>
    </row>
    <row r="45609" spans="37:37" ht="12.75">
      <c r="AK45609" s="121"/>
    </row>
    <row r="45610" spans="37:37" ht="12.75">
      <c r="AK45610" s="121"/>
    </row>
    <row r="45611" spans="37:37" ht="12.75">
      <c r="AK45611" s="121"/>
    </row>
    <row r="45612" spans="37:37" ht="12.75">
      <c r="AK45612" s="121"/>
    </row>
    <row r="45613" spans="37:37" ht="12.75">
      <c r="AK45613" s="121"/>
    </row>
    <row r="45614" spans="37:37" ht="12.75">
      <c r="AK45614" s="121"/>
    </row>
    <row r="45615" spans="37:37" ht="12.75">
      <c r="AK45615" s="121"/>
    </row>
    <row r="45616" spans="37:37" ht="12.75">
      <c r="AK45616" s="121"/>
    </row>
    <row r="45617" spans="37:37" ht="12.75">
      <c r="AK45617" s="121"/>
    </row>
    <row r="45618" spans="37:37" ht="12.75">
      <c r="AK45618" s="121"/>
    </row>
    <row r="45619" spans="37:37" ht="12.75">
      <c r="AK45619" s="121"/>
    </row>
    <row r="45620" spans="37:37" ht="12.75">
      <c r="AK45620" s="121"/>
    </row>
    <row r="45621" spans="37:37" ht="12.75">
      <c r="AK45621" s="121"/>
    </row>
    <row r="45622" spans="37:37" ht="12.75">
      <c r="AK45622" s="121"/>
    </row>
    <row r="45623" spans="37:37" ht="12.75">
      <c r="AK45623" s="121"/>
    </row>
    <row r="45624" spans="37:37" ht="12.75">
      <c r="AK45624" s="121"/>
    </row>
    <row r="45625" spans="37:37" ht="12.75">
      <c r="AK45625" s="121"/>
    </row>
    <row r="45626" spans="37:37" ht="12.75">
      <c r="AK45626" s="121"/>
    </row>
    <row r="45627" spans="37:37" ht="12.75">
      <c r="AK45627" s="121"/>
    </row>
    <row r="45628" spans="37:37" ht="12.75">
      <c r="AK45628" s="121"/>
    </row>
    <row r="45629" spans="37:37" ht="12.75">
      <c r="AK45629" s="121"/>
    </row>
    <row r="45630" spans="37:37" ht="12.75">
      <c r="AK45630" s="121"/>
    </row>
    <row r="45631" spans="37:37" ht="12.75">
      <c r="AK45631" s="121"/>
    </row>
    <row r="45632" spans="37:37" ht="12.75">
      <c r="AK45632" s="121"/>
    </row>
    <row r="45633" spans="37:37" ht="12.75">
      <c r="AK45633" s="121"/>
    </row>
    <row r="45634" spans="37:37" ht="12.75">
      <c r="AK45634" s="121"/>
    </row>
    <row r="45635" spans="37:37" ht="12.75">
      <c r="AK45635" s="121"/>
    </row>
    <row r="45636" spans="37:37" ht="12.75">
      <c r="AK45636" s="121"/>
    </row>
    <row r="45637" spans="37:37" ht="12.75">
      <c r="AK45637" s="121"/>
    </row>
    <row r="45638" spans="37:37" ht="12.75">
      <c r="AK45638" s="121"/>
    </row>
    <row r="45639" spans="37:37" ht="12.75">
      <c r="AK45639" s="121"/>
    </row>
    <row r="45640" spans="37:37" ht="12.75">
      <c r="AK45640" s="121"/>
    </row>
    <row r="45641" spans="37:37" ht="12.75">
      <c r="AK45641" s="121"/>
    </row>
    <row r="45642" spans="37:37" ht="12.75">
      <c r="AK45642" s="121"/>
    </row>
    <row r="45643" spans="37:37" ht="12.75">
      <c r="AK45643" s="121"/>
    </row>
    <row r="45644" spans="37:37" ht="12.75">
      <c r="AK45644" s="121"/>
    </row>
    <row r="45645" spans="37:37" ht="12.75">
      <c r="AK45645" s="121"/>
    </row>
    <row r="45646" spans="37:37" ht="12.75">
      <c r="AK45646" s="121"/>
    </row>
    <row r="45647" spans="37:37" ht="12.75">
      <c r="AK45647" s="121"/>
    </row>
    <row r="45648" spans="37:37" ht="12.75">
      <c r="AK45648" s="121"/>
    </row>
    <row r="45649" spans="37:37" ht="12.75">
      <c r="AK45649" s="121"/>
    </row>
    <row r="45650" spans="37:37" ht="12.75">
      <c r="AK45650" s="121"/>
    </row>
    <row r="45651" spans="37:37" ht="12.75">
      <c r="AK45651" s="121"/>
    </row>
    <row r="45652" spans="37:37" ht="12.75">
      <c r="AK45652" s="121"/>
    </row>
    <row r="45653" spans="37:37" ht="12.75">
      <c r="AK45653" s="121"/>
    </row>
    <row r="45654" spans="37:37" ht="12.75">
      <c r="AK45654" s="121"/>
    </row>
    <row r="45655" spans="37:37" ht="12.75">
      <c r="AK45655" s="121"/>
    </row>
    <row r="45656" spans="37:37" ht="12.75">
      <c r="AK45656" s="121"/>
    </row>
    <row r="45657" spans="37:37" ht="12.75">
      <c r="AK45657" s="121"/>
    </row>
    <row r="45658" spans="37:37" ht="12.75">
      <c r="AK45658" s="121"/>
    </row>
    <row r="45659" spans="37:37" ht="12.75">
      <c r="AK45659" s="121"/>
    </row>
    <row r="45660" spans="37:37" ht="12.75">
      <c r="AK45660" s="121"/>
    </row>
    <row r="45661" spans="37:37" ht="12.75">
      <c r="AK45661" s="121"/>
    </row>
    <row r="45662" spans="37:37" ht="12.75">
      <c r="AK45662" s="121"/>
    </row>
    <row r="45663" spans="37:37" ht="12.75">
      <c r="AK45663" s="121"/>
    </row>
    <row r="45664" spans="37:37" ht="12.75">
      <c r="AK45664" s="121"/>
    </row>
    <row r="45665" spans="37:37" ht="12.75">
      <c r="AK45665" s="121"/>
    </row>
    <row r="45666" spans="37:37" ht="12.75">
      <c r="AK45666" s="121"/>
    </row>
    <row r="45667" spans="37:37" ht="12.75">
      <c r="AK45667" s="121"/>
    </row>
    <row r="45668" spans="37:37" ht="12.75">
      <c r="AK45668" s="121"/>
    </row>
    <row r="45669" spans="37:37" ht="12.75">
      <c r="AK45669" s="121"/>
    </row>
    <row r="45670" spans="37:37" ht="12.75">
      <c r="AK45670" s="121"/>
    </row>
    <row r="45671" spans="37:37" ht="12.75">
      <c r="AK45671" s="121"/>
    </row>
    <row r="45672" spans="37:37" ht="12.75">
      <c r="AK45672" s="121"/>
    </row>
    <row r="45673" spans="37:37" ht="12.75">
      <c r="AK45673" s="121"/>
    </row>
    <row r="45674" spans="37:37" ht="12.75">
      <c r="AK45674" s="121"/>
    </row>
    <row r="45675" spans="37:37" ht="12.75">
      <c r="AK45675" s="121"/>
    </row>
    <row r="45676" spans="37:37" ht="12.75">
      <c r="AK45676" s="121"/>
    </row>
    <row r="45677" spans="37:37" ht="12.75">
      <c r="AK45677" s="121"/>
    </row>
    <row r="45678" spans="37:37" ht="12.75">
      <c r="AK45678" s="121"/>
    </row>
    <row r="45679" spans="37:37" ht="12.75">
      <c r="AK45679" s="121"/>
    </row>
    <row r="45680" spans="37:37" ht="12.75">
      <c r="AK45680" s="121"/>
    </row>
    <row r="45681" spans="37:37" ht="12.75">
      <c r="AK45681" s="121"/>
    </row>
    <row r="45682" spans="37:37" ht="12.75">
      <c r="AK45682" s="121"/>
    </row>
    <row r="45683" spans="37:37" ht="12.75">
      <c r="AK45683" s="121"/>
    </row>
    <row r="45684" spans="37:37" ht="12.75">
      <c r="AK45684" s="121"/>
    </row>
    <row r="45685" spans="37:37" ht="12.75">
      <c r="AK45685" s="121"/>
    </row>
    <row r="45686" spans="37:37" ht="12.75">
      <c r="AK45686" s="121"/>
    </row>
    <row r="45687" spans="37:37" ht="12.75">
      <c r="AK45687" s="121"/>
    </row>
    <row r="45688" spans="37:37" ht="12.75">
      <c r="AK45688" s="121"/>
    </row>
    <row r="45689" spans="37:37" ht="12.75">
      <c r="AK45689" s="121"/>
    </row>
    <row r="45690" spans="37:37" ht="12.75">
      <c r="AK45690" s="121"/>
    </row>
    <row r="45691" spans="37:37" ht="12.75">
      <c r="AK45691" s="121"/>
    </row>
    <row r="45692" spans="37:37" ht="12.75">
      <c r="AK45692" s="121"/>
    </row>
    <row r="45693" spans="37:37" ht="12.75">
      <c r="AK45693" s="121"/>
    </row>
    <row r="45694" spans="37:37" ht="12.75">
      <c r="AK45694" s="121"/>
    </row>
    <row r="45695" spans="37:37" ht="12.75">
      <c r="AK45695" s="121"/>
    </row>
    <row r="45696" spans="37:37" ht="12.75">
      <c r="AK45696" s="121"/>
    </row>
    <row r="45697" spans="37:37" ht="12.75">
      <c r="AK45697" s="121"/>
    </row>
    <row r="45698" spans="37:37" ht="12.75">
      <c r="AK45698" s="121"/>
    </row>
    <row r="45699" spans="37:37" ht="12.75">
      <c r="AK45699" s="121"/>
    </row>
    <row r="45700" spans="37:37" ht="12.75">
      <c r="AK45700" s="121"/>
    </row>
    <row r="45701" spans="37:37" ht="12.75">
      <c r="AK45701" s="121"/>
    </row>
    <row r="45702" spans="37:37" ht="12.75">
      <c r="AK45702" s="121"/>
    </row>
    <row r="45703" spans="37:37" ht="12.75">
      <c r="AK45703" s="121"/>
    </row>
    <row r="45704" spans="37:37" ht="12.75">
      <c r="AK45704" s="121"/>
    </row>
    <row r="45705" spans="37:37" ht="12.75">
      <c r="AK45705" s="121"/>
    </row>
    <row r="45706" spans="37:37" ht="12.75">
      <c r="AK45706" s="121"/>
    </row>
    <row r="45707" spans="37:37" ht="12.75">
      <c r="AK45707" s="121"/>
    </row>
    <row r="45708" spans="37:37" ht="12.75">
      <c r="AK45708" s="121"/>
    </row>
    <row r="45709" spans="37:37" ht="12.75">
      <c r="AK45709" s="121"/>
    </row>
    <row r="45710" spans="37:37" ht="12.75">
      <c r="AK45710" s="121"/>
    </row>
    <row r="45711" spans="37:37" ht="12.75">
      <c r="AK45711" s="121"/>
    </row>
    <row r="45712" spans="37:37" ht="12.75">
      <c r="AK45712" s="121"/>
    </row>
    <row r="45713" spans="37:37" ht="12.75">
      <c r="AK45713" s="121"/>
    </row>
    <row r="45714" spans="37:37" ht="12.75">
      <c r="AK45714" s="121"/>
    </row>
    <row r="45715" spans="37:37" ht="12.75">
      <c r="AK45715" s="121"/>
    </row>
    <row r="45716" spans="37:37" ht="12.75">
      <c r="AK45716" s="121"/>
    </row>
    <row r="45717" spans="37:37" ht="12.75">
      <c r="AK45717" s="121"/>
    </row>
    <row r="45718" spans="37:37" ht="12.75">
      <c r="AK45718" s="121"/>
    </row>
    <row r="45719" spans="37:37" ht="12.75">
      <c r="AK45719" s="121"/>
    </row>
    <row r="45720" spans="37:37" ht="12.75">
      <c r="AK45720" s="121"/>
    </row>
    <row r="45721" spans="37:37" ht="12.75">
      <c r="AK45721" s="121"/>
    </row>
    <row r="45722" spans="37:37" ht="12.75">
      <c r="AK45722" s="121"/>
    </row>
    <row r="45723" spans="37:37" ht="12.75">
      <c r="AK45723" s="121"/>
    </row>
    <row r="45724" spans="37:37" ht="12.75">
      <c r="AK45724" s="121"/>
    </row>
    <row r="45725" spans="37:37" ht="12.75">
      <c r="AK45725" s="121"/>
    </row>
    <row r="45726" spans="37:37" ht="12.75">
      <c r="AK45726" s="121"/>
    </row>
    <row r="45727" spans="37:37" ht="12.75">
      <c r="AK45727" s="121"/>
    </row>
    <row r="45728" spans="37:37" ht="12.75">
      <c r="AK45728" s="121"/>
    </row>
    <row r="45729" spans="37:37" ht="12.75">
      <c r="AK45729" s="121"/>
    </row>
    <row r="45730" spans="37:37" ht="12.75">
      <c r="AK45730" s="121"/>
    </row>
    <row r="45731" spans="37:37" ht="12.75">
      <c r="AK45731" s="121"/>
    </row>
    <row r="45732" spans="37:37" ht="12.75">
      <c r="AK45732" s="121"/>
    </row>
    <row r="45733" spans="37:37" ht="12.75">
      <c r="AK45733" s="121"/>
    </row>
    <row r="45734" spans="37:37" ht="12.75">
      <c r="AK45734" s="121"/>
    </row>
    <row r="45735" spans="37:37" ht="12.75">
      <c r="AK45735" s="121"/>
    </row>
    <row r="45736" spans="37:37" ht="12.75">
      <c r="AK45736" s="121"/>
    </row>
    <row r="45737" spans="37:37" ht="12.75">
      <c r="AK45737" s="121"/>
    </row>
    <row r="45738" spans="37:37" ht="12.75">
      <c r="AK45738" s="121"/>
    </row>
    <row r="45739" spans="37:37" ht="12.75">
      <c r="AK45739" s="121"/>
    </row>
    <row r="45740" spans="37:37" ht="12.75">
      <c r="AK45740" s="121"/>
    </row>
    <row r="45741" spans="37:37" ht="12.75">
      <c r="AK45741" s="121"/>
    </row>
    <row r="45742" spans="37:37" ht="12.75">
      <c r="AK45742" s="121"/>
    </row>
    <row r="45743" spans="37:37" ht="12.75">
      <c r="AK45743" s="121"/>
    </row>
    <row r="45744" spans="37:37" ht="12.75">
      <c r="AK45744" s="121"/>
    </row>
    <row r="45745" spans="37:37" ht="12.75">
      <c r="AK45745" s="121"/>
    </row>
    <row r="45746" spans="37:37" ht="12.75">
      <c r="AK45746" s="121"/>
    </row>
    <row r="45747" spans="37:37" ht="12.75">
      <c r="AK45747" s="121"/>
    </row>
    <row r="45748" spans="37:37" ht="12.75">
      <c r="AK45748" s="121"/>
    </row>
    <row r="45749" spans="37:37" ht="12.75">
      <c r="AK45749" s="121"/>
    </row>
    <row r="45750" spans="37:37" ht="12.75">
      <c r="AK45750" s="121"/>
    </row>
    <row r="45751" spans="37:37" ht="12.75">
      <c r="AK45751" s="121"/>
    </row>
    <row r="45752" spans="37:37" ht="12.75">
      <c r="AK45752" s="121"/>
    </row>
    <row r="45753" spans="37:37" ht="12.75">
      <c r="AK45753" s="121"/>
    </row>
    <row r="45754" spans="37:37" ht="12.75">
      <c r="AK45754" s="121"/>
    </row>
    <row r="45755" spans="37:37" ht="12.75">
      <c r="AK45755" s="121"/>
    </row>
    <row r="45756" spans="37:37" ht="12.75">
      <c r="AK45756" s="121"/>
    </row>
    <row r="45757" spans="37:37" ht="12.75">
      <c r="AK45757" s="121"/>
    </row>
    <row r="45758" spans="37:37" ht="12.75">
      <c r="AK45758" s="121"/>
    </row>
    <row r="45759" spans="37:37" ht="12.75">
      <c r="AK45759" s="121"/>
    </row>
    <row r="45760" spans="37:37" ht="12.75">
      <c r="AK45760" s="121"/>
    </row>
    <row r="45761" spans="37:37" ht="12.75">
      <c r="AK45761" s="121"/>
    </row>
    <row r="45762" spans="37:37" ht="12.75">
      <c r="AK45762" s="121"/>
    </row>
    <row r="45763" spans="37:37" ht="12.75">
      <c r="AK45763" s="121"/>
    </row>
    <row r="45764" spans="37:37" ht="12.75">
      <c r="AK45764" s="121"/>
    </row>
    <row r="45765" spans="37:37" ht="12.75">
      <c r="AK45765" s="121"/>
    </row>
    <row r="45766" spans="37:37" ht="12.75">
      <c r="AK45766" s="121"/>
    </row>
    <row r="45767" spans="37:37" ht="12.75">
      <c r="AK45767" s="121"/>
    </row>
    <row r="45768" spans="37:37" ht="12.75">
      <c r="AK45768" s="121"/>
    </row>
    <row r="45769" spans="37:37" ht="12.75">
      <c r="AK45769" s="121"/>
    </row>
    <row r="45770" spans="37:37" ht="12.75">
      <c r="AK45770" s="121"/>
    </row>
    <row r="45771" spans="37:37" ht="12.75">
      <c r="AK45771" s="121"/>
    </row>
    <row r="45772" spans="37:37" ht="12.75">
      <c r="AK45772" s="121"/>
    </row>
    <row r="45773" spans="37:37" ht="12.75">
      <c r="AK45773" s="121"/>
    </row>
    <row r="45774" spans="37:37" ht="12.75">
      <c r="AK45774" s="121"/>
    </row>
    <row r="45775" spans="37:37" ht="12.75">
      <c r="AK45775" s="121"/>
    </row>
    <row r="45776" spans="37:37" ht="12.75">
      <c r="AK45776" s="121"/>
    </row>
    <row r="45777" spans="37:37" ht="12.75">
      <c r="AK45777" s="121"/>
    </row>
    <row r="45778" spans="37:37" ht="12.75">
      <c r="AK45778" s="121"/>
    </row>
    <row r="45779" spans="37:37" ht="12.75">
      <c r="AK45779" s="121"/>
    </row>
    <row r="45780" spans="37:37" ht="12.75">
      <c r="AK45780" s="121"/>
    </row>
    <row r="45781" spans="37:37" ht="12.75">
      <c r="AK45781" s="121"/>
    </row>
    <row r="45782" spans="37:37" ht="12.75">
      <c r="AK45782" s="121"/>
    </row>
    <row r="45783" spans="37:37" ht="12.75">
      <c r="AK45783" s="121"/>
    </row>
    <row r="45784" spans="37:37" ht="12.75">
      <c r="AK45784" s="121"/>
    </row>
    <row r="45785" spans="37:37" ht="12.75">
      <c r="AK45785" s="121"/>
    </row>
    <row r="45786" spans="37:37" ht="12.75">
      <c r="AK45786" s="121"/>
    </row>
    <row r="45787" spans="37:37" ht="12.75">
      <c r="AK45787" s="121"/>
    </row>
    <row r="45788" spans="37:37" ht="12.75">
      <c r="AK45788" s="121"/>
    </row>
    <row r="45789" spans="37:37" ht="12.75">
      <c r="AK45789" s="121"/>
    </row>
    <row r="45790" spans="37:37" ht="12.75">
      <c r="AK45790" s="121"/>
    </row>
    <row r="45791" spans="37:37" ht="12.75">
      <c r="AK45791" s="121"/>
    </row>
    <row r="45792" spans="37:37" ht="12.75">
      <c r="AK45792" s="121"/>
    </row>
    <row r="45793" spans="37:37" ht="12.75">
      <c r="AK45793" s="121"/>
    </row>
    <row r="45794" spans="37:37" ht="12.75">
      <c r="AK45794" s="121"/>
    </row>
    <row r="45795" spans="37:37" ht="12.75">
      <c r="AK45795" s="121"/>
    </row>
    <row r="45796" spans="37:37" ht="12.75">
      <c r="AK45796" s="121"/>
    </row>
    <row r="45797" spans="37:37" ht="12.75">
      <c r="AK45797" s="121"/>
    </row>
    <row r="45798" spans="37:37" ht="12.75">
      <c r="AK45798" s="121"/>
    </row>
    <row r="45799" spans="37:37" ht="12.75">
      <c r="AK45799" s="121"/>
    </row>
    <row r="45800" spans="37:37" ht="12.75">
      <c r="AK45800" s="121"/>
    </row>
    <row r="45801" spans="37:37" ht="12.75">
      <c r="AK45801" s="121"/>
    </row>
    <row r="45802" spans="37:37" ht="12.75">
      <c r="AK45802" s="121"/>
    </row>
    <row r="45803" spans="37:37" ht="12.75">
      <c r="AK45803" s="121"/>
    </row>
    <row r="45804" spans="37:37" ht="12.75">
      <c r="AK45804" s="121"/>
    </row>
    <row r="45805" spans="37:37" ht="12.75">
      <c r="AK45805" s="121"/>
    </row>
    <row r="45806" spans="37:37" ht="12.75">
      <c r="AK45806" s="121"/>
    </row>
    <row r="45807" spans="37:37" ht="12.75">
      <c r="AK45807" s="121"/>
    </row>
    <row r="45808" spans="37:37" ht="12.75">
      <c r="AK45808" s="121"/>
    </row>
    <row r="45809" spans="37:37" ht="12.75">
      <c r="AK45809" s="121"/>
    </row>
    <row r="45810" spans="37:37" ht="12.75">
      <c r="AK45810" s="121"/>
    </row>
    <row r="45811" spans="37:37" ht="12.75">
      <c r="AK45811" s="121"/>
    </row>
    <row r="45812" spans="37:37" ht="12.75">
      <c r="AK45812" s="121"/>
    </row>
    <row r="45813" spans="37:37" ht="12.75">
      <c r="AK45813" s="121"/>
    </row>
    <row r="45814" spans="37:37" ht="12.75">
      <c r="AK45814" s="121"/>
    </row>
    <row r="45815" spans="37:37" ht="12.75">
      <c r="AK45815" s="121"/>
    </row>
    <row r="45816" spans="37:37" ht="12.75">
      <c r="AK45816" s="121"/>
    </row>
    <row r="45817" spans="37:37" ht="12.75">
      <c r="AK45817" s="121"/>
    </row>
    <row r="45818" spans="37:37" ht="12.75">
      <c r="AK45818" s="121"/>
    </row>
    <row r="45819" spans="37:37" ht="12.75">
      <c r="AK45819" s="121"/>
    </row>
    <row r="45820" spans="37:37" ht="12.75">
      <c r="AK45820" s="121"/>
    </row>
    <row r="45821" spans="37:37" ht="12.75">
      <c r="AK45821" s="121"/>
    </row>
    <row r="45822" spans="37:37" ht="12.75">
      <c r="AK45822" s="121"/>
    </row>
    <row r="45823" spans="37:37" ht="12.75">
      <c r="AK45823" s="121"/>
    </row>
    <row r="45824" spans="37:37" ht="12.75">
      <c r="AK45824" s="121"/>
    </row>
    <row r="45825" spans="37:37" ht="12.75">
      <c r="AK45825" s="121"/>
    </row>
    <row r="45826" spans="37:37" ht="12.75">
      <c r="AK45826" s="121"/>
    </row>
    <row r="45827" spans="37:37" ht="12.75">
      <c r="AK45827" s="121"/>
    </row>
    <row r="45828" spans="37:37" ht="12.75">
      <c r="AK45828" s="121"/>
    </row>
    <row r="45829" spans="37:37" ht="12.75">
      <c r="AK45829" s="121"/>
    </row>
    <row r="45830" spans="37:37" ht="12.75">
      <c r="AK45830" s="121"/>
    </row>
    <row r="45831" spans="37:37" ht="12.75">
      <c r="AK45831" s="121"/>
    </row>
    <row r="45832" spans="37:37" ht="12.75">
      <c r="AK45832" s="121"/>
    </row>
    <row r="45833" spans="37:37" ht="12.75">
      <c r="AK45833" s="121"/>
    </row>
    <row r="45834" spans="37:37" ht="12.75">
      <c r="AK45834" s="121"/>
    </row>
    <row r="45835" spans="37:37" ht="12.75">
      <c r="AK45835" s="121"/>
    </row>
    <row r="45836" spans="37:37" ht="12.75">
      <c r="AK45836" s="121"/>
    </row>
    <row r="45837" spans="37:37" ht="12.75">
      <c r="AK45837" s="121"/>
    </row>
    <row r="45838" spans="37:37" ht="12.75">
      <c r="AK45838" s="121"/>
    </row>
    <row r="45839" spans="37:37" ht="12.75">
      <c r="AK45839" s="121"/>
    </row>
    <row r="45840" spans="37:37" ht="12.75">
      <c r="AK45840" s="121"/>
    </row>
    <row r="45841" spans="37:37" ht="12.75">
      <c r="AK45841" s="121"/>
    </row>
    <row r="45842" spans="37:37" ht="12.75">
      <c r="AK45842" s="121"/>
    </row>
    <row r="45843" spans="37:37" ht="12.75">
      <c r="AK45843" s="121"/>
    </row>
    <row r="45844" spans="37:37" ht="12.75">
      <c r="AK45844" s="121"/>
    </row>
    <row r="45845" spans="37:37" ht="12.75">
      <c r="AK45845" s="121"/>
    </row>
    <row r="45846" spans="37:37" ht="12.75">
      <c r="AK45846" s="121"/>
    </row>
    <row r="45847" spans="37:37" ht="12.75">
      <c r="AK45847" s="121"/>
    </row>
    <row r="45848" spans="37:37" ht="12.75">
      <c r="AK45848" s="121"/>
    </row>
    <row r="45849" spans="37:37" ht="12.75">
      <c r="AK45849" s="121"/>
    </row>
    <row r="45850" spans="37:37" ht="12.75">
      <c r="AK45850" s="121"/>
    </row>
    <row r="45851" spans="37:37" ht="12.75">
      <c r="AK45851" s="121"/>
    </row>
    <row r="45852" spans="37:37" ht="12.75">
      <c r="AK45852" s="121"/>
    </row>
    <row r="45853" spans="37:37" ht="12.75">
      <c r="AK45853" s="121"/>
    </row>
    <row r="45854" spans="37:37" ht="12.75">
      <c r="AK45854" s="121"/>
    </row>
    <row r="45855" spans="37:37" ht="12.75">
      <c r="AK45855" s="121"/>
    </row>
    <row r="45856" spans="37:37" ht="12.75">
      <c r="AK45856" s="121"/>
    </row>
    <row r="45857" spans="37:37" ht="12.75">
      <c r="AK45857" s="121"/>
    </row>
    <row r="45858" spans="37:37" ht="12.75">
      <c r="AK45858" s="121"/>
    </row>
    <row r="45859" spans="37:37" ht="12.75">
      <c r="AK45859" s="121"/>
    </row>
    <row r="45860" spans="37:37" ht="12.75">
      <c r="AK45860" s="121"/>
    </row>
    <row r="45861" spans="37:37" ht="12.75">
      <c r="AK45861" s="121"/>
    </row>
    <row r="45862" spans="37:37" ht="12.75">
      <c r="AK45862" s="121"/>
    </row>
    <row r="45863" spans="37:37" ht="12.75">
      <c r="AK45863" s="121"/>
    </row>
    <row r="45864" spans="37:37" ht="12.75">
      <c r="AK45864" s="121"/>
    </row>
    <row r="45865" spans="37:37" ht="12.75">
      <c r="AK45865" s="121"/>
    </row>
    <row r="45866" spans="37:37" ht="12.75">
      <c r="AK45866" s="121"/>
    </row>
    <row r="45867" spans="37:37" ht="12.75">
      <c r="AK45867" s="121"/>
    </row>
    <row r="45868" spans="37:37" ht="12.75">
      <c r="AK45868" s="121"/>
    </row>
    <row r="45869" spans="37:37" ht="12.75">
      <c r="AK45869" s="121"/>
    </row>
    <row r="45870" spans="37:37" ht="12.75">
      <c r="AK45870" s="121"/>
    </row>
    <row r="45871" spans="37:37" ht="12.75">
      <c r="AK45871" s="121"/>
    </row>
    <row r="45872" spans="37:37" ht="12.75">
      <c r="AK45872" s="121"/>
    </row>
    <row r="45873" spans="37:37" ht="12.75">
      <c r="AK45873" s="121"/>
    </row>
    <row r="45874" spans="37:37" ht="12.75">
      <c r="AK45874" s="121"/>
    </row>
    <row r="45875" spans="37:37" ht="12.75">
      <c r="AK45875" s="121"/>
    </row>
    <row r="45876" spans="37:37" ht="12.75">
      <c r="AK45876" s="121"/>
    </row>
    <row r="45877" spans="37:37" ht="12.75">
      <c r="AK45877" s="121"/>
    </row>
    <row r="45878" spans="37:37" ht="12.75">
      <c r="AK45878" s="121"/>
    </row>
    <row r="45879" spans="37:37" ht="12.75">
      <c r="AK45879" s="121"/>
    </row>
    <row r="45880" spans="37:37" ht="12.75">
      <c r="AK45880" s="121"/>
    </row>
    <row r="45881" spans="37:37" ht="12.75">
      <c r="AK45881" s="121"/>
    </row>
    <row r="45882" spans="37:37" ht="12.75">
      <c r="AK45882" s="121"/>
    </row>
    <row r="45883" spans="37:37" ht="12.75">
      <c r="AK45883" s="121"/>
    </row>
    <row r="45884" spans="37:37" ht="12.75">
      <c r="AK45884" s="121"/>
    </row>
    <row r="45885" spans="37:37" ht="12.75">
      <c r="AK45885" s="121"/>
    </row>
    <row r="45886" spans="37:37" ht="12.75">
      <c r="AK45886" s="121"/>
    </row>
    <row r="45887" spans="37:37" ht="12.75">
      <c r="AK45887" s="121"/>
    </row>
    <row r="45888" spans="37:37" ht="12.75">
      <c r="AK45888" s="121"/>
    </row>
    <row r="45889" spans="37:37" ht="12.75">
      <c r="AK45889" s="121"/>
    </row>
    <row r="45890" spans="37:37" ht="12.75">
      <c r="AK45890" s="121"/>
    </row>
    <row r="45891" spans="37:37" ht="12.75">
      <c r="AK45891" s="121"/>
    </row>
    <row r="45892" spans="37:37" ht="12.75">
      <c r="AK45892" s="121"/>
    </row>
    <row r="45893" spans="37:37" ht="12.75">
      <c r="AK45893" s="121"/>
    </row>
    <row r="45894" spans="37:37" ht="12.75">
      <c r="AK45894" s="121"/>
    </row>
    <row r="45895" spans="37:37" ht="12.75">
      <c r="AK45895" s="121"/>
    </row>
    <row r="45896" spans="37:37" ht="12.75">
      <c r="AK45896" s="121"/>
    </row>
    <row r="45897" spans="37:37" ht="12.75">
      <c r="AK45897" s="121"/>
    </row>
    <row r="45898" spans="37:37" ht="12.75">
      <c r="AK45898" s="121"/>
    </row>
    <row r="45899" spans="37:37" ht="12.75">
      <c r="AK45899" s="121"/>
    </row>
    <row r="45900" spans="37:37" ht="12.75">
      <c r="AK45900" s="121"/>
    </row>
    <row r="45901" spans="37:37" ht="12.75">
      <c r="AK45901" s="121"/>
    </row>
    <row r="45902" spans="37:37" ht="12.75">
      <c r="AK45902" s="121"/>
    </row>
    <row r="45903" spans="37:37" ht="12.75">
      <c r="AK45903" s="121"/>
    </row>
    <row r="45904" spans="37:37" ht="12.75">
      <c r="AK45904" s="121"/>
    </row>
    <row r="45905" spans="37:37" ht="12.75">
      <c r="AK45905" s="121"/>
    </row>
    <row r="45906" spans="37:37" ht="12.75">
      <c r="AK45906" s="121"/>
    </row>
    <row r="45907" spans="37:37" ht="12.75">
      <c r="AK45907" s="121"/>
    </row>
    <row r="45908" spans="37:37" ht="12.75">
      <c r="AK45908" s="121"/>
    </row>
    <row r="45909" spans="37:37" ht="12.75">
      <c r="AK45909" s="121"/>
    </row>
    <row r="45910" spans="37:37" ht="12.75">
      <c r="AK45910" s="121"/>
    </row>
    <row r="45911" spans="37:37" ht="12.75">
      <c r="AK45911" s="121"/>
    </row>
    <row r="45912" spans="37:37" ht="12.75">
      <c r="AK45912" s="121"/>
    </row>
    <row r="45913" spans="37:37" ht="12.75">
      <c r="AK45913" s="121"/>
    </row>
    <row r="45914" spans="37:37" ht="12.75">
      <c r="AK45914" s="121"/>
    </row>
    <row r="45915" spans="37:37" ht="12.75">
      <c r="AK45915" s="121"/>
    </row>
    <row r="45916" spans="37:37" ht="12.75">
      <c r="AK45916" s="121"/>
    </row>
    <row r="45917" spans="37:37" ht="12.75">
      <c r="AK45917" s="121"/>
    </row>
    <row r="45918" spans="37:37" ht="12.75">
      <c r="AK45918" s="121"/>
    </row>
    <row r="45919" spans="37:37" ht="12.75">
      <c r="AK45919" s="121"/>
    </row>
    <row r="45920" spans="37:37" ht="12.75">
      <c r="AK45920" s="121"/>
    </row>
    <row r="45921" spans="37:37" ht="12.75">
      <c r="AK45921" s="121"/>
    </row>
    <row r="45922" spans="37:37" ht="12.75">
      <c r="AK45922" s="121"/>
    </row>
    <row r="45923" spans="37:37" ht="12.75">
      <c r="AK45923" s="121"/>
    </row>
    <row r="45924" spans="37:37" ht="12.75">
      <c r="AK45924" s="121"/>
    </row>
    <row r="45925" spans="37:37" ht="12.75">
      <c r="AK45925" s="121"/>
    </row>
    <row r="45926" spans="37:37" ht="12.75">
      <c r="AK45926" s="121"/>
    </row>
    <row r="45927" spans="37:37" ht="12.75">
      <c r="AK45927" s="121"/>
    </row>
    <row r="45928" spans="37:37" ht="12.75">
      <c r="AK45928" s="121"/>
    </row>
    <row r="45929" spans="37:37" ht="12.75">
      <c r="AK45929" s="121"/>
    </row>
    <row r="45930" spans="37:37" ht="12.75">
      <c r="AK45930" s="121"/>
    </row>
    <row r="45931" spans="37:37" ht="12.75">
      <c r="AK45931" s="121"/>
    </row>
    <row r="45932" spans="37:37" ht="12.75">
      <c r="AK45932" s="121"/>
    </row>
    <row r="45933" spans="37:37" ht="12.75">
      <c r="AK45933" s="121"/>
    </row>
    <row r="45934" spans="37:37" ht="12.75">
      <c r="AK45934" s="121"/>
    </row>
    <row r="45935" spans="37:37" ht="12.75">
      <c r="AK45935" s="121"/>
    </row>
    <row r="45936" spans="37:37" ht="12.75">
      <c r="AK45936" s="121"/>
    </row>
    <row r="45937" spans="37:37" ht="12.75">
      <c r="AK45937" s="121"/>
    </row>
    <row r="45938" spans="37:37" ht="12.75">
      <c r="AK45938" s="121"/>
    </row>
    <row r="45939" spans="37:37" ht="12.75">
      <c r="AK45939" s="121"/>
    </row>
    <row r="45940" spans="37:37" ht="12.75">
      <c r="AK45940" s="121"/>
    </row>
    <row r="45941" spans="37:37" ht="12.75">
      <c r="AK45941" s="121"/>
    </row>
    <row r="45942" spans="37:37" ht="12.75">
      <c r="AK45942" s="121"/>
    </row>
    <row r="45943" spans="37:37" ht="12.75">
      <c r="AK45943" s="121"/>
    </row>
    <row r="45944" spans="37:37" ht="12.75">
      <c r="AK45944" s="121"/>
    </row>
    <row r="45945" spans="37:37" ht="12.75">
      <c r="AK45945" s="121"/>
    </row>
    <row r="45946" spans="37:37" ht="12.75">
      <c r="AK45946" s="121"/>
    </row>
    <row r="45947" spans="37:37" ht="12.75">
      <c r="AK45947" s="121"/>
    </row>
    <row r="45948" spans="37:37" ht="12.75">
      <c r="AK45948" s="121"/>
    </row>
    <row r="45949" spans="37:37" ht="12.75">
      <c r="AK45949" s="121"/>
    </row>
    <row r="45950" spans="37:37" ht="12.75">
      <c r="AK45950" s="121"/>
    </row>
    <row r="45951" spans="37:37" ht="12.75">
      <c r="AK45951" s="121"/>
    </row>
    <row r="45952" spans="37:37" ht="12.75">
      <c r="AK45952" s="121"/>
    </row>
    <row r="45953" spans="37:37" ht="12.75">
      <c r="AK45953" s="121"/>
    </row>
    <row r="45954" spans="37:37" ht="12.75">
      <c r="AK45954" s="121"/>
    </row>
    <row r="45955" spans="37:37" ht="12.75">
      <c r="AK45955" s="121"/>
    </row>
    <row r="45956" spans="37:37" ht="12.75">
      <c r="AK45956" s="121"/>
    </row>
    <row r="45957" spans="37:37" ht="12.75">
      <c r="AK45957" s="121"/>
    </row>
    <row r="45958" spans="37:37" ht="12.75">
      <c r="AK45958" s="121"/>
    </row>
    <row r="45959" spans="37:37" ht="12.75">
      <c r="AK45959" s="121"/>
    </row>
    <row r="45960" spans="37:37" ht="12.75">
      <c r="AK45960" s="121"/>
    </row>
    <row r="45961" spans="37:37" ht="12.75">
      <c r="AK45961" s="121"/>
    </row>
    <row r="45962" spans="37:37" ht="12.75">
      <c r="AK45962" s="121"/>
    </row>
    <row r="45963" spans="37:37" ht="12.75">
      <c r="AK45963" s="121"/>
    </row>
    <row r="45964" spans="37:37" ht="12.75">
      <c r="AK45964" s="121"/>
    </row>
    <row r="45965" spans="37:37" ht="12.75">
      <c r="AK45965" s="121"/>
    </row>
    <row r="45966" spans="37:37" ht="12.75">
      <c r="AK45966" s="121"/>
    </row>
    <row r="45967" spans="37:37" ht="12.75">
      <c r="AK45967" s="121"/>
    </row>
    <row r="45968" spans="37:37" ht="12.75">
      <c r="AK45968" s="121"/>
    </row>
    <row r="45969" spans="37:37" ht="12.75">
      <c r="AK45969" s="121"/>
    </row>
    <row r="45970" spans="37:37" ht="12.75">
      <c r="AK45970" s="121"/>
    </row>
    <row r="45971" spans="37:37" ht="12.75">
      <c r="AK45971" s="121"/>
    </row>
    <row r="45972" spans="37:37" ht="12.75">
      <c r="AK45972" s="121"/>
    </row>
    <row r="45973" spans="37:37" ht="12.75">
      <c r="AK45973" s="121"/>
    </row>
    <row r="45974" spans="37:37" ht="12.75">
      <c r="AK45974" s="121"/>
    </row>
    <row r="45975" spans="37:37" ht="12.75">
      <c r="AK45975" s="121"/>
    </row>
    <row r="45976" spans="37:37" ht="12.75">
      <c r="AK45976" s="121"/>
    </row>
    <row r="45977" spans="37:37" ht="12.75">
      <c r="AK45977" s="121"/>
    </row>
    <row r="45978" spans="37:37" ht="12.75">
      <c r="AK45978" s="121"/>
    </row>
    <row r="45979" spans="37:37" ht="12.75">
      <c r="AK45979" s="121"/>
    </row>
    <row r="45980" spans="37:37" ht="12.75">
      <c r="AK45980" s="121"/>
    </row>
    <row r="45981" spans="37:37" ht="12.75">
      <c r="AK45981" s="121"/>
    </row>
    <row r="45982" spans="37:37" ht="12.75">
      <c r="AK45982" s="121"/>
    </row>
    <row r="45983" spans="37:37" ht="12.75">
      <c r="AK45983" s="121"/>
    </row>
    <row r="45984" spans="37:37" ht="12.75">
      <c r="AK45984" s="121"/>
    </row>
    <row r="45985" spans="37:37" ht="12.75">
      <c r="AK45985" s="121"/>
    </row>
    <row r="45986" spans="37:37" ht="12.75">
      <c r="AK45986" s="121"/>
    </row>
    <row r="45987" spans="37:37" ht="12.75">
      <c r="AK45987" s="121"/>
    </row>
    <row r="45988" spans="37:37" ht="12.75">
      <c r="AK45988" s="121"/>
    </row>
    <row r="45989" spans="37:37" ht="12.75">
      <c r="AK45989" s="121"/>
    </row>
    <row r="45990" spans="37:37" ht="12.75">
      <c r="AK45990" s="121"/>
    </row>
    <row r="45991" spans="37:37" ht="12.75">
      <c r="AK45991" s="121"/>
    </row>
    <row r="45992" spans="37:37" ht="12.75">
      <c r="AK45992" s="121"/>
    </row>
    <row r="45993" spans="37:37" ht="12.75">
      <c r="AK45993" s="121"/>
    </row>
    <row r="45994" spans="37:37" ht="12.75">
      <c r="AK45994" s="121"/>
    </row>
    <row r="45995" spans="37:37" ht="12.75">
      <c r="AK45995" s="121"/>
    </row>
    <row r="45996" spans="37:37" ht="12.75">
      <c r="AK45996" s="121"/>
    </row>
    <row r="45997" spans="37:37" ht="12.75">
      <c r="AK45997" s="121"/>
    </row>
    <row r="45998" spans="37:37" ht="12.75">
      <c r="AK45998" s="121"/>
    </row>
    <row r="45999" spans="37:37" ht="12.75">
      <c r="AK45999" s="121"/>
    </row>
    <row r="46000" spans="37:37" ht="12.75">
      <c r="AK46000" s="121"/>
    </row>
    <row r="46001" spans="37:37" ht="12.75">
      <c r="AK46001" s="121"/>
    </row>
    <row r="46002" spans="37:37" ht="12.75">
      <c r="AK46002" s="121"/>
    </row>
    <row r="46003" spans="37:37" ht="12.75">
      <c r="AK46003" s="121"/>
    </row>
    <row r="46004" spans="37:37" ht="12.75">
      <c r="AK46004" s="121"/>
    </row>
    <row r="46005" spans="37:37" ht="12.75">
      <c r="AK46005" s="121"/>
    </row>
    <row r="46006" spans="37:37" ht="12.75">
      <c r="AK46006" s="121"/>
    </row>
    <row r="46007" spans="37:37" ht="12.75">
      <c r="AK46007" s="121"/>
    </row>
    <row r="46008" spans="37:37" ht="12.75">
      <c r="AK46008" s="121"/>
    </row>
    <row r="46009" spans="37:37" ht="12.75">
      <c r="AK46009" s="121"/>
    </row>
    <row r="46010" spans="37:37" ht="12.75">
      <c r="AK46010" s="121"/>
    </row>
    <row r="46011" spans="37:37" ht="12.75">
      <c r="AK46011" s="121"/>
    </row>
    <row r="46012" spans="37:37" ht="12.75">
      <c r="AK46012" s="121"/>
    </row>
    <row r="46013" spans="37:37" ht="12.75">
      <c r="AK46013" s="121"/>
    </row>
    <row r="46014" spans="37:37" ht="12.75">
      <c r="AK46014" s="121"/>
    </row>
    <row r="46015" spans="37:37" ht="12.75">
      <c r="AK46015" s="121"/>
    </row>
    <row r="46016" spans="37:37" ht="12.75">
      <c r="AK46016" s="121"/>
    </row>
    <row r="46017" spans="37:37" ht="12.75">
      <c r="AK46017" s="121"/>
    </row>
    <row r="46018" spans="37:37" ht="12.75">
      <c r="AK46018" s="121"/>
    </row>
    <row r="46019" spans="37:37" ht="12.75">
      <c r="AK46019" s="121"/>
    </row>
    <row r="46020" spans="37:37" ht="12.75">
      <c r="AK46020" s="121"/>
    </row>
    <row r="46021" spans="37:37" ht="12.75">
      <c r="AK46021" s="121"/>
    </row>
    <row r="46022" spans="37:37" ht="12.75">
      <c r="AK46022" s="121"/>
    </row>
    <row r="46023" spans="37:37" ht="12.75">
      <c r="AK46023" s="121"/>
    </row>
    <row r="46024" spans="37:37" ht="12.75">
      <c r="AK46024" s="121"/>
    </row>
    <row r="46025" spans="37:37" ht="12.75">
      <c r="AK46025" s="121"/>
    </row>
    <row r="46026" spans="37:37" ht="12.75">
      <c r="AK46026" s="121"/>
    </row>
    <row r="46027" spans="37:37" ht="12.75">
      <c r="AK46027" s="121"/>
    </row>
    <row r="46028" spans="37:37" ht="12.75">
      <c r="AK46028" s="121"/>
    </row>
    <row r="46029" spans="37:37" ht="12.75">
      <c r="AK46029" s="121"/>
    </row>
    <row r="46030" spans="37:37" ht="12.75">
      <c r="AK46030" s="121"/>
    </row>
    <row r="46031" spans="37:37" ht="12.75">
      <c r="AK46031" s="121"/>
    </row>
    <row r="46032" spans="37:37" ht="12.75">
      <c r="AK46032" s="121"/>
    </row>
    <row r="46033" spans="37:37" ht="12.75">
      <c r="AK46033" s="121"/>
    </row>
    <row r="46034" spans="37:37" ht="12.75">
      <c r="AK46034" s="121"/>
    </row>
    <row r="46035" spans="37:37" ht="12.75">
      <c r="AK46035" s="121"/>
    </row>
    <row r="46036" spans="37:37" ht="12.75">
      <c r="AK46036" s="121"/>
    </row>
    <row r="46037" spans="37:37" ht="12.75">
      <c r="AK46037" s="121"/>
    </row>
    <row r="46038" spans="37:37" ht="12.75">
      <c r="AK46038" s="121"/>
    </row>
    <row r="46039" spans="37:37" ht="12.75">
      <c r="AK46039" s="121"/>
    </row>
    <row r="46040" spans="37:37" ht="12.75">
      <c r="AK46040" s="121"/>
    </row>
    <row r="46041" spans="37:37" ht="12.75">
      <c r="AK46041" s="121"/>
    </row>
    <row r="46042" spans="37:37" ht="12.75">
      <c r="AK46042" s="121"/>
    </row>
    <row r="46043" spans="37:37" ht="12.75">
      <c r="AK46043" s="121"/>
    </row>
    <row r="46044" spans="37:37" ht="12.75">
      <c r="AK46044" s="121"/>
    </row>
    <row r="46045" spans="37:37" ht="12.75">
      <c r="AK46045" s="121"/>
    </row>
    <row r="46046" spans="37:37" ht="12.75">
      <c r="AK46046" s="121"/>
    </row>
    <row r="46047" spans="37:37" ht="12.75">
      <c r="AK46047" s="121"/>
    </row>
    <row r="46048" spans="37:37" ht="12.75">
      <c r="AK46048" s="121"/>
    </row>
    <row r="46049" spans="37:37" ht="12.75">
      <c r="AK46049" s="121"/>
    </row>
    <row r="46050" spans="37:37" ht="12.75">
      <c r="AK46050" s="121"/>
    </row>
    <row r="46051" spans="37:37" ht="12.75">
      <c r="AK46051" s="121"/>
    </row>
    <row r="46052" spans="37:37" ht="12.75">
      <c r="AK46052" s="121"/>
    </row>
    <row r="46053" spans="37:37" ht="12.75">
      <c r="AK46053" s="121"/>
    </row>
    <row r="46054" spans="37:37" ht="12.75">
      <c r="AK46054" s="121"/>
    </row>
    <row r="46055" spans="37:37" ht="12.75">
      <c r="AK46055" s="121"/>
    </row>
    <row r="46056" spans="37:37" ht="12.75">
      <c r="AK46056" s="121"/>
    </row>
    <row r="46057" spans="37:37" ht="12.75">
      <c r="AK46057" s="121"/>
    </row>
    <row r="46058" spans="37:37" ht="12.75">
      <c r="AK46058" s="121"/>
    </row>
    <row r="46059" spans="37:37" ht="12.75">
      <c r="AK46059" s="121"/>
    </row>
    <row r="46060" spans="37:37" ht="12.75">
      <c r="AK46060" s="121"/>
    </row>
    <row r="46061" spans="37:37" ht="12.75">
      <c r="AK46061" s="121"/>
    </row>
    <row r="46062" spans="37:37" ht="12.75">
      <c r="AK46062" s="121"/>
    </row>
    <row r="46063" spans="37:37" ht="12.75">
      <c r="AK46063" s="121"/>
    </row>
    <row r="46064" spans="37:37" ht="12.75">
      <c r="AK46064" s="121"/>
    </row>
    <row r="46065" spans="37:37" ht="12.75">
      <c r="AK46065" s="121"/>
    </row>
    <row r="46066" spans="37:37" ht="12.75">
      <c r="AK46066" s="121"/>
    </row>
    <row r="46067" spans="37:37" ht="12.75">
      <c r="AK46067" s="121"/>
    </row>
    <row r="46068" spans="37:37" ht="12.75">
      <c r="AK46068" s="121"/>
    </row>
    <row r="46069" spans="37:37" ht="12.75">
      <c r="AK46069" s="121"/>
    </row>
    <row r="46070" spans="37:37" ht="12.75">
      <c r="AK46070" s="121"/>
    </row>
    <row r="46071" spans="37:37" ht="12.75">
      <c r="AK46071" s="121"/>
    </row>
    <row r="46072" spans="37:37" ht="12.75">
      <c r="AK46072" s="121"/>
    </row>
    <row r="46073" spans="37:37" ht="12.75">
      <c r="AK46073" s="121"/>
    </row>
    <row r="46074" spans="37:37" ht="12.75">
      <c r="AK46074" s="121"/>
    </row>
    <row r="46075" spans="37:37" ht="12.75">
      <c r="AK46075" s="121"/>
    </row>
    <row r="46076" spans="37:37" ht="12.75">
      <c r="AK46076" s="121"/>
    </row>
    <row r="46077" spans="37:37" ht="12.75">
      <c r="AK46077" s="121"/>
    </row>
    <row r="46078" spans="37:37" ht="12.75">
      <c r="AK46078" s="121"/>
    </row>
    <row r="46079" spans="37:37" ht="12.75">
      <c r="AK46079" s="121"/>
    </row>
    <row r="46080" spans="37:37" ht="12.75">
      <c r="AK46080" s="121"/>
    </row>
    <row r="46081" spans="37:37" ht="12.75">
      <c r="AK46081" s="121"/>
    </row>
    <row r="46082" spans="37:37" ht="12.75">
      <c r="AK46082" s="121"/>
    </row>
    <row r="46083" spans="37:37" ht="12.75">
      <c r="AK46083" s="121"/>
    </row>
    <row r="46084" spans="37:37" ht="12.75">
      <c r="AK46084" s="121"/>
    </row>
    <row r="46085" spans="37:37" ht="12.75">
      <c r="AK46085" s="121"/>
    </row>
    <row r="46086" spans="37:37" ht="12.75">
      <c r="AK46086" s="121"/>
    </row>
    <row r="46087" spans="37:37" ht="12.75">
      <c r="AK46087" s="121"/>
    </row>
    <row r="46088" spans="37:37" ht="12.75">
      <c r="AK46088" s="121"/>
    </row>
    <row r="46089" spans="37:37" ht="12.75">
      <c r="AK46089" s="121"/>
    </row>
    <row r="46090" spans="37:37" ht="12.75">
      <c r="AK46090" s="121"/>
    </row>
    <row r="46091" spans="37:37" ht="12.75">
      <c r="AK46091" s="121"/>
    </row>
    <row r="46092" spans="37:37" ht="12.75">
      <c r="AK46092" s="121"/>
    </row>
    <row r="46093" spans="37:37" ht="12.75">
      <c r="AK46093" s="121"/>
    </row>
    <row r="46094" spans="37:37" ht="12.75">
      <c r="AK46094" s="121"/>
    </row>
    <row r="46095" spans="37:37" ht="12.75">
      <c r="AK46095" s="121"/>
    </row>
    <row r="46096" spans="37:37" ht="12.75">
      <c r="AK46096" s="121"/>
    </row>
    <row r="46097" spans="37:37" ht="12.75">
      <c r="AK46097" s="121"/>
    </row>
    <row r="46098" spans="37:37" ht="12.75">
      <c r="AK46098" s="121"/>
    </row>
    <row r="46099" spans="37:37" ht="12.75">
      <c r="AK46099" s="121"/>
    </row>
    <row r="46100" spans="37:37" ht="12.75">
      <c r="AK46100" s="121"/>
    </row>
    <row r="46101" spans="37:37" ht="12.75">
      <c r="AK46101" s="121"/>
    </row>
    <row r="46102" spans="37:37" ht="12.75">
      <c r="AK46102" s="121"/>
    </row>
    <row r="46103" spans="37:37" ht="12.75">
      <c r="AK46103" s="121"/>
    </row>
    <row r="46104" spans="37:37" ht="12.75">
      <c r="AK46104" s="121"/>
    </row>
    <row r="46105" spans="37:37" ht="12.75">
      <c r="AK46105" s="121"/>
    </row>
    <row r="46106" spans="37:37" ht="12.75">
      <c r="AK46106" s="121"/>
    </row>
    <row r="46107" spans="37:37" ht="12.75">
      <c r="AK46107" s="121"/>
    </row>
    <row r="46108" spans="37:37" ht="12.75">
      <c r="AK46108" s="121"/>
    </row>
    <row r="46109" spans="37:37" ht="12.75">
      <c r="AK46109" s="121"/>
    </row>
    <row r="46110" spans="37:37" ht="12.75">
      <c r="AK46110" s="121"/>
    </row>
    <row r="46111" spans="37:37" ht="12.75">
      <c r="AK46111" s="121"/>
    </row>
    <row r="46112" spans="37:37" ht="12.75">
      <c r="AK46112" s="121"/>
    </row>
    <row r="46113" spans="37:37" ht="12.75">
      <c r="AK46113" s="121"/>
    </row>
    <row r="46114" spans="37:37" ht="12.75">
      <c r="AK46114" s="121"/>
    </row>
    <row r="46115" spans="37:37" ht="12.75">
      <c r="AK46115" s="121"/>
    </row>
    <row r="46116" spans="37:37" ht="12.75">
      <c r="AK46116" s="121"/>
    </row>
    <row r="46117" spans="37:37" ht="12.75">
      <c r="AK46117" s="121"/>
    </row>
    <row r="46118" spans="37:37" ht="12.75">
      <c r="AK46118" s="121"/>
    </row>
    <row r="46119" spans="37:37" ht="12.75">
      <c r="AK46119" s="121"/>
    </row>
    <row r="46120" spans="37:37" ht="12.75">
      <c r="AK46120" s="121"/>
    </row>
    <row r="46121" spans="37:37" ht="12.75">
      <c r="AK46121" s="121"/>
    </row>
    <row r="46122" spans="37:37" ht="12.75">
      <c r="AK46122" s="121"/>
    </row>
    <row r="46123" spans="37:37" ht="12.75">
      <c r="AK46123" s="121"/>
    </row>
    <row r="46124" spans="37:37" ht="12.75">
      <c r="AK46124" s="121"/>
    </row>
    <row r="46125" spans="37:37" ht="12.75">
      <c r="AK46125" s="121"/>
    </row>
    <row r="46126" spans="37:37" ht="12.75">
      <c r="AK46126" s="121"/>
    </row>
    <row r="46127" spans="37:37" ht="12.75">
      <c r="AK46127" s="121"/>
    </row>
    <row r="46128" spans="37:37" ht="12.75">
      <c r="AK46128" s="121"/>
    </row>
    <row r="46129" spans="37:37" ht="12.75">
      <c r="AK46129" s="121"/>
    </row>
    <row r="46130" spans="37:37" ht="12.75">
      <c r="AK46130" s="121"/>
    </row>
    <row r="46131" spans="37:37" ht="12.75">
      <c r="AK46131" s="121"/>
    </row>
    <row r="46132" spans="37:37" ht="12.75">
      <c r="AK46132" s="121"/>
    </row>
    <row r="46133" spans="37:37" ht="12.75">
      <c r="AK46133" s="121"/>
    </row>
    <row r="46134" spans="37:37" ht="12.75">
      <c r="AK46134" s="121"/>
    </row>
    <row r="46135" spans="37:37" ht="12.75">
      <c r="AK46135" s="121"/>
    </row>
    <row r="46136" spans="37:37" ht="12.75">
      <c r="AK46136" s="121"/>
    </row>
    <row r="46137" spans="37:37" ht="12.75">
      <c r="AK46137" s="121"/>
    </row>
    <row r="46138" spans="37:37" ht="12.75">
      <c r="AK46138" s="121"/>
    </row>
    <row r="46139" spans="37:37" ht="12.75">
      <c r="AK46139" s="121"/>
    </row>
    <row r="46140" spans="37:37" ht="12.75">
      <c r="AK46140" s="121"/>
    </row>
    <row r="46141" spans="37:37" ht="12.75">
      <c r="AK46141" s="121"/>
    </row>
    <row r="46142" spans="37:37" ht="12.75">
      <c r="AK46142" s="121"/>
    </row>
    <row r="46143" spans="37:37" ht="12.75">
      <c r="AK46143" s="121"/>
    </row>
    <row r="46144" spans="37:37" ht="12.75">
      <c r="AK46144" s="121"/>
    </row>
    <row r="46145" spans="37:37" ht="12.75">
      <c r="AK46145" s="121"/>
    </row>
    <row r="46146" spans="37:37" ht="12.75">
      <c r="AK46146" s="121"/>
    </row>
    <row r="46147" spans="37:37" ht="12.75">
      <c r="AK46147" s="121"/>
    </row>
    <row r="46148" spans="37:37" ht="12.75">
      <c r="AK46148" s="121"/>
    </row>
    <row r="46149" spans="37:37" ht="12.75">
      <c r="AK46149" s="121"/>
    </row>
    <row r="46150" spans="37:37" ht="12.75">
      <c r="AK46150" s="121"/>
    </row>
    <row r="46151" spans="37:37" ht="12.75">
      <c r="AK46151" s="121"/>
    </row>
    <row r="46152" spans="37:37" ht="12.75">
      <c r="AK46152" s="121"/>
    </row>
    <row r="46153" spans="37:37" ht="12.75">
      <c r="AK46153" s="121"/>
    </row>
    <row r="46154" spans="37:37" ht="12.75">
      <c r="AK46154" s="121"/>
    </row>
    <row r="46155" spans="37:37" ht="12.75">
      <c r="AK46155" s="121"/>
    </row>
    <row r="46156" spans="37:37" ht="12.75">
      <c r="AK46156" s="121"/>
    </row>
    <row r="46157" spans="37:37" ht="12.75">
      <c r="AK46157" s="121"/>
    </row>
    <row r="46158" spans="37:37" ht="12.75">
      <c r="AK46158" s="121"/>
    </row>
    <row r="46159" spans="37:37" ht="12.75">
      <c r="AK46159" s="121"/>
    </row>
    <row r="46160" spans="37:37" ht="12.75">
      <c r="AK46160" s="121"/>
    </row>
    <row r="46161" spans="37:37" ht="12.75">
      <c r="AK46161" s="121"/>
    </row>
    <row r="46162" spans="37:37" ht="12.75">
      <c r="AK46162" s="121"/>
    </row>
    <row r="46163" spans="37:37" ht="12.75">
      <c r="AK46163" s="121"/>
    </row>
    <row r="46164" spans="37:37" ht="12.75">
      <c r="AK46164" s="121"/>
    </row>
    <row r="46165" spans="37:37" ht="12.75">
      <c r="AK46165" s="121"/>
    </row>
    <row r="46166" spans="37:37" ht="12.75">
      <c r="AK46166" s="121"/>
    </row>
    <row r="46167" spans="37:37" ht="12.75">
      <c r="AK46167" s="121"/>
    </row>
    <row r="46168" spans="37:37" ht="12.75">
      <c r="AK46168" s="121"/>
    </row>
    <row r="46169" spans="37:37" ht="12.75">
      <c r="AK46169" s="121"/>
    </row>
    <row r="46170" spans="37:37" ht="12.75">
      <c r="AK46170" s="121"/>
    </row>
    <row r="46171" spans="37:37" ht="12.75">
      <c r="AK46171" s="121"/>
    </row>
    <row r="46172" spans="37:37" ht="12.75">
      <c r="AK46172" s="121"/>
    </row>
    <row r="46173" spans="37:37" ht="12.75">
      <c r="AK46173" s="121"/>
    </row>
    <row r="46174" spans="37:37" ht="12.75">
      <c r="AK46174" s="121"/>
    </row>
    <row r="46175" spans="37:37" ht="12.75">
      <c r="AK46175" s="121"/>
    </row>
    <row r="46176" spans="37:37" ht="12.75">
      <c r="AK46176" s="121"/>
    </row>
    <row r="46177" spans="37:37" ht="12.75">
      <c r="AK46177" s="121"/>
    </row>
    <row r="46178" spans="37:37" ht="12.75">
      <c r="AK46178" s="121"/>
    </row>
    <row r="46179" spans="37:37" ht="12.75">
      <c r="AK46179" s="121"/>
    </row>
    <row r="46180" spans="37:37" ht="12.75">
      <c r="AK46180" s="121"/>
    </row>
    <row r="46181" spans="37:37" ht="12.75">
      <c r="AK46181" s="121"/>
    </row>
    <row r="46182" spans="37:37" ht="12.75">
      <c r="AK46182" s="121"/>
    </row>
    <row r="46183" spans="37:37" ht="12.75">
      <c r="AK46183" s="121"/>
    </row>
    <row r="46184" spans="37:37" ht="12.75">
      <c r="AK46184" s="121"/>
    </row>
    <row r="46185" spans="37:37" ht="12.75">
      <c r="AK46185" s="121"/>
    </row>
    <row r="46186" spans="37:37" ht="12.75">
      <c r="AK46186" s="121"/>
    </row>
    <row r="46187" spans="37:37" ht="12.75">
      <c r="AK46187" s="121"/>
    </row>
    <row r="46188" spans="37:37" ht="12.75">
      <c r="AK46188" s="121"/>
    </row>
    <row r="46189" spans="37:37" ht="12.75">
      <c r="AK46189" s="121"/>
    </row>
    <row r="46190" spans="37:37" ht="12.75">
      <c r="AK46190" s="121"/>
    </row>
    <row r="46191" spans="37:37" ht="12.75">
      <c r="AK46191" s="121"/>
    </row>
    <row r="46192" spans="37:37" ht="12.75">
      <c r="AK46192" s="121"/>
    </row>
    <row r="46193" spans="37:37" ht="12.75">
      <c r="AK46193" s="121"/>
    </row>
    <row r="46194" spans="37:37" ht="12.75">
      <c r="AK46194" s="121"/>
    </row>
    <row r="46195" spans="37:37" ht="12.75">
      <c r="AK46195" s="121"/>
    </row>
    <row r="46196" spans="37:37" ht="12.75">
      <c r="AK46196" s="121"/>
    </row>
    <row r="46197" spans="37:37" ht="12.75">
      <c r="AK46197" s="121"/>
    </row>
    <row r="46198" spans="37:37" ht="12.75">
      <c r="AK46198" s="121"/>
    </row>
    <row r="46199" spans="37:37" ht="12.75">
      <c r="AK46199" s="121"/>
    </row>
    <row r="46200" spans="37:37" ht="12.75">
      <c r="AK46200" s="121"/>
    </row>
    <row r="46201" spans="37:37" ht="12.75">
      <c r="AK46201" s="121"/>
    </row>
    <row r="46202" spans="37:37" ht="12.75">
      <c r="AK46202" s="121"/>
    </row>
    <row r="46203" spans="37:37" ht="12.75">
      <c r="AK46203" s="121"/>
    </row>
    <row r="46204" spans="37:37" ht="12.75">
      <c r="AK46204" s="121"/>
    </row>
    <row r="46205" spans="37:37" ht="12.75">
      <c r="AK46205" s="121"/>
    </row>
    <row r="46206" spans="37:37" ht="12.75">
      <c r="AK46206" s="121"/>
    </row>
    <row r="46207" spans="37:37" ht="12.75">
      <c r="AK46207" s="121"/>
    </row>
    <row r="46208" spans="37:37" ht="12.75">
      <c r="AK46208" s="121"/>
    </row>
    <row r="46209" spans="37:37" ht="12.75">
      <c r="AK46209" s="121"/>
    </row>
    <row r="46210" spans="37:37" ht="12.75">
      <c r="AK46210" s="121"/>
    </row>
    <row r="46211" spans="37:37" ht="12.75">
      <c r="AK46211" s="121"/>
    </row>
    <row r="46212" spans="37:37" ht="12.75">
      <c r="AK46212" s="121"/>
    </row>
    <row r="46213" spans="37:37" ht="12.75">
      <c r="AK46213" s="121"/>
    </row>
    <row r="46214" spans="37:37" ht="12.75">
      <c r="AK46214" s="121"/>
    </row>
    <row r="46215" spans="37:37" ht="12.75">
      <c r="AK46215" s="121"/>
    </row>
    <row r="46216" spans="37:37" ht="12.75">
      <c r="AK46216" s="121"/>
    </row>
    <row r="46217" spans="37:37" ht="12.75">
      <c r="AK46217" s="121"/>
    </row>
    <row r="46218" spans="37:37" ht="12.75">
      <c r="AK46218" s="121"/>
    </row>
    <row r="46219" spans="37:37" ht="12.75">
      <c r="AK46219" s="121"/>
    </row>
    <row r="46220" spans="37:37" ht="12.75">
      <c r="AK46220" s="121"/>
    </row>
    <row r="46221" spans="37:37" ht="12.75">
      <c r="AK46221" s="121"/>
    </row>
    <row r="46222" spans="37:37" ht="12.75">
      <c r="AK46222" s="121"/>
    </row>
    <row r="46223" spans="37:37" ht="12.75">
      <c r="AK46223" s="121"/>
    </row>
    <row r="46224" spans="37:37" ht="12.75">
      <c r="AK46224" s="121"/>
    </row>
    <row r="46225" spans="37:37" ht="12.75">
      <c r="AK46225" s="121"/>
    </row>
    <row r="46226" spans="37:37" ht="12.75">
      <c r="AK46226" s="121"/>
    </row>
    <row r="46227" spans="37:37" ht="12.75">
      <c r="AK46227" s="121"/>
    </row>
    <row r="46228" spans="37:37" ht="12.75">
      <c r="AK46228" s="121"/>
    </row>
    <row r="46229" spans="37:37" ht="12.75">
      <c r="AK46229" s="121"/>
    </row>
    <row r="46230" spans="37:37" ht="12.75">
      <c r="AK46230" s="121"/>
    </row>
    <row r="46231" spans="37:37" ht="12.75">
      <c r="AK46231" s="121"/>
    </row>
    <row r="46232" spans="37:37" ht="12.75">
      <c r="AK46232" s="121"/>
    </row>
    <row r="46233" spans="37:37" ht="12.75">
      <c r="AK46233" s="121"/>
    </row>
    <row r="46234" spans="37:37" ht="12.75">
      <c r="AK46234" s="121"/>
    </row>
    <row r="46235" spans="37:37" ht="12.75">
      <c r="AK46235" s="121"/>
    </row>
    <row r="46236" spans="37:37" ht="12.75">
      <c r="AK46236" s="121"/>
    </row>
    <row r="46237" spans="37:37" ht="12.75">
      <c r="AK46237" s="121"/>
    </row>
    <row r="46238" spans="37:37" ht="12.75">
      <c r="AK46238" s="121"/>
    </row>
    <row r="46239" spans="37:37" ht="12.75">
      <c r="AK46239" s="121"/>
    </row>
    <row r="46240" spans="37:37" ht="12.75">
      <c r="AK46240" s="121"/>
    </row>
    <row r="46241" spans="37:37" ht="12.75">
      <c r="AK46241" s="121"/>
    </row>
    <row r="46242" spans="37:37" ht="12.75">
      <c r="AK46242" s="121"/>
    </row>
    <row r="46243" spans="37:37" ht="12.75">
      <c r="AK46243" s="121"/>
    </row>
    <row r="46244" spans="37:37" ht="12.75">
      <c r="AK46244" s="121"/>
    </row>
    <row r="46245" spans="37:37" ht="12.75">
      <c r="AK46245" s="121"/>
    </row>
    <row r="46246" spans="37:37" ht="12.75">
      <c r="AK46246" s="121"/>
    </row>
    <row r="46247" spans="37:37" ht="12.75">
      <c r="AK46247" s="121"/>
    </row>
    <row r="46248" spans="37:37" ht="12.75">
      <c r="AK46248" s="121"/>
    </row>
    <row r="46249" spans="37:37" ht="12.75">
      <c r="AK46249" s="121"/>
    </row>
    <row r="46250" spans="37:37" ht="12.75">
      <c r="AK46250" s="121"/>
    </row>
    <row r="46251" spans="37:37" ht="12.75">
      <c r="AK46251" s="121"/>
    </row>
    <row r="46252" spans="37:37" ht="12.75">
      <c r="AK46252" s="121"/>
    </row>
    <row r="46253" spans="37:37" ht="12.75">
      <c r="AK46253" s="121"/>
    </row>
    <row r="46254" spans="37:37" ht="12.75">
      <c r="AK46254" s="121"/>
    </row>
    <row r="46255" spans="37:37" ht="12.75">
      <c r="AK46255" s="121"/>
    </row>
    <row r="46256" spans="37:37" ht="12.75">
      <c r="AK46256" s="121"/>
    </row>
    <row r="46257" spans="37:37" ht="12.75">
      <c r="AK46257" s="121"/>
    </row>
    <row r="46258" spans="37:37" ht="12.75">
      <c r="AK46258" s="121"/>
    </row>
    <row r="46259" spans="37:37" ht="12.75">
      <c r="AK46259" s="121"/>
    </row>
    <row r="46260" spans="37:37" ht="12.75">
      <c r="AK46260" s="121"/>
    </row>
    <row r="46261" spans="37:37" ht="12.75">
      <c r="AK46261" s="121"/>
    </row>
    <row r="46262" spans="37:37" ht="12.75">
      <c r="AK46262" s="121"/>
    </row>
    <row r="46263" spans="37:37" ht="12.75">
      <c r="AK46263" s="121"/>
    </row>
    <row r="46264" spans="37:37" ht="12.75">
      <c r="AK46264" s="121"/>
    </row>
    <row r="46265" spans="37:37" ht="12.75">
      <c r="AK46265" s="121"/>
    </row>
    <row r="46266" spans="37:37" ht="12.75">
      <c r="AK46266" s="121"/>
    </row>
    <row r="46267" spans="37:37" ht="12.75">
      <c r="AK46267" s="121"/>
    </row>
    <row r="46268" spans="37:37" ht="12.75">
      <c r="AK46268" s="121"/>
    </row>
    <row r="46269" spans="37:37" ht="12.75">
      <c r="AK46269" s="121"/>
    </row>
    <row r="46270" spans="37:37" ht="12.75">
      <c r="AK46270" s="121"/>
    </row>
    <row r="46271" spans="37:37" ht="12.75">
      <c r="AK46271" s="121"/>
    </row>
    <row r="46272" spans="37:37" ht="12.75">
      <c r="AK46272" s="121"/>
    </row>
    <row r="46273" spans="37:37" ht="12.75">
      <c r="AK46273" s="121"/>
    </row>
    <row r="46274" spans="37:37" ht="12.75">
      <c r="AK46274" s="121"/>
    </row>
    <row r="46275" spans="37:37" ht="12.75">
      <c r="AK46275" s="121"/>
    </row>
    <row r="46276" spans="37:37" ht="12.75">
      <c r="AK46276" s="121"/>
    </row>
    <row r="46277" spans="37:37" ht="12.75">
      <c r="AK46277" s="121"/>
    </row>
    <row r="46278" spans="37:37" ht="12.75">
      <c r="AK46278" s="121"/>
    </row>
    <row r="46279" spans="37:37" ht="12.75">
      <c r="AK46279" s="121"/>
    </row>
    <row r="46280" spans="37:37" ht="12.75">
      <c r="AK46280" s="121"/>
    </row>
    <row r="46281" spans="37:37" ht="12.75">
      <c r="AK46281" s="121"/>
    </row>
    <row r="46282" spans="37:37" ht="12.75">
      <c r="AK46282" s="121"/>
    </row>
    <row r="46283" spans="37:37" ht="12.75">
      <c r="AK46283" s="121"/>
    </row>
    <row r="46284" spans="37:37" ht="12.75">
      <c r="AK46284" s="121"/>
    </row>
    <row r="46285" spans="37:37" ht="12.75">
      <c r="AK46285" s="121"/>
    </row>
    <row r="46286" spans="37:37" ht="12.75">
      <c r="AK46286" s="121"/>
    </row>
    <row r="46287" spans="37:37" ht="12.75">
      <c r="AK46287" s="121"/>
    </row>
    <row r="46288" spans="37:37" ht="12.75">
      <c r="AK46288" s="121"/>
    </row>
    <row r="46289" spans="37:37" ht="12.75">
      <c r="AK46289" s="121"/>
    </row>
    <row r="46290" spans="37:37" ht="12.75">
      <c r="AK46290" s="121"/>
    </row>
    <row r="46291" spans="37:37" ht="12.75">
      <c r="AK46291" s="121"/>
    </row>
    <row r="46292" spans="37:37" ht="12.75">
      <c r="AK46292" s="121"/>
    </row>
    <row r="46293" spans="37:37" ht="12.75">
      <c r="AK46293" s="121"/>
    </row>
    <row r="46294" spans="37:37" ht="12.75">
      <c r="AK46294" s="121"/>
    </row>
    <row r="46295" spans="37:37" ht="12.75">
      <c r="AK46295" s="121"/>
    </row>
    <row r="46296" spans="37:37" ht="12.75">
      <c r="AK46296" s="121"/>
    </row>
    <row r="46297" spans="37:37" ht="12.75">
      <c r="AK46297" s="121"/>
    </row>
    <row r="46298" spans="37:37" ht="12.75">
      <c r="AK46298" s="121"/>
    </row>
    <row r="46299" spans="37:37" ht="12.75">
      <c r="AK46299" s="121"/>
    </row>
    <row r="46300" spans="37:37" ht="12.75">
      <c r="AK46300" s="121"/>
    </row>
    <row r="46301" spans="37:37" ht="12.75">
      <c r="AK46301" s="121"/>
    </row>
    <row r="46302" spans="37:37" ht="12.75">
      <c r="AK46302" s="121"/>
    </row>
    <row r="46303" spans="37:37" ht="12.75">
      <c r="AK46303" s="121"/>
    </row>
    <row r="46304" spans="37:37" ht="12.75">
      <c r="AK46304" s="121"/>
    </row>
    <row r="46305" spans="37:37" ht="12.75">
      <c r="AK46305" s="121"/>
    </row>
    <row r="46306" spans="37:37" ht="12.75">
      <c r="AK46306" s="121"/>
    </row>
    <row r="46307" spans="37:37" ht="12.75">
      <c r="AK46307" s="121"/>
    </row>
    <row r="46308" spans="37:37" ht="12.75">
      <c r="AK46308" s="121"/>
    </row>
    <row r="46309" spans="37:37" ht="12.75">
      <c r="AK46309" s="121"/>
    </row>
    <row r="46310" spans="37:37" ht="12.75">
      <c r="AK46310" s="121"/>
    </row>
    <row r="46311" spans="37:37" ht="12.75">
      <c r="AK46311" s="121"/>
    </row>
    <row r="46312" spans="37:37" ht="12.75">
      <c r="AK46312" s="121"/>
    </row>
    <row r="46313" spans="37:37" ht="12.75">
      <c r="AK46313" s="121"/>
    </row>
    <row r="46314" spans="37:37" ht="12.75">
      <c r="AK46314" s="121"/>
    </row>
    <row r="46315" spans="37:37" ht="12.75">
      <c r="AK46315" s="121"/>
    </row>
    <row r="46316" spans="37:37" ht="12.75">
      <c r="AK46316" s="121"/>
    </row>
    <row r="46317" spans="37:37" ht="12.75">
      <c r="AK46317" s="121"/>
    </row>
    <row r="46318" spans="37:37" ht="12.75">
      <c r="AK46318" s="121"/>
    </row>
    <row r="46319" spans="37:37" ht="12.75">
      <c r="AK46319" s="121"/>
    </row>
    <row r="46320" spans="37:37" ht="12.75">
      <c r="AK46320" s="121"/>
    </row>
    <row r="46321" spans="37:37" ht="12.75">
      <c r="AK46321" s="121"/>
    </row>
    <row r="46322" spans="37:37" ht="12.75">
      <c r="AK46322" s="121"/>
    </row>
    <row r="46323" spans="37:37" ht="12.75">
      <c r="AK46323" s="121"/>
    </row>
    <row r="46324" spans="37:37" ht="12.75">
      <c r="AK46324" s="121"/>
    </row>
    <row r="46325" spans="37:37" ht="12.75">
      <c r="AK46325" s="121"/>
    </row>
    <row r="46326" spans="37:37" ht="12.75">
      <c r="AK46326" s="121"/>
    </row>
    <row r="46327" spans="37:37" ht="12.75">
      <c r="AK46327" s="121"/>
    </row>
    <row r="46328" spans="37:37" ht="12.75">
      <c r="AK46328" s="121"/>
    </row>
    <row r="46329" spans="37:37" ht="12.75">
      <c r="AK46329" s="121"/>
    </row>
    <row r="46330" spans="37:37" ht="12.75">
      <c r="AK46330" s="121"/>
    </row>
    <row r="46331" spans="37:37" ht="12.75">
      <c r="AK46331" s="121"/>
    </row>
    <row r="46332" spans="37:37" ht="12.75">
      <c r="AK46332" s="121"/>
    </row>
    <row r="46333" spans="37:37" ht="12.75">
      <c r="AK46333" s="121"/>
    </row>
    <row r="46334" spans="37:37" ht="12.75">
      <c r="AK46334" s="121"/>
    </row>
    <row r="46335" spans="37:37" ht="12.75">
      <c r="AK46335" s="121"/>
    </row>
    <row r="46336" spans="37:37" ht="12.75">
      <c r="AK46336" s="121"/>
    </row>
    <row r="46337" spans="37:37" ht="12.75">
      <c r="AK46337" s="121"/>
    </row>
    <row r="46338" spans="37:37" ht="12.75">
      <c r="AK46338" s="121"/>
    </row>
    <row r="46339" spans="37:37" ht="12.75">
      <c r="AK46339" s="121"/>
    </row>
    <row r="46340" spans="37:37" ht="12.75">
      <c r="AK46340" s="121"/>
    </row>
    <row r="46341" spans="37:37" ht="12.75">
      <c r="AK46341" s="121"/>
    </row>
    <row r="46342" spans="37:37" ht="12.75">
      <c r="AK46342" s="121"/>
    </row>
    <row r="46343" spans="37:37" ht="12.75">
      <c r="AK46343" s="121"/>
    </row>
    <row r="46344" spans="37:37" ht="12.75">
      <c r="AK46344" s="121"/>
    </row>
    <row r="46345" spans="37:37" ht="12.75">
      <c r="AK46345" s="121"/>
    </row>
    <row r="46346" spans="37:37" ht="12.75">
      <c r="AK46346" s="121"/>
    </row>
    <row r="46347" spans="37:37" ht="12.75">
      <c r="AK46347" s="121"/>
    </row>
    <row r="46348" spans="37:37" ht="12.75">
      <c r="AK46348" s="121"/>
    </row>
    <row r="46349" spans="37:37" ht="12.75">
      <c r="AK46349" s="121"/>
    </row>
    <row r="46350" spans="37:37" ht="12.75">
      <c r="AK46350" s="121"/>
    </row>
    <row r="46351" spans="37:37" ht="12.75">
      <c r="AK46351" s="121"/>
    </row>
    <row r="46352" spans="37:37" ht="12.75">
      <c r="AK46352" s="121"/>
    </row>
    <row r="46353" spans="37:37" ht="12.75">
      <c r="AK46353" s="121"/>
    </row>
    <row r="46354" spans="37:37" ht="12.75">
      <c r="AK46354" s="121"/>
    </row>
    <row r="46355" spans="37:37" ht="12.75">
      <c r="AK46355" s="121"/>
    </row>
    <row r="46356" spans="37:37" ht="12.75">
      <c r="AK46356" s="121"/>
    </row>
    <row r="46357" spans="37:37" ht="12.75">
      <c r="AK46357" s="121"/>
    </row>
    <row r="46358" spans="37:37" ht="12.75">
      <c r="AK46358" s="121"/>
    </row>
    <row r="46359" spans="37:37" ht="12.75">
      <c r="AK46359" s="121"/>
    </row>
    <row r="46360" spans="37:37" ht="12.75">
      <c r="AK46360" s="121"/>
    </row>
    <row r="46361" spans="37:37" ht="12.75">
      <c r="AK46361" s="121"/>
    </row>
    <row r="46362" spans="37:37" ht="12.75">
      <c r="AK46362" s="121"/>
    </row>
    <row r="46363" spans="37:37" ht="12.75">
      <c r="AK46363" s="121"/>
    </row>
    <row r="46364" spans="37:37" ht="12.75">
      <c r="AK46364" s="121"/>
    </row>
    <row r="46365" spans="37:37" ht="12.75">
      <c r="AK46365" s="121"/>
    </row>
    <row r="46366" spans="37:37" ht="12.75">
      <c r="AK46366" s="121"/>
    </row>
    <row r="46367" spans="37:37" ht="12.75">
      <c r="AK46367" s="121"/>
    </row>
    <row r="46368" spans="37:37" ht="12.75">
      <c r="AK46368" s="121"/>
    </row>
    <row r="46369" spans="37:37" ht="12.75">
      <c r="AK46369" s="121"/>
    </row>
    <row r="46370" spans="37:37" ht="12.75">
      <c r="AK46370" s="121"/>
    </row>
    <row r="46371" spans="37:37" ht="12.75">
      <c r="AK46371" s="121"/>
    </row>
    <row r="46372" spans="37:37" ht="12.75">
      <c r="AK46372" s="121"/>
    </row>
    <row r="46373" spans="37:37" ht="12.75">
      <c r="AK46373" s="121"/>
    </row>
    <row r="46374" spans="37:37" ht="12.75">
      <c r="AK46374" s="121"/>
    </row>
    <row r="46375" spans="37:37" ht="12.75">
      <c r="AK46375" s="121"/>
    </row>
    <row r="46376" spans="37:37" ht="12.75">
      <c r="AK46376" s="121"/>
    </row>
    <row r="46377" spans="37:37" ht="12.75">
      <c r="AK46377" s="121"/>
    </row>
    <row r="46378" spans="37:37" ht="12.75">
      <c r="AK46378" s="121"/>
    </row>
    <row r="46379" spans="37:37" ht="12.75">
      <c r="AK46379" s="121"/>
    </row>
    <row r="46380" spans="37:37" ht="12.75">
      <c r="AK46380" s="121"/>
    </row>
    <row r="46381" spans="37:37" ht="12.75">
      <c r="AK46381" s="121"/>
    </row>
    <row r="46382" spans="37:37" ht="12.75">
      <c r="AK46382" s="121"/>
    </row>
    <row r="46383" spans="37:37" ht="12.75">
      <c r="AK46383" s="121"/>
    </row>
    <row r="46384" spans="37:37" ht="12.75">
      <c r="AK46384" s="121"/>
    </row>
    <row r="46385" spans="37:37" ht="12.75">
      <c r="AK46385" s="121"/>
    </row>
    <row r="46386" spans="37:37" ht="12.75">
      <c r="AK46386" s="121"/>
    </row>
    <row r="46387" spans="37:37" ht="12.75">
      <c r="AK46387" s="121"/>
    </row>
    <row r="46388" spans="37:37" ht="12.75">
      <c r="AK46388" s="121"/>
    </row>
    <row r="46389" spans="37:37" ht="12.75">
      <c r="AK46389" s="121"/>
    </row>
    <row r="46390" spans="37:37" ht="12.75">
      <c r="AK46390" s="121"/>
    </row>
    <row r="46391" spans="37:37" ht="12.75">
      <c r="AK46391" s="121"/>
    </row>
    <row r="46392" spans="37:37" ht="12.75">
      <c r="AK46392" s="121"/>
    </row>
    <row r="46393" spans="37:37" ht="12.75">
      <c r="AK46393" s="121"/>
    </row>
    <row r="46394" spans="37:37" ht="12.75">
      <c r="AK46394" s="121"/>
    </row>
    <row r="46395" spans="37:37" ht="12.75">
      <c r="AK46395" s="121"/>
    </row>
    <row r="46396" spans="37:37" ht="12.75">
      <c r="AK46396" s="121"/>
    </row>
    <row r="46397" spans="37:37" ht="12.75">
      <c r="AK46397" s="121"/>
    </row>
    <row r="46398" spans="37:37" ht="12.75">
      <c r="AK46398" s="121"/>
    </row>
    <row r="46399" spans="37:37" ht="12.75">
      <c r="AK46399" s="121"/>
    </row>
    <row r="46400" spans="37:37" ht="12.75">
      <c r="AK46400" s="121"/>
    </row>
    <row r="46401" spans="37:37" ht="12.75">
      <c r="AK46401" s="121"/>
    </row>
    <row r="46402" spans="37:37" ht="12.75">
      <c r="AK46402" s="121"/>
    </row>
    <row r="46403" spans="37:37" ht="12.75">
      <c r="AK46403" s="121"/>
    </row>
    <row r="46404" spans="37:37" ht="12.75">
      <c r="AK46404" s="121"/>
    </row>
    <row r="46405" spans="37:37" ht="12.75">
      <c r="AK46405" s="121"/>
    </row>
    <row r="46406" spans="37:37" ht="12.75">
      <c r="AK46406" s="121"/>
    </row>
    <row r="46407" spans="37:37" ht="12.75">
      <c r="AK46407" s="121"/>
    </row>
    <row r="46408" spans="37:37" ht="12.75">
      <c r="AK46408" s="121"/>
    </row>
    <row r="46409" spans="37:37" ht="12.75">
      <c r="AK46409" s="121"/>
    </row>
    <row r="46410" spans="37:37" ht="12.75">
      <c r="AK46410" s="121"/>
    </row>
    <row r="46411" spans="37:37" ht="12.75">
      <c r="AK46411" s="121"/>
    </row>
    <row r="46412" spans="37:37" ht="12.75">
      <c r="AK46412" s="121"/>
    </row>
    <row r="46413" spans="37:37" ht="12.75">
      <c r="AK46413" s="121"/>
    </row>
    <row r="46414" spans="37:37" ht="12.75">
      <c r="AK46414" s="121"/>
    </row>
    <row r="46415" spans="37:37" ht="12.75">
      <c r="AK46415" s="121"/>
    </row>
    <row r="46416" spans="37:37" ht="12.75">
      <c r="AK46416" s="121"/>
    </row>
    <row r="46417" spans="37:37" ht="12.75">
      <c r="AK46417" s="121"/>
    </row>
    <row r="46418" spans="37:37" ht="12.75">
      <c r="AK46418" s="121"/>
    </row>
    <row r="46419" spans="37:37" ht="12.75">
      <c r="AK46419" s="121"/>
    </row>
    <row r="46420" spans="37:37" ht="12.75">
      <c r="AK46420" s="121"/>
    </row>
    <row r="46421" spans="37:37" ht="12.75">
      <c r="AK46421" s="121"/>
    </row>
    <row r="46422" spans="37:37" ht="12.75">
      <c r="AK46422" s="121"/>
    </row>
    <row r="46423" spans="37:37" ht="12.75">
      <c r="AK46423" s="121"/>
    </row>
    <row r="46424" spans="37:37" ht="12.75">
      <c r="AK46424" s="121"/>
    </row>
    <row r="46425" spans="37:37" ht="12.75">
      <c r="AK46425" s="121"/>
    </row>
    <row r="46426" spans="37:37" ht="12.75">
      <c r="AK46426" s="121"/>
    </row>
    <row r="46427" spans="37:37" ht="12.75">
      <c r="AK46427" s="121"/>
    </row>
    <row r="46428" spans="37:37" ht="12.75">
      <c r="AK46428" s="121"/>
    </row>
    <row r="46429" spans="37:37" ht="12.75">
      <c r="AK46429" s="121"/>
    </row>
    <row r="46430" spans="37:37" ht="12.75">
      <c r="AK46430" s="121"/>
    </row>
    <row r="46431" spans="37:37" ht="12.75">
      <c r="AK46431" s="121"/>
    </row>
    <row r="46432" spans="37:37" ht="12.75">
      <c r="AK46432" s="121"/>
    </row>
    <row r="46433" spans="37:37" ht="12.75">
      <c r="AK46433" s="121"/>
    </row>
    <row r="46434" spans="37:37" ht="12.75">
      <c r="AK46434" s="121"/>
    </row>
    <row r="46435" spans="37:37" ht="12.75">
      <c r="AK46435" s="121"/>
    </row>
    <row r="46436" spans="37:37" ht="12.75">
      <c r="AK46436" s="121"/>
    </row>
    <row r="46437" spans="37:37" ht="12.75">
      <c r="AK46437" s="121"/>
    </row>
    <row r="46438" spans="37:37" ht="12.75">
      <c r="AK46438" s="121"/>
    </row>
    <row r="46439" spans="37:37" ht="12.75">
      <c r="AK46439" s="121"/>
    </row>
    <row r="46440" spans="37:37" ht="12.75">
      <c r="AK46440" s="121"/>
    </row>
    <row r="46441" spans="37:37" ht="12.75">
      <c r="AK46441" s="121"/>
    </row>
    <row r="46442" spans="37:37" ht="12.75">
      <c r="AK46442" s="121"/>
    </row>
    <row r="46443" spans="37:37" ht="12.75">
      <c r="AK46443" s="121"/>
    </row>
    <row r="46444" spans="37:37" ht="12.75">
      <c r="AK46444" s="121"/>
    </row>
    <row r="46445" spans="37:37" ht="12.75">
      <c r="AK46445" s="121"/>
    </row>
    <row r="46446" spans="37:37" ht="12.75">
      <c r="AK46446" s="121"/>
    </row>
    <row r="46447" spans="37:37" ht="12.75">
      <c r="AK46447" s="121"/>
    </row>
    <row r="46448" spans="37:37" ht="12.75">
      <c r="AK46448" s="121"/>
    </row>
    <row r="46449" spans="37:37" ht="12.75">
      <c r="AK46449" s="121"/>
    </row>
    <row r="46450" spans="37:37" ht="12.75">
      <c r="AK46450" s="121"/>
    </row>
    <row r="46451" spans="37:37" ht="12.75">
      <c r="AK46451" s="121"/>
    </row>
    <row r="46452" spans="37:37" ht="12.75">
      <c r="AK46452" s="121"/>
    </row>
    <row r="46453" spans="37:37" ht="12.75">
      <c r="AK46453" s="121"/>
    </row>
    <row r="46454" spans="37:37" ht="12.75">
      <c r="AK46454" s="121"/>
    </row>
    <row r="46455" spans="37:37" ht="12.75">
      <c r="AK46455" s="121"/>
    </row>
    <row r="46456" spans="37:37" ht="12.75">
      <c r="AK46456" s="121"/>
    </row>
    <row r="46457" spans="37:37" ht="12.75">
      <c r="AK46457" s="121"/>
    </row>
    <row r="46458" spans="37:37" ht="12.75">
      <c r="AK46458" s="121"/>
    </row>
    <row r="46459" spans="37:37" ht="12.75">
      <c r="AK46459" s="121"/>
    </row>
    <row r="46460" spans="37:37" ht="12.75">
      <c r="AK46460" s="121"/>
    </row>
    <row r="46461" spans="37:37" ht="12.75">
      <c r="AK46461" s="121"/>
    </row>
    <row r="46462" spans="37:37" ht="12.75">
      <c r="AK46462" s="121"/>
    </row>
    <row r="46463" spans="37:37" ht="12.75">
      <c r="AK46463" s="121"/>
    </row>
    <row r="46464" spans="37:37" ht="12.75">
      <c r="AK46464" s="121"/>
    </row>
    <row r="46465" spans="37:37" ht="12.75">
      <c r="AK46465" s="121"/>
    </row>
    <row r="46466" spans="37:37" ht="12.75">
      <c r="AK46466" s="121"/>
    </row>
    <row r="46467" spans="37:37" ht="12.75">
      <c r="AK46467" s="121"/>
    </row>
    <row r="46468" spans="37:37" ht="12.75">
      <c r="AK46468" s="121"/>
    </row>
    <row r="46469" spans="37:37" ht="12.75">
      <c r="AK46469" s="121"/>
    </row>
    <row r="46470" spans="37:37" ht="12.75">
      <c r="AK46470" s="121"/>
    </row>
    <row r="46471" spans="37:37" ht="12.75">
      <c r="AK46471" s="121"/>
    </row>
    <row r="46472" spans="37:37" ht="12.75">
      <c r="AK46472" s="121"/>
    </row>
    <row r="46473" spans="37:37" ht="12.75">
      <c r="AK46473" s="121"/>
    </row>
    <row r="46474" spans="37:37" ht="12.75">
      <c r="AK46474" s="121"/>
    </row>
    <row r="46475" spans="37:37" ht="12.75">
      <c r="AK46475" s="121"/>
    </row>
    <row r="46476" spans="37:37" ht="12.75">
      <c r="AK46476" s="121"/>
    </row>
    <row r="46477" spans="37:37" ht="12.75">
      <c r="AK46477" s="121"/>
    </row>
    <row r="46478" spans="37:37" ht="12.75">
      <c r="AK46478" s="121"/>
    </row>
    <row r="46479" spans="37:37" ht="12.75">
      <c r="AK46479" s="121"/>
    </row>
    <row r="46480" spans="37:37" ht="12.75">
      <c r="AK46480" s="121"/>
    </row>
    <row r="46481" spans="37:37" ht="12.75">
      <c r="AK46481" s="121"/>
    </row>
    <row r="46482" spans="37:37" ht="12.75">
      <c r="AK46482" s="121"/>
    </row>
    <row r="46483" spans="37:37" ht="12.75">
      <c r="AK46483" s="121"/>
    </row>
    <row r="46484" spans="37:37" ht="12.75">
      <c r="AK46484" s="121"/>
    </row>
    <row r="46485" spans="37:37" ht="12.75">
      <c r="AK46485" s="121"/>
    </row>
    <row r="46486" spans="37:37" ht="12.75">
      <c r="AK46486" s="121"/>
    </row>
    <row r="46487" spans="37:37" ht="12.75">
      <c r="AK46487" s="121"/>
    </row>
    <row r="46488" spans="37:37" ht="12.75">
      <c r="AK46488" s="121"/>
    </row>
    <row r="46489" spans="37:37" ht="12.75">
      <c r="AK46489" s="121"/>
    </row>
    <row r="46490" spans="37:37" ht="12.75">
      <c r="AK46490" s="121"/>
    </row>
    <row r="46491" spans="37:37" ht="12.75">
      <c r="AK46491" s="121"/>
    </row>
    <row r="46492" spans="37:37" ht="12.75">
      <c r="AK46492" s="121"/>
    </row>
    <row r="46493" spans="37:37" ht="12.75">
      <c r="AK46493" s="121"/>
    </row>
    <row r="46494" spans="37:37" ht="12.75">
      <c r="AK46494" s="121"/>
    </row>
    <row r="46495" spans="37:37" ht="12.75">
      <c r="AK46495" s="121"/>
    </row>
    <row r="46496" spans="37:37" ht="12.75">
      <c r="AK46496" s="121"/>
    </row>
    <row r="46497" spans="37:37" ht="12.75">
      <c r="AK46497" s="121"/>
    </row>
    <row r="46498" spans="37:37" ht="12.75">
      <c r="AK46498" s="121"/>
    </row>
    <row r="46499" spans="37:37" ht="12.75">
      <c r="AK46499" s="121"/>
    </row>
    <row r="46500" spans="37:37" ht="12.75">
      <c r="AK46500" s="121"/>
    </row>
    <row r="46501" spans="37:37" ht="12.75">
      <c r="AK46501" s="121"/>
    </row>
    <row r="46502" spans="37:37" ht="12.75">
      <c r="AK46502" s="121"/>
    </row>
    <row r="46503" spans="37:37" ht="12.75">
      <c r="AK46503" s="121"/>
    </row>
    <row r="46504" spans="37:37" ht="12.75">
      <c r="AK46504" s="121"/>
    </row>
    <row r="46505" spans="37:37" ht="12.75">
      <c r="AK46505" s="121"/>
    </row>
    <row r="46506" spans="37:37" ht="12.75">
      <c r="AK46506" s="121"/>
    </row>
    <row r="46507" spans="37:37" ht="12.75">
      <c r="AK46507" s="121"/>
    </row>
    <row r="46508" spans="37:37" ht="12.75">
      <c r="AK46508" s="121"/>
    </row>
    <row r="46509" spans="37:37" ht="12.75">
      <c r="AK46509" s="121"/>
    </row>
    <row r="46510" spans="37:37" ht="12.75">
      <c r="AK46510" s="121"/>
    </row>
    <row r="46511" spans="37:37" ht="12.75">
      <c r="AK46511" s="121"/>
    </row>
    <row r="46512" spans="37:37" ht="12.75">
      <c r="AK46512" s="121"/>
    </row>
    <row r="46513" spans="37:37" ht="12.75">
      <c r="AK46513" s="121"/>
    </row>
    <row r="46514" spans="37:37" ht="12.75">
      <c r="AK46514" s="121"/>
    </row>
    <row r="46515" spans="37:37" ht="12.75">
      <c r="AK46515" s="121"/>
    </row>
    <row r="46516" spans="37:37" ht="12.75">
      <c r="AK46516" s="121"/>
    </row>
    <row r="46517" spans="37:37" ht="12.75">
      <c r="AK46517" s="121"/>
    </row>
    <row r="46518" spans="37:37" ht="12.75">
      <c r="AK46518" s="121"/>
    </row>
    <row r="46519" spans="37:37" ht="12.75">
      <c r="AK46519" s="121"/>
    </row>
    <row r="46520" spans="37:37" ht="12.75">
      <c r="AK46520" s="121"/>
    </row>
    <row r="46521" spans="37:37" ht="12.75">
      <c r="AK46521" s="121"/>
    </row>
    <row r="46522" spans="37:37" ht="12.75">
      <c r="AK46522" s="121"/>
    </row>
    <row r="46523" spans="37:37" ht="12.75">
      <c r="AK46523" s="121"/>
    </row>
    <row r="46524" spans="37:37" ht="12.75">
      <c r="AK46524" s="121"/>
    </row>
    <row r="46525" spans="37:37" ht="12.75">
      <c r="AK46525" s="121"/>
    </row>
    <row r="46526" spans="37:37" ht="12.75">
      <c r="AK46526" s="121"/>
    </row>
    <row r="46527" spans="37:37" ht="12.75">
      <c r="AK46527" s="121"/>
    </row>
    <row r="46528" spans="37:37" ht="12.75">
      <c r="AK46528" s="121"/>
    </row>
    <row r="46529" spans="37:37" ht="12.75">
      <c r="AK46529" s="121"/>
    </row>
    <row r="46530" spans="37:37" ht="12.75">
      <c r="AK46530" s="121"/>
    </row>
    <row r="46531" spans="37:37" ht="12.75">
      <c r="AK46531" s="121"/>
    </row>
    <row r="46532" spans="37:37" ht="12.75">
      <c r="AK46532" s="121"/>
    </row>
    <row r="46533" spans="37:37" ht="12.75">
      <c r="AK46533" s="121"/>
    </row>
    <row r="46534" spans="37:37" ht="12.75">
      <c r="AK46534" s="121"/>
    </row>
    <row r="46535" spans="37:37" ht="12.75">
      <c r="AK46535" s="121"/>
    </row>
    <row r="46536" spans="37:37" ht="12.75">
      <c r="AK46536" s="121"/>
    </row>
    <row r="46537" spans="37:37" ht="12.75">
      <c r="AK46537" s="121"/>
    </row>
    <row r="46538" spans="37:37" ht="12.75">
      <c r="AK46538" s="121"/>
    </row>
    <row r="46539" spans="37:37" ht="12.75">
      <c r="AK46539" s="121"/>
    </row>
    <row r="46540" spans="37:37" ht="12.75">
      <c r="AK46540" s="121"/>
    </row>
    <row r="46541" spans="37:37" ht="12.75">
      <c r="AK46541" s="121"/>
    </row>
    <row r="46542" spans="37:37" ht="12.75">
      <c r="AK46542" s="121"/>
    </row>
    <row r="46543" spans="37:37" ht="12.75">
      <c r="AK46543" s="121"/>
    </row>
    <row r="46544" spans="37:37" ht="12.75">
      <c r="AK46544" s="121"/>
    </row>
    <row r="46545" spans="37:37" ht="12.75">
      <c r="AK46545" s="121"/>
    </row>
    <row r="46546" spans="37:37" ht="12.75">
      <c r="AK46546" s="121"/>
    </row>
    <row r="46547" spans="37:37" ht="12.75">
      <c r="AK46547" s="121"/>
    </row>
    <row r="46548" spans="37:37" ht="12.75">
      <c r="AK46548" s="121"/>
    </row>
    <row r="46549" spans="37:37" ht="12.75">
      <c r="AK46549" s="121"/>
    </row>
    <row r="46550" spans="37:37" ht="12.75">
      <c r="AK46550" s="121"/>
    </row>
    <row r="46551" spans="37:37" ht="12.75">
      <c r="AK46551" s="121"/>
    </row>
    <row r="46552" spans="37:37" ht="12.75">
      <c r="AK46552" s="121"/>
    </row>
    <row r="46553" spans="37:37" ht="12.75">
      <c r="AK46553" s="121"/>
    </row>
    <row r="46554" spans="37:37" ht="12.75">
      <c r="AK46554" s="121"/>
    </row>
    <row r="46555" spans="37:37" ht="12.75">
      <c r="AK46555" s="121"/>
    </row>
    <row r="46556" spans="37:37" ht="12.75">
      <c r="AK46556" s="121"/>
    </row>
    <row r="46557" spans="37:37" ht="12.75">
      <c r="AK46557" s="121"/>
    </row>
    <row r="46558" spans="37:37" ht="12.75">
      <c r="AK46558" s="121"/>
    </row>
    <row r="46559" spans="37:37" ht="12.75">
      <c r="AK46559" s="121"/>
    </row>
    <row r="46560" spans="37:37" ht="12.75">
      <c r="AK46560" s="121"/>
    </row>
    <row r="46561" spans="37:37" ht="12.75">
      <c r="AK46561" s="121"/>
    </row>
    <row r="46562" spans="37:37" ht="12.75">
      <c r="AK46562" s="121"/>
    </row>
    <row r="46563" spans="37:37" ht="12.75">
      <c r="AK46563" s="121"/>
    </row>
    <row r="46564" spans="37:37" ht="12.75">
      <c r="AK46564" s="121"/>
    </row>
    <row r="46565" spans="37:37" ht="12.75">
      <c r="AK46565" s="121"/>
    </row>
    <row r="46566" spans="37:37" ht="12.75">
      <c r="AK46566" s="121"/>
    </row>
    <row r="46567" spans="37:37" ht="12.75">
      <c r="AK46567" s="121"/>
    </row>
    <row r="46568" spans="37:37" ht="12.75">
      <c r="AK46568" s="121"/>
    </row>
    <row r="46569" spans="37:37" ht="12.75">
      <c r="AK46569" s="121"/>
    </row>
    <row r="46570" spans="37:37" ht="12.75">
      <c r="AK46570" s="121"/>
    </row>
    <row r="46571" spans="37:37" ht="12.75">
      <c r="AK46571" s="121"/>
    </row>
    <row r="46572" spans="37:37" ht="12.75">
      <c r="AK46572" s="121"/>
    </row>
    <row r="46573" spans="37:37" ht="12.75">
      <c r="AK46573" s="121"/>
    </row>
    <row r="46574" spans="37:37" ht="12.75">
      <c r="AK46574" s="121"/>
    </row>
    <row r="46575" spans="37:37" ht="12.75">
      <c r="AK46575" s="121"/>
    </row>
    <row r="46576" spans="37:37" ht="12.75">
      <c r="AK46576" s="121"/>
    </row>
    <row r="46577" spans="37:37" ht="12.75">
      <c r="AK46577" s="121"/>
    </row>
    <row r="46578" spans="37:37" ht="12.75">
      <c r="AK46578" s="121"/>
    </row>
    <row r="46579" spans="37:37" ht="12.75">
      <c r="AK46579" s="121"/>
    </row>
    <row r="46580" spans="37:37" ht="12.75">
      <c r="AK46580" s="121"/>
    </row>
    <row r="46581" spans="37:37" ht="12.75">
      <c r="AK46581" s="121"/>
    </row>
    <row r="46582" spans="37:37" ht="12.75">
      <c r="AK46582" s="121"/>
    </row>
    <row r="46583" spans="37:37" ht="12.75">
      <c r="AK46583" s="121"/>
    </row>
    <row r="46584" spans="37:37" ht="12.75">
      <c r="AK46584" s="121"/>
    </row>
    <row r="46585" spans="37:37" ht="12.75">
      <c r="AK46585" s="121"/>
    </row>
    <row r="46586" spans="37:37" ht="12.75">
      <c r="AK46586" s="121"/>
    </row>
    <row r="46587" spans="37:37" ht="12.75">
      <c r="AK46587" s="121"/>
    </row>
    <row r="46588" spans="37:37" ht="12.75">
      <c r="AK46588" s="121"/>
    </row>
    <row r="46589" spans="37:37" ht="12.75">
      <c r="AK46589" s="121"/>
    </row>
    <row r="46590" spans="37:37" ht="12.75">
      <c r="AK46590" s="121"/>
    </row>
    <row r="46591" spans="37:37" ht="12.75">
      <c r="AK46591" s="121"/>
    </row>
    <row r="46592" spans="37:37" ht="12.75">
      <c r="AK46592" s="121"/>
    </row>
    <row r="46593" spans="37:37" ht="12.75">
      <c r="AK46593" s="121"/>
    </row>
    <row r="46594" spans="37:37" ht="12.75">
      <c r="AK46594" s="121"/>
    </row>
    <row r="46595" spans="37:37" ht="12.75">
      <c r="AK46595" s="121"/>
    </row>
    <row r="46596" spans="37:37" ht="12.75">
      <c r="AK46596" s="121"/>
    </row>
    <row r="46597" spans="37:37" ht="12.75">
      <c r="AK46597" s="121"/>
    </row>
    <row r="46598" spans="37:37" ht="12.75">
      <c r="AK46598" s="121"/>
    </row>
    <row r="46599" spans="37:37" ht="12.75">
      <c r="AK46599" s="121"/>
    </row>
    <row r="46600" spans="37:37" ht="12.75">
      <c r="AK46600" s="121"/>
    </row>
    <row r="46601" spans="37:37" ht="12.75">
      <c r="AK46601" s="121"/>
    </row>
    <row r="46602" spans="37:37" ht="12.75">
      <c r="AK46602" s="121"/>
    </row>
    <row r="46603" spans="37:37" ht="12.75">
      <c r="AK46603" s="121"/>
    </row>
    <row r="46604" spans="37:37" ht="12.75">
      <c r="AK46604" s="121"/>
    </row>
    <row r="46605" spans="37:37" ht="12.75">
      <c r="AK46605" s="121"/>
    </row>
    <row r="46606" spans="37:37" ht="12.75">
      <c r="AK46606" s="121"/>
    </row>
    <row r="46607" spans="37:37" ht="12.75">
      <c r="AK46607" s="121"/>
    </row>
    <row r="46608" spans="37:37" ht="12.75">
      <c r="AK46608" s="121"/>
    </row>
    <row r="46609" spans="37:37" ht="12.75">
      <c r="AK46609" s="121"/>
    </row>
    <row r="46610" spans="37:37" ht="12.75">
      <c r="AK46610" s="121"/>
    </row>
    <row r="46611" spans="37:37" ht="12.75">
      <c r="AK46611" s="121"/>
    </row>
    <row r="46612" spans="37:37" ht="12.75">
      <c r="AK46612" s="121"/>
    </row>
    <row r="46613" spans="37:37" ht="12.75">
      <c r="AK46613" s="121"/>
    </row>
    <row r="46614" spans="37:37" ht="12.75">
      <c r="AK46614" s="121"/>
    </row>
    <row r="46615" spans="37:37" ht="12.75">
      <c r="AK46615" s="121"/>
    </row>
    <row r="46616" spans="37:37" ht="12.75">
      <c r="AK46616" s="121"/>
    </row>
    <row r="46617" spans="37:37" ht="12.75">
      <c r="AK46617" s="121"/>
    </row>
    <row r="46618" spans="37:37" ht="12.75">
      <c r="AK46618" s="121"/>
    </row>
    <row r="46619" spans="37:37" ht="12.75">
      <c r="AK46619" s="121"/>
    </row>
    <row r="46620" spans="37:37" ht="12.75">
      <c r="AK46620" s="121"/>
    </row>
    <row r="46621" spans="37:37" ht="12.75">
      <c r="AK46621" s="121"/>
    </row>
    <row r="46622" spans="37:37" ht="12.75">
      <c r="AK46622" s="121"/>
    </row>
    <row r="46623" spans="37:37" ht="12.75">
      <c r="AK46623" s="121"/>
    </row>
    <row r="46624" spans="37:37" ht="12.75">
      <c r="AK46624" s="121"/>
    </row>
    <row r="46625" spans="37:37" ht="12.75">
      <c r="AK46625" s="121"/>
    </row>
    <row r="46626" spans="37:37" ht="12.75">
      <c r="AK46626" s="121"/>
    </row>
    <row r="46627" spans="37:37" ht="12.75">
      <c r="AK46627" s="121"/>
    </row>
    <row r="46628" spans="37:37" ht="12.75">
      <c r="AK46628" s="121"/>
    </row>
    <row r="46629" spans="37:37" ht="12.75">
      <c r="AK46629" s="121"/>
    </row>
    <row r="46630" spans="37:37" ht="12.75">
      <c r="AK46630" s="121"/>
    </row>
    <row r="46631" spans="37:37" ht="12.75">
      <c r="AK46631" s="121"/>
    </row>
    <row r="46632" spans="37:37" ht="12.75">
      <c r="AK46632" s="121"/>
    </row>
    <row r="46633" spans="37:37" ht="12.75">
      <c r="AK46633" s="121"/>
    </row>
    <row r="46634" spans="37:37" ht="12.75">
      <c r="AK46634" s="121"/>
    </row>
    <row r="46635" spans="37:37" ht="12.75">
      <c r="AK46635" s="121"/>
    </row>
    <row r="46636" spans="37:37" ht="12.75">
      <c r="AK46636" s="121"/>
    </row>
    <row r="46637" spans="37:37" ht="12.75">
      <c r="AK46637" s="121"/>
    </row>
    <row r="46638" spans="37:37" ht="12.75">
      <c r="AK46638" s="121"/>
    </row>
    <row r="46639" spans="37:37" ht="12.75">
      <c r="AK46639" s="121"/>
    </row>
    <row r="46640" spans="37:37" ht="12.75">
      <c r="AK46640" s="121"/>
    </row>
    <row r="46641" spans="37:37" ht="12.75">
      <c r="AK46641" s="121"/>
    </row>
    <row r="46642" spans="37:37" ht="12.75">
      <c r="AK46642" s="121"/>
    </row>
    <row r="46643" spans="37:37" ht="12.75">
      <c r="AK46643" s="121"/>
    </row>
    <row r="46644" spans="37:37" ht="12.75">
      <c r="AK46644" s="121"/>
    </row>
    <row r="46645" spans="37:37" ht="12.75">
      <c r="AK46645" s="121"/>
    </row>
    <row r="46646" spans="37:37" ht="12.75">
      <c r="AK46646" s="121"/>
    </row>
    <row r="46647" spans="37:37" ht="12.75">
      <c r="AK46647" s="121"/>
    </row>
    <row r="46648" spans="37:37" ht="12.75">
      <c r="AK46648" s="121"/>
    </row>
    <row r="46649" spans="37:37" ht="12.75">
      <c r="AK46649" s="121"/>
    </row>
    <row r="46650" spans="37:37" ht="12.75">
      <c r="AK46650" s="121"/>
    </row>
    <row r="46651" spans="37:37" ht="12.75">
      <c r="AK46651" s="121"/>
    </row>
    <row r="46652" spans="37:37" ht="12.75">
      <c r="AK46652" s="121"/>
    </row>
    <row r="46653" spans="37:37" ht="12.75">
      <c r="AK46653" s="121"/>
    </row>
    <row r="46654" spans="37:37" ht="12.75">
      <c r="AK46654" s="121"/>
    </row>
    <row r="46655" spans="37:37" ht="12.75">
      <c r="AK46655" s="121"/>
    </row>
    <row r="46656" spans="37:37" ht="12.75">
      <c r="AK46656" s="121"/>
    </row>
    <row r="46657" spans="37:37" ht="12.75">
      <c r="AK46657" s="121"/>
    </row>
    <row r="46658" spans="37:37" ht="12.75">
      <c r="AK46658" s="121"/>
    </row>
    <row r="46659" spans="37:37" ht="12.75">
      <c r="AK46659" s="121"/>
    </row>
    <row r="46660" spans="37:37" ht="12.75">
      <c r="AK46660" s="121"/>
    </row>
    <row r="46661" spans="37:37" ht="12.75">
      <c r="AK46661" s="121"/>
    </row>
    <row r="46662" spans="37:37" ht="12.75">
      <c r="AK46662" s="121"/>
    </row>
    <row r="46663" spans="37:37" ht="12.75">
      <c r="AK46663" s="121"/>
    </row>
    <row r="46664" spans="37:37" ht="12.75">
      <c r="AK46664" s="121"/>
    </row>
    <row r="46665" spans="37:37" ht="12.75">
      <c r="AK46665" s="121"/>
    </row>
    <row r="46666" spans="37:37" ht="12.75">
      <c r="AK46666" s="121"/>
    </row>
    <row r="46667" spans="37:37" ht="12.75">
      <c r="AK46667" s="121"/>
    </row>
    <row r="46668" spans="37:37" ht="12.75">
      <c r="AK46668" s="121"/>
    </row>
    <row r="46669" spans="37:37" ht="12.75">
      <c r="AK46669" s="121"/>
    </row>
    <row r="46670" spans="37:37" ht="12.75">
      <c r="AK46670" s="121"/>
    </row>
    <row r="46671" spans="37:37" ht="12.75">
      <c r="AK46671" s="121"/>
    </row>
    <row r="46672" spans="37:37" ht="12.75">
      <c r="AK46672" s="121"/>
    </row>
    <row r="46673" spans="37:37" ht="12.75">
      <c r="AK46673" s="121"/>
    </row>
    <row r="46674" spans="37:37" ht="12.75">
      <c r="AK46674" s="121"/>
    </row>
    <row r="46675" spans="37:37" ht="12.75">
      <c r="AK46675" s="121"/>
    </row>
    <row r="46676" spans="37:37" ht="12.75">
      <c r="AK46676" s="121"/>
    </row>
    <row r="46677" spans="37:37" ht="12.75">
      <c r="AK46677" s="121"/>
    </row>
    <row r="46678" spans="37:37" ht="12.75">
      <c r="AK46678" s="121"/>
    </row>
    <row r="46679" spans="37:37" ht="12.75">
      <c r="AK46679" s="121"/>
    </row>
    <row r="46680" spans="37:37" ht="12.75">
      <c r="AK46680" s="121"/>
    </row>
    <row r="46681" spans="37:37" ht="12.75">
      <c r="AK46681" s="121"/>
    </row>
    <row r="46682" spans="37:37" ht="12.75">
      <c r="AK46682" s="121"/>
    </row>
    <row r="46683" spans="37:37" ht="12.75">
      <c r="AK46683" s="121"/>
    </row>
    <row r="46684" spans="37:37" ht="12.75">
      <c r="AK46684" s="121"/>
    </row>
    <row r="46685" spans="37:37" ht="12.75">
      <c r="AK46685" s="121"/>
    </row>
    <row r="46686" spans="37:37" ht="12.75">
      <c r="AK46686" s="121"/>
    </row>
    <row r="46687" spans="37:37" ht="12.75">
      <c r="AK46687" s="121"/>
    </row>
    <row r="46688" spans="37:37" ht="12.75">
      <c r="AK46688" s="121"/>
    </row>
    <row r="46689" spans="37:37" ht="12.75">
      <c r="AK46689" s="121"/>
    </row>
    <row r="46690" spans="37:37" ht="12.75">
      <c r="AK46690" s="121"/>
    </row>
    <row r="46691" spans="37:37" ht="12.75">
      <c r="AK46691" s="121"/>
    </row>
    <row r="46692" spans="37:37" ht="12.75">
      <c r="AK46692" s="121"/>
    </row>
    <row r="46693" spans="37:37" ht="12.75">
      <c r="AK46693" s="121"/>
    </row>
    <row r="46694" spans="37:37" ht="12.75">
      <c r="AK46694" s="121"/>
    </row>
    <row r="46695" spans="37:37" ht="12.75">
      <c r="AK46695" s="121"/>
    </row>
    <row r="46696" spans="37:37" ht="12.75">
      <c r="AK46696" s="121"/>
    </row>
    <row r="46697" spans="37:37" ht="12.75">
      <c r="AK46697" s="121"/>
    </row>
    <row r="46698" spans="37:37" ht="12.75">
      <c r="AK46698" s="121"/>
    </row>
    <row r="46699" spans="37:37" ht="12.75">
      <c r="AK46699" s="121"/>
    </row>
    <row r="46700" spans="37:37" ht="12.75">
      <c r="AK46700" s="121"/>
    </row>
    <row r="46701" spans="37:37" ht="12.75">
      <c r="AK46701" s="121"/>
    </row>
    <row r="46702" spans="37:37" ht="12.75">
      <c r="AK46702" s="121"/>
    </row>
    <row r="46703" spans="37:37" ht="12.75">
      <c r="AK46703" s="121"/>
    </row>
    <row r="46704" spans="37:37" ht="12.75">
      <c r="AK46704" s="121"/>
    </row>
    <row r="46705" spans="37:37" ht="12.75">
      <c r="AK46705" s="121"/>
    </row>
    <row r="46706" spans="37:37" ht="12.75">
      <c r="AK46706" s="121"/>
    </row>
    <row r="46707" spans="37:37" ht="12.75">
      <c r="AK46707" s="121"/>
    </row>
    <row r="46708" spans="37:37" ht="12.75">
      <c r="AK46708" s="121"/>
    </row>
    <row r="46709" spans="37:37" ht="12.75">
      <c r="AK46709" s="121"/>
    </row>
    <row r="46710" spans="37:37" ht="12.75">
      <c r="AK46710" s="121"/>
    </row>
    <row r="46711" spans="37:37" ht="12.75">
      <c r="AK46711" s="121"/>
    </row>
    <row r="46712" spans="37:37" ht="12.75">
      <c r="AK46712" s="121"/>
    </row>
    <row r="46713" spans="37:37" ht="12.75">
      <c r="AK46713" s="121"/>
    </row>
    <row r="46714" spans="37:37" ht="12.75">
      <c r="AK46714" s="121"/>
    </row>
    <row r="46715" spans="37:37" ht="12.75">
      <c r="AK46715" s="121"/>
    </row>
    <row r="46716" spans="37:37" ht="12.75">
      <c r="AK46716" s="121"/>
    </row>
    <row r="46717" spans="37:37" ht="12.75">
      <c r="AK46717" s="121"/>
    </row>
    <row r="46718" spans="37:37" ht="12.75">
      <c r="AK46718" s="121"/>
    </row>
    <row r="46719" spans="37:37" ht="12.75">
      <c r="AK46719" s="121"/>
    </row>
    <row r="46720" spans="37:37" ht="12.75">
      <c r="AK46720" s="121"/>
    </row>
    <row r="46721" spans="37:37" ht="12.75">
      <c r="AK46721" s="121"/>
    </row>
    <row r="46722" spans="37:37" ht="12.75">
      <c r="AK46722" s="121"/>
    </row>
    <row r="46723" spans="37:37" ht="12.75">
      <c r="AK46723" s="121"/>
    </row>
    <row r="46724" spans="37:37" ht="12.75">
      <c r="AK46724" s="121"/>
    </row>
    <row r="46725" spans="37:37" ht="12.75">
      <c r="AK46725" s="121"/>
    </row>
    <row r="46726" spans="37:37" ht="12.75">
      <c r="AK46726" s="121"/>
    </row>
    <row r="46727" spans="37:37" ht="12.75">
      <c r="AK46727" s="121"/>
    </row>
    <row r="46728" spans="37:37" ht="12.75">
      <c r="AK46728" s="121"/>
    </row>
    <row r="46729" spans="37:37" ht="12.75">
      <c r="AK46729" s="121"/>
    </row>
    <row r="46730" spans="37:37" ht="12.75">
      <c r="AK46730" s="121"/>
    </row>
    <row r="46731" spans="37:37" ht="12.75">
      <c r="AK46731" s="121"/>
    </row>
    <row r="46732" spans="37:37" ht="12.75">
      <c r="AK46732" s="121"/>
    </row>
    <row r="46733" spans="37:37" ht="12.75">
      <c r="AK46733" s="121"/>
    </row>
    <row r="46734" spans="37:37" ht="12.75">
      <c r="AK46734" s="121"/>
    </row>
    <row r="46735" spans="37:37" ht="12.75">
      <c r="AK46735" s="121"/>
    </row>
    <row r="46736" spans="37:37" ht="12.75">
      <c r="AK46736" s="121"/>
    </row>
    <row r="46737" spans="37:37" ht="12.75">
      <c r="AK46737" s="121"/>
    </row>
    <row r="46738" spans="37:37" ht="12.75">
      <c r="AK46738" s="121"/>
    </row>
    <row r="46739" spans="37:37" ht="12.75">
      <c r="AK46739" s="121"/>
    </row>
    <row r="46740" spans="37:37" ht="12.75">
      <c r="AK46740" s="121"/>
    </row>
    <row r="46741" spans="37:37" ht="12.75">
      <c r="AK46741" s="121"/>
    </row>
    <row r="46742" spans="37:37" ht="12.75">
      <c r="AK46742" s="121"/>
    </row>
    <row r="46743" spans="37:37" ht="12.75">
      <c r="AK46743" s="121"/>
    </row>
    <row r="46744" spans="37:37" ht="12.75">
      <c r="AK46744" s="121"/>
    </row>
    <row r="46745" spans="37:37" ht="12.75">
      <c r="AK46745" s="121"/>
    </row>
    <row r="46746" spans="37:37" ht="12.75">
      <c r="AK46746" s="121"/>
    </row>
    <row r="46747" spans="37:37" ht="12.75">
      <c r="AK46747" s="121"/>
    </row>
    <row r="46748" spans="37:37" ht="12.75">
      <c r="AK46748" s="121"/>
    </row>
    <row r="46749" spans="37:37" ht="12.75">
      <c r="AK46749" s="121"/>
    </row>
    <row r="46750" spans="37:37" ht="12.75">
      <c r="AK46750" s="121"/>
    </row>
    <row r="46751" spans="37:37" ht="12.75">
      <c r="AK46751" s="121"/>
    </row>
    <row r="46752" spans="37:37" ht="12.75">
      <c r="AK46752" s="121"/>
    </row>
    <row r="46753" spans="37:37" ht="12.75">
      <c r="AK46753" s="121"/>
    </row>
    <row r="46754" spans="37:37" ht="12.75">
      <c r="AK46754" s="121"/>
    </row>
    <row r="46755" spans="37:37" ht="12.75">
      <c r="AK46755" s="121"/>
    </row>
    <row r="46756" spans="37:37" ht="12.75">
      <c r="AK46756" s="121"/>
    </row>
    <row r="46757" spans="37:37" ht="12.75">
      <c r="AK46757" s="121"/>
    </row>
    <row r="46758" spans="37:37" ht="12.75">
      <c r="AK46758" s="121"/>
    </row>
    <row r="46759" spans="37:37" ht="12.75">
      <c r="AK46759" s="121"/>
    </row>
    <row r="46760" spans="37:37" ht="12.75">
      <c r="AK46760" s="121"/>
    </row>
    <row r="46761" spans="37:37" ht="12.75">
      <c r="AK46761" s="121"/>
    </row>
    <row r="46762" spans="37:37" ht="12.75">
      <c r="AK46762" s="121"/>
    </row>
    <row r="46763" spans="37:37" ht="12.75">
      <c r="AK46763" s="121"/>
    </row>
    <row r="46764" spans="37:37" ht="12.75">
      <c r="AK46764" s="121"/>
    </row>
    <row r="46765" spans="37:37" ht="12.75">
      <c r="AK46765" s="121"/>
    </row>
    <row r="46766" spans="37:37" ht="12.75">
      <c r="AK46766" s="121"/>
    </row>
    <row r="46767" spans="37:37" ht="12.75">
      <c r="AK46767" s="121"/>
    </row>
    <row r="46768" spans="37:37" ht="12.75">
      <c r="AK46768" s="121"/>
    </row>
    <row r="46769" spans="37:37" ht="12.75">
      <c r="AK46769" s="121"/>
    </row>
    <row r="46770" spans="37:37" ht="12.75">
      <c r="AK46770" s="121"/>
    </row>
    <row r="46771" spans="37:37" ht="12.75">
      <c r="AK46771" s="121"/>
    </row>
    <row r="46772" spans="37:37" ht="12.75">
      <c r="AK46772" s="121"/>
    </row>
    <row r="46773" spans="37:37" ht="12.75">
      <c r="AK46773" s="121"/>
    </row>
    <row r="46774" spans="37:37" ht="12.75">
      <c r="AK46774" s="121"/>
    </row>
    <row r="46775" spans="37:37" ht="12.75">
      <c r="AK46775" s="121"/>
    </row>
    <row r="46776" spans="37:37" ht="12.75">
      <c r="AK46776" s="121"/>
    </row>
    <row r="46777" spans="37:37" ht="12.75">
      <c r="AK46777" s="121"/>
    </row>
    <row r="46778" spans="37:37" ht="12.75">
      <c r="AK46778" s="121"/>
    </row>
    <row r="46779" spans="37:37" ht="12.75">
      <c r="AK46779" s="121"/>
    </row>
    <row r="46780" spans="37:37" ht="12.75">
      <c r="AK46780" s="121"/>
    </row>
    <row r="46781" spans="37:37" ht="12.75">
      <c r="AK46781" s="121"/>
    </row>
    <row r="46782" spans="37:37" ht="12.75">
      <c r="AK46782" s="121"/>
    </row>
    <row r="46783" spans="37:37" ht="12.75">
      <c r="AK46783" s="121"/>
    </row>
    <row r="46784" spans="37:37" ht="12.75">
      <c r="AK46784" s="121"/>
    </row>
    <row r="46785" spans="37:37" ht="12.75">
      <c r="AK46785" s="121"/>
    </row>
    <row r="46786" spans="37:37" ht="12.75">
      <c r="AK46786" s="121"/>
    </row>
    <row r="46787" spans="37:37" ht="12.75">
      <c r="AK46787" s="121"/>
    </row>
    <row r="46788" spans="37:37" ht="12.75">
      <c r="AK46788" s="121"/>
    </row>
    <row r="46789" spans="37:37" ht="12.75">
      <c r="AK46789" s="121"/>
    </row>
    <row r="46790" spans="37:37" ht="12.75">
      <c r="AK46790" s="121"/>
    </row>
    <row r="46791" spans="37:37" ht="12.75">
      <c r="AK46791" s="121"/>
    </row>
    <row r="46792" spans="37:37" ht="12.75">
      <c r="AK46792" s="121"/>
    </row>
    <row r="46793" spans="37:37" ht="12.75">
      <c r="AK46793" s="121"/>
    </row>
    <row r="46794" spans="37:37" ht="12.75">
      <c r="AK46794" s="121"/>
    </row>
    <row r="46795" spans="37:37" ht="12.75">
      <c r="AK46795" s="121"/>
    </row>
    <row r="46796" spans="37:37" ht="12.75">
      <c r="AK46796" s="121"/>
    </row>
    <row r="46797" spans="37:37" ht="12.75">
      <c r="AK46797" s="121"/>
    </row>
    <row r="46798" spans="37:37" ht="12.75">
      <c r="AK46798" s="121"/>
    </row>
    <row r="46799" spans="37:37" ht="12.75">
      <c r="AK46799" s="121"/>
    </row>
    <row r="46800" spans="37:37" ht="12.75">
      <c r="AK46800" s="121"/>
    </row>
    <row r="46801" spans="37:37" ht="12.75">
      <c r="AK46801" s="121"/>
    </row>
    <row r="46802" spans="37:37" ht="12.75">
      <c r="AK46802" s="121"/>
    </row>
    <row r="46803" spans="37:37" ht="12.75">
      <c r="AK46803" s="121"/>
    </row>
    <row r="46804" spans="37:37" ht="12.75">
      <c r="AK46804" s="121"/>
    </row>
    <row r="46805" spans="37:37" ht="12.75">
      <c r="AK46805" s="121"/>
    </row>
    <row r="46806" spans="37:37" ht="12.75">
      <c r="AK46806" s="121"/>
    </row>
    <row r="46807" spans="37:37" ht="12.75">
      <c r="AK46807" s="121"/>
    </row>
    <row r="46808" spans="37:37" ht="12.75">
      <c r="AK46808" s="121"/>
    </row>
    <row r="46809" spans="37:37" ht="12.75">
      <c r="AK46809" s="121"/>
    </row>
    <row r="46810" spans="37:37" ht="12.75">
      <c r="AK46810" s="121"/>
    </row>
    <row r="46811" spans="37:37" ht="12.75">
      <c r="AK46811" s="121"/>
    </row>
    <row r="46812" spans="37:37" ht="12.75">
      <c r="AK46812" s="121"/>
    </row>
    <row r="46813" spans="37:37" ht="12.75">
      <c r="AK46813" s="121"/>
    </row>
    <row r="46814" spans="37:37" ht="12.75">
      <c r="AK46814" s="121"/>
    </row>
    <row r="46815" spans="37:37" ht="12.75">
      <c r="AK46815" s="121"/>
    </row>
    <row r="46816" spans="37:37" ht="12.75">
      <c r="AK46816" s="121"/>
    </row>
    <row r="46817" spans="37:37" ht="12.75">
      <c r="AK46817" s="121"/>
    </row>
    <row r="46818" spans="37:37" ht="12.75">
      <c r="AK46818" s="121"/>
    </row>
    <row r="46819" spans="37:37" ht="12.75">
      <c r="AK46819" s="121"/>
    </row>
    <row r="46820" spans="37:37" ht="12.75">
      <c r="AK46820" s="121"/>
    </row>
    <row r="46821" spans="37:37" ht="12.75">
      <c r="AK46821" s="121"/>
    </row>
    <row r="46822" spans="37:37" ht="12.75">
      <c r="AK46822" s="121"/>
    </row>
    <row r="46823" spans="37:37" ht="12.75">
      <c r="AK46823" s="121"/>
    </row>
    <row r="46824" spans="37:37" ht="12.75">
      <c r="AK46824" s="121"/>
    </row>
    <row r="46825" spans="37:37" ht="12.75">
      <c r="AK46825" s="121"/>
    </row>
    <row r="46826" spans="37:37" ht="12.75">
      <c r="AK46826" s="121"/>
    </row>
    <row r="46827" spans="37:37" ht="12.75">
      <c r="AK46827" s="121"/>
    </row>
    <row r="46828" spans="37:37" ht="12.75">
      <c r="AK46828" s="121"/>
    </row>
    <row r="46829" spans="37:37" ht="12.75">
      <c r="AK46829" s="121"/>
    </row>
    <row r="46830" spans="37:37" ht="12.75">
      <c r="AK46830" s="121"/>
    </row>
    <row r="46831" spans="37:37" ht="12.75">
      <c r="AK46831" s="121"/>
    </row>
    <row r="46832" spans="37:37" ht="12.75">
      <c r="AK46832" s="121"/>
    </row>
    <row r="46833" spans="37:37" ht="12.75">
      <c r="AK46833" s="121"/>
    </row>
    <row r="46834" spans="37:37" ht="12.75">
      <c r="AK46834" s="121"/>
    </row>
    <row r="46835" spans="37:37" ht="12.75">
      <c r="AK46835" s="121"/>
    </row>
    <row r="46836" spans="37:37" ht="12.75">
      <c r="AK46836" s="121"/>
    </row>
    <row r="46837" spans="37:37" ht="12.75">
      <c r="AK46837" s="121"/>
    </row>
    <row r="46838" spans="37:37" ht="12.75">
      <c r="AK46838" s="121"/>
    </row>
    <row r="46839" spans="37:37" ht="12.75">
      <c r="AK46839" s="121"/>
    </row>
    <row r="46840" spans="37:37" ht="12.75">
      <c r="AK46840" s="121"/>
    </row>
    <row r="46841" spans="37:37" ht="12.75">
      <c r="AK46841" s="121"/>
    </row>
    <row r="46842" spans="37:37" ht="12.75">
      <c r="AK46842" s="121"/>
    </row>
    <row r="46843" spans="37:37" ht="12.75">
      <c r="AK46843" s="121"/>
    </row>
    <row r="46844" spans="37:37" ht="12.75">
      <c r="AK46844" s="121"/>
    </row>
    <row r="46845" spans="37:37" ht="12.75">
      <c r="AK46845" s="121"/>
    </row>
    <row r="46846" spans="37:37" ht="12.75">
      <c r="AK46846" s="121"/>
    </row>
    <row r="46847" spans="37:37" ht="12.75">
      <c r="AK46847" s="121"/>
    </row>
    <row r="46848" spans="37:37" ht="12.75">
      <c r="AK46848" s="121"/>
    </row>
    <row r="46849" spans="37:37" ht="12.75">
      <c r="AK46849" s="121"/>
    </row>
    <row r="46850" spans="37:37" ht="12.75">
      <c r="AK46850" s="121"/>
    </row>
    <row r="46851" spans="37:37" ht="12.75">
      <c r="AK46851" s="121"/>
    </row>
    <row r="46852" spans="37:37" ht="12.75">
      <c r="AK46852" s="121"/>
    </row>
    <row r="46853" spans="37:37" ht="12.75">
      <c r="AK46853" s="121"/>
    </row>
    <row r="46854" spans="37:37" ht="12.75">
      <c r="AK46854" s="121"/>
    </row>
    <row r="46855" spans="37:37" ht="12.75">
      <c r="AK46855" s="121"/>
    </row>
    <row r="46856" spans="37:37" ht="12.75">
      <c r="AK46856" s="121"/>
    </row>
    <row r="46857" spans="37:37" ht="12.75">
      <c r="AK46857" s="121"/>
    </row>
    <row r="46858" spans="37:37" ht="12.75">
      <c r="AK46858" s="121"/>
    </row>
    <row r="46859" spans="37:37" ht="12.75">
      <c r="AK46859" s="121"/>
    </row>
    <row r="46860" spans="37:37" ht="12.75">
      <c r="AK46860" s="121"/>
    </row>
    <row r="46861" spans="37:37" ht="12.75">
      <c r="AK46861" s="121"/>
    </row>
    <row r="46862" spans="37:37" ht="12.75">
      <c r="AK46862" s="121"/>
    </row>
    <row r="46863" spans="37:37" ht="12.75">
      <c r="AK46863" s="121"/>
    </row>
    <row r="46864" spans="37:37" ht="12.75">
      <c r="AK46864" s="121"/>
    </row>
    <row r="46865" spans="37:37" ht="12.75">
      <c r="AK46865" s="121"/>
    </row>
    <row r="46866" spans="37:37" ht="12.75">
      <c r="AK46866" s="121"/>
    </row>
    <row r="46867" spans="37:37" ht="12.75">
      <c r="AK46867" s="121"/>
    </row>
    <row r="46868" spans="37:37" ht="12.75">
      <c r="AK46868" s="121"/>
    </row>
    <row r="46869" spans="37:37" ht="12.75">
      <c r="AK46869" s="121"/>
    </row>
    <row r="46870" spans="37:37" ht="12.75">
      <c r="AK46870" s="121"/>
    </row>
    <row r="46871" spans="37:37" ht="12.75">
      <c r="AK46871" s="121"/>
    </row>
    <row r="46872" spans="37:37" ht="12.75">
      <c r="AK46872" s="121"/>
    </row>
    <row r="46873" spans="37:37" ht="12.75">
      <c r="AK46873" s="121"/>
    </row>
    <row r="46874" spans="37:37" ht="12.75">
      <c r="AK46874" s="121"/>
    </row>
    <row r="46875" spans="37:37" ht="12.75">
      <c r="AK46875" s="121"/>
    </row>
    <row r="46876" spans="37:37" ht="12.75">
      <c r="AK46876" s="121"/>
    </row>
    <row r="46877" spans="37:37" ht="12.75">
      <c r="AK46877" s="121"/>
    </row>
    <row r="46878" spans="37:37" ht="12.75">
      <c r="AK46878" s="121"/>
    </row>
    <row r="46879" spans="37:37" ht="12.75">
      <c r="AK46879" s="121"/>
    </row>
    <row r="46880" spans="37:37" ht="12.75">
      <c r="AK46880" s="121"/>
    </row>
    <row r="46881" spans="37:37" ht="12.75">
      <c r="AK46881" s="121"/>
    </row>
    <row r="46882" spans="37:37" ht="12.75">
      <c r="AK46882" s="121"/>
    </row>
    <row r="46883" spans="37:37" ht="12.75">
      <c r="AK46883" s="121"/>
    </row>
    <row r="46884" spans="37:37" ht="12.75">
      <c r="AK46884" s="121"/>
    </row>
    <row r="46885" spans="37:37" ht="12.75">
      <c r="AK46885" s="121"/>
    </row>
    <row r="46886" spans="37:37" ht="12.75">
      <c r="AK46886" s="121"/>
    </row>
    <row r="46887" spans="37:37" ht="12.75">
      <c r="AK46887" s="121"/>
    </row>
    <row r="46888" spans="37:37" ht="12.75">
      <c r="AK46888" s="121"/>
    </row>
    <row r="46889" spans="37:37" ht="12.75">
      <c r="AK46889" s="121"/>
    </row>
    <row r="46890" spans="37:37" ht="12.75">
      <c r="AK46890" s="121"/>
    </row>
    <row r="46891" spans="37:37" ht="12.75">
      <c r="AK46891" s="121"/>
    </row>
    <row r="46892" spans="37:37" ht="12.75">
      <c r="AK46892" s="121"/>
    </row>
    <row r="46893" spans="37:37" ht="12.75">
      <c r="AK46893" s="121"/>
    </row>
    <row r="46894" spans="37:37" ht="12.75">
      <c r="AK46894" s="121"/>
    </row>
    <row r="46895" spans="37:37" ht="12.75">
      <c r="AK46895" s="121"/>
    </row>
    <row r="46896" spans="37:37" ht="12.75">
      <c r="AK46896" s="121"/>
    </row>
    <row r="46897" spans="37:37" ht="12.75">
      <c r="AK46897" s="121"/>
    </row>
    <row r="46898" spans="37:37" ht="12.75">
      <c r="AK46898" s="121"/>
    </row>
    <row r="46899" spans="37:37" ht="12.75">
      <c r="AK46899" s="121"/>
    </row>
    <row r="46900" spans="37:37" ht="12.75">
      <c r="AK46900" s="121"/>
    </row>
    <row r="46901" spans="37:37" ht="12.75">
      <c r="AK46901" s="121"/>
    </row>
    <row r="46902" spans="37:37" ht="12.75">
      <c r="AK46902" s="121"/>
    </row>
    <row r="46903" spans="37:37" ht="12.75">
      <c r="AK46903" s="121"/>
    </row>
    <row r="46904" spans="37:37" ht="12.75">
      <c r="AK46904" s="121"/>
    </row>
    <row r="46905" spans="37:37" ht="12.75">
      <c r="AK46905" s="121"/>
    </row>
    <row r="46906" spans="37:37" ht="12.75">
      <c r="AK46906" s="121"/>
    </row>
    <row r="46907" spans="37:37" ht="12.75">
      <c r="AK46907" s="121"/>
    </row>
    <row r="46908" spans="37:37" ht="12.75">
      <c r="AK46908" s="121"/>
    </row>
    <row r="46909" spans="37:37" ht="12.75">
      <c r="AK46909" s="121"/>
    </row>
    <row r="46910" spans="37:37" ht="12.75">
      <c r="AK46910" s="121"/>
    </row>
    <row r="46911" spans="37:37" ht="12.75">
      <c r="AK46911" s="121"/>
    </row>
    <row r="46912" spans="37:37" ht="12.75">
      <c r="AK46912" s="121"/>
    </row>
    <row r="46913" spans="37:37" ht="12.75">
      <c r="AK46913" s="121"/>
    </row>
    <row r="46914" spans="37:37" ht="12.75">
      <c r="AK46914" s="121"/>
    </row>
    <row r="46915" spans="37:37" ht="12.75">
      <c r="AK46915" s="121"/>
    </row>
    <row r="46916" spans="37:37" ht="12.75">
      <c r="AK46916" s="121"/>
    </row>
    <row r="46917" spans="37:37" ht="12.75">
      <c r="AK46917" s="121"/>
    </row>
    <row r="46918" spans="37:37" ht="12.75">
      <c r="AK46918" s="121"/>
    </row>
    <row r="46919" spans="37:37" ht="12.75">
      <c r="AK46919" s="121"/>
    </row>
    <row r="46920" spans="37:37" ht="12.75">
      <c r="AK46920" s="121"/>
    </row>
    <row r="46921" spans="37:37" ht="12.75">
      <c r="AK46921" s="121"/>
    </row>
    <row r="46922" spans="37:37" ht="12.75">
      <c r="AK46922" s="121"/>
    </row>
    <row r="46923" spans="37:37" ht="12.75">
      <c r="AK46923" s="121"/>
    </row>
    <row r="46924" spans="37:37" ht="12.75">
      <c r="AK46924" s="121"/>
    </row>
    <row r="46925" spans="37:37" ht="12.75">
      <c r="AK46925" s="121"/>
    </row>
    <row r="46926" spans="37:37" ht="12.75">
      <c r="AK46926" s="121"/>
    </row>
    <row r="46927" spans="37:37" ht="12.75">
      <c r="AK46927" s="121"/>
    </row>
    <row r="46928" spans="37:37" ht="12.75">
      <c r="AK46928" s="121"/>
    </row>
    <row r="46929" spans="37:37" ht="12.75">
      <c r="AK46929" s="121"/>
    </row>
    <row r="46930" spans="37:37" ht="12.75">
      <c r="AK46930" s="121"/>
    </row>
    <row r="46931" spans="37:37" ht="12.75">
      <c r="AK46931" s="121"/>
    </row>
    <row r="46932" spans="37:37" ht="12.75">
      <c r="AK46932" s="121"/>
    </row>
    <row r="46933" spans="37:37" ht="12.75">
      <c r="AK46933" s="121"/>
    </row>
    <row r="46934" spans="37:37" ht="12.75">
      <c r="AK46934" s="121"/>
    </row>
    <row r="46935" spans="37:37" ht="12.75">
      <c r="AK46935" s="121"/>
    </row>
    <row r="46936" spans="37:37" ht="12.75">
      <c r="AK46936" s="121"/>
    </row>
    <row r="46937" spans="37:37" ht="12.75">
      <c r="AK46937" s="121"/>
    </row>
    <row r="46938" spans="37:37" ht="12.75">
      <c r="AK46938" s="121"/>
    </row>
    <row r="46939" spans="37:37" ht="12.75">
      <c r="AK46939" s="121"/>
    </row>
    <row r="46940" spans="37:37" ht="12.75">
      <c r="AK46940" s="121"/>
    </row>
    <row r="46941" spans="37:37" ht="12.75">
      <c r="AK46941" s="121"/>
    </row>
    <row r="46942" spans="37:37" ht="12.75">
      <c r="AK46942" s="121"/>
    </row>
    <row r="46943" spans="37:37" ht="12.75">
      <c r="AK46943" s="121"/>
    </row>
    <row r="46944" spans="37:37" ht="12.75">
      <c r="AK46944" s="121"/>
    </row>
    <row r="46945" spans="37:37" ht="12.75">
      <c r="AK46945" s="121"/>
    </row>
    <row r="46946" spans="37:37" ht="12.75">
      <c r="AK46946" s="121"/>
    </row>
    <row r="46947" spans="37:37" ht="12.75">
      <c r="AK46947" s="121"/>
    </row>
    <row r="46948" spans="37:37" ht="12.75">
      <c r="AK46948" s="121"/>
    </row>
    <row r="46949" spans="37:37" ht="12.75">
      <c r="AK46949" s="121"/>
    </row>
    <row r="46950" spans="37:37" ht="12.75">
      <c r="AK46950" s="121"/>
    </row>
    <row r="46951" spans="37:37" ht="12.75">
      <c r="AK46951" s="121"/>
    </row>
    <row r="46952" spans="37:37" ht="12.75">
      <c r="AK46952" s="121"/>
    </row>
    <row r="46953" spans="37:37" ht="12.75">
      <c r="AK46953" s="121"/>
    </row>
    <row r="46954" spans="37:37" ht="12.75">
      <c r="AK46954" s="121"/>
    </row>
    <row r="46955" spans="37:37" ht="12.75">
      <c r="AK46955" s="121"/>
    </row>
    <row r="46956" spans="37:37" ht="12.75">
      <c r="AK46956" s="121"/>
    </row>
    <row r="46957" spans="37:37" ht="12.75">
      <c r="AK46957" s="121"/>
    </row>
    <row r="46958" spans="37:37" ht="12.75">
      <c r="AK46958" s="121"/>
    </row>
    <row r="46959" spans="37:37" ht="12.75">
      <c r="AK46959" s="121"/>
    </row>
    <row r="46960" spans="37:37" ht="12.75">
      <c r="AK46960" s="121"/>
    </row>
    <row r="46961" spans="37:37" ht="12.75">
      <c r="AK46961" s="121"/>
    </row>
    <row r="46962" spans="37:37" ht="12.75">
      <c r="AK46962" s="121"/>
    </row>
    <row r="46963" spans="37:37" ht="12.75">
      <c r="AK46963" s="121"/>
    </row>
    <row r="46964" spans="37:37" ht="12.75">
      <c r="AK46964" s="121"/>
    </row>
    <row r="46965" spans="37:37" ht="12.75">
      <c r="AK46965" s="121"/>
    </row>
    <row r="46966" spans="37:37" ht="12.75">
      <c r="AK46966" s="121"/>
    </row>
    <row r="46967" spans="37:37" ht="12.75">
      <c r="AK46967" s="121"/>
    </row>
    <row r="46968" spans="37:37" ht="12.75">
      <c r="AK46968" s="121"/>
    </row>
    <row r="46969" spans="37:37" ht="12.75">
      <c r="AK46969" s="121"/>
    </row>
    <row r="46970" spans="37:37" ht="12.75">
      <c r="AK46970" s="121"/>
    </row>
    <row r="46971" spans="37:37" ht="12.75">
      <c r="AK46971" s="121"/>
    </row>
    <row r="46972" spans="37:37" ht="12.75">
      <c r="AK46972" s="121"/>
    </row>
    <row r="46973" spans="37:37" ht="12.75">
      <c r="AK46973" s="121"/>
    </row>
    <row r="46974" spans="37:37" ht="12.75">
      <c r="AK46974" s="121"/>
    </row>
    <row r="46975" spans="37:37" ht="12.75">
      <c r="AK46975" s="121"/>
    </row>
    <row r="46976" spans="37:37" ht="12.75">
      <c r="AK46976" s="121"/>
    </row>
    <row r="46977" spans="37:37" ht="12.75">
      <c r="AK46977" s="121"/>
    </row>
    <row r="46978" spans="37:37" ht="12.75">
      <c r="AK46978" s="121"/>
    </row>
    <row r="46979" spans="37:37" ht="12.75">
      <c r="AK46979" s="121"/>
    </row>
    <row r="46980" spans="37:37" ht="12.75">
      <c r="AK46980" s="121"/>
    </row>
    <row r="46981" spans="37:37" ht="12.75">
      <c r="AK46981" s="121"/>
    </row>
    <row r="46982" spans="37:37" ht="12.75">
      <c r="AK46982" s="121"/>
    </row>
    <row r="46983" spans="37:37" ht="12.75">
      <c r="AK46983" s="121"/>
    </row>
    <row r="46984" spans="37:37" ht="12.75">
      <c r="AK46984" s="121"/>
    </row>
    <row r="46985" spans="37:37" ht="12.75">
      <c r="AK46985" s="121"/>
    </row>
    <row r="46986" spans="37:37" ht="12.75">
      <c r="AK46986" s="121"/>
    </row>
    <row r="46987" spans="37:37" ht="12.75">
      <c r="AK46987" s="121"/>
    </row>
    <row r="46988" spans="37:37" ht="12.75">
      <c r="AK46988" s="121"/>
    </row>
    <row r="46989" spans="37:37" ht="12.75">
      <c r="AK46989" s="121"/>
    </row>
    <row r="46990" spans="37:37" ht="12.75">
      <c r="AK46990" s="121"/>
    </row>
    <row r="46991" spans="37:37" ht="12.75">
      <c r="AK46991" s="121"/>
    </row>
    <row r="46992" spans="37:37" ht="12.75">
      <c r="AK46992" s="121"/>
    </row>
    <row r="46993" spans="37:37" ht="12.75">
      <c r="AK46993" s="121"/>
    </row>
    <row r="46994" spans="37:37" ht="12.75">
      <c r="AK46994" s="121"/>
    </row>
    <row r="46995" spans="37:37" ht="12.75">
      <c r="AK46995" s="121"/>
    </row>
    <row r="46996" spans="37:37" ht="12.75">
      <c r="AK46996" s="121"/>
    </row>
    <row r="46997" spans="37:37" ht="12.75">
      <c r="AK46997" s="121"/>
    </row>
    <row r="46998" spans="37:37" ht="12.75">
      <c r="AK46998" s="121"/>
    </row>
    <row r="46999" spans="37:37" ht="12.75">
      <c r="AK46999" s="121"/>
    </row>
    <row r="47000" spans="37:37" ht="12.75">
      <c r="AK47000" s="121"/>
    </row>
    <row r="47001" spans="37:37" ht="12.75">
      <c r="AK47001" s="121"/>
    </row>
    <row r="47002" spans="37:37" ht="12.75">
      <c r="AK47002" s="121"/>
    </row>
    <row r="47003" spans="37:37" ht="12.75">
      <c r="AK47003" s="121"/>
    </row>
    <row r="47004" spans="37:37" ht="12.75">
      <c r="AK47004" s="121"/>
    </row>
    <row r="47005" spans="37:37" ht="12.75">
      <c r="AK47005" s="121"/>
    </row>
    <row r="47006" spans="37:37" ht="12.75">
      <c r="AK47006" s="121"/>
    </row>
    <row r="47007" spans="37:37" ht="12.75">
      <c r="AK47007" s="121"/>
    </row>
    <row r="47008" spans="37:37" ht="12.75">
      <c r="AK47008" s="121"/>
    </row>
    <row r="47009" spans="37:37" ht="12.75">
      <c r="AK47009" s="121"/>
    </row>
    <row r="47010" spans="37:37" ht="12.75">
      <c r="AK47010" s="121"/>
    </row>
    <row r="47011" spans="37:37" ht="12.75">
      <c r="AK47011" s="121"/>
    </row>
    <row r="47012" spans="37:37" ht="12.75">
      <c r="AK47012" s="121"/>
    </row>
    <row r="47013" spans="37:37" ht="12.75">
      <c r="AK47013" s="121"/>
    </row>
    <row r="47014" spans="37:37" ht="12.75">
      <c r="AK47014" s="121"/>
    </row>
    <row r="47015" spans="37:37" ht="12.75">
      <c r="AK47015" s="121"/>
    </row>
    <row r="47016" spans="37:37" ht="12.75">
      <c r="AK47016" s="121"/>
    </row>
    <row r="47017" spans="37:37" ht="12.75">
      <c r="AK47017" s="121"/>
    </row>
    <row r="47018" spans="37:37" ht="12.75">
      <c r="AK47018" s="121"/>
    </row>
    <row r="47019" spans="37:37" ht="12.75">
      <c r="AK47019" s="121"/>
    </row>
    <row r="47020" spans="37:37" ht="12.75">
      <c r="AK47020" s="121"/>
    </row>
    <row r="47021" spans="37:37" ht="12.75">
      <c r="AK47021" s="121"/>
    </row>
    <row r="47022" spans="37:37" ht="12.75">
      <c r="AK47022" s="121"/>
    </row>
    <row r="47023" spans="37:37" ht="12.75">
      <c r="AK47023" s="121"/>
    </row>
    <row r="47024" spans="37:37" ht="12.75">
      <c r="AK47024" s="121"/>
    </row>
    <row r="47025" spans="37:37" ht="12.75">
      <c r="AK47025" s="121"/>
    </row>
    <row r="47026" spans="37:37" ht="12.75">
      <c r="AK47026" s="121"/>
    </row>
    <row r="47027" spans="37:37" ht="12.75">
      <c r="AK47027" s="121"/>
    </row>
    <row r="47028" spans="37:37" ht="12.75">
      <c r="AK47028" s="121"/>
    </row>
    <row r="47029" spans="37:37" ht="12.75">
      <c r="AK47029" s="121"/>
    </row>
    <row r="47030" spans="37:37" ht="12.75">
      <c r="AK47030" s="121"/>
    </row>
    <row r="47031" spans="37:37" ht="12.75">
      <c r="AK47031" s="121"/>
    </row>
    <row r="47032" spans="37:37" ht="12.75">
      <c r="AK47032" s="121"/>
    </row>
    <row r="47033" spans="37:37" ht="12.75">
      <c r="AK47033" s="121"/>
    </row>
    <row r="47034" spans="37:37" ht="12.75">
      <c r="AK47034" s="121"/>
    </row>
    <row r="47035" spans="37:37" ht="12.75">
      <c r="AK47035" s="121"/>
    </row>
    <row r="47036" spans="37:37" ht="12.75">
      <c r="AK47036" s="121"/>
    </row>
    <row r="47037" spans="37:37" ht="12.75">
      <c r="AK47037" s="121"/>
    </row>
    <row r="47038" spans="37:37" ht="12.75">
      <c r="AK47038" s="121"/>
    </row>
    <row r="47039" spans="37:37" ht="12.75">
      <c r="AK47039" s="121"/>
    </row>
    <row r="47040" spans="37:37" ht="12.75">
      <c r="AK47040" s="121"/>
    </row>
    <row r="47041" spans="37:37" ht="12.75">
      <c r="AK47041" s="121"/>
    </row>
    <row r="47042" spans="37:37" ht="12.75">
      <c r="AK47042" s="121"/>
    </row>
    <row r="47043" spans="37:37" ht="12.75">
      <c r="AK47043" s="121"/>
    </row>
    <row r="47044" spans="37:37" ht="12.75">
      <c r="AK47044" s="121"/>
    </row>
    <row r="47045" spans="37:37" ht="12.75">
      <c r="AK47045" s="121"/>
    </row>
    <row r="47046" spans="37:37" ht="12.75">
      <c r="AK47046" s="121"/>
    </row>
    <row r="47047" spans="37:37" ht="12.75">
      <c r="AK47047" s="121"/>
    </row>
    <row r="47048" spans="37:37" ht="12.75">
      <c r="AK47048" s="121"/>
    </row>
    <row r="47049" spans="37:37" ht="12.75">
      <c r="AK47049" s="121"/>
    </row>
    <row r="47050" spans="37:37" ht="12.75">
      <c r="AK47050" s="121"/>
    </row>
    <row r="47051" spans="37:37" ht="12.75">
      <c r="AK47051" s="121"/>
    </row>
    <row r="47052" spans="37:37" ht="12.75">
      <c r="AK47052" s="121"/>
    </row>
    <row r="47053" spans="37:37" ht="12.75">
      <c r="AK47053" s="121"/>
    </row>
    <row r="47054" spans="37:37" ht="12.75">
      <c r="AK47054" s="121"/>
    </row>
    <row r="47055" spans="37:37" ht="12.75">
      <c r="AK47055" s="121"/>
    </row>
    <row r="47056" spans="37:37" ht="12.75">
      <c r="AK47056" s="121"/>
    </row>
    <row r="47057" spans="37:37" ht="12.75">
      <c r="AK47057" s="121"/>
    </row>
    <row r="47058" spans="37:37" ht="12.75">
      <c r="AK47058" s="121"/>
    </row>
    <row r="47059" spans="37:37" ht="12.75">
      <c r="AK47059" s="121"/>
    </row>
    <row r="47060" spans="37:37" ht="12.75">
      <c r="AK47060" s="121"/>
    </row>
    <row r="47061" spans="37:37" ht="12.75">
      <c r="AK47061" s="121"/>
    </row>
    <row r="47062" spans="37:37" ht="12.75">
      <c r="AK47062" s="121"/>
    </row>
    <row r="47063" spans="37:37" ht="12.75">
      <c r="AK47063" s="121"/>
    </row>
    <row r="47064" spans="37:37" ht="12.75">
      <c r="AK47064" s="121"/>
    </row>
    <row r="47065" spans="37:37" ht="12.75">
      <c r="AK47065" s="121"/>
    </row>
    <row r="47066" spans="37:37" ht="12.75">
      <c r="AK47066" s="121"/>
    </row>
    <row r="47067" spans="37:37" ht="12.75">
      <c r="AK47067" s="121"/>
    </row>
    <row r="47068" spans="37:37" ht="12.75">
      <c r="AK47068" s="121"/>
    </row>
    <row r="47069" spans="37:37" ht="12.75">
      <c r="AK47069" s="121"/>
    </row>
    <row r="47070" spans="37:37" ht="12.75">
      <c r="AK47070" s="121"/>
    </row>
    <row r="47071" spans="37:37" ht="12.75">
      <c r="AK47071" s="121"/>
    </row>
    <row r="47072" spans="37:37" ht="12.75">
      <c r="AK47072" s="121"/>
    </row>
    <row r="47073" spans="37:37" ht="12.75">
      <c r="AK47073" s="121"/>
    </row>
    <row r="47074" spans="37:37" ht="12.75">
      <c r="AK47074" s="121"/>
    </row>
    <row r="47075" spans="37:37" ht="12.75">
      <c r="AK47075" s="121"/>
    </row>
    <row r="47076" spans="37:37" ht="12.75">
      <c r="AK47076" s="121"/>
    </row>
    <row r="47077" spans="37:37" ht="12.75">
      <c r="AK47077" s="121"/>
    </row>
    <row r="47078" spans="37:37" ht="12.75">
      <c r="AK47078" s="121"/>
    </row>
    <row r="47079" spans="37:37" ht="12.75">
      <c r="AK47079" s="121"/>
    </row>
    <row r="47080" spans="37:37" ht="12.75">
      <c r="AK47080" s="121"/>
    </row>
    <row r="47081" spans="37:37" ht="12.75">
      <c r="AK47081" s="121"/>
    </row>
    <row r="47082" spans="37:37" ht="12.75">
      <c r="AK47082" s="121"/>
    </row>
    <row r="47083" spans="37:37" ht="12.75">
      <c r="AK47083" s="121"/>
    </row>
    <row r="47084" spans="37:37" ht="12.75">
      <c r="AK47084" s="121"/>
    </row>
    <row r="47085" spans="37:37" ht="12.75">
      <c r="AK47085" s="121"/>
    </row>
    <row r="47086" spans="37:37" ht="12.75">
      <c r="AK47086" s="121"/>
    </row>
    <row r="47087" spans="37:37" ht="12.75">
      <c r="AK47087" s="121"/>
    </row>
    <row r="47088" spans="37:37" ht="12.75">
      <c r="AK47088" s="121"/>
    </row>
    <row r="47089" spans="37:37" ht="12.75">
      <c r="AK47089" s="121"/>
    </row>
    <row r="47090" spans="37:37" ht="12.75">
      <c r="AK47090" s="121"/>
    </row>
    <row r="47091" spans="37:37" ht="12.75">
      <c r="AK47091" s="121"/>
    </row>
    <row r="47092" spans="37:37" ht="12.75">
      <c r="AK47092" s="121"/>
    </row>
    <row r="47093" spans="37:37" ht="12.75">
      <c r="AK47093" s="121"/>
    </row>
    <row r="47094" spans="37:37" ht="12.75">
      <c r="AK47094" s="121"/>
    </row>
    <row r="47095" spans="37:37" ht="12.75">
      <c r="AK47095" s="121"/>
    </row>
    <row r="47096" spans="37:37" ht="12.75">
      <c r="AK47096" s="121"/>
    </row>
    <row r="47097" spans="37:37" ht="12.75">
      <c r="AK47097" s="121"/>
    </row>
    <row r="47098" spans="37:37" ht="12.75">
      <c r="AK47098" s="121"/>
    </row>
    <row r="47099" spans="37:37" ht="12.75">
      <c r="AK47099" s="121"/>
    </row>
    <row r="47100" spans="37:37" ht="12.75">
      <c r="AK47100" s="121"/>
    </row>
    <row r="47101" spans="37:37" ht="12.75">
      <c r="AK47101" s="121"/>
    </row>
    <row r="47102" spans="37:37" ht="12.75">
      <c r="AK47102" s="121"/>
    </row>
    <row r="47103" spans="37:37" ht="12.75">
      <c r="AK47103" s="121"/>
    </row>
    <row r="47104" spans="37:37" ht="12.75">
      <c r="AK47104" s="121"/>
    </row>
    <row r="47105" spans="37:37" ht="12.75">
      <c r="AK47105" s="121"/>
    </row>
    <row r="47106" spans="37:37" ht="12.75">
      <c r="AK47106" s="121"/>
    </row>
    <row r="47107" spans="37:37" ht="12.75">
      <c r="AK47107" s="121"/>
    </row>
    <row r="47108" spans="37:37" ht="12.75">
      <c r="AK47108" s="121"/>
    </row>
    <row r="47109" spans="37:37" ht="12.75">
      <c r="AK47109" s="121"/>
    </row>
    <row r="47110" spans="37:37" ht="12.75">
      <c r="AK47110" s="121"/>
    </row>
    <row r="47111" spans="37:37" ht="12.75">
      <c r="AK47111" s="121"/>
    </row>
    <row r="47112" spans="37:37" ht="12.75">
      <c r="AK47112" s="121"/>
    </row>
    <row r="47113" spans="37:37" ht="12.75">
      <c r="AK47113" s="121"/>
    </row>
    <row r="47114" spans="37:37" ht="12.75">
      <c r="AK47114" s="121"/>
    </row>
    <row r="47115" spans="37:37" ht="12.75">
      <c r="AK47115" s="121"/>
    </row>
    <row r="47116" spans="37:37" ht="12.75">
      <c r="AK47116" s="121"/>
    </row>
    <row r="47117" spans="37:37" ht="12.75">
      <c r="AK47117" s="121"/>
    </row>
    <row r="47118" spans="37:37" ht="12.75">
      <c r="AK47118" s="121"/>
    </row>
    <row r="47119" spans="37:37" ht="12.75">
      <c r="AK47119" s="121"/>
    </row>
    <row r="47120" spans="37:37" ht="12.75">
      <c r="AK47120" s="121"/>
    </row>
    <row r="47121" spans="37:37" ht="12.75">
      <c r="AK47121" s="121"/>
    </row>
    <row r="47122" spans="37:37" ht="12.75">
      <c r="AK47122" s="121"/>
    </row>
    <row r="47123" spans="37:37" ht="12.75">
      <c r="AK47123" s="121"/>
    </row>
    <row r="47124" spans="37:37" ht="12.75">
      <c r="AK47124" s="121"/>
    </row>
    <row r="47125" spans="37:37" ht="12.75">
      <c r="AK47125" s="121"/>
    </row>
    <row r="47126" spans="37:37" ht="12.75">
      <c r="AK47126" s="121"/>
    </row>
    <row r="47127" spans="37:37" ht="12.75">
      <c r="AK47127" s="121"/>
    </row>
    <row r="47128" spans="37:37" ht="12.75">
      <c r="AK47128" s="121"/>
    </row>
    <row r="47129" spans="37:37" ht="12.75">
      <c r="AK47129" s="121"/>
    </row>
    <row r="47130" spans="37:37" ht="12.75">
      <c r="AK47130" s="121"/>
    </row>
    <row r="47131" spans="37:37" ht="12.75">
      <c r="AK47131" s="121"/>
    </row>
    <row r="47132" spans="37:37" ht="12.75">
      <c r="AK47132" s="121"/>
    </row>
    <row r="47133" spans="37:37" ht="12.75">
      <c r="AK47133" s="121"/>
    </row>
    <row r="47134" spans="37:37" ht="12.75">
      <c r="AK47134" s="121"/>
    </row>
    <row r="47135" spans="37:37" ht="12.75">
      <c r="AK47135" s="121"/>
    </row>
    <row r="47136" spans="37:37" ht="12.75">
      <c r="AK47136" s="121"/>
    </row>
    <row r="47137" spans="37:37" ht="12.75">
      <c r="AK47137" s="121"/>
    </row>
    <row r="47138" spans="37:37" ht="12.75">
      <c r="AK47138" s="121"/>
    </row>
    <row r="47139" spans="37:37" ht="12.75">
      <c r="AK47139" s="121"/>
    </row>
    <row r="47140" spans="37:37" ht="12.75">
      <c r="AK47140" s="121"/>
    </row>
    <row r="47141" spans="37:37" ht="12.75">
      <c r="AK47141" s="121"/>
    </row>
    <row r="47142" spans="37:37" ht="12.75">
      <c r="AK47142" s="121"/>
    </row>
    <row r="47143" spans="37:37" ht="12.75">
      <c r="AK47143" s="121"/>
    </row>
    <row r="47144" spans="37:37" ht="12.75">
      <c r="AK47144" s="121"/>
    </row>
    <row r="47145" spans="37:37" ht="12.75">
      <c r="AK47145" s="121"/>
    </row>
    <row r="47146" spans="37:37" ht="12.75">
      <c r="AK47146" s="121"/>
    </row>
    <row r="47147" spans="37:37" ht="12.75">
      <c r="AK47147" s="121"/>
    </row>
    <row r="47148" spans="37:37" ht="12.75">
      <c r="AK47148" s="121"/>
    </row>
    <row r="47149" spans="37:37" ht="12.75">
      <c r="AK47149" s="121"/>
    </row>
    <row r="47150" spans="37:37" ht="12.75">
      <c r="AK47150" s="121"/>
    </row>
    <row r="47151" spans="37:37" ht="12.75">
      <c r="AK47151" s="121"/>
    </row>
    <row r="47152" spans="37:37" ht="12.75">
      <c r="AK47152" s="121"/>
    </row>
    <row r="47153" spans="37:37" ht="12.75">
      <c r="AK47153" s="121"/>
    </row>
    <row r="47154" spans="37:37" ht="12.75">
      <c r="AK47154" s="121"/>
    </row>
    <row r="47155" spans="37:37" ht="12.75">
      <c r="AK47155" s="121"/>
    </row>
    <row r="47156" spans="37:37" ht="12.75">
      <c r="AK47156" s="121"/>
    </row>
    <row r="47157" spans="37:37" ht="12.75">
      <c r="AK47157" s="121"/>
    </row>
    <row r="47158" spans="37:37" ht="12.75">
      <c r="AK47158" s="121"/>
    </row>
    <row r="47159" spans="37:37" ht="12.75">
      <c r="AK47159" s="121"/>
    </row>
    <row r="47160" spans="37:37" ht="12.75">
      <c r="AK47160" s="121"/>
    </row>
    <row r="47161" spans="37:37" ht="12.75">
      <c r="AK47161" s="121"/>
    </row>
    <row r="47162" spans="37:37" ht="12.75">
      <c r="AK47162" s="121"/>
    </row>
    <row r="47163" spans="37:37" ht="12.75">
      <c r="AK47163" s="121"/>
    </row>
    <row r="47164" spans="37:37" ht="12.75">
      <c r="AK47164" s="121"/>
    </row>
    <row r="47165" spans="37:37" ht="12.75">
      <c r="AK47165" s="121"/>
    </row>
    <row r="47166" spans="37:37" ht="12.75">
      <c r="AK47166" s="121"/>
    </row>
    <row r="47167" spans="37:37" ht="12.75">
      <c r="AK47167" s="121"/>
    </row>
    <row r="47168" spans="37:37" ht="12.75">
      <c r="AK47168" s="121"/>
    </row>
    <row r="47169" spans="37:37" ht="12.75">
      <c r="AK47169" s="121"/>
    </row>
    <row r="47170" spans="37:37" ht="12.75">
      <c r="AK47170" s="121"/>
    </row>
    <row r="47171" spans="37:37" ht="12.75">
      <c r="AK47171" s="121"/>
    </row>
    <row r="47172" spans="37:37" ht="12.75">
      <c r="AK47172" s="121"/>
    </row>
    <row r="47173" spans="37:37" ht="12.75">
      <c r="AK47173" s="121"/>
    </row>
    <row r="47174" spans="37:37" ht="12.75">
      <c r="AK47174" s="121"/>
    </row>
    <row r="47175" spans="37:37" ht="12.75">
      <c r="AK47175" s="121"/>
    </row>
    <row r="47176" spans="37:37" ht="12.75">
      <c r="AK47176" s="121"/>
    </row>
    <row r="47177" spans="37:37" ht="12.75">
      <c r="AK47177" s="121"/>
    </row>
    <row r="47178" spans="37:37" ht="12.75">
      <c r="AK47178" s="121"/>
    </row>
    <row r="47179" spans="37:37" ht="12.75">
      <c r="AK47179" s="121"/>
    </row>
    <row r="47180" spans="37:37" ht="12.75">
      <c r="AK47180" s="121"/>
    </row>
    <row r="47181" spans="37:37" ht="12.75">
      <c r="AK47181" s="121"/>
    </row>
    <row r="47182" spans="37:37" ht="12.75">
      <c r="AK47182" s="121"/>
    </row>
    <row r="47183" spans="37:37" ht="12.75">
      <c r="AK47183" s="121"/>
    </row>
    <row r="47184" spans="37:37" ht="12.75">
      <c r="AK47184" s="121"/>
    </row>
    <row r="47185" spans="37:37" ht="12.75">
      <c r="AK47185" s="121"/>
    </row>
    <row r="47186" spans="37:37" ht="12.75">
      <c r="AK47186" s="121"/>
    </row>
    <row r="47187" spans="37:37" ht="12.75">
      <c r="AK47187" s="121"/>
    </row>
    <row r="47188" spans="37:37" ht="12.75">
      <c r="AK47188" s="121"/>
    </row>
    <row r="47189" spans="37:37" ht="12.75">
      <c r="AK47189" s="121"/>
    </row>
    <row r="47190" spans="37:37" ht="12.75">
      <c r="AK47190" s="121"/>
    </row>
    <row r="47191" spans="37:37" ht="12.75">
      <c r="AK47191" s="121"/>
    </row>
    <row r="47192" spans="37:37" ht="12.75">
      <c r="AK47192" s="121"/>
    </row>
    <row r="47193" spans="37:37" ht="12.75">
      <c r="AK47193" s="121"/>
    </row>
    <row r="47194" spans="37:37" ht="12.75">
      <c r="AK47194" s="121"/>
    </row>
    <row r="47195" spans="37:37" ht="12.75">
      <c r="AK47195" s="121"/>
    </row>
    <row r="47196" spans="37:37" ht="12.75">
      <c r="AK47196" s="121"/>
    </row>
    <row r="47197" spans="37:37" ht="12.75">
      <c r="AK47197" s="121"/>
    </row>
    <row r="47198" spans="37:37" ht="12.75">
      <c r="AK47198" s="121"/>
    </row>
    <row r="47199" spans="37:37" ht="12.75">
      <c r="AK47199" s="121"/>
    </row>
    <row r="47200" spans="37:37" ht="12.75">
      <c r="AK47200" s="121"/>
    </row>
    <row r="47201" spans="37:37" ht="12.75">
      <c r="AK47201" s="121"/>
    </row>
    <row r="47202" spans="37:37" ht="12.75">
      <c r="AK47202" s="121"/>
    </row>
    <row r="47203" spans="37:37" ht="12.75">
      <c r="AK47203" s="121"/>
    </row>
    <row r="47204" spans="37:37" ht="12.75">
      <c r="AK47204" s="121"/>
    </row>
    <row r="47205" spans="37:37" ht="12.75">
      <c r="AK47205" s="121"/>
    </row>
    <row r="47206" spans="37:37" ht="12.75">
      <c r="AK47206" s="121"/>
    </row>
    <row r="47207" spans="37:37" ht="12.75">
      <c r="AK47207" s="121"/>
    </row>
    <row r="47208" spans="37:37" ht="12.75">
      <c r="AK47208" s="121"/>
    </row>
    <row r="47209" spans="37:37" ht="12.75">
      <c r="AK47209" s="121"/>
    </row>
    <row r="47210" spans="37:37" ht="12.75">
      <c r="AK47210" s="121"/>
    </row>
    <row r="47211" spans="37:37" ht="12.75">
      <c r="AK47211" s="121"/>
    </row>
    <row r="47212" spans="37:37" ht="12.75">
      <c r="AK47212" s="121"/>
    </row>
    <row r="47213" spans="37:37" ht="12.75">
      <c r="AK47213" s="121"/>
    </row>
    <row r="47214" spans="37:37" ht="12.75">
      <c r="AK47214" s="121"/>
    </row>
    <row r="47215" spans="37:37" ht="12.75">
      <c r="AK47215" s="121"/>
    </row>
    <row r="47216" spans="37:37" ht="12.75">
      <c r="AK47216" s="121"/>
    </row>
    <row r="47217" spans="37:37" ht="12.75">
      <c r="AK47217" s="121"/>
    </row>
    <row r="47218" spans="37:37" ht="12.75">
      <c r="AK47218" s="121"/>
    </row>
    <row r="47219" spans="37:37" ht="12.75">
      <c r="AK47219" s="121"/>
    </row>
    <row r="47220" spans="37:37" ht="12.75">
      <c r="AK47220" s="121"/>
    </row>
    <row r="47221" spans="37:37" ht="12.75">
      <c r="AK47221" s="121"/>
    </row>
    <row r="47222" spans="37:37" ht="12.75">
      <c r="AK47222" s="121"/>
    </row>
    <row r="47223" spans="37:37" ht="12.75">
      <c r="AK47223" s="121"/>
    </row>
    <row r="47224" spans="37:37" ht="12.75">
      <c r="AK47224" s="121"/>
    </row>
    <row r="47225" spans="37:37" ht="12.75">
      <c r="AK47225" s="121"/>
    </row>
    <row r="47226" spans="37:37" ht="12.75">
      <c r="AK47226" s="121"/>
    </row>
    <row r="47227" spans="37:37" ht="12.75">
      <c r="AK47227" s="121"/>
    </row>
    <row r="47228" spans="37:37" ht="12.75">
      <c r="AK47228" s="121"/>
    </row>
    <row r="47229" spans="37:37" ht="12.75">
      <c r="AK47229" s="121"/>
    </row>
    <row r="47230" spans="37:37" ht="12.75">
      <c r="AK47230" s="121"/>
    </row>
    <row r="47231" spans="37:37" ht="12.75">
      <c r="AK47231" s="121"/>
    </row>
    <row r="47232" spans="37:37" ht="12.75">
      <c r="AK47232" s="121"/>
    </row>
    <row r="47233" spans="37:37" ht="12.75">
      <c r="AK47233" s="121"/>
    </row>
    <row r="47234" spans="37:37" ht="12.75">
      <c r="AK47234" s="121"/>
    </row>
    <row r="47235" spans="37:37" ht="12.75">
      <c r="AK47235" s="121"/>
    </row>
    <row r="47236" spans="37:37" ht="12.75">
      <c r="AK47236" s="121"/>
    </row>
    <row r="47237" spans="37:37" ht="12.75">
      <c r="AK47237" s="121"/>
    </row>
    <row r="47238" spans="37:37" ht="12.75">
      <c r="AK47238" s="121"/>
    </row>
    <row r="47239" spans="37:37" ht="12.75">
      <c r="AK47239" s="121"/>
    </row>
    <row r="47240" spans="37:37" ht="12.75">
      <c r="AK47240" s="121"/>
    </row>
    <row r="47241" spans="37:37" ht="12.75">
      <c r="AK47241" s="121"/>
    </row>
    <row r="47242" spans="37:37" ht="12.75">
      <c r="AK47242" s="121"/>
    </row>
    <row r="47243" spans="37:37" ht="12.75">
      <c r="AK47243" s="121"/>
    </row>
    <row r="47244" spans="37:37" ht="12.75">
      <c r="AK47244" s="121"/>
    </row>
    <row r="47245" spans="37:37" ht="12.75">
      <c r="AK47245" s="121"/>
    </row>
    <row r="47246" spans="37:37" ht="12.75">
      <c r="AK47246" s="121"/>
    </row>
    <row r="47247" spans="37:37" ht="12.75">
      <c r="AK47247" s="121"/>
    </row>
    <row r="47248" spans="37:37" ht="12.75">
      <c r="AK47248" s="121"/>
    </row>
    <row r="47249" spans="37:37" ht="12.75">
      <c r="AK47249" s="121"/>
    </row>
    <row r="47250" spans="37:37" ht="12.75">
      <c r="AK47250" s="121"/>
    </row>
    <row r="47251" spans="37:37" ht="12.75">
      <c r="AK47251" s="121"/>
    </row>
    <row r="47252" spans="37:37" ht="12.75">
      <c r="AK47252" s="121"/>
    </row>
    <row r="47253" spans="37:37" ht="12.75">
      <c r="AK47253" s="121"/>
    </row>
    <row r="47254" spans="37:37" ht="12.75">
      <c r="AK47254" s="121"/>
    </row>
    <row r="47255" spans="37:37" ht="12.75">
      <c r="AK47255" s="121"/>
    </row>
    <row r="47256" spans="37:37" ht="12.75">
      <c r="AK47256" s="121"/>
    </row>
    <row r="47257" spans="37:37" ht="12.75">
      <c r="AK47257" s="121"/>
    </row>
    <row r="47258" spans="37:37" ht="12.75">
      <c r="AK47258" s="121"/>
    </row>
    <row r="47259" spans="37:37" ht="12.75">
      <c r="AK47259" s="121"/>
    </row>
    <row r="47260" spans="37:37" ht="12.75">
      <c r="AK47260" s="121"/>
    </row>
    <row r="47261" spans="37:37" ht="12.75">
      <c r="AK47261" s="121"/>
    </row>
    <row r="47262" spans="37:37" ht="12.75">
      <c r="AK47262" s="121"/>
    </row>
    <row r="47263" spans="37:37" ht="12.75">
      <c r="AK47263" s="121"/>
    </row>
    <row r="47264" spans="37:37" ht="12.75">
      <c r="AK47264" s="121"/>
    </row>
    <row r="47265" spans="37:37" ht="12.75">
      <c r="AK47265" s="121"/>
    </row>
    <row r="47266" spans="37:37" ht="12.75">
      <c r="AK47266" s="121"/>
    </row>
    <row r="47267" spans="37:37" ht="12.75">
      <c r="AK47267" s="121"/>
    </row>
    <row r="47268" spans="37:37" ht="12.75">
      <c r="AK47268" s="121"/>
    </row>
    <row r="47269" spans="37:37" ht="12.75">
      <c r="AK47269" s="121"/>
    </row>
    <row r="47270" spans="37:37" ht="12.75">
      <c r="AK47270" s="121"/>
    </row>
    <row r="47271" spans="37:37" ht="12.75">
      <c r="AK47271" s="121"/>
    </row>
    <row r="47272" spans="37:37" ht="12.75">
      <c r="AK47272" s="121"/>
    </row>
    <row r="47273" spans="37:37" ht="12.75">
      <c r="AK47273" s="121"/>
    </row>
    <row r="47274" spans="37:37" ht="12.75">
      <c r="AK47274" s="121"/>
    </row>
    <row r="47275" spans="37:37" ht="12.75">
      <c r="AK47275" s="121"/>
    </row>
    <row r="47276" spans="37:37" ht="12.75">
      <c r="AK47276" s="121"/>
    </row>
    <row r="47277" spans="37:37" ht="12.75">
      <c r="AK47277" s="121"/>
    </row>
    <row r="47278" spans="37:37" ht="12.75">
      <c r="AK47278" s="121"/>
    </row>
    <row r="47279" spans="37:37" ht="12.75">
      <c r="AK47279" s="121"/>
    </row>
    <row r="47280" spans="37:37" ht="12.75">
      <c r="AK47280" s="121"/>
    </row>
    <row r="47281" spans="37:37" ht="12.75">
      <c r="AK47281" s="121"/>
    </row>
    <row r="47282" spans="37:37" ht="12.75">
      <c r="AK47282" s="121"/>
    </row>
    <row r="47283" spans="37:37" ht="12.75">
      <c r="AK47283" s="121"/>
    </row>
    <row r="47284" spans="37:37" ht="12.75">
      <c r="AK47284" s="121"/>
    </row>
    <row r="47285" spans="37:37" ht="12.75">
      <c r="AK47285" s="121"/>
    </row>
    <row r="47286" spans="37:37" ht="12.75">
      <c r="AK47286" s="121"/>
    </row>
    <row r="47287" spans="37:37" ht="12.75">
      <c r="AK47287" s="121"/>
    </row>
    <row r="47288" spans="37:37" ht="12.75">
      <c r="AK47288" s="121"/>
    </row>
    <row r="47289" spans="37:37" ht="12.75">
      <c r="AK47289" s="121"/>
    </row>
    <row r="47290" spans="37:37" ht="12.75">
      <c r="AK47290" s="121"/>
    </row>
    <row r="47291" spans="37:37" ht="12.75">
      <c r="AK47291" s="121"/>
    </row>
    <row r="47292" spans="37:37" ht="12.75">
      <c r="AK47292" s="121"/>
    </row>
    <row r="47293" spans="37:37" ht="12.75">
      <c r="AK47293" s="121"/>
    </row>
    <row r="47294" spans="37:37" ht="12.75">
      <c r="AK47294" s="121"/>
    </row>
    <row r="47295" spans="37:37" ht="12.75">
      <c r="AK47295" s="121"/>
    </row>
    <row r="47296" spans="37:37" ht="12.75">
      <c r="AK47296" s="121"/>
    </row>
    <row r="47297" spans="37:37" ht="12.75">
      <c r="AK47297" s="121"/>
    </row>
    <row r="47298" spans="37:37" ht="12.75">
      <c r="AK47298" s="121"/>
    </row>
    <row r="47299" spans="37:37" ht="12.75">
      <c r="AK47299" s="121"/>
    </row>
    <row r="47300" spans="37:37" ht="12.75">
      <c r="AK47300" s="121"/>
    </row>
    <row r="47301" spans="37:37" ht="12.75">
      <c r="AK47301" s="121"/>
    </row>
    <row r="47302" spans="37:37" ht="12.75">
      <c r="AK47302" s="121"/>
    </row>
    <row r="47303" spans="37:37" ht="12.75">
      <c r="AK47303" s="121"/>
    </row>
    <row r="47304" spans="37:37" ht="12.75">
      <c r="AK47304" s="121"/>
    </row>
    <row r="47305" spans="37:37" ht="12.75">
      <c r="AK47305" s="121"/>
    </row>
    <row r="47306" spans="37:37" ht="12.75">
      <c r="AK47306" s="121"/>
    </row>
    <row r="47307" spans="37:37" ht="12.75">
      <c r="AK47307" s="121"/>
    </row>
    <row r="47308" spans="37:37" ht="12.75">
      <c r="AK47308" s="121"/>
    </row>
    <row r="47309" spans="37:37" ht="12.75">
      <c r="AK47309" s="121"/>
    </row>
    <row r="47310" spans="37:37" ht="12.75">
      <c r="AK47310" s="121"/>
    </row>
    <row r="47311" spans="37:37" ht="12.75">
      <c r="AK47311" s="121"/>
    </row>
    <row r="47312" spans="37:37" ht="12.75">
      <c r="AK47312" s="121"/>
    </row>
    <row r="47313" spans="37:37" ht="12.75">
      <c r="AK47313" s="121"/>
    </row>
    <row r="47314" spans="37:37" ht="12.75">
      <c r="AK47314" s="121"/>
    </row>
    <row r="47315" spans="37:37" ht="12.75">
      <c r="AK47315" s="121"/>
    </row>
    <row r="47316" spans="37:37" ht="12.75">
      <c r="AK47316" s="121"/>
    </row>
    <row r="47317" spans="37:37" ht="12.75">
      <c r="AK47317" s="121"/>
    </row>
    <row r="47318" spans="37:37" ht="12.75">
      <c r="AK47318" s="121"/>
    </row>
    <row r="47319" spans="37:37" ht="12.75">
      <c r="AK47319" s="121"/>
    </row>
    <row r="47320" spans="37:37" ht="12.75">
      <c r="AK47320" s="121"/>
    </row>
    <row r="47321" spans="37:37" ht="12.75">
      <c r="AK47321" s="121"/>
    </row>
    <row r="47322" spans="37:37" ht="12.75">
      <c r="AK47322" s="121"/>
    </row>
    <row r="47323" spans="37:37" ht="12.75">
      <c r="AK47323" s="121"/>
    </row>
    <row r="47324" spans="37:37" ht="12.75">
      <c r="AK47324" s="121"/>
    </row>
    <row r="47325" spans="37:37" ht="12.75">
      <c r="AK47325" s="121"/>
    </row>
    <row r="47326" spans="37:37" ht="12.75">
      <c r="AK47326" s="121"/>
    </row>
    <row r="47327" spans="37:37" ht="12.75">
      <c r="AK47327" s="121"/>
    </row>
    <row r="47328" spans="37:37" ht="12.75">
      <c r="AK47328" s="121"/>
    </row>
    <row r="47329" spans="37:37" ht="12.75">
      <c r="AK47329" s="121"/>
    </row>
    <row r="47330" spans="37:37" ht="12.75">
      <c r="AK47330" s="121"/>
    </row>
    <row r="47331" spans="37:37" ht="12.75">
      <c r="AK47331" s="121"/>
    </row>
    <row r="47332" spans="37:37" ht="12.75">
      <c r="AK47332" s="121"/>
    </row>
    <row r="47333" spans="37:37" ht="12.75">
      <c r="AK47333" s="121"/>
    </row>
    <row r="47334" spans="37:37" ht="12.75">
      <c r="AK47334" s="121"/>
    </row>
    <row r="47335" spans="37:37" ht="12.75">
      <c r="AK47335" s="121"/>
    </row>
    <row r="47336" spans="37:37" ht="12.75">
      <c r="AK47336" s="121"/>
    </row>
    <row r="47337" spans="37:37" ht="12.75">
      <c r="AK47337" s="121"/>
    </row>
    <row r="47338" spans="37:37" ht="12.75">
      <c r="AK47338" s="121"/>
    </row>
    <row r="47339" spans="37:37" ht="12.75">
      <c r="AK47339" s="121"/>
    </row>
    <row r="47340" spans="37:37" ht="12.75">
      <c r="AK47340" s="121"/>
    </row>
    <row r="47341" spans="37:37" ht="12.75">
      <c r="AK47341" s="121"/>
    </row>
    <row r="47342" spans="37:37" ht="12.75">
      <c r="AK47342" s="121"/>
    </row>
    <row r="47343" spans="37:37" ht="12.75">
      <c r="AK47343" s="121"/>
    </row>
    <row r="47344" spans="37:37" ht="12.75">
      <c r="AK47344" s="121"/>
    </row>
    <row r="47345" spans="37:37" ht="12.75">
      <c r="AK47345" s="121"/>
    </row>
    <row r="47346" spans="37:37" ht="12.75">
      <c r="AK47346" s="121"/>
    </row>
    <row r="47347" spans="37:37" ht="12.75">
      <c r="AK47347" s="121"/>
    </row>
    <row r="47348" spans="37:37" ht="12.75">
      <c r="AK47348" s="121"/>
    </row>
    <row r="47349" spans="37:37" ht="12.75">
      <c r="AK47349" s="121"/>
    </row>
    <row r="47350" spans="37:37" ht="12.75">
      <c r="AK47350" s="121"/>
    </row>
    <row r="47351" spans="37:37" ht="12.75">
      <c r="AK47351" s="121"/>
    </row>
    <row r="47352" spans="37:37" ht="12.75">
      <c r="AK47352" s="121"/>
    </row>
    <row r="47353" spans="37:37" ht="12.75">
      <c r="AK47353" s="121"/>
    </row>
    <row r="47354" spans="37:37" ht="12.75">
      <c r="AK47354" s="121"/>
    </row>
    <row r="47355" spans="37:37" ht="12.75">
      <c r="AK47355" s="121"/>
    </row>
    <row r="47356" spans="37:37" ht="12.75">
      <c r="AK47356" s="121"/>
    </row>
    <row r="47357" spans="37:37" ht="12.75">
      <c r="AK47357" s="121"/>
    </row>
    <row r="47358" spans="37:37" ht="12.75">
      <c r="AK47358" s="121"/>
    </row>
    <row r="47359" spans="37:37" ht="12.75">
      <c r="AK47359" s="121"/>
    </row>
    <row r="47360" spans="37:37" ht="12.75">
      <c r="AK47360" s="121"/>
    </row>
    <row r="47361" spans="37:37" ht="12.75">
      <c r="AK47361" s="121"/>
    </row>
    <row r="47362" spans="37:37" ht="12.75">
      <c r="AK47362" s="121"/>
    </row>
    <row r="47363" spans="37:37" ht="12.75">
      <c r="AK47363" s="121"/>
    </row>
    <row r="47364" spans="37:37" ht="12.75">
      <c r="AK47364" s="121"/>
    </row>
    <row r="47365" spans="37:37" ht="12.75">
      <c r="AK47365" s="121"/>
    </row>
    <row r="47366" spans="37:37" ht="12.75">
      <c r="AK47366" s="121"/>
    </row>
    <row r="47367" spans="37:37" ht="12.75">
      <c r="AK47367" s="121"/>
    </row>
    <row r="47368" spans="37:37" ht="12.75">
      <c r="AK47368" s="121"/>
    </row>
    <row r="47369" spans="37:37" ht="12.75">
      <c r="AK47369" s="121"/>
    </row>
    <row r="47370" spans="37:37" ht="12.75">
      <c r="AK47370" s="121"/>
    </row>
    <row r="47371" spans="37:37" ht="12.75">
      <c r="AK47371" s="121"/>
    </row>
    <row r="47372" spans="37:37" ht="12.75">
      <c r="AK47372" s="121"/>
    </row>
    <row r="47373" spans="37:37" ht="12.75">
      <c r="AK47373" s="121"/>
    </row>
    <row r="47374" spans="37:37" ht="12.75">
      <c r="AK47374" s="121"/>
    </row>
    <row r="47375" spans="37:37" ht="12.75">
      <c r="AK47375" s="121"/>
    </row>
    <row r="47376" spans="37:37" ht="12.75">
      <c r="AK47376" s="121"/>
    </row>
    <row r="47377" spans="37:37" ht="12.75">
      <c r="AK47377" s="121"/>
    </row>
    <row r="47378" spans="37:37" ht="12.75">
      <c r="AK47378" s="121"/>
    </row>
    <row r="47379" spans="37:37" ht="12.75">
      <c r="AK47379" s="121"/>
    </row>
    <row r="47380" spans="37:37" ht="12.75">
      <c r="AK47380" s="121"/>
    </row>
    <row r="47381" spans="37:37" ht="12.75">
      <c r="AK47381" s="121"/>
    </row>
    <row r="47382" spans="37:37" ht="12.75">
      <c r="AK47382" s="121"/>
    </row>
    <row r="47383" spans="37:37" ht="12.75">
      <c r="AK47383" s="121"/>
    </row>
    <row r="47384" spans="37:37" ht="12.75">
      <c r="AK47384" s="121"/>
    </row>
    <row r="47385" spans="37:37" ht="12.75">
      <c r="AK47385" s="121"/>
    </row>
    <row r="47386" spans="37:37" ht="12.75">
      <c r="AK47386" s="121"/>
    </row>
    <row r="47387" spans="37:37" ht="12.75">
      <c r="AK47387" s="121"/>
    </row>
    <row r="47388" spans="37:37" ht="12.75">
      <c r="AK47388" s="121"/>
    </row>
    <row r="47389" spans="37:37" ht="12.75">
      <c r="AK47389" s="121"/>
    </row>
    <row r="47390" spans="37:37" ht="12.75">
      <c r="AK47390" s="121"/>
    </row>
    <row r="47391" spans="37:37" ht="12.75">
      <c r="AK47391" s="121"/>
    </row>
    <row r="47392" spans="37:37" ht="12.75">
      <c r="AK47392" s="121"/>
    </row>
    <row r="47393" spans="37:37" ht="12.75">
      <c r="AK47393" s="121"/>
    </row>
    <row r="47394" spans="37:37" ht="12.75">
      <c r="AK47394" s="121"/>
    </row>
    <row r="47395" spans="37:37" ht="12.75">
      <c r="AK47395" s="121"/>
    </row>
    <row r="47396" spans="37:37" ht="12.75">
      <c r="AK47396" s="121"/>
    </row>
    <row r="47397" spans="37:37" ht="12.75">
      <c r="AK47397" s="121"/>
    </row>
    <row r="47398" spans="37:37" ht="12.75">
      <c r="AK47398" s="121"/>
    </row>
    <row r="47399" spans="37:37" ht="12.75">
      <c r="AK47399" s="121"/>
    </row>
    <row r="47400" spans="37:37" ht="12.75">
      <c r="AK47400" s="121"/>
    </row>
    <row r="47401" spans="37:37" ht="12.75">
      <c r="AK47401" s="121"/>
    </row>
    <row r="47402" spans="37:37" ht="12.75">
      <c r="AK47402" s="121"/>
    </row>
    <row r="47403" spans="37:37" ht="12.75">
      <c r="AK47403" s="121"/>
    </row>
    <row r="47404" spans="37:37" ht="12.75">
      <c r="AK47404" s="121"/>
    </row>
    <row r="47405" spans="37:37" ht="12.75">
      <c r="AK47405" s="121"/>
    </row>
    <row r="47406" spans="37:37" ht="12.75">
      <c r="AK47406" s="121"/>
    </row>
    <row r="47407" spans="37:37" ht="12.75">
      <c r="AK47407" s="121"/>
    </row>
    <row r="47408" spans="37:37" ht="12.75">
      <c r="AK47408" s="121"/>
    </row>
    <row r="47409" spans="37:37" ht="12.75">
      <c r="AK47409" s="121"/>
    </row>
    <row r="47410" spans="37:37" ht="12.75">
      <c r="AK47410" s="121"/>
    </row>
    <row r="47411" spans="37:37" ht="12.75">
      <c r="AK47411" s="121"/>
    </row>
    <row r="47412" spans="37:37" ht="12.75">
      <c r="AK47412" s="121"/>
    </row>
    <row r="47413" spans="37:37" ht="12.75">
      <c r="AK47413" s="121"/>
    </row>
    <row r="47414" spans="37:37" ht="12.75">
      <c r="AK47414" s="121"/>
    </row>
    <row r="47415" spans="37:37" ht="12.75">
      <c r="AK47415" s="121"/>
    </row>
    <row r="47416" spans="37:37" ht="12.75">
      <c r="AK47416" s="121"/>
    </row>
    <row r="47417" spans="37:37" ht="12.75">
      <c r="AK47417" s="121"/>
    </row>
    <row r="47418" spans="37:37" ht="12.75">
      <c r="AK47418" s="121"/>
    </row>
    <row r="47419" spans="37:37" ht="12.75">
      <c r="AK47419" s="121"/>
    </row>
    <row r="47420" spans="37:37" ht="12.75">
      <c r="AK47420" s="121"/>
    </row>
    <row r="47421" spans="37:37" ht="12.75">
      <c r="AK47421" s="121"/>
    </row>
    <row r="47422" spans="37:37" ht="12.75">
      <c r="AK47422" s="121"/>
    </row>
    <row r="47423" spans="37:37" ht="12.75">
      <c r="AK47423" s="121"/>
    </row>
    <row r="47424" spans="37:37" ht="12.75">
      <c r="AK47424" s="121"/>
    </row>
    <row r="47425" spans="37:37" ht="12.75">
      <c r="AK47425" s="121"/>
    </row>
    <row r="47426" spans="37:37" ht="12.75">
      <c r="AK47426" s="121"/>
    </row>
    <row r="47427" spans="37:37" ht="12.75">
      <c r="AK47427" s="121"/>
    </row>
    <row r="47428" spans="37:37" ht="12.75">
      <c r="AK47428" s="121"/>
    </row>
    <row r="47429" spans="37:37" ht="12.75">
      <c r="AK47429" s="121"/>
    </row>
    <row r="47430" spans="37:37" ht="12.75">
      <c r="AK47430" s="121"/>
    </row>
    <row r="47431" spans="37:37" ht="12.75">
      <c r="AK47431" s="121"/>
    </row>
    <row r="47432" spans="37:37" ht="12.75">
      <c r="AK47432" s="121"/>
    </row>
    <row r="47433" spans="37:37" ht="12.75">
      <c r="AK47433" s="121"/>
    </row>
    <row r="47434" spans="37:37" ht="12.75">
      <c r="AK47434" s="121"/>
    </row>
    <row r="47435" spans="37:37" ht="12.75">
      <c r="AK47435" s="121"/>
    </row>
    <row r="47436" spans="37:37" ht="12.75">
      <c r="AK47436" s="121"/>
    </row>
    <row r="47437" spans="37:37" ht="12.75">
      <c r="AK47437" s="121"/>
    </row>
    <row r="47438" spans="37:37" ht="12.75">
      <c r="AK47438" s="121"/>
    </row>
    <row r="47439" spans="37:37" ht="12.75">
      <c r="AK47439" s="121"/>
    </row>
    <row r="47440" spans="37:37" ht="12.75">
      <c r="AK47440" s="121"/>
    </row>
    <row r="47441" spans="37:37" ht="12.75">
      <c r="AK47441" s="121"/>
    </row>
    <row r="47442" spans="37:37" ht="12.75">
      <c r="AK47442" s="121"/>
    </row>
    <row r="47443" spans="37:37" ht="12.75">
      <c r="AK47443" s="121"/>
    </row>
    <row r="47444" spans="37:37" ht="12.75">
      <c r="AK47444" s="121"/>
    </row>
    <row r="47445" spans="37:37" ht="12.75">
      <c r="AK47445" s="121"/>
    </row>
    <row r="47446" spans="37:37" ht="12.75">
      <c r="AK47446" s="121"/>
    </row>
    <row r="47447" spans="37:37" ht="12.75">
      <c r="AK47447" s="121"/>
    </row>
    <row r="47448" spans="37:37" ht="12.75">
      <c r="AK47448" s="121"/>
    </row>
    <row r="47449" spans="37:37" ht="12.75">
      <c r="AK47449" s="121"/>
    </row>
    <row r="47450" spans="37:37" ht="12.75">
      <c r="AK47450" s="121"/>
    </row>
    <row r="47451" spans="37:37" ht="12.75">
      <c r="AK47451" s="121"/>
    </row>
    <row r="47452" spans="37:37" ht="12.75">
      <c r="AK47452" s="121"/>
    </row>
    <row r="47453" spans="37:37" ht="12.75">
      <c r="AK47453" s="121"/>
    </row>
    <row r="47454" spans="37:37" ht="12.75">
      <c r="AK47454" s="121"/>
    </row>
    <row r="47455" spans="37:37" ht="12.75">
      <c r="AK47455" s="121"/>
    </row>
    <row r="47456" spans="37:37" ht="12.75">
      <c r="AK47456" s="121"/>
    </row>
    <row r="47457" spans="37:37" ht="12.75">
      <c r="AK47457" s="121"/>
    </row>
    <row r="47458" spans="37:37" ht="12.75">
      <c r="AK47458" s="121"/>
    </row>
    <row r="47459" spans="37:37" ht="12.75">
      <c r="AK47459" s="121"/>
    </row>
    <row r="47460" spans="37:37" ht="12.75">
      <c r="AK47460" s="121"/>
    </row>
    <row r="47461" spans="37:37" ht="12.75">
      <c r="AK47461" s="121"/>
    </row>
    <row r="47462" spans="37:37" ht="12.75">
      <c r="AK47462" s="121"/>
    </row>
    <row r="47463" spans="37:37" ht="12.75">
      <c r="AK47463" s="121"/>
    </row>
    <row r="47464" spans="37:37" ht="12.75">
      <c r="AK47464" s="121"/>
    </row>
    <row r="47465" spans="37:37" ht="12.75">
      <c r="AK47465" s="121"/>
    </row>
    <row r="47466" spans="37:37" ht="12.75">
      <c r="AK47466" s="121"/>
    </row>
    <row r="47467" spans="37:37" ht="12.75">
      <c r="AK47467" s="121"/>
    </row>
    <row r="47468" spans="37:37" ht="12.75">
      <c r="AK47468" s="121"/>
    </row>
    <row r="47469" spans="37:37" ht="12.75">
      <c r="AK47469" s="121"/>
    </row>
    <row r="47470" spans="37:37" ht="12.75">
      <c r="AK47470" s="121"/>
    </row>
    <row r="47471" spans="37:37" ht="12.75">
      <c r="AK47471" s="121"/>
    </row>
    <row r="47472" spans="37:37" ht="12.75">
      <c r="AK47472" s="121"/>
    </row>
    <row r="47473" spans="37:37" ht="12.75">
      <c r="AK47473" s="121"/>
    </row>
    <row r="47474" spans="37:37" ht="12.75">
      <c r="AK47474" s="121"/>
    </row>
    <row r="47475" spans="37:37" ht="12.75">
      <c r="AK47475" s="121"/>
    </row>
    <row r="47476" spans="37:37" ht="12.75">
      <c r="AK47476" s="121"/>
    </row>
    <row r="47477" spans="37:37" ht="12.75">
      <c r="AK47477" s="121"/>
    </row>
    <row r="47478" spans="37:37" ht="12.75">
      <c r="AK47478" s="121"/>
    </row>
    <row r="47479" spans="37:37" ht="12.75">
      <c r="AK47479" s="121"/>
    </row>
    <row r="47480" spans="37:37" ht="12.75">
      <c r="AK47480" s="121"/>
    </row>
    <row r="47481" spans="37:37" ht="12.75">
      <c r="AK47481" s="121"/>
    </row>
    <row r="47482" spans="37:37" ht="12.75">
      <c r="AK47482" s="121"/>
    </row>
    <row r="47483" spans="37:37" ht="12.75">
      <c r="AK47483" s="121"/>
    </row>
    <row r="47484" spans="37:37" ht="12.75">
      <c r="AK47484" s="121"/>
    </row>
    <row r="47485" spans="37:37" ht="12.75">
      <c r="AK47485" s="121"/>
    </row>
    <row r="47486" spans="37:37" ht="12.75">
      <c r="AK47486" s="121"/>
    </row>
    <row r="47487" spans="37:37" ht="12.75">
      <c r="AK47487" s="121"/>
    </row>
    <row r="47488" spans="37:37" ht="12.75">
      <c r="AK47488" s="121"/>
    </row>
    <row r="47489" spans="37:37" ht="12.75">
      <c r="AK47489" s="121"/>
    </row>
    <row r="47490" spans="37:37" ht="12.75">
      <c r="AK47490" s="121"/>
    </row>
    <row r="47491" spans="37:37" ht="12.75">
      <c r="AK47491" s="121"/>
    </row>
    <row r="47492" spans="37:37" ht="12.75">
      <c r="AK47492" s="121"/>
    </row>
    <row r="47493" spans="37:37" ht="12.75">
      <c r="AK47493" s="121"/>
    </row>
    <row r="47494" spans="37:37" ht="12.75">
      <c r="AK47494" s="121"/>
    </row>
    <row r="47495" spans="37:37" ht="12.75">
      <c r="AK47495" s="121"/>
    </row>
    <row r="47496" spans="37:37" ht="12.75">
      <c r="AK47496" s="121"/>
    </row>
    <row r="47497" spans="37:37" ht="12.75">
      <c r="AK47497" s="121"/>
    </row>
    <row r="47498" spans="37:37" ht="12.75">
      <c r="AK47498" s="121"/>
    </row>
    <row r="47499" spans="37:37" ht="12.75">
      <c r="AK47499" s="121"/>
    </row>
    <row r="47500" spans="37:37" ht="12.75">
      <c r="AK47500" s="121"/>
    </row>
    <row r="47501" spans="37:37" ht="12.75">
      <c r="AK47501" s="121"/>
    </row>
    <row r="47502" spans="37:37" ht="12.75">
      <c r="AK47502" s="121"/>
    </row>
    <row r="47503" spans="37:37" ht="12.75">
      <c r="AK47503" s="121"/>
    </row>
    <row r="47504" spans="37:37" ht="12.75">
      <c r="AK47504" s="121"/>
    </row>
    <row r="47505" spans="37:37" ht="12.75">
      <c r="AK47505" s="121"/>
    </row>
    <row r="47506" spans="37:37" ht="12.75">
      <c r="AK47506" s="121"/>
    </row>
    <row r="47507" spans="37:37" ht="12.75">
      <c r="AK47507" s="121"/>
    </row>
    <row r="47508" spans="37:37" ht="12.75">
      <c r="AK47508" s="121"/>
    </row>
    <row r="47509" spans="37:37" ht="12.75">
      <c r="AK47509" s="121"/>
    </row>
    <row r="47510" spans="37:37" ht="12.75">
      <c r="AK47510" s="121"/>
    </row>
    <row r="47511" spans="37:37" ht="12.75">
      <c r="AK47511" s="121"/>
    </row>
    <row r="47512" spans="37:37" ht="12.75">
      <c r="AK47512" s="121"/>
    </row>
    <row r="47513" spans="37:37" ht="12.75">
      <c r="AK47513" s="121"/>
    </row>
    <row r="47514" spans="37:37" ht="12.75">
      <c r="AK47514" s="121"/>
    </row>
    <row r="47515" spans="37:37" ht="12.75">
      <c r="AK47515" s="121"/>
    </row>
    <row r="47516" spans="37:37" ht="12.75">
      <c r="AK47516" s="121"/>
    </row>
    <row r="47517" spans="37:37" ht="12.75">
      <c r="AK47517" s="121"/>
    </row>
    <row r="47518" spans="37:37" ht="12.75">
      <c r="AK47518" s="121"/>
    </row>
    <row r="47519" spans="37:37" ht="12.75">
      <c r="AK47519" s="121"/>
    </row>
    <row r="47520" spans="37:37" ht="12.75">
      <c r="AK47520" s="121"/>
    </row>
    <row r="47521" spans="37:37" ht="12.75">
      <c r="AK47521" s="121"/>
    </row>
    <row r="47522" spans="37:37" ht="12.75">
      <c r="AK47522" s="121"/>
    </row>
    <row r="47523" spans="37:37" ht="12.75">
      <c r="AK47523" s="121"/>
    </row>
    <row r="47524" spans="37:37" ht="12.75">
      <c r="AK47524" s="121"/>
    </row>
    <row r="47525" spans="37:37" ht="12.75">
      <c r="AK47525" s="121"/>
    </row>
    <row r="47526" spans="37:37" ht="12.75">
      <c r="AK47526" s="121"/>
    </row>
    <row r="47527" spans="37:37" ht="12.75">
      <c r="AK47527" s="121"/>
    </row>
    <row r="47528" spans="37:37" ht="12.75">
      <c r="AK47528" s="121"/>
    </row>
    <row r="47529" spans="37:37" ht="12.75">
      <c r="AK47529" s="121"/>
    </row>
    <row r="47530" spans="37:37" ht="12.75">
      <c r="AK47530" s="121"/>
    </row>
    <row r="47531" spans="37:37" ht="12.75">
      <c r="AK47531" s="121"/>
    </row>
    <row r="47532" spans="37:37" ht="12.75">
      <c r="AK47532" s="121"/>
    </row>
    <row r="47533" spans="37:37" ht="12.75">
      <c r="AK47533" s="121"/>
    </row>
    <row r="47534" spans="37:37" ht="12.75">
      <c r="AK47534" s="121"/>
    </row>
    <row r="47535" spans="37:37" ht="12.75">
      <c r="AK47535" s="121"/>
    </row>
    <row r="47536" spans="37:37" ht="12.75">
      <c r="AK47536" s="121"/>
    </row>
    <row r="47537" spans="37:37" ht="12.75">
      <c r="AK47537" s="121"/>
    </row>
    <row r="47538" spans="37:37" ht="12.75">
      <c r="AK47538" s="121"/>
    </row>
    <row r="47539" spans="37:37" ht="12.75">
      <c r="AK47539" s="121"/>
    </row>
    <row r="47540" spans="37:37" ht="12.75">
      <c r="AK47540" s="121"/>
    </row>
    <row r="47541" spans="37:37" ht="12.75">
      <c r="AK47541" s="121"/>
    </row>
    <row r="47542" spans="37:37" ht="12.75">
      <c r="AK47542" s="121"/>
    </row>
    <row r="47543" spans="37:37" ht="12.75">
      <c r="AK47543" s="121"/>
    </row>
    <row r="47544" spans="37:37" ht="12.75">
      <c r="AK47544" s="121"/>
    </row>
    <row r="47545" spans="37:37" ht="12.75">
      <c r="AK47545" s="121"/>
    </row>
    <row r="47546" spans="37:37" ht="12.75">
      <c r="AK47546" s="121"/>
    </row>
    <row r="47547" spans="37:37" ht="12.75">
      <c r="AK47547" s="121"/>
    </row>
    <row r="47548" spans="37:37" ht="12.75">
      <c r="AK47548" s="121"/>
    </row>
    <row r="47549" spans="37:37" ht="12.75">
      <c r="AK47549" s="121"/>
    </row>
    <row r="47550" spans="37:37" ht="12.75">
      <c r="AK47550" s="121"/>
    </row>
    <row r="47551" spans="37:37" ht="12.75">
      <c r="AK47551" s="121"/>
    </row>
    <row r="47552" spans="37:37" ht="12.75">
      <c r="AK47552" s="121"/>
    </row>
    <row r="47553" spans="37:37" ht="12.75">
      <c r="AK47553" s="121"/>
    </row>
    <row r="47554" spans="37:37" ht="12.75">
      <c r="AK47554" s="121"/>
    </row>
    <row r="47555" spans="37:37" ht="12.75">
      <c r="AK47555" s="121"/>
    </row>
    <row r="47556" spans="37:37" ht="12.75">
      <c r="AK47556" s="121"/>
    </row>
    <row r="47557" spans="37:37" ht="12.75">
      <c r="AK47557" s="121"/>
    </row>
    <row r="47558" spans="37:37" ht="12.75">
      <c r="AK47558" s="121"/>
    </row>
    <row r="47559" spans="37:37" ht="12.75">
      <c r="AK47559" s="121"/>
    </row>
    <row r="47560" spans="37:37" ht="12.75">
      <c r="AK47560" s="121"/>
    </row>
    <row r="47561" spans="37:37" ht="12.75">
      <c r="AK47561" s="121"/>
    </row>
    <row r="47562" spans="37:37" ht="12.75">
      <c r="AK47562" s="121"/>
    </row>
    <row r="47563" spans="37:37" ht="12.75">
      <c r="AK47563" s="121"/>
    </row>
    <row r="47564" spans="37:37" ht="12.75">
      <c r="AK47564" s="121"/>
    </row>
    <row r="47565" spans="37:37" ht="12.75">
      <c r="AK47565" s="121"/>
    </row>
    <row r="47566" spans="37:37" ht="12.75">
      <c r="AK47566" s="121"/>
    </row>
    <row r="47567" spans="37:37" ht="12.75">
      <c r="AK47567" s="121"/>
    </row>
    <row r="47568" spans="37:37" ht="12.75">
      <c r="AK47568" s="121"/>
    </row>
    <row r="47569" spans="37:37" ht="12.75">
      <c r="AK47569" s="121"/>
    </row>
    <row r="47570" spans="37:37" ht="12.75">
      <c r="AK47570" s="121"/>
    </row>
    <row r="47571" spans="37:37" ht="12.75">
      <c r="AK47571" s="121"/>
    </row>
    <row r="47572" spans="37:37" ht="12.75">
      <c r="AK47572" s="121"/>
    </row>
    <row r="47573" spans="37:37" ht="12.75">
      <c r="AK47573" s="121"/>
    </row>
    <row r="47574" spans="37:37" ht="12.75">
      <c r="AK47574" s="121"/>
    </row>
    <row r="47575" spans="37:37" ht="12.75">
      <c r="AK47575" s="121"/>
    </row>
    <row r="47576" spans="37:37" ht="12.75">
      <c r="AK47576" s="121"/>
    </row>
    <row r="47577" spans="37:37" ht="12.75">
      <c r="AK47577" s="121"/>
    </row>
    <row r="47578" spans="37:37" ht="12.75">
      <c r="AK47578" s="121"/>
    </row>
    <row r="47579" spans="37:37" ht="12.75">
      <c r="AK47579" s="121"/>
    </row>
    <row r="47580" spans="37:37" ht="12.75">
      <c r="AK47580" s="121"/>
    </row>
    <row r="47581" spans="37:37" ht="12.75">
      <c r="AK47581" s="121"/>
    </row>
    <row r="47582" spans="37:37" ht="12.75">
      <c r="AK47582" s="121"/>
    </row>
    <row r="47583" spans="37:37" ht="12.75">
      <c r="AK47583" s="121"/>
    </row>
    <row r="47584" spans="37:37" ht="12.75">
      <c r="AK47584" s="121"/>
    </row>
    <row r="47585" spans="37:37" ht="12.75">
      <c r="AK47585" s="121"/>
    </row>
    <row r="47586" spans="37:37" ht="12.75">
      <c r="AK47586" s="121"/>
    </row>
    <row r="47587" spans="37:37" ht="12.75">
      <c r="AK47587" s="121"/>
    </row>
    <row r="47588" spans="37:37" ht="12.75">
      <c r="AK47588" s="121"/>
    </row>
    <row r="47589" spans="37:37" ht="12.75">
      <c r="AK47589" s="121"/>
    </row>
    <row r="47590" spans="37:37" ht="12.75">
      <c r="AK47590" s="121"/>
    </row>
    <row r="47591" spans="37:37" ht="12.75">
      <c r="AK47591" s="121"/>
    </row>
    <row r="47592" spans="37:37" ht="12.75">
      <c r="AK47592" s="121"/>
    </row>
    <row r="47593" spans="37:37" ht="12.75">
      <c r="AK47593" s="121"/>
    </row>
    <row r="47594" spans="37:37" ht="12.75">
      <c r="AK47594" s="121"/>
    </row>
    <row r="47595" spans="37:37" ht="12.75">
      <c r="AK47595" s="121"/>
    </row>
    <row r="47596" spans="37:37" ht="12.75">
      <c r="AK47596" s="121"/>
    </row>
    <row r="47597" spans="37:37" ht="12.75">
      <c r="AK47597" s="121"/>
    </row>
    <row r="47598" spans="37:37" ht="12.75">
      <c r="AK47598" s="121"/>
    </row>
    <row r="47599" spans="37:37" ht="12.75">
      <c r="AK47599" s="121"/>
    </row>
    <row r="47600" spans="37:37" ht="12.75">
      <c r="AK47600" s="121"/>
    </row>
    <row r="47601" spans="37:37" ht="12.75">
      <c r="AK47601" s="121"/>
    </row>
    <row r="47602" spans="37:37" ht="12.75">
      <c r="AK47602" s="121"/>
    </row>
    <row r="47603" spans="37:37" ht="12.75">
      <c r="AK47603" s="121"/>
    </row>
    <row r="47604" spans="37:37" ht="12.75">
      <c r="AK47604" s="121"/>
    </row>
    <row r="47605" spans="37:37" ht="12.75">
      <c r="AK47605" s="121"/>
    </row>
    <row r="47606" spans="37:37" ht="12.75">
      <c r="AK47606" s="121"/>
    </row>
    <row r="47607" spans="37:37" ht="12.75">
      <c r="AK47607" s="121"/>
    </row>
    <row r="47608" spans="37:37" ht="12.75">
      <c r="AK47608" s="121"/>
    </row>
    <row r="47609" spans="37:37" ht="12.75">
      <c r="AK47609" s="121"/>
    </row>
    <row r="47610" spans="37:37" ht="12.75">
      <c r="AK47610" s="121"/>
    </row>
    <row r="47611" spans="37:37" ht="12.75">
      <c r="AK47611" s="121"/>
    </row>
    <row r="47612" spans="37:37" ht="12.75">
      <c r="AK47612" s="121"/>
    </row>
    <row r="47613" spans="37:37" ht="12.75">
      <c r="AK47613" s="121"/>
    </row>
    <row r="47614" spans="37:37" ht="12.75">
      <c r="AK47614" s="121"/>
    </row>
    <row r="47615" spans="37:37" ht="12.75">
      <c r="AK47615" s="121"/>
    </row>
    <row r="47616" spans="37:37" ht="12.75">
      <c r="AK47616" s="121"/>
    </row>
    <row r="47617" spans="37:37" ht="12.75">
      <c r="AK47617" s="121"/>
    </row>
    <row r="47618" spans="37:37" ht="12.75">
      <c r="AK47618" s="121"/>
    </row>
    <row r="47619" spans="37:37" ht="12.75">
      <c r="AK47619" s="121"/>
    </row>
    <row r="47620" spans="37:37" ht="12.75">
      <c r="AK47620" s="121"/>
    </row>
    <row r="47621" spans="37:37" ht="12.75">
      <c r="AK47621" s="121"/>
    </row>
    <row r="47622" spans="37:37" ht="12.75">
      <c r="AK47622" s="121"/>
    </row>
    <row r="47623" spans="37:37" ht="12.75">
      <c r="AK47623" s="121"/>
    </row>
    <row r="47624" spans="37:37" ht="12.75">
      <c r="AK47624" s="121"/>
    </row>
    <row r="47625" spans="37:37" ht="12.75">
      <c r="AK47625" s="121"/>
    </row>
    <row r="47626" spans="37:37" ht="12.75">
      <c r="AK47626" s="121"/>
    </row>
    <row r="47627" spans="37:37" ht="12.75">
      <c r="AK47627" s="121"/>
    </row>
    <row r="47628" spans="37:37" ht="12.75">
      <c r="AK47628" s="121"/>
    </row>
    <row r="47629" spans="37:37" ht="12.75">
      <c r="AK47629" s="121"/>
    </row>
    <row r="47630" spans="37:37" ht="12.75">
      <c r="AK47630" s="121"/>
    </row>
    <row r="47631" spans="37:37" ht="12.75">
      <c r="AK47631" s="121"/>
    </row>
    <row r="47632" spans="37:37" ht="12.75">
      <c r="AK47632" s="121"/>
    </row>
    <row r="47633" spans="37:37" ht="12.75">
      <c r="AK47633" s="121"/>
    </row>
    <row r="47634" spans="37:37" ht="12.75">
      <c r="AK47634" s="121"/>
    </row>
    <row r="47635" spans="37:37" ht="12.75">
      <c r="AK47635" s="121"/>
    </row>
    <row r="47636" spans="37:37" ht="12.75">
      <c r="AK47636" s="121"/>
    </row>
    <row r="47637" spans="37:37" ht="12.75">
      <c r="AK47637" s="121"/>
    </row>
    <row r="47638" spans="37:37" ht="12.75">
      <c r="AK47638" s="121"/>
    </row>
    <row r="47639" spans="37:37" ht="12.75">
      <c r="AK47639" s="121"/>
    </row>
    <row r="47640" spans="37:37" ht="12.75">
      <c r="AK47640" s="121"/>
    </row>
    <row r="47641" spans="37:37" ht="12.75">
      <c r="AK47641" s="121"/>
    </row>
    <row r="47642" spans="37:37" ht="12.75">
      <c r="AK47642" s="121"/>
    </row>
    <row r="47643" spans="37:37" ht="12.75">
      <c r="AK47643" s="121"/>
    </row>
    <row r="47644" spans="37:37" ht="12.75">
      <c r="AK47644" s="121"/>
    </row>
    <row r="47645" spans="37:37" ht="12.75">
      <c r="AK47645" s="121"/>
    </row>
    <row r="47646" spans="37:37" ht="12.75">
      <c r="AK47646" s="121"/>
    </row>
    <row r="47647" spans="37:37" ht="12.75">
      <c r="AK47647" s="121"/>
    </row>
    <row r="47648" spans="37:37" ht="12.75">
      <c r="AK47648" s="121"/>
    </row>
    <row r="47649" spans="37:37" ht="12.75">
      <c r="AK47649" s="121"/>
    </row>
    <row r="47650" spans="37:37" ht="12.75">
      <c r="AK47650" s="121"/>
    </row>
    <row r="47651" spans="37:37" ht="12.75">
      <c r="AK47651" s="121"/>
    </row>
    <row r="47652" spans="37:37" ht="12.75">
      <c r="AK47652" s="121"/>
    </row>
    <row r="47653" spans="37:37" ht="12.75">
      <c r="AK47653" s="121"/>
    </row>
    <row r="47654" spans="37:37" ht="12.75">
      <c r="AK47654" s="121"/>
    </row>
    <row r="47655" spans="37:37" ht="12.75">
      <c r="AK47655" s="121"/>
    </row>
    <row r="47656" spans="37:37" ht="12.75">
      <c r="AK47656" s="121"/>
    </row>
    <row r="47657" spans="37:37" ht="12.75">
      <c r="AK47657" s="121"/>
    </row>
    <row r="47658" spans="37:37" ht="12.75">
      <c r="AK47658" s="121"/>
    </row>
    <row r="47659" spans="37:37" ht="12.75">
      <c r="AK47659" s="121"/>
    </row>
    <row r="47660" spans="37:37" ht="12.75">
      <c r="AK47660" s="121"/>
    </row>
    <row r="47661" spans="37:37" ht="12.75">
      <c r="AK47661" s="121"/>
    </row>
    <row r="47662" spans="37:37" ht="12.75">
      <c r="AK47662" s="121"/>
    </row>
    <row r="47663" spans="37:37" ht="12.75">
      <c r="AK47663" s="121"/>
    </row>
    <row r="47664" spans="37:37" ht="12.75">
      <c r="AK47664" s="121"/>
    </row>
    <row r="47665" spans="37:37" ht="12.75">
      <c r="AK47665" s="121"/>
    </row>
    <row r="47666" spans="37:37" ht="12.75">
      <c r="AK47666" s="121"/>
    </row>
    <row r="47667" spans="37:37" ht="12.75">
      <c r="AK47667" s="121"/>
    </row>
    <row r="47668" spans="37:37" ht="12.75">
      <c r="AK47668" s="121"/>
    </row>
    <row r="47669" spans="37:37" ht="12.75">
      <c r="AK47669" s="121"/>
    </row>
    <row r="47670" spans="37:37" ht="12.75">
      <c r="AK47670" s="121"/>
    </row>
    <row r="47671" spans="37:37" ht="12.75">
      <c r="AK47671" s="121"/>
    </row>
    <row r="47672" spans="37:37" ht="12.75">
      <c r="AK47672" s="121"/>
    </row>
    <row r="47673" spans="37:37" ht="12.75">
      <c r="AK47673" s="121"/>
    </row>
    <row r="47674" spans="37:37" ht="12.75">
      <c r="AK47674" s="121"/>
    </row>
    <row r="47675" spans="37:37" ht="12.75">
      <c r="AK47675" s="121"/>
    </row>
    <row r="47676" spans="37:37" ht="12.75">
      <c r="AK47676" s="121"/>
    </row>
    <row r="47677" spans="37:37" ht="12.75">
      <c r="AK47677" s="121"/>
    </row>
    <row r="47678" spans="37:37" ht="12.75">
      <c r="AK47678" s="121"/>
    </row>
    <row r="47679" spans="37:37" ht="12.75">
      <c r="AK47679" s="121"/>
    </row>
    <row r="47680" spans="37:37" ht="12.75">
      <c r="AK47680" s="121"/>
    </row>
    <row r="47681" spans="37:37" ht="12.75">
      <c r="AK47681" s="121"/>
    </row>
    <row r="47682" spans="37:37" ht="12.75">
      <c r="AK47682" s="121"/>
    </row>
    <row r="47683" spans="37:37" ht="12.75">
      <c r="AK47683" s="121"/>
    </row>
    <row r="47684" spans="37:37" ht="12.75">
      <c r="AK47684" s="121"/>
    </row>
    <row r="47685" spans="37:37" ht="12.75">
      <c r="AK47685" s="121"/>
    </row>
    <row r="47686" spans="37:37" ht="12.75">
      <c r="AK47686" s="121"/>
    </row>
    <row r="47687" spans="37:37" ht="12.75">
      <c r="AK47687" s="121"/>
    </row>
    <row r="47688" spans="37:37" ht="12.75">
      <c r="AK47688" s="121"/>
    </row>
    <row r="47689" spans="37:37" ht="12.75">
      <c r="AK47689" s="121"/>
    </row>
    <row r="47690" spans="37:37" ht="12.75">
      <c r="AK47690" s="121"/>
    </row>
    <row r="47691" spans="37:37" ht="12.75">
      <c r="AK47691" s="121"/>
    </row>
    <row r="47692" spans="37:37" ht="12.75">
      <c r="AK47692" s="121"/>
    </row>
    <row r="47693" spans="37:37" ht="12.75">
      <c r="AK47693" s="121"/>
    </row>
    <row r="47694" spans="37:37" ht="12.75">
      <c r="AK47694" s="121"/>
    </row>
    <row r="47695" spans="37:37" ht="12.75">
      <c r="AK47695" s="121"/>
    </row>
    <row r="47696" spans="37:37" ht="12.75">
      <c r="AK47696" s="121"/>
    </row>
    <row r="47697" spans="37:37" ht="12.75">
      <c r="AK47697" s="121"/>
    </row>
    <row r="47698" spans="37:37" ht="12.75">
      <c r="AK47698" s="121"/>
    </row>
    <row r="47699" spans="37:37" ht="12.75">
      <c r="AK47699" s="121"/>
    </row>
    <row r="47700" spans="37:37" ht="12.75">
      <c r="AK47700" s="121"/>
    </row>
    <row r="47701" spans="37:37" ht="12.75">
      <c r="AK47701" s="121"/>
    </row>
    <row r="47702" spans="37:37" ht="12.75">
      <c r="AK47702" s="121"/>
    </row>
    <row r="47703" spans="37:37" ht="12.75">
      <c r="AK47703" s="121"/>
    </row>
    <row r="47704" spans="37:37" ht="12.75">
      <c r="AK47704" s="121"/>
    </row>
    <row r="47705" spans="37:37" ht="12.75">
      <c r="AK47705" s="121"/>
    </row>
    <row r="47706" spans="37:37" ht="12.75">
      <c r="AK47706" s="121"/>
    </row>
    <row r="47707" spans="37:37" ht="12.75">
      <c r="AK47707" s="121"/>
    </row>
    <row r="47708" spans="37:37" ht="12.75">
      <c r="AK47708" s="121"/>
    </row>
    <row r="47709" spans="37:37" ht="12.75">
      <c r="AK47709" s="121"/>
    </row>
    <row r="47710" spans="37:37" ht="12.75">
      <c r="AK47710" s="121"/>
    </row>
    <row r="47711" spans="37:37" ht="12.75">
      <c r="AK47711" s="121"/>
    </row>
    <row r="47712" spans="37:37" ht="12.75">
      <c r="AK47712" s="121"/>
    </row>
    <row r="47713" spans="37:37" ht="12.75">
      <c r="AK47713" s="121"/>
    </row>
    <row r="47714" spans="37:37" ht="12.75">
      <c r="AK47714" s="121"/>
    </row>
    <row r="47715" spans="37:37" ht="12.75">
      <c r="AK47715" s="121"/>
    </row>
    <row r="47716" spans="37:37" ht="12.75">
      <c r="AK47716" s="121"/>
    </row>
    <row r="47717" spans="37:37" ht="12.75">
      <c r="AK47717" s="121"/>
    </row>
    <row r="47718" spans="37:37" ht="12.75">
      <c r="AK47718" s="121"/>
    </row>
    <row r="47719" spans="37:37" ht="12.75">
      <c r="AK47719" s="121"/>
    </row>
    <row r="47720" spans="37:37" ht="12.75">
      <c r="AK47720" s="121"/>
    </row>
    <row r="47721" spans="37:37" ht="12.75">
      <c r="AK47721" s="121"/>
    </row>
    <row r="47722" spans="37:37" ht="12.75">
      <c r="AK47722" s="121"/>
    </row>
    <row r="47723" spans="37:37" ht="12.75">
      <c r="AK47723" s="121"/>
    </row>
    <row r="47724" spans="37:37" ht="12.75">
      <c r="AK47724" s="121"/>
    </row>
    <row r="47725" spans="37:37" ht="12.75">
      <c r="AK47725" s="121"/>
    </row>
    <row r="47726" spans="37:37" ht="12.75">
      <c r="AK47726" s="121"/>
    </row>
    <row r="47727" spans="37:37" ht="12.75">
      <c r="AK47727" s="121"/>
    </row>
    <row r="47728" spans="37:37" ht="12.75">
      <c r="AK47728" s="121"/>
    </row>
    <row r="47729" spans="37:37" ht="12.75">
      <c r="AK47729" s="121"/>
    </row>
    <row r="47730" spans="37:37" ht="12.75">
      <c r="AK47730" s="121"/>
    </row>
    <row r="47731" spans="37:37" ht="12.75">
      <c r="AK47731" s="121"/>
    </row>
    <row r="47732" spans="37:37" ht="12.75">
      <c r="AK47732" s="121"/>
    </row>
    <row r="47733" spans="37:37" ht="12.75">
      <c r="AK47733" s="121"/>
    </row>
    <row r="47734" spans="37:37" ht="12.75">
      <c r="AK47734" s="121"/>
    </row>
    <row r="47735" spans="37:37" ht="12.75">
      <c r="AK47735" s="121"/>
    </row>
    <row r="47736" spans="37:37" ht="12.75">
      <c r="AK47736" s="121"/>
    </row>
    <row r="47737" spans="37:37" ht="12.75">
      <c r="AK47737" s="121"/>
    </row>
    <row r="47738" spans="37:37" ht="12.75">
      <c r="AK47738" s="121"/>
    </row>
    <row r="47739" spans="37:37" ht="12.75">
      <c r="AK47739" s="121"/>
    </row>
    <row r="47740" spans="37:37" ht="12.75">
      <c r="AK47740" s="121"/>
    </row>
    <row r="47741" spans="37:37" ht="12.75">
      <c r="AK47741" s="121"/>
    </row>
    <row r="47742" spans="37:37" ht="12.75">
      <c r="AK47742" s="121"/>
    </row>
    <row r="47743" spans="37:37" ht="12.75">
      <c r="AK47743" s="121"/>
    </row>
    <row r="47744" spans="37:37" ht="12.75">
      <c r="AK47744" s="121"/>
    </row>
    <row r="47745" spans="37:37" ht="12.75">
      <c r="AK47745" s="121"/>
    </row>
    <row r="47746" spans="37:37" ht="12.75">
      <c r="AK47746" s="121"/>
    </row>
    <row r="47747" spans="37:37" ht="12.75">
      <c r="AK47747" s="121"/>
    </row>
    <row r="47748" spans="37:37" ht="12.75">
      <c r="AK47748" s="121"/>
    </row>
    <row r="47749" spans="37:37" ht="12.75">
      <c r="AK47749" s="121"/>
    </row>
    <row r="47750" spans="37:37" ht="12.75">
      <c r="AK47750" s="121"/>
    </row>
    <row r="47751" spans="37:37" ht="12.75">
      <c r="AK47751" s="121"/>
    </row>
    <row r="47752" spans="37:37" ht="12.75">
      <c r="AK47752" s="121"/>
    </row>
    <row r="47753" spans="37:37" ht="12.75">
      <c r="AK47753" s="121"/>
    </row>
    <row r="47754" spans="37:37" ht="12.75">
      <c r="AK47754" s="121"/>
    </row>
    <row r="47755" spans="37:37" ht="12.75">
      <c r="AK47755" s="121"/>
    </row>
    <row r="47756" spans="37:37" ht="12.75">
      <c r="AK47756" s="121"/>
    </row>
    <row r="47757" spans="37:37" ht="12.75">
      <c r="AK47757" s="121"/>
    </row>
    <row r="47758" spans="37:37" ht="12.75">
      <c r="AK47758" s="121"/>
    </row>
    <row r="47759" spans="37:37" ht="12.75">
      <c r="AK47759" s="121"/>
    </row>
    <row r="47760" spans="37:37" ht="12.75">
      <c r="AK47760" s="121"/>
    </row>
    <row r="47761" spans="37:37" ht="12.75">
      <c r="AK47761" s="121"/>
    </row>
    <row r="47762" spans="37:37" ht="12.75">
      <c r="AK47762" s="121"/>
    </row>
    <row r="47763" spans="37:37" ht="12.75">
      <c r="AK47763" s="121"/>
    </row>
    <row r="47764" spans="37:37" ht="12.75">
      <c r="AK47764" s="121"/>
    </row>
    <row r="47765" spans="37:37" ht="12.75">
      <c r="AK47765" s="121"/>
    </row>
    <row r="47766" spans="37:37" ht="12.75">
      <c r="AK47766" s="121"/>
    </row>
    <row r="47767" spans="37:37" ht="12.75">
      <c r="AK47767" s="121"/>
    </row>
    <row r="47768" spans="37:37" ht="12.75">
      <c r="AK47768" s="121"/>
    </row>
    <row r="47769" spans="37:37" ht="12.75">
      <c r="AK47769" s="121"/>
    </row>
    <row r="47770" spans="37:37" ht="12.75">
      <c r="AK47770" s="121"/>
    </row>
    <row r="47771" spans="37:37" ht="12.75">
      <c r="AK47771" s="121"/>
    </row>
    <row r="47772" spans="37:37" ht="12.75">
      <c r="AK47772" s="121"/>
    </row>
    <row r="47773" spans="37:37" ht="12.75">
      <c r="AK47773" s="121"/>
    </row>
    <row r="47774" spans="37:37" ht="12.75">
      <c r="AK47774" s="121"/>
    </row>
    <row r="47775" spans="37:37" ht="12.75">
      <c r="AK47775" s="121"/>
    </row>
    <row r="47776" spans="37:37" ht="12.75">
      <c r="AK47776" s="121"/>
    </row>
    <row r="47777" spans="37:37" ht="12.75">
      <c r="AK47777" s="121"/>
    </row>
    <row r="47778" spans="37:37" ht="12.75">
      <c r="AK47778" s="121"/>
    </row>
    <row r="47779" spans="37:37" ht="12.75">
      <c r="AK47779" s="121"/>
    </row>
    <row r="47780" spans="37:37" ht="12.75">
      <c r="AK47780" s="121"/>
    </row>
    <row r="47781" spans="37:37" ht="12.75">
      <c r="AK47781" s="121"/>
    </row>
    <row r="47782" spans="37:37" ht="12.75">
      <c r="AK47782" s="121"/>
    </row>
    <row r="47783" spans="37:37" ht="12.75">
      <c r="AK47783" s="121"/>
    </row>
    <row r="47784" spans="37:37" ht="12.75">
      <c r="AK47784" s="121"/>
    </row>
    <row r="47785" spans="37:37" ht="12.75">
      <c r="AK47785" s="121"/>
    </row>
    <row r="47786" spans="37:37" ht="12.75">
      <c r="AK47786" s="121"/>
    </row>
    <row r="47787" spans="37:37" ht="12.75">
      <c r="AK47787" s="121"/>
    </row>
    <row r="47788" spans="37:37" ht="12.75">
      <c r="AK47788" s="121"/>
    </row>
    <row r="47789" spans="37:37" ht="12.75">
      <c r="AK47789" s="121"/>
    </row>
    <row r="47790" spans="37:37" ht="12.75">
      <c r="AK47790" s="121"/>
    </row>
    <row r="47791" spans="37:37" ht="12.75">
      <c r="AK47791" s="121"/>
    </row>
    <row r="47792" spans="37:37" ht="12.75">
      <c r="AK47792" s="121"/>
    </row>
    <row r="47793" spans="37:37" ht="12.75">
      <c r="AK47793" s="121"/>
    </row>
    <row r="47794" spans="37:37" ht="12.75">
      <c r="AK47794" s="121"/>
    </row>
    <row r="47795" spans="37:37" ht="12.75">
      <c r="AK47795" s="121"/>
    </row>
    <row r="47796" spans="37:37" ht="12.75">
      <c r="AK47796" s="121"/>
    </row>
    <row r="47797" spans="37:37" ht="12.75">
      <c r="AK47797" s="121"/>
    </row>
    <row r="47798" spans="37:37" ht="12.75">
      <c r="AK47798" s="121"/>
    </row>
    <row r="47799" spans="37:37" ht="12.75">
      <c r="AK47799" s="121"/>
    </row>
    <row r="47800" spans="37:37" ht="12.75">
      <c r="AK47800" s="121"/>
    </row>
    <row r="47801" spans="37:37" ht="12.75">
      <c r="AK47801" s="121"/>
    </row>
    <row r="47802" spans="37:37" ht="12.75">
      <c r="AK47802" s="121"/>
    </row>
    <row r="47803" spans="37:37" ht="12.75">
      <c r="AK47803" s="121"/>
    </row>
    <row r="47804" spans="37:37" ht="12.75">
      <c r="AK47804" s="121"/>
    </row>
    <row r="47805" spans="37:37" ht="12.75">
      <c r="AK47805" s="121"/>
    </row>
    <row r="47806" spans="37:37" ht="12.75">
      <c r="AK47806" s="121"/>
    </row>
    <row r="47807" spans="37:37" ht="12.75">
      <c r="AK47807" s="121"/>
    </row>
    <row r="47808" spans="37:37" ht="12.75">
      <c r="AK47808" s="121"/>
    </row>
    <row r="47809" spans="37:37" ht="12.75">
      <c r="AK47809" s="121"/>
    </row>
    <row r="47810" spans="37:37" ht="12.75">
      <c r="AK47810" s="121"/>
    </row>
    <row r="47811" spans="37:37" ht="12.75">
      <c r="AK47811" s="121"/>
    </row>
    <row r="47812" spans="37:37" ht="12.75">
      <c r="AK47812" s="121"/>
    </row>
    <row r="47813" spans="37:37" ht="12.75">
      <c r="AK47813" s="121"/>
    </row>
    <row r="47814" spans="37:37" ht="12.75">
      <c r="AK47814" s="121"/>
    </row>
    <row r="47815" spans="37:37" ht="12.75">
      <c r="AK47815" s="121"/>
    </row>
    <row r="47816" spans="37:37" ht="12.75">
      <c r="AK47816" s="121"/>
    </row>
    <row r="47817" spans="37:37" ht="12.75">
      <c r="AK47817" s="121"/>
    </row>
    <row r="47818" spans="37:37" ht="12.75">
      <c r="AK47818" s="121"/>
    </row>
    <row r="47819" spans="37:37" ht="12.75">
      <c r="AK47819" s="121"/>
    </row>
    <row r="47820" spans="37:37" ht="12.75">
      <c r="AK47820" s="121"/>
    </row>
    <row r="47821" spans="37:37" ht="12.75">
      <c r="AK47821" s="121"/>
    </row>
    <row r="47822" spans="37:37" ht="12.75">
      <c r="AK47822" s="121"/>
    </row>
    <row r="47823" spans="37:37" ht="12.75">
      <c r="AK47823" s="121"/>
    </row>
    <row r="47824" spans="37:37" ht="12.75">
      <c r="AK47824" s="121"/>
    </row>
    <row r="47825" spans="37:37" ht="12.75">
      <c r="AK47825" s="121"/>
    </row>
    <row r="47826" spans="37:37" ht="12.75">
      <c r="AK47826" s="121"/>
    </row>
    <row r="47827" spans="37:37" ht="12.75">
      <c r="AK47827" s="121"/>
    </row>
    <row r="47828" spans="37:37" ht="12.75">
      <c r="AK47828" s="121"/>
    </row>
    <row r="47829" spans="37:37" ht="12.75">
      <c r="AK47829" s="121"/>
    </row>
    <row r="47830" spans="37:37" ht="12.75">
      <c r="AK47830" s="121"/>
    </row>
    <row r="47831" spans="37:37" ht="12.75">
      <c r="AK47831" s="121"/>
    </row>
    <row r="47832" spans="37:37" ht="12.75">
      <c r="AK47832" s="121"/>
    </row>
    <row r="47833" spans="37:37" ht="12.75">
      <c r="AK47833" s="121"/>
    </row>
    <row r="47834" spans="37:37" ht="12.75">
      <c r="AK47834" s="121"/>
    </row>
    <row r="47835" spans="37:37" ht="12.75">
      <c r="AK47835" s="121"/>
    </row>
    <row r="47836" spans="37:37" ht="12.75">
      <c r="AK47836" s="121"/>
    </row>
    <row r="47837" spans="37:37" ht="12.75">
      <c r="AK47837" s="121"/>
    </row>
    <row r="47838" spans="37:37" ht="12.75">
      <c r="AK47838" s="121"/>
    </row>
    <row r="47839" spans="37:37" ht="12.75">
      <c r="AK47839" s="121"/>
    </row>
    <row r="47840" spans="37:37" ht="12.75">
      <c r="AK47840" s="121"/>
    </row>
    <row r="47841" spans="37:37" ht="12.75">
      <c r="AK47841" s="121"/>
    </row>
    <row r="47842" spans="37:37" ht="12.75">
      <c r="AK47842" s="121"/>
    </row>
    <row r="47843" spans="37:37" ht="12.75">
      <c r="AK47843" s="121"/>
    </row>
    <row r="47844" spans="37:37" ht="12.75">
      <c r="AK47844" s="121"/>
    </row>
    <row r="47845" spans="37:37" ht="12.75">
      <c r="AK47845" s="121"/>
    </row>
    <row r="47846" spans="37:37" ht="12.75">
      <c r="AK47846" s="121"/>
    </row>
    <row r="47847" spans="37:37" ht="12.75">
      <c r="AK47847" s="121"/>
    </row>
    <row r="47848" spans="37:37" ht="12.75">
      <c r="AK47848" s="121"/>
    </row>
    <row r="47849" spans="37:37" ht="12.75">
      <c r="AK47849" s="121"/>
    </row>
    <row r="47850" spans="37:37" ht="12.75">
      <c r="AK47850" s="121"/>
    </row>
    <row r="47851" spans="37:37" ht="12.75">
      <c r="AK47851" s="121"/>
    </row>
    <row r="47852" spans="37:37" ht="12.75">
      <c r="AK47852" s="121"/>
    </row>
    <row r="47853" spans="37:37" ht="12.75">
      <c r="AK47853" s="121"/>
    </row>
    <row r="47854" spans="37:37" ht="12.75">
      <c r="AK47854" s="121"/>
    </row>
    <row r="47855" spans="37:37" ht="12.75">
      <c r="AK47855" s="121"/>
    </row>
    <row r="47856" spans="37:37" ht="12.75">
      <c r="AK47856" s="121"/>
    </row>
    <row r="47857" spans="37:37" ht="12.75">
      <c r="AK47857" s="121"/>
    </row>
    <row r="47858" spans="37:37" ht="12.75">
      <c r="AK47858" s="121"/>
    </row>
    <row r="47859" spans="37:37" ht="12.75">
      <c r="AK47859" s="121"/>
    </row>
    <row r="47860" spans="37:37" ht="12.75">
      <c r="AK47860" s="121"/>
    </row>
    <row r="47861" spans="37:37" ht="12.75">
      <c r="AK47861" s="121"/>
    </row>
    <row r="47862" spans="37:37" ht="12.75">
      <c r="AK47862" s="121"/>
    </row>
    <row r="47863" spans="37:37" ht="12.75">
      <c r="AK47863" s="121"/>
    </row>
    <row r="47864" spans="37:37" ht="12.75">
      <c r="AK47864" s="121"/>
    </row>
    <row r="47865" spans="37:37" ht="12.75">
      <c r="AK47865" s="121"/>
    </row>
    <row r="47866" spans="37:37" ht="12.75">
      <c r="AK47866" s="121"/>
    </row>
    <row r="47867" spans="37:37" ht="12.75">
      <c r="AK47867" s="121"/>
    </row>
    <row r="47868" spans="37:37" ht="12.75">
      <c r="AK47868" s="121"/>
    </row>
    <row r="47869" spans="37:37" ht="12.75">
      <c r="AK47869" s="121"/>
    </row>
    <row r="47870" spans="37:37" ht="12.75">
      <c r="AK47870" s="121"/>
    </row>
    <row r="47871" spans="37:37" ht="12.75">
      <c r="AK47871" s="121"/>
    </row>
    <row r="47872" spans="37:37" ht="12.75">
      <c r="AK47872" s="121"/>
    </row>
    <row r="47873" spans="37:37" ht="12.75">
      <c r="AK47873" s="121"/>
    </row>
    <row r="47874" spans="37:37" ht="12.75">
      <c r="AK47874" s="121"/>
    </row>
    <row r="47875" spans="37:37" ht="12.75">
      <c r="AK47875" s="121"/>
    </row>
    <row r="47876" spans="37:37" ht="12.75">
      <c r="AK47876" s="121"/>
    </row>
    <row r="47877" spans="37:37" ht="12.75">
      <c r="AK47877" s="121"/>
    </row>
    <row r="47878" spans="37:37" ht="12.75">
      <c r="AK47878" s="121"/>
    </row>
    <row r="47879" spans="37:37" ht="12.75">
      <c r="AK47879" s="121"/>
    </row>
    <row r="47880" spans="37:37" ht="12.75">
      <c r="AK47880" s="121"/>
    </row>
    <row r="47881" spans="37:37" ht="12.75">
      <c r="AK47881" s="121"/>
    </row>
    <row r="47882" spans="37:37" ht="12.75">
      <c r="AK47882" s="121"/>
    </row>
    <row r="47883" spans="37:37" ht="12.75">
      <c r="AK47883" s="121"/>
    </row>
    <row r="47884" spans="37:37" ht="12.75">
      <c r="AK47884" s="121"/>
    </row>
    <row r="47885" spans="37:37" ht="12.75">
      <c r="AK47885" s="121"/>
    </row>
    <row r="47886" spans="37:37" ht="12.75">
      <c r="AK47886" s="121"/>
    </row>
    <row r="47887" spans="37:37" ht="12.75">
      <c r="AK47887" s="121"/>
    </row>
    <row r="47888" spans="37:37" ht="12.75">
      <c r="AK47888" s="121"/>
    </row>
    <row r="47889" spans="37:37" ht="12.75">
      <c r="AK47889" s="121"/>
    </row>
    <row r="47890" spans="37:37" ht="12.75">
      <c r="AK47890" s="121"/>
    </row>
    <row r="47891" spans="37:37" ht="12.75">
      <c r="AK47891" s="121"/>
    </row>
    <row r="47892" spans="37:37" ht="12.75">
      <c r="AK47892" s="121"/>
    </row>
    <row r="47893" spans="37:37" ht="12.75">
      <c r="AK47893" s="121"/>
    </row>
    <row r="47894" spans="37:37" ht="12.75">
      <c r="AK47894" s="121"/>
    </row>
    <row r="47895" spans="37:37" ht="12.75">
      <c r="AK47895" s="121"/>
    </row>
    <row r="47896" spans="37:37" ht="12.75">
      <c r="AK47896" s="121"/>
    </row>
    <row r="47897" spans="37:37" ht="12.75">
      <c r="AK47897" s="121"/>
    </row>
    <row r="47898" spans="37:37" ht="12.75">
      <c r="AK47898" s="121"/>
    </row>
    <row r="47899" spans="37:37" ht="12.75">
      <c r="AK47899" s="121"/>
    </row>
    <row r="47900" spans="37:37" ht="12.75">
      <c r="AK47900" s="121"/>
    </row>
    <row r="47901" spans="37:37" ht="12.75">
      <c r="AK47901" s="121"/>
    </row>
    <row r="47902" spans="37:37" ht="12.75">
      <c r="AK47902" s="121"/>
    </row>
    <row r="47903" spans="37:37" ht="12.75">
      <c r="AK47903" s="121"/>
    </row>
    <row r="47904" spans="37:37" ht="12.75">
      <c r="AK47904" s="121"/>
    </row>
    <row r="47905" spans="37:37" ht="12.75">
      <c r="AK47905" s="121"/>
    </row>
    <row r="47906" spans="37:37" ht="12.75">
      <c r="AK47906" s="121"/>
    </row>
    <row r="47907" spans="37:37" ht="12.75">
      <c r="AK47907" s="121"/>
    </row>
    <row r="47908" spans="37:37" ht="12.75">
      <c r="AK47908" s="121"/>
    </row>
    <row r="47909" spans="37:37" ht="12.75">
      <c r="AK47909" s="121"/>
    </row>
    <row r="47910" spans="37:37" ht="12.75">
      <c r="AK47910" s="121"/>
    </row>
    <row r="47911" spans="37:37" ht="12.75">
      <c r="AK47911" s="121"/>
    </row>
    <row r="47912" spans="37:37" ht="12.75">
      <c r="AK47912" s="121"/>
    </row>
    <row r="47913" spans="37:37" ht="12.75">
      <c r="AK47913" s="121"/>
    </row>
    <row r="47914" spans="37:37" ht="12.75">
      <c r="AK47914" s="121"/>
    </row>
    <row r="47915" spans="37:37" ht="12.75">
      <c r="AK47915" s="121"/>
    </row>
    <row r="47916" spans="37:37" ht="12.75">
      <c r="AK47916" s="121"/>
    </row>
    <row r="47917" spans="37:37" ht="12.75">
      <c r="AK47917" s="121"/>
    </row>
    <row r="47918" spans="37:37" ht="12.75">
      <c r="AK47918" s="121"/>
    </row>
    <row r="47919" spans="37:37" ht="12.75">
      <c r="AK47919" s="121"/>
    </row>
    <row r="47920" spans="37:37" ht="12.75">
      <c r="AK47920" s="121"/>
    </row>
    <row r="47921" spans="37:37" ht="12.75">
      <c r="AK47921" s="121"/>
    </row>
    <row r="47922" spans="37:37" ht="12.75">
      <c r="AK47922" s="121"/>
    </row>
    <row r="47923" spans="37:37" ht="12.75">
      <c r="AK47923" s="121"/>
    </row>
    <row r="47924" spans="37:37" ht="12.75">
      <c r="AK47924" s="121"/>
    </row>
    <row r="47925" spans="37:37" ht="12.75">
      <c r="AK47925" s="121"/>
    </row>
    <row r="47926" spans="37:37" ht="12.75">
      <c r="AK47926" s="121"/>
    </row>
    <row r="47927" spans="37:37" ht="12.75">
      <c r="AK47927" s="121"/>
    </row>
    <row r="47928" spans="37:37" ht="12.75">
      <c r="AK47928" s="121"/>
    </row>
    <row r="47929" spans="37:37" ht="12.75">
      <c r="AK47929" s="121"/>
    </row>
    <row r="47930" spans="37:37" ht="12.75">
      <c r="AK47930" s="121"/>
    </row>
    <row r="47931" spans="37:37" ht="12.75">
      <c r="AK47931" s="121"/>
    </row>
    <row r="47932" spans="37:37" ht="12.75">
      <c r="AK47932" s="121"/>
    </row>
    <row r="47933" spans="37:37" ht="12.75">
      <c r="AK47933" s="121"/>
    </row>
    <row r="47934" spans="37:37" ht="12.75">
      <c r="AK47934" s="121"/>
    </row>
    <row r="47935" spans="37:37" ht="12.75">
      <c r="AK47935" s="121"/>
    </row>
    <row r="47936" spans="37:37" ht="12.75">
      <c r="AK47936" s="121"/>
    </row>
    <row r="47937" spans="37:37" ht="12.75">
      <c r="AK47937" s="121"/>
    </row>
    <row r="47938" spans="37:37" ht="12.75">
      <c r="AK47938" s="121"/>
    </row>
    <row r="47939" spans="37:37" ht="12.75">
      <c r="AK47939" s="121"/>
    </row>
    <row r="47940" spans="37:37" ht="12.75">
      <c r="AK47940" s="121"/>
    </row>
    <row r="47941" spans="37:37" ht="12.75">
      <c r="AK47941" s="121"/>
    </row>
    <row r="47942" spans="37:37" ht="12.75">
      <c r="AK47942" s="121"/>
    </row>
    <row r="47943" spans="37:37" ht="12.75">
      <c r="AK47943" s="121"/>
    </row>
    <row r="47944" spans="37:37" ht="12.75">
      <c r="AK47944" s="121"/>
    </row>
    <row r="47945" spans="37:37" ht="12.75">
      <c r="AK47945" s="121"/>
    </row>
    <row r="47946" spans="37:37" ht="12.75">
      <c r="AK47946" s="121"/>
    </row>
    <row r="47947" spans="37:37" ht="12.75">
      <c r="AK47947" s="121"/>
    </row>
    <row r="47948" spans="37:37" ht="12.75">
      <c r="AK47948" s="121"/>
    </row>
    <row r="47949" spans="37:37" ht="12.75">
      <c r="AK47949" s="121"/>
    </row>
    <row r="47950" spans="37:37" ht="12.75">
      <c r="AK47950" s="121"/>
    </row>
    <row r="47951" spans="37:37" ht="12.75">
      <c r="AK47951" s="121"/>
    </row>
    <row r="47952" spans="37:37" ht="12.75">
      <c r="AK47952" s="121"/>
    </row>
    <row r="47953" spans="37:37" ht="12.75">
      <c r="AK47953" s="121"/>
    </row>
    <row r="47954" spans="37:37" ht="12.75">
      <c r="AK47954" s="121"/>
    </row>
    <row r="47955" spans="37:37" ht="12.75">
      <c r="AK47955" s="121"/>
    </row>
    <row r="47956" spans="37:37" ht="12.75">
      <c r="AK47956" s="121"/>
    </row>
    <row r="47957" spans="37:37" ht="12.75">
      <c r="AK47957" s="121"/>
    </row>
    <row r="47958" spans="37:37" ht="12.75">
      <c r="AK47958" s="121"/>
    </row>
    <row r="47959" spans="37:37" ht="12.75">
      <c r="AK47959" s="121"/>
    </row>
    <row r="47960" spans="37:37" ht="12.75">
      <c r="AK47960" s="121"/>
    </row>
    <row r="47961" spans="37:37" ht="12.75">
      <c r="AK47961" s="121"/>
    </row>
    <row r="47962" spans="37:37" ht="12.75">
      <c r="AK47962" s="121"/>
    </row>
    <row r="47963" spans="37:37" ht="12.75">
      <c r="AK47963" s="121"/>
    </row>
    <row r="47964" spans="37:37" ht="12.75">
      <c r="AK47964" s="121"/>
    </row>
    <row r="47965" spans="37:37" ht="12.75">
      <c r="AK47965" s="121"/>
    </row>
    <row r="47966" spans="37:37" ht="12.75">
      <c r="AK47966" s="121"/>
    </row>
    <row r="47967" spans="37:37" ht="12.75">
      <c r="AK47967" s="121"/>
    </row>
    <row r="47968" spans="37:37" ht="12.75">
      <c r="AK47968" s="121"/>
    </row>
    <row r="47969" spans="37:37" ht="12.75">
      <c r="AK47969" s="121"/>
    </row>
    <row r="47970" spans="37:37" ht="12.75">
      <c r="AK47970" s="121"/>
    </row>
    <row r="47971" spans="37:37" ht="12.75">
      <c r="AK47971" s="121"/>
    </row>
    <row r="47972" spans="37:37" ht="12.75">
      <c r="AK47972" s="121"/>
    </row>
    <row r="47973" spans="37:37" ht="12.75">
      <c r="AK47973" s="121"/>
    </row>
    <row r="47974" spans="37:37" ht="12.75">
      <c r="AK47974" s="121"/>
    </row>
    <row r="47975" spans="37:37" ht="12.75">
      <c r="AK47975" s="121"/>
    </row>
    <row r="47976" spans="37:37" ht="12.75">
      <c r="AK47976" s="121"/>
    </row>
    <row r="47977" spans="37:37" ht="12.75">
      <c r="AK47977" s="121"/>
    </row>
    <row r="47978" spans="37:37" ht="12.75">
      <c r="AK47978" s="121"/>
    </row>
    <row r="47979" spans="37:37" ht="12.75">
      <c r="AK47979" s="121"/>
    </row>
    <row r="47980" spans="37:37" ht="12.75">
      <c r="AK47980" s="121"/>
    </row>
    <row r="47981" spans="37:37" ht="12.75">
      <c r="AK47981" s="121"/>
    </row>
    <row r="47982" spans="37:37" ht="12.75">
      <c r="AK47982" s="121"/>
    </row>
    <row r="47983" spans="37:37" ht="12.75">
      <c r="AK47983" s="121"/>
    </row>
    <row r="47984" spans="37:37" ht="12.75">
      <c r="AK47984" s="121"/>
    </row>
    <row r="47985" spans="37:37" ht="12.75">
      <c r="AK47985" s="121"/>
    </row>
    <row r="47986" spans="37:37" ht="12.75">
      <c r="AK47986" s="121"/>
    </row>
    <row r="47987" spans="37:37" ht="12.75">
      <c r="AK47987" s="121"/>
    </row>
    <row r="47988" spans="37:37" ht="12.75">
      <c r="AK47988" s="121"/>
    </row>
    <row r="47989" spans="37:37" ht="12.75">
      <c r="AK47989" s="121"/>
    </row>
    <row r="47990" spans="37:37" ht="12.75">
      <c r="AK47990" s="121"/>
    </row>
    <row r="47991" spans="37:37" ht="12.75">
      <c r="AK47991" s="121"/>
    </row>
    <row r="47992" spans="37:37" ht="12.75">
      <c r="AK47992" s="121"/>
    </row>
    <row r="47993" spans="37:37" ht="12.75">
      <c r="AK47993" s="121"/>
    </row>
    <row r="47994" spans="37:37" ht="12.75">
      <c r="AK47994" s="121"/>
    </row>
    <row r="47995" spans="37:37" ht="12.75">
      <c r="AK47995" s="121"/>
    </row>
    <row r="47996" spans="37:37" ht="12.75">
      <c r="AK47996" s="121"/>
    </row>
    <row r="47997" spans="37:37" ht="12.75">
      <c r="AK47997" s="121"/>
    </row>
    <row r="47998" spans="37:37" ht="12.75">
      <c r="AK47998" s="121"/>
    </row>
    <row r="47999" spans="37:37" ht="12.75">
      <c r="AK47999" s="121"/>
    </row>
    <row r="48000" spans="37:37" ht="12.75">
      <c r="AK48000" s="121"/>
    </row>
    <row r="48001" spans="37:37" ht="12.75">
      <c r="AK48001" s="121"/>
    </row>
    <row r="48002" spans="37:37" ht="12.75">
      <c r="AK48002" s="121"/>
    </row>
    <row r="48003" spans="37:37" ht="12.75">
      <c r="AK48003" s="121"/>
    </row>
    <row r="48004" spans="37:37" ht="12.75">
      <c r="AK48004" s="121"/>
    </row>
    <row r="48005" spans="37:37" ht="12.75">
      <c r="AK48005" s="121"/>
    </row>
    <row r="48006" spans="37:37" ht="12.75">
      <c r="AK48006" s="121"/>
    </row>
    <row r="48007" spans="37:37" ht="12.75">
      <c r="AK48007" s="121"/>
    </row>
    <row r="48008" spans="37:37" ht="12.75">
      <c r="AK48008" s="121"/>
    </row>
    <row r="48009" spans="37:37" ht="12.75">
      <c r="AK48009" s="121"/>
    </row>
    <row r="48010" spans="37:37" ht="12.75">
      <c r="AK48010" s="121"/>
    </row>
    <row r="48011" spans="37:37" ht="12.75">
      <c r="AK48011" s="121"/>
    </row>
    <row r="48012" spans="37:37" ht="12.75">
      <c r="AK48012" s="121"/>
    </row>
    <row r="48013" spans="37:37" ht="12.75">
      <c r="AK48013" s="121"/>
    </row>
    <row r="48014" spans="37:37" ht="12.75">
      <c r="AK48014" s="121"/>
    </row>
    <row r="48015" spans="37:37" ht="12.75">
      <c r="AK48015" s="121"/>
    </row>
    <row r="48016" spans="37:37" ht="12.75">
      <c r="AK48016" s="121"/>
    </row>
    <row r="48017" spans="37:37" ht="12.75">
      <c r="AK48017" s="121"/>
    </row>
    <row r="48018" spans="37:37" ht="12.75">
      <c r="AK48018" s="121"/>
    </row>
    <row r="48019" spans="37:37" ht="12.75">
      <c r="AK48019" s="121"/>
    </row>
    <row r="48020" spans="37:37" ht="12.75">
      <c r="AK48020" s="121"/>
    </row>
    <row r="48021" spans="37:37" ht="12.75">
      <c r="AK48021" s="121"/>
    </row>
    <row r="48022" spans="37:37" ht="12.75">
      <c r="AK48022" s="121"/>
    </row>
    <row r="48023" spans="37:37" ht="12.75">
      <c r="AK48023" s="121"/>
    </row>
    <row r="48024" spans="37:37" ht="12.75">
      <c r="AK48024" s="121"/>
    </row>
    <row r="48025" spans="37:37" ht="12.75">
      <c r="AK48025" s="121"/>
    </row>
    <row r="48026" spans="37:37" ht="12.75">
      <c r="AK48026" s="121"/>
    </row>
    <row r="48027" spans="37:37" ht="12.75">
      <c r="AK48027" s="121"/>
    </row>
    <row r="48028" spans="37:37" ht="12.75">
      <c r="AK48028" s="121"/>
    </row>
    <row r="48029" spans="37:37" ht="12.75">
      <c r="AK48029" s="121"/>
    </row>
    <row r="48030" spans="37:37" ht="12.75">
      <c r="AK48030" s="121"/>
    </row>
    <row r="48031" spans="37:37" ht="12.75">
      <c r="AK48031" s="121"/>
    </row>
    <row r="48032" spans="37:37" ht="12.75">
      <c r="AK48032" s="121"/>
    </row>
    <row r="48033" spans="37:37" ht="12.75">
      <c r="AK48033" s="121"/>
    </row>
    <row r="48034" spans="37:37" ht="12.75">
      <c r="AK48034" s="121"/>
    </row>
    <row r="48035" spans="37:37" ht="12.75">
      <c r="AK48035" s="121"/>
    </row>
    <row r="48036" spans="37:37" ht="12.75">
      <c r="AK48036" s="121"/>
    </row>
    <row r="48037" spans="37:37" ht="12.75">
      <c r="AK48037" s="121"/>
    </row>
    <row r="48038" spans="37:37" ht="12.75">
      <c r="AK48038" s="121"/>
    </row>
    <row r="48039" spans="37:37" ht="12.75">
      <c r="AK48039" s="121"/>
    </row>
    <row r="48040" spans="37:37" ht="12.75">
      <c r="AK48040" s="121"/>
    </row>
    <row r="48041" spans="37:37" ht="12.75">
      <c r="AK48041" s="121"/>
    </row>
    <row r="48042" spans="37:37" ht="12.75">
      <c r="AK48042" s="121"/>
    </row>
    <row r="48043" spans="37:37" ht="12.75">
      <c r="AK48043" s="121"/>
    </row>
    <row r="48044" spans="37:37" ht="12.75">
      <c r="AK48044" s="121"/>
    </row>
    <row r="48045" spans="37:37" ht="12.75">
      <c r="AK48045" s="121"/>
    </row>
    <row r="48046" spans="37:37" ht="12.75">
      <c r="AK48046" s="121"/>
    </row>
    <row r="48047" spans="37:37" ht="12.75">
      <c r="AK48047" s="121"/>
    </row>
    <row r="48048" spans="37:37" ht="12.75">
      <c r="AK48048" s="121"/>
    </row>
    <row r="48049" spans="37:37" ht="12.75">
      <c r="AK48049" s="121"/>
    </row>
    <row r="48050" spans="37:37" ht="12.75">
      <c r="AK48050" s="121"/>
    </row>
    <row r="48051" spans="37:37" ht="12.75">
      <c r="AK48051" s="121"/>
    </row>
    <row r="48052" spans="37:37" ht="12.75">
      <c r="AK48052" s="121"/>
    </row>
    <row r="48053" spans="37:37" ht="12.75">
      <c r="AK48053" s="121"/>
    </row>
    <row r="48054" spans="37:37" ht="12.75">
      <c r="AK48054" s="121"/>
    </row>
    <row r="48055" spans="37:37" ht="12.75">
      <c r="AK48055" s="121"/>
    </row>
    <row r="48056" spans="37:37" ht="12.75">
      <c r="AK48056" s="121"/>
    </row>
    <row r="48057" spans="37:37" ht="12.75">
      <c r="AK48057" s="121"/>
    </row>
    <row r="48058" spans="37:37" ht="12.75">
      <c r="AK48058" s="121"/>
    </row>
    <row r="48059" spans="37:37" ht="12.75">
      <c r="AK48059" s="121"/>
    </row>
    <row r="48060" spans="37:37" ht="12.75">
      <c r="AK48060" s="121"/>
    </row>
    <row r="48061" spans="37:37" ht="12.75">
      <c r="AK48061" s="121"/>
    </row>
    <row r="48062" spans="37:37" ht="12.75">
      <c r="AK48062" s="121"/>
    </row>
    <row r="48063" spans="37:37" ht="12.75">
      <c r="AK48063" s="121"/>
    </row>
    <row r="48064" spans="37:37" ht="12.75">
      <c r="AK48064" s="121"/>
    </row>
    <row r="48065" spans="37:37" ht="12.75">
      <c r="AK48065" s="121"/>
    </row>
    <row r="48066" spans="37:37" ht="12.75">
      <c r="AK48066" s="121"/>
    </row>
    <row r="48067" spans="37:37" ht="12.75">
      <c r="AK48067" s="121"/>
    </row>
    <row r="48068" spans="37:37" ht="12.75">
      <c r="AK48068" s="121"/>
    </row>
    <row r="48069" spans="37:37" ht="12.75">
      <c r="AK48069" s="121"/>
    </row>
    <row r="48070" spans="37:37" ht="12.75">
      <c r="AK48070" s="121"/>
    </row>
    <row r="48071" spans="37:37" ht="12.75">
      <c r="AK48071" s="121"/>
    </row>
    <row r="48072" spans="37:37" ht="12.75">
      <c r="AK48072" s="121"/>
    </row>
    <row r="48073" spans="37:37" ht="12.75">
      <c r="AK48073" s="121"/>
    </row>
    <row r="48074" spans="37:37" ht="12.75">
      <c r="AK48074" s="121"/>
    </row>
    <row r="48075" spans="37:37" ht="12.75">
      <c r="AK48075" s="121"/>
    </row>
    <row r="48076" spans="37:37" ht="12.75">
      <c r="AK48076" s="121"/>
    </row>
    <row r="48077" spans="37:37" ht="12.75">
      <c r="AK48077" s="121"/>
    </row>
    <row r="48078" spans="37:37" ht="12.75">
      <c r="AK48078" s="121"/>
    </row>
    <row r="48079" spans="37:37" ht="12.75">
      <c r="AK48079" s="121"/>
    </row>
    <row r="48080" spans="37:37" ht="12.75">
      <c r="AK48080" s="121"/>
    </row>
    <row r="48081" spans="37:37" ht="12.75">
      <c r="AK48081" s="121"/>
    </row>
    <row r="48082" spans="37:37" ht="12.75">
      <c r="AK48082" s="121"/>
    </row>
    <row r="48083" spans="37:37" ht="12.75">
      <c r="AK48083" s="121"/>
    </row>
    <row r="48084" spans="37:37" ht="12.75">
      <c r="AK48084" s="121"/>
    </row>
    <row r="48085" spans="37:37" ht="12.75">
      <c r="AK48085" s="121"/>
    </row>
    <row r="48086" spans="37:37" ht="12.75">
      <c r="AK48086" s="121"/>
    </row>
    <row r="48087" spans="37:37" ht="12.75">
      <c r="AK48087" s="121"/>
    </row>
    <row r="48088" spans="37:37" ht="12.75">
      <c r="AK48088" s="121"/>
    </row>
    <row r="48089" spans="37:37" ht="12.75">
      <c r="AK48089" s="121"/>
    </row>
    <row r="48090" spans="37:37" ht="12.75">
      <c r="AK48090" s="121"/>
    </row>
    <row r="48091" spans="37:37" ht="12.75">
      <c r="AK48091" s="121"/>
    </row>
    <row r="48092" spans="37:37" ht="12.75">
      <c r="AK48092" s="121"/>
    </row>
    <row r="48093" spans="37:37" ht="12.75">
      <c r="AK48093" s="121"/>
    </row>
    <row r="48094" spans="37:37" ht="12.75">
      <c r="AK48094" s="121"/>
    </row>
    <row r="48095" spans="37:37" ht="12.75">
      <c r="AK48095" s="121"/>
    </row>
    <row r="48096" spans="37:37" ht="12.75">
      <c r="AK48096" s="121"/>
    </row>
    <row r="48097" spans="37:37" ht="12.75">
      <c r="AK48097" s="121"/>
    </row>
    <row r="48098" spans="37:37" ht="12.75">
      <c r="AK48098" s="121"/>
    </row>
    <row r="48099" spans="37:37" ht="12.75">
      <c r="AK48099" s="121"/>
    </row>
    <row r="48100" spans="37:37" ht="12.75">
      <c r="AK48100" s="121"/>
    </row>
    <row r="48101" spans="37:37" ht="12.75">
      <c r="AK48101" s="121"/>
    </row>
    <row r="48102" spans="37:37" ht="12.75">
      <c r="AK48102" s="121"/>
    </row>
    <row r="48103" spans="37:37" ht="12.75">
      <c r="AK48103" s="121"/>
    </row>
    <row r="48104" spans="37:37" ht="12.75">
      <c r="AK48104" s="121"/>
    </row>
    <row r="48105" spans="37:37" ht="12.75">
      <c r="AK48105" s="121"/>
    </row>
    <row r="48106" spans="37:37" ht="12.75">
      <c r="AK48106" s="121"/>
    </row>
    <row r="48107" spans="37:37" ht="12.75">
      <c r="AK48107" s="121"/>
    </row>
    <row r="48108" spans="37:37" ht="12.75">
      <c r="AK48108" s="121"/>
    </row>
    <row r="48109" spans="37:37" ht="12.75">
      <c r="AK48109" s="121"/>
    </row>
    <row r="48110" spans="37:37" ht="12.75">
      <c r="AK48110" s="121"/>
    </row>
    <row r="48111" spans="37:37" ht="12.75">
      <c r="AK48111" s="121"/>
    </row>
    <row r="48112" spans="37:37" ht="12.75">
      <c r="AK48112" s="121"/>
    </row>
    <row r="48113" spans="37:37" ht="12.75">
      <c r="AK48113" s="121"/>
    </row>
    <row r="48114" spans="37:37" ht="12.75">
      <c r="AK48114" s="121"/>
    </row>
    <row r="48115" spans="37:37" ht="12.75">
      <c r="AK48115" s="121"/>
    </row>
    <row r="48116" spans="37:37" ht="12.75">
      <c r="AK48116" s="121"/>
    </row>
    <row r="48117" spans="37:37" ht="12.75">
      <c r="AK48117" s="121"/>
    </row>
    <row r="48118" spans="37:37" ht="12.75">
      <c r="AK48118" s="121"/>
    </row>
    <row r="48119" spans="37:37" ht="12.75">
      <c r="AK48119" s="121"/>
    </row>
    <row r="48120" spans="37:37" ht="12.75">
      <c r="AK48120" s="121"/>
    </row>
    <row r="48121" spans="37:37" ht="12.75">
      <c r="AK48121" s="121"/>
    </row>
    <row r="48122" spans="37:37" ht="12.75">
      <c r="AK48122" s="121"/>
    </row>
    <row r="48123" spans="37:37" ht="12.75">
      <c r="AK48123" s="121"/>
    </row>
    <row r="48124" spans="37:37" ht="12.75">
      <c r="AK48124" s="121"/>
    </row>
    <row r="48125" spans="37:37" ht="12.75">
      <c r="AK48125" s="121"/>
    </row>
    <row r="48126" spans="37:37" ht="12.75">
      <c r="AK48126" s="121"/>
    </row>
    <row r="48127" spans="37:37" ht="12.75">
      <c r="AK48127" s="121"/>
    </row>
    <row r="48128" spans="37:37" ht="12.75">
      <c r="AK48128" s="121"/>
    </row>
    <row r="48129" spans="37:37" ht="12.75">
      <c r="AK48129" s="121"/>
    </row>
    <row r="48130" spans="37:37" ht="12.75">
      <c r="AK48130" s="121"/>
    </row>
    <row r="48131" spans="37:37" ht="12.75">
      <c r="AK48131" s="121"/>
    </row>
    <row r="48132" spans="37:37" ht="12.75">
      <c r="AK48132" s="121"/>
    </row>
    <row r="48133" spans="37:37" ht="12.75">
      <c r="AK48133" s="121"/>
    </row>
    <row r="48134" spans="37:37" ht="12.75">
      <c r="AK48134" s="121"/>
    </row>
    <row r="48135" spans="37:37" ht="12.75">
      <c r="AK48135" s="121"/>
    </row>
    <row r="48136" spans="37:37" ht="12.75">
      <c r="AK48136" s="121"/>
    </row>
    <row r="48137" spans="37:37" ht="12.75">
      <c r="AK48137" s="121"/>
    </row>
    <row r="48138" spans="37:37" ht="12.75">
      <c r="AK48138" s="121"/>
    </row>
    <row r="48139" spans="37:37" ht="12.75">
      <c r="AK48139" s="121"/>
    </row>
    <row r="48140" spans="37:37" ht="12.75">
      <c r="AK48140" s="121"/>
    </row>
    <row r="48141" spans="37:37" ht="12.75">
      <c r="AK48141" s="121"/>
    </row>
    <row r="48142" spans="37:37" ht="12.75">
      <c r="AK48142" s="121"/>
    </row>
    <row r="48143" spans="37:37" ht="12.75">
      <c r="AK48143" s="121"/>
    </row>
    <row r="48144" spans="37:37" ht="12.75">
      <c r="AK48144" s="121"/>
    </row>
    <row r="48145" spans="37:37" ht="12.75">
      <c r="AK48145" s="121"/>
    </row>
    <row r="48146" spans="37:37" ht="12.75">
      <c r="AK48146" s="121"/>
    </row>
    <row r="48147" spans="37:37" ht="12.75">
      <c r="AK48147" s="121"/>
    </row>
    <row r="48148" spans="37:37" ht="12.75">
      <c r="AK48148" s="121"/>
    </row>
    <row r="48149" spans="37:37" ht="12.75">
      <c r="AK48149" s="121"/>
    </row>
    <row r="48150" spans="37:37" ht="12.75">
      <c r="AK48150" s="121"/>
    </row>
    <row r="48151" spans="37:37" ht="12.75">
      <c r="AK48151" s="121"/>
    </row>
    <row r="48152" spans="37:37" ht="12.75">
      <c r="AK48152" s="121"/>
    </row>
    <row r="48153" spans="37:37" ht="12.75">
      <c r="AK48153" s="121"/>
    </row>
    <row r="48154" spans="37:37" ht="12.75">
      <c r="AK48154" s="121"/>
    </row>
    <row r="48155" spans="37:37" ht="12.75">
      <c r="AK48155" s="121"/>
    </row>
    <row r="48156" spans="37:37" ht="12.75">
      <c r="AK48156" s="121"/>
    </row>
    <row r="48157" spans="37:37" ht="12.75">
      <c r="AK48157" s="121"/>
    </row>
    <row r="48158" spans="37:37" ht="12.75">
      <c r="AK48158" s="121"/>
    </row>
    <row r="48159" spans="37:37" ht="12.75">
      <c r="AK48159" s="121"/>
    </row>
    <row r="48160" spans="37:37" ht="12.75">
      <c r="AK48160" s="121"/>
    </row>
    <row r="48161" spans="37:37" ht="12.75">
      <c r="AK48161" s="121"/>
    </row>
    <row r="48162" spans="37:37" ht="12.75">
      <c r="AK48162" s="121"/>
    </row>
    <row r="48163" spans="37:37" ht="12.75">
      <c r="AK48163" s="121"/>
    </row>
    <row r="48164" spans="37:37" ht="12.75">
      <c r="AK48164" s="121"/>
    </row>
    <row r="48165" spans="37:37" ht="12.75">
      <c r="AK48165" s="121"/>
    </row>
    <row r="48166" spans="37:37" ht="12.75">
      <c r="AK48166" s="121"/>
    </row>
    <row r="48167" spans="37:37" ht="12.75">
      <c r="AK48167" s="121"/>
    </row>
    <row r="48168" spans="37:37" ht="12.75">
      <c r="AK48168" s="121"/>
    </row>
    <row r="48169" spans="37:37" ht="12.75">
      <c r="AK48169" s="121"/>
    </row>
    <row r="48170" spans="37:37" ht="12.75">
      <c r="AK48170" s="121"/>
    </row>
    <row r="48171" spans="37:37" ht="12.75">
      <c r="AK48171" s="121"/>
    </row>
    <row r="48172" spans="37:37" ht="12.75">
      <c r="AK48172" s="121"/>
    </row>
    <row r="48173" spans="37:37" ht="12.75">
      <c r="AK48173" s="121"/>
    </row>
    <row r="48174" spans="37:37" ht="12.75">
      <c r="AK48174" s="121"/>
    </row>
    <row r="48175" spans="37:37" ht="12.75">
      <c r="AK48175" s="121"/>
    </row>
    <row r="48176" spans="37:37" ht="12.75">
      <c r="AK48176" s="121"/>
    </row>
    <row r="48177" spans="37:37" ht="12.75">
      <c r="AK48177" s="121"/>
    </row>
    <row r="48178" spans="37:37" ht="12.75">
      <c r="AK48178" s="121"/>
    </row>
    <row r="48179" spans="37:37" ht="12.75">
      <c r="AK48179" s="121"/>
    </row>
    <row r="48180" spans="37:37" ht="12.75">
      <c r="AK48180" s="121"/>
    </row>
    <row r="48181" spans="37:37" ht="12.75">
      <c r="AK48181" s="121"/>
    </row>
    <row r="48182" spans="37:37" ht="12.75">
      <c r="AK48182" s="121"/>
    </row>
    <row r="48183" spans="37:37" ht="12.75">
      <c r="AK48183" s="121"/>
    </row>
    <row r="48184" spans="37:37" ht="12.75">
      <c r="AK48184" s="121"/>
    </row>
    <row r="48185" spans="37:37" ht="12.75">
      <c r="AK48185" s="121"/>
    </row>
    <row r="48186" spans="37:37" ht="12.75">
      <c r="AK48186" s="121"/>
    </row>
    <row r="48187" spans="37:37" ht="12.75">
      <c r="AK48187" s="121"/>
    </row>
    <row r="48188" spans="37:37" ht="12.75">
      <c r="AK48188" s="121"/>
    </row>
    <row r="48189" spans="37:37" ht="12.75">
      <c r="AK48189" s="121"/>
    </row>
    <row r="48190" spans="37:37" ht="12.75">
      <c r="AK48190" s="121"/>
    </row>
    <row r="48191" spans="37:37" ht="12.75">
      <c r="AK48191" s="121"/>
    </row>
    <row r="48192" spans="37:37" ht="12.75">
      <c r="AK48192" s="121"/>
    </row>
    <row r="48193" spans="37:37" ht="12.75">
      <c r="AK48193" s="121"/>
    </row>
    <row r="48194" spans="37:37" ht="12.75">
      <c r="AK48194" s="121"/>
    </row>
    <row r="48195" spans="37:37" ht="12.75">
      <c r="AK48195" s="121"/>
    </row>
    <row r="48196" spans="37:37" ht="12.75">
      <c r="AK48196" s="121"/>
    </row>
    <row r="48197" spans="37:37" ht="12.75">
      <c r="AK48197" s="121"/>
    </row>
    <row r="48198" spans="37:37" ht="12.75">
      <c r="AK48198" s="121"/>
    </row>
    <row r="48199" spans="37:37" ht="12.75">
      <c r="AK48199" s="121"/>
    </row>
    <row r="48200" spans="37:37" ht="12.75">
      <c r="AK48200" s="121"/>
    </row>
    <row r="48201" spans="37:37" ht="12.75">
      <c r="AK48201" s="121"/>
    </row>
    <row r="48202" spans="37:37" ht="12.75">
      <c r="AK48202" s="121"/>
    </row>
    <row r="48203" spans="37:37" ht="12.75">
      <c r="AK48203" s="121"/>
    </row>
    <row r="48204" spans="37:37" ht="12.75">
      <c r="AK48204" s="121"/>
    </row>
    <row r="48205" spans="37:37" ht="12.75">
      <c r="AK48205" s="121"/>
    </row>
    <row r="48206" spans="37:37" ht="12.75">
      <c r="AK48206" s="121"/>
    </row>
    <row r="48207" spans="37:37" ht="12.75">
      <c r="AK48207" s="121"/>
    </row>
    <row r="48208" spans="37:37" ht="12.75">
      <c r="AK48208" s="121"/>
    </row>
    <row r="48209" spans="37:37" ht="12.75">
      <c r="AK48209" s="121"/>
    </row>
    <row r="48210" spans="37:37" ht="12.75">
      <c r="AK48210" s="121"/>
    </row>
    <row r="48211" spans="37:37" ht="12.75">
      <c r="AK48211" s="121"/>
    </row>
    <row r="48212" spans="37:37" ht="12.75">
      <c r="AK48212" s="121"/>
    </row>
    <row r="48213" spans="37:37" ht="12.75">
      <c r="AK48213" s="121"/>
    </row>
    <row r="48214" spans="37:37" ht="12.75">
      <c r="AK48214" s="121"/>
    </row>
    <row r="48215" spans="37:37" ht="12.75">
      <c r="AK48215" s="121"/>
    </row>
    <row r="48216" spans="37:37" ht="12.75">
      <c r="AK48216" s="121"/>
    </row>
    <row r="48217" spans="37:37" ht="12.75">
      <c r="AK48217" s="121"/>
    </row>
    <row r="48218" spans="37:37" ht="12.75">
      <c r="AK48218" s="121"/>
    </row>
    <row r="48219" spans="37:37" ht="12.75">
      <c r="AK48219" s="121"/>
    </row>
    <row r="48220" spans="37:37" ht="12.75">
      <c r="AK48220" s="121"/>
    </row>
    <row r="48221" spans="37:37" ht="12.75">
      <c r="AK48221" s="121"/>
    </row>
    <row r="48222" spans="37:37" ht="12.75">
      <c r="AK48222" s="121"/>
    </row>
    <row r="48223" spans="37:37" ht="12.75">
      <c r="AK48223" s="121"/>
    </row>
    <row r="48224" spans="37:37" ht="12.75">
      <c r="AK48224" s="121"/>
    </row>
    <row r="48225" spans="37:37" ht="12.75">
      <c r="AK48225" s="121"/>
    </row>
    <row r="48226" spans="37:37" ht="12.75">
      <c r="AK48226" s="121"/>
    </row>
    <row r="48227" spans="37:37" ht="12.75">
      <c r="AK48227" s="121"/>
    </row>
    <row r="48228" spans="37:37" ht="12.75">
      <c r="AK48228" s="121"/>
    </row>
    <row r="48229" spans="37:37" ht="12.75">
      <c r="AK48229" s="121"/>
    </row>
    <row r="48230" spans="37:37" ht="12.75">
      <c r="AK48230" s="121"/>
    </row>
    <row r="48231" spans="37:37" ht="12.75">
      <c r="AK48231" s="121"/>
    </row>
    <row r="48232" spans="37:37" ht="12.75">
      <c r="AK48232" s="121"/>
    </row>
    <row r="48233" spans="37:37" ht="12.75">
      <c r="AK48233" s="121"/>
    </row>
    <row r="48234" spans="37:37" ht="12.75">
      <c r="AK48234" s="121"/>
    </row>
    <row r="48235" spans="37:37" ht="12.75">
      <c r="AK48235" s="121"/>
    </row>
    <row r="48236" spans="37:37" ht="12.75">
      <c r="AK48236" s="121"/>
    </row>
    <row r="48237" spans="37:37" ht="12.75">
      <c r="AK48237" s="121"/>
    </row>
    <row r="48238" spans="37:37" ht="12.75">
      <c r="AK48238" s="121"/>
    </row>
    <row r="48239" spans="37:37" ht="12.75">
      <c r="AK48239" s="121"/>
    </row>
    <row r="48240" spans="37:37" ht="12.75">
      <c r="AK48240" s="121"/>
    </row>
    <row r="48241" spans="37:37" ht="12.75">
      <c r="AK48241" s="121"/>
    </row>
    <row r="48242" spans="37:37" ht="12.75">
      <c r="AK48242" s="121"/>
    </row>
    <row r="48243" spans="37:37" ht="12.75">
      <c r="AK48243" s="121"/>
    </row>
    <row r="48244" spans="37:37" ht="12.75">
      <c r="AK48244" s="121"/>
    </row>
    <row r="48245" spans="37:37" ht="12.75">
      <c r="AK48245" s="121"/>
    </row>
    <row r="48246" spans="37:37" ht="12.75">
      <c r="AK48246" s="121"/>
    </row>
    <row r="48247" spans="37:37" ht="12.75">
      <c r="AK48247" s="121"/>
    </row>
    <row r="48248" spans="37:37" ht="12.75">
      <c r="AK48248" s="121"/>
    </row>
    <row r="48249" spans="37:37" ht="12.75">
      <c r="AK48249" s="121"/>
    </row>
    <row r="48250" spans="37:37" ht="12.75">
      <c r="AK48250" s="121"/>
    </row>
    <row r="48251" spans="37:37" ht="12.75">
      <c r="AK48251" s="121"/>
    </row>
    <row r="48252" spans="37:37" ht="12.75">
      <c r="AK48252" s="121"/>
    </row>
    <row r="48253" spans="37:37" ht="12.75">
      <c r="AK48253" s="121"/>
    </row>
    <row r="48254" spans="37:37" ht="12.75">
      <c r="AK48254" s="121"/>
    </row>
    <row r="48255" spans="37:37" ht="12.75">
      <c r="AK48255" s="121"/>
    </row>
    <row r="48256" spans="37:37" ht="12.75">
      <c r="AK48256" s="121"/>
    </row>
    <row r="48257" spans="37:37" ht="12.75">
      <c r="AK48257" s="121"/>
    </row>
    <row r="48258" spans="37:37" ht="12.75">
      <c r="AK48258" s="121"/>
    </row>
    <row r="48259" spans="37:37" ht="12.75">
      <c r="AK48259" s="121"/>
    </row>
    <row r="48260" spans="37:37" ht="12.75">
      <c r="AK48260" s="121"/>
    </row>
    <row r="48261" spans="37:37" ht="12.75">
      <c r="AK48261" s="121"/>
    </row>
    <row r="48262" spans="37:37" ht="12.75">
      <c r="AK48262" s="121"/>
    </row>
    <row r="48263" spans="37:37" ht="12.75">
      <c r="AK48263" s="121"/>
    </row>
    <row r="48264" spans="37:37" ht="12.75">
      <c r="AK48264" s="121"/>
    </row>
    <row r="48265" spans="37:37" ht="12.75">
      <c r="AK48265" s="121"/>
    </row>
    <row r="48266" spans="37:37" ht="12.75">
      <c r="AK48266" s="121"/>
    </row>
    <row r="48267" spans="37:37" ht="12.75">
      <c r="AK48267" s="121"/>
    </row>
    <row r="48268" spans="37:37" ht="12.75">
      <c r="AK48268" s="121"/>
    </row>
    <row r="48269" spans="37:37" ht="12.75">
      <c r="AK48269" s="121"/>
    </row>
    <row r="48270" spans="37:37" ht="12.75">
      <c r="AK48270" s="121"/>
    </row>
    <row r="48271" spans="37:37" ht="12.75">
      <c r="AK48271" s="121"/>
    </row>
    <row r="48272" spans="37:37" ht="12.75">
      <c r="AK48272" s="121"/>
    </row>
    <row r="48273" spans="37:37" ht="12.75">
      <c r="AK48273" s="121"/>
    </row>
    <row r="48274" spans="37:37" ht="12.75">
      <c r="AK48274" s="121"/>
    </row>
    <row r="48275" spans="37:37" ht="12.75">
      <c r="AK48275" s="121"/>
    </row>
    <row r="48276" spans="37:37" ht="12.75">
      <c r="AK48276" s="121"/>
    </row>
    <row r="48277" spans="37:37" ht="12.75">
      <c r="AK48277" s="121"/>
    </row>
    <row r="48278" spans="37:37" ht="12.75">
      <c r="AK48278" s="121"/>
    </row>
    <row r="48279" spans="37:37" ht="12.75">
      <c r="AK48279" s="121"/>
    </row>
    <row r="48280" spans="37:37" ht="12.75">
      <c r="AK48280" s="121"/>
    </row>
    <row r="48281" spans="37:37" ht="12.75">
      <c r="AK48281" s="121"/>
    </row>
    <row r="48282" spans="37:37" ht="12.75">
      <c r="AK48282" s="121"/>
    </row>
    <row r="48283" spans="37:37" ht="12.75">
      <c r="AK48283" s="121"/>
    </row>
    <row r="48284" spans="37:37" ht="12.75">
      <c r="AK48284" s="121"/>
    </row>
    <row r="48285" spans="37:37" ht="12.75">
      <c r="AK48285" s="121"/>
    </row>
    <row r="48286" spans="37:37" ht="12.75">
      <c r="AK48286" s="121"/>
    </row>
    <row r="48287" spans="37:37" ht="12.75">
      <c r="AK48287" s="121"/>
    </row>
    <row r="48288" spans="37:37" ht="12.75">
      <c r="AK48288" s="121"/>
    </row>
    <row r="48289" spans="37:37" ht="12.75">
      <c r="AK48289" s="121"/>
    </row>
    <row r="48290" spans="37:37" ht="12.75">
      <c r="AK48290" s="121"/>
    </row>
    <row r="48291" spans="37:37" ht="12.75">
      <c r="AK48291" s="121"/>
    </row>
    <row r="48292" spans="37:37" ht="12.75">
      <c r="AK48292" s="121"/>
    </row>
    <row r="48293" spans="37:37" ht="12.75">
      <c r="AK48293" s="121"/>
    </row>
    <row r="48294" spans="37:37" ht="12.75">
      <c r="AK48294" s="121"/>
    </row>
    <row r="48295" spans="37:37" ht="12.75">
      <c r="AK48295" s="121"/>
    </row>
    <row r="48296" spans="37:37" ht="12.75">
      <c r="AK48296" s="121"/>
    </row>
    <row r="48297" spans="37:37" ht="12.75">
      <c r="AK48297" s="121"/>
    </row>
    <row r="48298" spans="37:37" ht="12.75">
      <c r="AK48298" s="121"/>
    </row>
    <row r="48299" spans="37:37" ht="12.75">
      <c r="AK48299" s="121"/>
    </row>
    <row r="48300" spans="37:37" ht="12.75">
      <c r="AK48300" s="121"/>
    </row>
    <row r="48301" spans="37:37" ht="12.75">
      <c r="AK48301" s="121"/>
    </row>
    <row r="48302" spans="37:37" ht="12.75">
      <c r="AK48302" s="121"/>
    </row>
    <row r="48303" spans="37:37" ht="12.75">
      <c r="AK48303" s="121"/>
    </row>
    <row r="48304" spans="37:37" ht="12.75">
      <c r="AK48304" s="121"/>
    </row>
    <row r="48305" spans="37:37" ht="12.75">
      <c r="AK48305" s="121"/>
    </row>
    <row r="48306" spans="37:37" ht="12.75">
      <c r="AK48306" s="121"/>
    </row>
    <row r="48307" spans="37:37" ht="12.75">
      <c r="AK48307" s="121"/>
    </row>
    <row r="48308" spans="37:37" ht="12.75">
      <c r="AK48308" s="121"/>
    </row>
    <row r="48309" spans="37:37" ht="12.75">
      <c r="AK48309" s="121"/>
    </row>
    <row r="48310" spans="37:37" ht="12.75">
      <c r="AK48310" s="121"/>
    </row>
    <row r="48311" spans="37:37" ht="12.75">
      <c r="AK48311" s="121"/>
    </row>
    <row r="48312" spans="37:37" ht="12.75">
      <c r="AK48312" s="121"/>
    </row>
    <row r="48313" spans="37:37" ht="12.75">
      <c r="AK48313" s="121"/>
    </row>
    <row r="48314" spans="37:37" ht="12.75">
      <c r="AK48314" s="121"/>
    </row>
    <row r="48315" spans="37:37" ht="12.75">
      <c r="AK48315" s="121"/>
    </row>
    <row r="48316" spans="37:37" ht="12.75">
      <c r="AK48316" s="121"/>
    </row>
    <row r="48317" spans="37:37" ht="12.75">
      <c r="AK48317" s="121"/>
    </row>
    <row r="48318" spans="37:37" ht="12.75">
      <c r="AK48318" s="121"/>
    </row>
    <row r="48319" spans="37:37" ht="12.75">
      <c r="AK48319" s="121"/>
    </row>
    <row r="48320" spans="37:37" ht="12.75">
      <c r="AK48320" s="121"/>
    </row>
    <row r="48321" spans="37:37" ht="12.75">
      <c r="AK48321" s="121"/>
    </row>
    <row r="48322" spans="37:37" ht="12.75">
      <c r="AK48322" s="121"/>
    </row>
    <row r="48323" spans="37:37" ht="12.75">
      <c r="AK48323" s="121"/>
    </row>
    <row r="48324" spans="37:37" ht="12.75">
      <c r="AK48324" s="121"/>
    </row>
    <row r="48325" spans="37:37" ht="12.75">
      <c r="AK48325" s="121"/>
    </row>
    <row r="48326" spans="37:37" ht="12.75">
      <c r="AK48326" s="121"/>
    </row>
    <row r="48327" spans="37:37" ht="12.75">
      <c r="AK48327" s="121"/>
    </row>
    <row r="48328" spans="37:37" ht="12.75">
      <c r="AK48328" s="121"/>
    </row>
    <row r="48329" spans="37:37" ht="12.75">
      <c r="AK48329" s="121"/>
    </row>
    <row r="48330" spans="37:37" ht="12.75">
      <c r="AK48330" s="121"/>
    </row>
    <row r="48331" spans="37:37" ht="12.75">
      <c r="AK48331" s="121"/>
    </row>
    <row r="48332" spans="37:37" ht="12.75">
      <c r="AK48332" s="121"/>
    </row>
    <row r="48333" spans="37:37" ht="12.75">
      <c r="AK48333" s="121"/>
    </row>
    <row r="48334" spans="37:37" ht="12.75">
      <c r="AK48334" s="121"/>
    </row>
    <row r="48335" spans="37:37" ht="12.75">
      <c r="AK48335" s="121"/>
    </row>
    <row r="48336" spans="37:37" ht="12.75">
      <c r="AK48336" s="121"/>
    </row>
    <row r="48337" spans="37:37" ht="12.75">
      <c r="AK48337" s="121"/>
    </row>
    <row r="48338" spans="37:37" ht="12.75">
      <c r="AK48338" s="121"/>
    </row>
    <row r="48339" spans="37:37" ht="12.75">
      <c r="AK48339" s="121"/>
    </row>
    <row r="48340" spans="37:37" ht="12.75">
      <c r="AK48340" s="121"/>
    </row>
    <row r="48341" spans="37:37" ht="12.75">
      <c r="AK48341" s="121"/>
    </row>
    <row r="48342" spans="37:37" ht="12.75">
      <c r="AK48342" s="121"/>
    </row>
    <row r="48343" spans="37:37" ht="12.75">
      <c r="AK48343" s="121"/>
    </row>
    <row r="48344" spans="37:37" ht="12.75">
      <c r="AK48344" s="121"/>
    </row>
    <row r="48345" spans="37:37" ht="12.75">
      <c r="AK48345" s="121"/>
    </row>
    <row r="48346" spans="37:37" ht="12.75">
      <c r="AK48346" s="121"/>
    </row>
    <row r="48347" spans="37:37" ht="12.75">
      <c r="AK48347" s="121"/>
    </row>
    <row r="48348" spans="37:37" ht="12.75">
      <c r="AK48348" s="121"/>
    </row>
    <row r="48349" spans="37:37" ht="12.75">
      <c r="AK48349" s="121"/>
    </row>
    <row r="48350" spans="37:37" ht="12.75">
      <c r="AK48350" s="121"/>
    </row>
    <row r="48351" spans="37:37" ht="12.75">
      <c r="AK48351" s="121"/>
    </row>
    <row r="48352" spans="37:37" ht="12.75">
      <c r="AK48352" s="121"/>
    </row>
    <row r="48353" spans="37:37" ht="12.75">
      <c r="AK48353" s="121"/>
    </row>
    <row r="48354" spans="37:37" ht="12.75">
      <c r="AK48354" s="121"/>
    </row>
    <row r="48355" spans="37:37" ht="12.75">
      <c r="AK48355" s="121"/>
    </row>
    <row r="48356" spans="37:37" ht="12.75">
      <c r="AK48356" s="121"/>
    </row>
    <row r="48357" spans="37:37" ht="12.75">
      <c r="AK48357" s="121"/>
    </row>
    <row r="48358" spans="37:37" ht="12.75">
      <c r="AK48358" s="121"/>
    </row>
    <row r="48359" spans="37:37" ht="12.75">
      <c r="AK48359" s="121"/>
    </row>
    <row r="48360" spans="37:37" ht="12.75">
      <c r="AK48360" s="121"/>
    </row>
    <row r="48361" spans="37:37" ht="12.75">
      <c r="AK48361" s="121"/>
    </row>
    <row r="48362" spans="37:37" ht="12.75">
      <c r="AK48362" s="121"/>
    </row>
    <row r="48363" spans="37:37" ht="12.75">
      <c r="AK48363" s="121"/>
    </row>
    <row r="48364" spans="37:37" ht="12.75">
      <c r="AK48364" s="121"/>
    </row>
    <row r="48365" spans="37:37" ht="12.75">
      <c r="AK48365" s="121"/>
    </row>
    <row r="48366" spans="37:37" ht="12.75">
      <c r="AK48366" s="121"/>
    </row>
    <row r="48367" spans="37:37" ht="12.75">
      <c r="AK48367" s="121"/>
    </row>
    <row r="48368" spans="37:37" ht="12.75">
      <c r="AK48368" s="121"/>
    </row>
    <row r="48369" spans="37:37" ht="12.75">
      <c r="AK48369" s="121"/>
    </row>
    <row r="48370" spans="37:37" ht="12.75">
      <c r="AK48370" s="121"/>
    </row>
    <row r="48371" spans="37:37" ht="12.75">
      <c r="AK48371" s="121"/>
    </row>
    <row r="48372" spans="37:37" ht="12.75">
      <c r="AK48372" s="121"/>
    </row>
    <row r="48373" spans="37:37" ht="12.75">
      <c r="AK48373" s="121"/>
    </row>
    <row r="48374" spans="37:37" ht="12.75">
      <c r="AK48374" s="121"/>
    </row>
    <row r="48375" spans="37:37" ht="12.75">
      <c r="AK48375" s="121"/>
    </row>
    <row r="48376" spans="37:37" ht="12.75">
      <c r="AK48376" s="121"/>
    </row>
    <row r="48377" spans="37:37" ht="12.75">
      <c r="AK48377" s="121"/>
    </row>
    <row r="48378" spans="37:37" ht="12.75">
      <c r="AK48378" s="121"/>
    </row>
    <row r="48379" spans="37:37" ht="12.75">
      <c r="AK48379" s="121"/>
    </row>
    <row r="48380" spans="37:37" ht="12.75">
      <c r="AK48380" s="121"/>
    </row>
    <row r="48381" spans="37:37" ht="12.75">
      <c r="AK48381" s="121"/>
    </row>
    <row r="48382" spans="37:37" ht="12.75">
      <c r="AK48382" s="121"/>
    </row>
    <row r="48383" spans="37:37" ht="12.75">
      <c r="AK48383" s="121"/>
    </row>
    <row r="48384" spans="37:37" ht="12.75">
      <c r="AK48384" s="121"/>
    </row>
    <row r="48385" spans="37:37" ht="12.75">
      <c r="AK48385" s="121"/>
    </row>
    <row r="48386" spans="37:37" ht="12.75">
      <c r="AK48386" s="121"/>
    </row>
    <row r="48387" spans="37:37" ht="12.75">
      <c r="AK48387" s="121"/>
    </row>
    <row r="48388" spans="37:37" ht="12.75">
      <c r="AK48388" s="121"/>
    </row>
    <row r="48389" spans="37:37" ht="12.75">
      <c r="AK48389" s="121"/>
    </row>
    <row r="48390" spans="37:37" ht="12.75">
      <c r="AK48390" s="121"/>
    </row>
    <row r="48391" spans="37:37" ht="12.75">
      <c r="AK48391" s="121"/>
    </row>
    <row r="48392" spans="37:37" ht="12.75">
      <c r="AK48392" s="121"/>
    </row>
    <row r="48393" spans="37:37" ht="12.75">
      <c r="AK48393" s="121"/>
    </row>
    <row r="48394" spans="37:37" ht="12.75">
      <c r="AK48394" s="121"/>
    </row>
    <row r="48395" spans="37:37" ht="12.75">
      <c r="AK48395" s="121"/>
    </row>
    <row r="48396" spans="37:37" ht="12.75">
      <c r="AK48396" s="121"/>
    </row>
    <row r="48397" spans="37:37" ht="12.75">
      <c r="AK48397" s="121"/>
    </row>
    <row r="48398" spans="37:37" ht="12.75">
      <c r="AK48398" s="121"/>
    </row>
    <row r="48399" spans="37:37" ht="12.75">
      <c r="AK48399" s="121"/>
    </row>
    <row r="48400" spans="37:37" ht="12.75">
      <c r="AK48400" s="121"/>
    </row>
    <row r="48401" spans="37:37" ht="12.75">
      <c r="AK48401" s="121"/>
    </row>
    <row r="48402" spans="37:37" ht="12.75">
      <c r="AK48402" s="121"/>
    </row>
    <row r="48403" spans="37:37" ht="12.75">
      <c r="AK48403" s="121"/>
    </row>
    <row r="48404" spans="37:37" ht="12.75">
      <c r="AK48404" s="121"/>
    </row>
    <row r="48405" spans="37:37" ht="12.75">
      <c r="AK48405" s="121"/>
    </row>
    <row r="48406" spans="37:37" ht="12.75">
      <c r="AK48406" s="121"/>
    </row>
    <row r="48407" spans="37:37" ht="12.75">
      <c r="AK48407" s="121"/>
    </row>
    <row r="48408" spans="37:37" ht="12.75">
      <c r="AK48408" s="121"/>
    </row>
    <row r="48409" spans="37:37" ht="12.75">
      <c r="AK48409" s="121"/>
    </row>
    <row r="48410" spans="37:37" ht="12.75">
      <c r="AK48410" s="121"/>
    </row>
    <row r="48411" spans="37:37" ht="12.75">
      <c r="AK48411" s="121"/>
    </row>
    <row r="48412" spans="37:37" ht="12.75">
      <c r="AK48412" s="121"/>
    </row>
    <row r="48413" spans="37:37" ht="12.75">
      <c r="AK48413" s="121"/>
    </row>
    <row r="48414" spans="37:37" ht="12.75">
      <c r="AK48414" s="121"/>
    </row>
    <row r="48415" spans="37:37" ht="12.75">
      <c r="AK48415" s="121"/>
    </row>
    <row r="48416" spans="37:37" ht="12.75">
      <c r="AK48416" s="121"/>
    </row>
    <row r="48417" spans="37:37" ht="12.75">
      <c r="AK48417" s="121"/>
    </row>
    <row r="48418" spans="37:37" ht="12.75">
      <c r="AK48418" s="121"/>
    </row>
    <row r="48419" spans="37:37" ht="12.75">
      <c r="AK48419" s="121"/>
    </row>
    <row r="48420" spans="37:37" ht="12.75">
      <c r="AK48420" s="121"/>
    </row>
    <row r="48421" spans="37:37" ht="12.75">
      <c r="AK48421" s="121"/>
    </row>
    <row r="48422" spans="37:37" ht="12.75">
      <c r="AK48422" s="121"/>
    </row>
    <row r="48423" spans="37:37" ht="12.75">
      <c r="AK48423" s="121"/>
    </row>
    <row r="48424" spans="37:37" ht="12.75">
      <c r="AK48424" s="121"/>
    </row>
    <row r="48425" spans="37:37" ht="12.75">
      <c r="AK48425" s="121"/>
    </row>
    <row r="48426" spans="37:37" ht="12.75">
      <c r="AK48426" s="121"/>
    </row>
    <row r="48427" spans="37:37" ht="12.75">
      <c r="AK48427" s="121"/>
    </row>
    <row r="48428" spans="37:37" ht="12.75">
      <c r="AK48428" s="121"/>
    </row>
    <row r="48429" spans="37:37" ht="12.75">
      <c r="AK48429" s="121"/>
    </row>
    <row r="48430" spans="37:37" ht="12.75">
      <c r="AK48430" s="121"/>
    </row>
    <row r="48431" spans="37:37" ht="12.75">
      <c r="AK48431" s="121"/>
    </row>
    <row r="48432" spans="37:37" ht="12.75">
      <c r="AK48432" s="121"/>
    </row>
    <row r="48433" spans="37:37" ht="12.75">
      <c r="AK48433" s="121"/>
    </row>
    <row r="48434" spans="37:37" ht="12.75">
      <c r="AK48434" s="121"/>
    </row>
    <row r="48435" spans="37:37" ht="12.75">
      <c r="AK48435" s="121"/>
    </row>
    <row r="48436" spans="37:37" ht="12.75">
      <c r="AK48436" s="121"/>
    </row>
    <row r="48437" spans="37:37" ht="12.75">
      <c r="AK48437" s="121"/>
    </row>
    <row r="48438" spans="37:37" ht="12.75">
      <c r="AK48438" s="121"/>
    </row>
    <row r="48439" spans="37:37" ht="12.75">
      <c r="AK48439" s="121"/>
    </row>
    <row r="48440" spans="37:37" ht="12.75">
      <c r="AK48440" s="121"/>
    </row>
    <row r="48441" spans="37:37" ht="12.75">
      <c r="AK48441" s="121"/>
    </row>
    <row r="48442" spans="37:37" ht="12.75">
      <c r="AK48442" s="121"/>
    </row>
    <row r="48443" spans="37:37" ht="12.75">
      <c r="AK48443" s="121"/>
    </row>
    <row r="48444" spans="37:37" ht="12.75">
      <c r="AK48444" s="121"/>
    </row>
    <row r="48445" spans="37:37" ht="12.75">
      <c r="AK48445" s="121"/>
    </row>
    <row r="48446" spans="37:37" ht="12.75">
      <c r="AK48446" s="121"/>
    </row>
    <row r="48447" spans="37:37" ht="12.75">
      <c r="AK48447" s="121"/>
    </row>
    <row r="48448" spans="37:37" ht="12.75">
      <c r="AK48448" s="121"/>
    </row>
    <row r="48449" spans="37:37" ht="12.75">
      <c r="AK48449" s="121"/>
    </row>
    <row r="48450" spans="37:37" ht="12.75">
      <c r="AK48450" s="121"/>
    </row>
    <row r="48451" spans="37:37" ht="12.75">
      <c r="AK48451" s="121"/>
    </row>
    <row r="48452" spans="37:37" ht="12.75">
      <c r="AK48452" s="121"/>
    </row>
    <row r="48453" spans="37:37" ht="12.75">
      <c r="AK48453" s="121"/>
    </row>
    <row r="48454" spans="37:37" ht="12.75">
      <c r="AK48454" s="121"/>
    </row>
    <row r="48455" spans="37:37" ht="12.75">
      <c r="AK48455" s="121"/>
    </row>
    <row r="48456" spans="37:37" ht="12.75">
      <c r="AK48456" s="121"/>
    </row>
    <row r="48457" spans="37:37" ht="12.75">
      <c r="AK48457" s="121"/>
    </row>
    <row r="48458" spans="37:37" ht="12.75">
      <c r="AK48458" s="121"/>
    </row>
    <row r="48459" spans="37:37" ht="12.75">
      <c r="AK48459" s="121"/>
    </row>
    <row r="48460" spans="37:37" ht="12.75">
      <c r="AK48460" s="121"/>
    </row>
    <row r="48461" spans="37:37" ht="12.75">
      <c r="AK48461" s="121"/>
    </row>
    <row r="48462" spans="37:37" ht="12.75">
      <c r="AK48462" s="121"/>
    </row>
    <row r="48463" spans="37:37" ht="12.75">
      <c r="AK48463" s="121"/>
    </row>
    <row r="48464" spans="37:37" ht="12.75">
      <c r="AK48464" s="121"/>
    </row>
    <row r="48465" spans="37:37" ht="12.75">
      <c r="AK48465" s="121"/>
    </row>
    <row r="48466" spans="37:37" ht="12.75">
      <c r="AK48466" s="121"/>
    </row>
    <row r="48467" spans="37:37" ht="12.75">
      <c r="AK48467" s="121"/>
    </row>
    <row r="48468" spans="37:37" ht="12.75">
      <c r="AK48468" s="121"/>
    </row>
    <row r="48469" spans="37:37" ht="12.75">
      <c r="AK48469" s="121"/>
    </row>
    <row r="48470" spans="37:37" ht="12.75">
      <c r="AK48470" s="121"/>
    </row>
    <row r="48471" spans="37:37" ht="12.75">
      <c r="AK48471" s="121"/>
    </row>
    <row r="48472" spans="37:37" ht="12.75">
      <c r="AK48472" s="121"/>
    </row>
    <row r="48473" spans="37:37" ht="12.75">
      <c r="AK48473" s="121"/>
    </row>
    <row r="48474" spans="37:37" ht="12.75">
      <c r="AK48474" s="121"/>
    </row>
    <row r="48475" spans="37:37" ht="12.75">
      <c r="AK48475" s="121"/>
    </row>
    <row r="48476" spans="37:37" ht="12.75">
      <c r="AK48476" s="121"/>
    </row>
    <row r="48477" spans="37:37" ht="12.75">
      <c r="AK48477" s="121"/>
    </row>
    <row r="48478" spans="37:37" ht="12.75">
      <c r="AK48478" s="121"/>
    </row>
    <row r="48479" spans="37:37" ht="12.75">
      <c r="AK48479" s="121"/>
    </row>
    <row r="48480" spans="37:37" ht="12.75">
      <c r="AK48480" s="121"/>
    </row>
    <row r="48481" spans="37:37" ht="12.75">
      <c r="AK48481" s="121"/>
    </row>
    <row r="48482" spans="37:37" ht="12.75">
      <c r="AK48482" s="121"/>
    </row>
    <row r="48483" spans="37:37" ht="12.75">
      <c r="AK48483" s="121"/>
    </row>
    <row r="48484" spans="37:37" ht="12.75">
      <c r="AK48484" s="121"/>
    </row>
    <row r="48485" spans="37:37" ht="12.75">
      <c r="AK48485" s="121"/>
    </row>
    <row r="48486" spans="37:37" ht="12.75">
      <c r="AK48486" s="121"/>
    </row>
    <row r="48487" spans="37:37" ht="12.75">
      <c r="AK48487" s="121"/>
    </row>
    <row r="48488" spans="37:37" ht="12.75">
      <c r="AK48488" s="121"/>
    </row>
    <row r="48489" spans="37:37" ht="12.75">
      <c r="AK48489" s="121"/>
    </row>
    <row r="48490" spans="37:37" ht="12.75">
      <c r="AK48490" s="121"/>
    </row>
    <row r="48491" spans="37:37" ht="12.75">
      <c r="AK48491" s="121"/>
    </row>
    <row r="48492" spans="37:37" ht="12.75">
      <c r="AK48492" s="121"/>
    </row>
    <row r="48493" spans="37:37" ht="12.75">
      <c r="AK48493" s="121"/>
    </row>
    <row r="48494" spans="37:37" ht="12.75">
      <c r="AK48494" s="121"/>
    </row>
    <row r="48495" spans="37:37" ht="12.75">
      <c r="AK48495" s="121"/>
    </row>
    <row r="48496" spans="37:37" ht="12.75">
      <c r="AK48496" s="121"/>
    </row>
    <row r="48497" spans="37:37" ht="12.75">
      <c r="AK48497" s="121"/>
    </row>
    <row r="48498" spans="37:37" ht="12.75">
      <c r="AK48498" s="121"/>
    </row>
    <row r="48499" spans="37:37" ht="12.75">
      <c r="AK48499" s="121"/>
    </row>
    <row r="48500" spans="37:37" ht="12.75">
      <c r="AK48500" s="121"/>
    </row>
    <row r="48501" spans="37:37" ht="12.75">
      <c r="AK48501" s="121"/>
    </row>
    <row r="48502" spans="37:37" ht="12.75">
      <c r="AK48502" s="121"/>
    </row>
    <row r="48503" spans="37:37" ht="12.75">
      <c r="AK48503" s="121"/>
    </row>
    <row r="48504" spans="37:37" ht="12.75">
      <c r="AK48504" s="121"/>
    </row>
    <row r="48505" spans="37:37" ht="12.75">
      <c r="AK48505" s="121"/>
    </row>
    <row r="48506" spans="37:37" ht="12.75">
      <c r="AK48506" s="121"/>
    </row>
    <row r="48507" spans="37:37" ht="12.75">
      <c r="AK48507" s="121"/>
    </row>
    <row r="48508" spans="37:37" ht="12.75">
      <c r="AK48508" s="121"/>
    </row>
    <row r="48509" spans="37:37" ht="12.75">
      <c r="AK48509" s="121"/>
    </row>
    <row r="48510" spans="37:37" ht="12.75">
      <c r="AK48510" s="121"/>
    </row>
    <row r="48511" spans="37:37" ht="12.75">
      <c r="AK48511" s="121"/>
    </row>
    <row r="48512" spans="37:37" ht="12.75">
      <c r="AK48512" s="121"/>
    </row>
    <row r="48513" spans="37:37" ht="12.75">
      <c r="AK48513" s="121"/>
    </row>
    <row r="48514" spans="37:37" ht="12.75">
      <c r="AK48514" s="121"/>
    </row>
    <row r="48515" spans="37:37" ht="12.75">
      <c r="AK48515" s="121"/>
    </row>
    <row r="48516" spans="37:37" ht="12.75">
      <c r="AK48516" s="121"/>
    </row>
    <row r="48517" spans="37:37" ht="12.75">
      <c r="AK48517" s="121"/>
    </row>
    <row r="48518" spans="37:37" ht="12.75">
      <c r="AK48518" s="121"/>
    </row>
    <row r="48519" spans="37:37" ht="12.75">
      <c r="AK48519" s="121"/>
    </row>
    <row r="48520" spans="37:37" ht="12.75">
      <c r="AK48520" s="121"/>
    </row>
    <row r="48521" spans="37:37" ht="12.75">
      <c r="AK48521" s="121"/>
    </row>
    <row r="48522" spans="37:37" ht="12.75">
      <c r="AK48522" s="121"/>
    </row>
    <row r="48523" spans="37:37" ht="12.75">
      <c r="AK48523" s="121"/>
    </row>
    <row r="48524" spans="37:37" ht="12.75">
      <c r="AK48524" s="121"/>
    </row>
    <row r="48525" spans="37:37" ht="12.75">
      <c r="AK48525" s="121"/>
    </row>
    <row r="48526" spans="37:37" ht="12.75">
      <c r="AK48526" s="121"/>
    </row>
    <row r="48527" spans="37:37" ht="12.75">
      <c r="AK48527" s="121"/>
    </row>
    <row r="48528" spans="37:37" ht="12.75">
      <c r="AK48528" s="121"/>
    </row>
    <row r="48529" spans="37:37" ht="12.75">
      <c r="AK48529" s="121"/>
    </row>
    <row r="48530" spans="37:37" ht="12.75">
      <c r="AK48530" s="121"/>
    </row>
    <row r="48531" spans="37:37" ht="12.75">
      <c r="AK48531" s="121"/>
    </row>
    <row r="48532" spans="37:37" ht="12.75">
      <c r="AK48532" s="121"/>
    </row>
    <row r="48533" spans="37:37" ht="12.75">
      <c r="AK48533" s="121"/>
    </row>
    <row r="48534" spans="37:37" ht="12.75">
      <c r="AK48534" s="121"/>
    </row>
    <row r="48535" spans="37:37" ht="12.75">
      <c r="AK48535" s="121"/>
    </row>
    <row r="48536" spans="37:37" ht="12.75">
      <c r="AK48536" s="121"/>
    </row>
    <row r="48537" spans="37:37" ht="12.75">
      <c r="AK48537" s="121"/>
    </row>
    <row r="48538" spans="37:37" ht="12.75">
      <c r="AK48538" s="121"/>
    </row>
    <row r="48539" spans="37:37" ht="12.75">
      <c r="AK48539" s="121"/>
    </row>
    <row r="48540" spans="37:37" ht="12.75">
      <c r="AK48540" s="121"/>
    </row>
    <row r="48541" spans="37:37" ht="12.75">
      <c r="AK48541" s="121"/>
    </row>
    <row r="48542" spans="37:37" ht="12.75">
      <c r="AK48542" s="121"/>
    </row>
    <row r="48543" spans="37:37" ht="12.75">
      <c r="AK48543" s="121"/>
    </row>
    <row r="48544" spans="37:37" ht="12.75">
      <c r="AK48544" s="121"/>
    </row>
    <row r="48545" spans="37:37" ht="12.75">
      <c r="AK48545" s="121"/>
    </row>
    <row r="48546" spans="37:37" ht="12.75">
      <c r="AK48546" s="121"/>
    </row>
    <row r="48547" spans="37:37" ht="12.75">
      <c r="AK48547" s="121"/>
    </row>
    <row r="48548" spans="37:37" ht="12.75">
      <c r="AK48548" s="121"/>
    </row>
    <row r="48549" spans="37:37" ht="12.75">
      <c r="AK48549" s="121"/>
    </row>
    <row r="48550" spans="37:37" ht="12.75">
      <c r="AK48550" s="121"/>
    </row>
    <row r="48551" spans="37:37" ht="12.75">
      <c r="AK48551" s="121"/>
    </row>
    <row r="48552" spans="37:37" ht="12.75">
      <c r="AK48552" s="121"/>
    </row>
    <row r="48553" spans="37:37" ht="12.75">
      <c r="AK48553" s="121"/>
    </row>
    <row r="48554" spans="37:37" ht="12.75">
      <c r="AK48554" s="121"/>
    </row>
    <row r="48555" spans="37:37" ht="12.75">
      <c r="AK48555" s="121"/>
    </row>
    <row r="48556" spans="37:37" ht="12.75">
      <c r="AK48556" s="121"/>
    </row>
    <row r="48557" spans="37:37" ht="12.75">
      <c r="AK48557" s="121"/>
    </row>
    <row r="48558" spans="37:37" ht="12.75">
      <c r="AK48558" s="121"/>
    </row>
    <row r="48559" spans="37:37" ht="12.75">
      <c r="AK48559" s="121"/>
    </row>
    <row r="48560" spans="37:37" ht="12.75">
      <c r="AK48560" s="121"/>
    </row>
    <row r="48561" spans="37:37" ht="12.75">
      <c r="AK48561" s="121"/>
    </row>
    <row r="48562" spans="37:37" ht="12.75">
      <c r="AK48562" s="121"/>
    </row>
    <row r="48563" spans="37:37" ht="12.75">
      <c r="AK48563" s="121"/>
    </row>
    <row r="48564" spans="37:37" ht="12.75">
      <c r="AK48564" s="121"/>
    </row>
    <row r="48565" spans="37:37" ht="12.75">
      <c r="AK48565" s="121"/>
    </row>
    <row r="48566" spans="37:37" ht="12.75">
      <c r="AK48566" s="121"/>
    </row>
    <row r="48567" spans="37:37" ht="12.75">
      <c r="AK48567" s="121"/>
    </row>
    <row r="48568" spans="37:37" ht="12.75">
      <c r="AK48568" s="121"/>
    </row>
    <row r="48569" spans="37:37" ht="12.75">
      <c r="AK48569" s="121"/>
    </row>
    <row r="48570" spans="37:37" ht="12.75">
      <c r="AK48570" s="121"/>
    </row>
    <row r="48571" spans="37:37" ht="12.75">
      <c r="AK48571" s="121"/>
    </row>
    <row r="48572" spans="37:37" ht="12.75">
      <c r="AK48572" s="121"/>
    </row>
    <row r="48573" spans="37:37" ht="12.75">
      <c r="AK48573" s="121"/>
    </row>
    <row r="48574" spans="37:37" ht="12.75">
      <c r="AK48574" s="121"/>
    </row>
    <row r="48575" spans="37:37" ht="12.75">
      <c r="AK48575" s="121"/>
    </row>
    <row r="48576" spans="37:37" ht="12.75">
      <c r="AK48576" s="121"/>
    </row>
    <row r="48577" spans="37:37" ht="12.75">
      <c r="AK48577" s="121"/>
    </row>
    <row r="48578" spans="37:37" ht="12.75">
      <c r="AK48578" s="121"/>
    </row>
    <row r="48579" spans="37:37" ht="12.75">
      <c r="AK48579" s="121"/>
    </row>
    <row r="48580" spans="37:37" ht="12.75">
      <c r="AK48580" s="121"/>
    </row>
    <row r="48581" spans="37:37" ht="12.75">
      <c r="AK48581" s="121"/>
    </row>
    <row r="48582" spans="37:37" ht="12.75">
      <c r="AK48582" s="121"/>
    </row>
    <row r="48583" spans="37:37" ht="12.75">
      <c r="AK48583" s="121"/>
    </row>
    <row r="48584" spans="37:37" ht="12.75">
      <c r="AK48584" s="121"/>
    </row>
    <row r="48585" spans="37:37" ht="12.75">
      <c r="AK48585" s="121"/>
    </row>
    <row r="48586" spans="37:37" ht="12.75">
      <c r="AK48586" s="121"/>
    </row>
    <row r="48587" spans="37:37" ht="12.75">
      <c r="AK48587" s="121"/>
    </row>
    <row r="48588" spans="37:37" ht="12.75">
      <c r="AK48588" s="121"/>
    </row>
    <row r="48589" spans="37:37" ht="12.75">
      <c r="AK48589" s="121"/>
    </row>
    <row r="48590" spans="37:37" ht="12.75">
      <c r="AK48590" s="121"/>
    </row>
    <row r="48591" spans="37:37" ht="12.75">
      <c r="AK48591" s="121"/>
    </row>
    <row r="48592" spans="37:37" ht="12.75">
      <c r="AK48592" s="121"/>
    </row>
    <row r="48593" spans="37:37" ht="12.75">
      <c r="AK48593" s="121"/>
    </row>
    <row r="48594" spans="37:37" ht="12.75">
      <c r="AK48594" s="121"/>
    </row>
    <row r="48595" spans="37:37" ht="12.75">
      <c r="AK48595" s="121"/>
    </row>
    <row r="48596" spans="37:37" ht="12.75">
      <c r="AK48596" s="121"/>
    </row>
    <row r="48597" spans="37:37" ht="12.75">
      <c r="AK48597" s="121"/>
    </row>
    <row r="48598" spans="37:37" ht="12.75">
      <c r="AK48598" s="121"/>
    </row>
    <row r="48599" spans="37:37" ht="12.75">
      <c r="AK48599" s="121"/>
    </row>
    <row r="48600" spans="37:37" ht="12.75">
      <c r="AK48600" s="121"/>
    </row>
    <row r="48601" spans="37:37" ht="12.75">
      <c r="AK48601" s="121"/>
    </row>
    <row r="48602" spans="37:37" ht="12.75">
      <c r="AK48602" s="121"/>
    </row>
    <row r="48603" spans="37:37" ht="12.75">
      <c r="AK48603" s="121"/>
    </row>
    <row r="48604" spans="37:37" ht="12.75">
      <c r="AK48604" s="121"/>
    </row>
    <row r="48605" spans="37:37" ht="12.75">
      <c r="AK48605" s="121"/>
    </row>
    <row r="48606" spans="37:37" ht="12.75">
      <c r="AK48606" s="121"/>
    </row>
    <row r="48607" spans="37:37" ht="12.75">
      <c r="AK48607" s="121"/>
    </row>
    <row r="48608" spans="37:37" ht="12.75">
      <c r="AK48608" s="121"/>
    </row>
    <row r="48609" spans="37:37" ht="12.75">
      <c r="AK48609" s="121"/>
    </row>
    <row r="48610" spans="37:37" ht="12.75">
      <c r="AK48610" s="121"/>
    </row>
    <row r="48611" spans="37:37" ht="12.75">
      <c r="AK48611" s="121"/>
    </row>
    <row r="48612" spans="37:37" ht="12.75">
      <c r="AK48612" s="121"/>
    </row>
    <row r="48613" spans="37:37" ht="12.75">
      <c r="AK48613" s="121"/>
    </row>
    <row r="48614" spans="37:37" ht="12.75">
      <c r="AK48614" s="121"/>
    </row>
    <row r="48615" spans="37:37" ht="12.75">
      <c r="AK48615" s="121"/>
    </row>
    <row r="48616" spans="37:37" ht="12.75">
      <c r="AK48616" s="121"/>
    </row>
    <row r="48617" spans="37:37" ht="12.75">
      <c r="AK48617" s="121"/>
    </row>
    <row r="48618" spans="37:37" ht="12.75">
      <c r="AK48618" s="121"/>
    </row>
    <row r="48619" spans="37:37" ht="12.75">
      <c r="AK48619" s="121"/>
    </row>
    <row r="48620" spans="37:37" ht="12.75">
      <c r="AK48620" s="121"/>
    </row>
    <row r="48621" spans="37:37" ht="12.75">
      <c r="AK48621" s="121"/>
    </row>
    <row r="48622" spans="37:37" ht="12.75">
      <c r="AK48622" s="121"/>
    </row>
    <row r="48623" spans="37:37" ht="12.75">
      <c r="AK48623" s="121"/>
    </row>
    <row r="48624" spans="37:37" ht="12.75">
      <c r="AK48624" s="121"/>
    </row>
    <row r="48625" spans="37:37" ht="12.75">
      <c r="AK48625" s="121"/>
    </row>
    <row r="48626" spans="37:37" ht="12.75">
      <c r="AK48626" s="121"/>
    </row>
    <row r="48627" spans="37:37" ht="12.75">
      <c r="AK48627" s="121"/>
    </row>
    <row r="48628" spans="37:37" ht="12.75">
      <c r="AK48628" s="121"/>
    </row>
    <row r="48629" spans="37:37" ht="12.75">
      <c r="AK48629" s="121"/>
    </row>
    <row r="48630" spans="37:37" ht="12.75">
      <c r="AK48630" s="121"/>
    </row>
    <row r="48631" spans="37:37" ht="12.75">
      <c r="AK48631" s="121"/>
    </row>
    <row r="48632" spans="37:37" ht="12.75">
      <c r="AK48632" s="121"/>
    </row>
    <row r="48633" spans="37:37" ht="12.75">
      <c r="AK48633" s="121"/>
    </row>
    <row r="48634" spans="37:37" ht="12.75">
      <c r="AK48634" s="121"/>
    </row>
    <row r="48635" spans="37:37" ht="12.75">
      <c r="AK48635" s="121"/>
    </row>
    <row r="48636" spans="37:37" ht="12.75">
      <c r="AK48636" s="121"/>
    </row>
    <row r="48637" spans="37:37" ht="12.75">
      <c r="AK48637" s="121"/>
    </row>
    <row r="48638" spans="37:37" ht="12.75">
      <c r="AK48638" s="121"/>
    </row>
    <row r="48639" spans="37:37" ht="12.75">
      <c r="AK48639" s="121"/>
    </row>
    <row r="48640" spans="37:37" ht="12.75">
      <c r="AK48640" s="121"/>
    </row>
    <row r="48641" spans="37:37" ht="12.75">
      <c r="AK48641" s="121"/>
    </row>
    <row r="48642" spans="37:37" ht="12.75">
      <c r="AK48642" s="121"/>
    </row>
    <row r="48643" spans="37:37" ht="12.75">
      <c r="AK48643" s="121"/>
    </row>
    <row r="48644" spans="37:37" ht="12.75">
      <c r="AK48644" s="121"/>
    </row>
    <row r="48645" spans="37:37" ht="12.75">
      <c r="AK48645" s="121"/>
    </row>
    <row r="48646" spans="37:37" ht="12.75">
      <c r="AK48646" s="121"/>
    </row>
    <row r="48647" spans="37:37" ht="12.75">
      <c r="AK48647" s="121"/>
    </row>
    <row r="48648" spans="37:37" ht="12.75">
      <c r="AK48648" s="121"/>
    </row>
    <row r="48649" spans="37:37" ht="12.75">
      <c r="AK48649" s="121"/>
    </row>
    <row r="48650" spans="37:37" ht="12.75">
      <c r="AK48650" s="121"/>
    </row>
    <row r="48651" spans="37:37" ht="12.75">
      <c r="AK48651" s="121"/>
    </row>
    <row r="48652" spans="37:37" ht="12.75">
      <c r="AK48652" s="121"/>
    </row>
    <row r="48653" spans="37:37" ht="12.75">
      <c r="AK48653" s="121"/>
    </row>
    <row r="48654" spans="37:37" ht="12.75">
      <c r="AK48654" s="121"/>
    </row>
    <row r="48655" spans="37:37" ht="12.75">
      <c r="AK48655" s="121"/>
    </row>
    <row r="48656" spans="37:37" ht="12.75">
      <c r="AK48656" s="121"/>
    </row>
    <row r="48657" spans="37:37" ht="12.75">
      <c r="AK48657" s="121"/>
    </row>
    <row r="48658" spans="37:37" ht="12.75">
      <c r="AK48658" s="121"/>
    </row>
    <row r="48659" spans="37:37" ht="12.75">
      <c r="AK48659" s="121"/>
    </row>
    <row r="48660" spans="37:37" ht="12.75">
      <c r="AK48660" s="121"/>
    </row>
    <row r="48661" spans="37:37" ht="12.75">
      <c r="AK48661" s="121"/>
    </row>
    <row r="48662" spans="37:37" ht="12.75">
      <c r="AK48662" s="121"/>
    </row>
    <row r="48663" spans="37:37" ht="12.75">
      <c r="AK48663" s="121"/>
    </row>
    <row r="48664" spans="37:37" ht="12.75">
      <c r="AK48664" s="121"/>
    </row>
    <row r="48665" spans="37:37" ht="12.75">
      <c r="AK48665" s="121"/>
    </row>
    <row r="48666" spans="37:37" ht="12.75">
      <c r="AK48666" s="121"/>
    </row>
    <row r="48667" spans="37:37" ht="12.75">
      <c r="AK48667" s="121"/>
    </row>
    <row r="48668" spans="37:37" ht="12.75">
      <c r="AK48668" s="121"/>
    </row>
    <row r="48669" spans="37:37" ht="12.75">
      <c r="AK48669" s="121"/>
    </row>
    <row r="48670" spans="37:37" ht="12.75">
      <c r="AK48670" s="121"/>
    </row>
    <row r="48671" spans="37:37" ht="12.75">
      <c r="AK48671" s="121"/>
    </row>
    <row r="48672" spans="37:37" ht="12.75">
      <c r="AK48672" s="121"/>
    </row>
    <row r="48673" spans="37:37" ht="12.75">
      <c r="AK48673" s="121"/>
    </row>
    <row r="48674" spans="37:37" ht="12.75">
      <c r="AK48674" s="121"/>
    </row>
    <row r="48675" spans="37:37" ht="12.75">
      <c r="AK48675" s="121"/>
    </row>
    <row r="48676" spans="37:37" ht="12.75">
      <c r="AK48676" s="121"/>
    </row>
    <row r="48677" spans="37:37" ht="12.75">
      <c r="AK48677" s="121"/>
    </row>
    <row r="48678" spans="37:37" ht="12.75">
      <c r="AK48678" s="121"/>
    </row>
    <row r="48679" spans="37:37" ht="12.75">
      <c r="AK48679" s="121"/>
    </row>
    <row r="48680" spans="37:37" ht="12.75">
      <c r="AK48680" s="121"/>
    </row>
    <row r="48681" spans="37:37" ht="12.75">
      <c r="AK48681" s="121"/>
    </row>
    <row r="48682" spans="37:37" ht="12.75">
      <c r="AK48682" s="121"/>
    </row>
    <row r="48683" spans="37:37" ht="12.75">
      <c r="AK48683" s="121"/>
    </row>
    <row r="48684" spans="37:37" ht="12.75">
      <c r="AK48684" s="121"/>
    </row>
    <row r="48685" spans="37:37" ht="12.75">
      <c r="AK48685" s="121"/>
    </row>
    <row r="48686" spans="37:37" ht="12.75">
      <c r="AK48686" s="121"/>
    </row>
    <row r="48687" spans="37:37" ht="12.75">
      <c r="AK48687" s="121"/>
    </row>
    <row r="48688" spans="37:37" ht="12.75">
      <c r="AK48688" s="121"/>
    </row>
    <row r="48689" spans="37:37" ht="12.75">
      <c r="AK48689" s="121"/>
    </row>
    <row r="48690" spans="37:37" ht="12.75">
      <c r="AK48690" s="121"/>
    </row>
    <row r="48691" spans="37:37" ht="12.75">
      <c r="AK48691" s="121"/>
    </row>
    <row r="48692" spans="37:37" ht="12.75">
      <c r="AK48692" s="121"/>
    </row>
    <row r="48693" spans="37:37" ht="12.75">
      <c r="AK48693" s="121"/>
    </row>
    <row r="48694" spans="37:37" ht="12.75">
      <c r="AK48694" s="121"/>
    </row>
    <row r="48695" spans="37:37" ht="12.75">
      <c r="AK48695" s="121"/>
    </row>
    <row r="48696" spans="37:37" ht="12.75">
      <c r="AK48696" s="121"/>
    </row>
    <row r="48697" spans="37:37" ht="12.75">
      <c r="AK48697" s="121"/>
    </row>
    <row r="48698" spans="37:37" ht="12.75">
      <c r="AK48698" s="121"/>
    </row>
    <row r="48699" spans="37:37" ht="12.75">
      <c r="AK48699" s="121"/>
    </row>
    <row r="48700" spans="37:37" ht="12.75">
      <c r="AK48700" s="121"/>
    </row>
    <row r="48701" spans="37:37" ht="12.75">
      <c r="AK48701" s="121"/>
    </row>
    <row r="48702" spans="37:37" ht="12.75">
      <c r="AK48702" s="121"/>
    </row>
    <row r="48703" spans="37:37" ht="12.75">
      <c r="AK48703" s="121"/>
    </row>
    <row r="48704" spans="37:37" ht="12.75">
      <c r="AK48704" s="121"/>
    </row>
    <row r="48705" spans="37:37" ht="12.75">
      <c r="AK48705" s="121"/>
    </row>
    <row r="48706" spans="37:37" ht="12.75">
      <c r="AK48706" s="121"/>
    </row>
    <row r="48707" spans="37:37" ht="12.75">
      <c r="AK48707" s="121"/>
    </row>
    <row r="48708" spans="37:37" ht="12.75">
      <c r="AK48708" s="121"/>
    </row>
    <row r="48709" spans="37:37" ht="12.75">
      <c r="AK48709" s="121"/>
    </row>
    <row r="48710" spans="37:37" ht="12.75">
      <c r="AK48710" s="121"/>
    </row>
    <row r="48711" spans="37:37" ht="12.75">
      <c r="AK48711" s="121"/>
    </row>
    <row r="48712" spans="37:37" ht="12.75">
      <c r="AK48712" s="121"/>
    </row>
    <row r="48713" spans="37:37" ht="12.75">
      <c r="AK48713" s="121"/>
    </row>
    <row r="48714" spans="37:37" ht="12.75">
      <c r="AK48714" s="121"/>
    </row>
    <row r="48715" spans="37:37" ht="12.75">
      <c r="AK48715" s="121"/>
    </row>
    <row r="48716" spans="37:37" ht="12.75">
      <c r="AK48716" s="121"/>
    </row>
    <row r="48717" spans="37:37" ht="12.75">
      <c r="AK48717" s="121"/>
    </row>
    <row r="48718" spans="37:37" ht="12.75">
      <c r="AK48718" s="121"/>
    </row>
    <row r="48719" spans="37:37" ht="12.75">
      <c r="AK48719" s="121"/>
    </row>
    <row r="48720" spans="37:37" ht="12.75">
      <c r="AK48720" s="121"/>
    </row>
    <row r="48721" spans="37:37" ht="12.75">
      <c r="AK48721" s="121"/>
    </row>
    <row r="48722" spans="37:37" ht="12.75">
      <c r="AK48722" s="121"/>
    </row>
    <row r="48723" spans="37:37" ht="12.75">
      <c r="AK48723" s="121"/>
    </row>
    <row r="48724" spans="37:37" ht="12.75">
      <c r="AK48724" s="121"/>
    </row>
    <row r="48725" spans="37:37" ht="12.75">
      <c r="AK48725" s="121"/>
    </row>
    <row r="48726" spans="37:37" ht="12.75">
      <c r="AK48726" s="121"/>
    </row>
    <row r="48727" spans="37:37" ht="12.75">
      <c r="AK48727" s="121"/>
    </row>
    <row r="48728" spans="37:37" ht="12.75">
      <c r="AK48728" s="121"/>
    </row>
    <row r="48729" spans="37:37" ht="12.75">
      <c r="AK48729" s="121"/>
    </row>
    <row r="48730" spans="37:37" ht="12.75">
      <c r="AK48730" s="121"/>
    </row>
    <row r="48731" spans="37:37" ht="12.75">
      <c r="AK48731" s="121"/>
    </row>
    <row r="48732" spans="37:37" ht="12.75">
      <c r="AK48732" s="121"/>
    </row>
    <row r="48733" spans="37:37" ht="12.75">
      <c r="AK48733" s="121"/>
    </row>
    <row r="48734" spans="37:37" ht="12.75">
      <c r="AK48734" s="121"/>
    </row>
    <row r="48735" spans="37:37" ht="12.75">
      <c r="AK48735" s="121"/>
    </row>
    <row r="48736" spans="37:37" ht="12.75">
      <c r="AK48736" s="121"/>
    </row>
    <row r="48737" spans="37:37" ht="12.75">
      <c r="AK48737" s="121"/>
    </row>
    <row r="48738" spans="37:37" ht="12.75">
      <c r="AK48738" s="121"/>
    </row>
    <row r="48739" spans="37:37" ht="12.75">
      <c r="AK48739" s="121"/>
    </row>
    <row r="48740" spans="37:37" ht="12.75">
      <c r="AK48740" s="121"/>
    </row>
    <row r="48741" spans="37:37" ht="12.75">
      <c r="AK48741" s="121"/>
    </row>
    <row r="48742" spans="37:37" ht="12.75">
      <c r="AK48742" s="121"/>
    </row>
    <row r="48743" spans="37:37" ht="12.75">
      <c r="AK48743" s="121"/>
    </row>
    <row r="48744" spans="37:37" ht="12.75">
      <c r="AK48744" s="121"/>
    </row>
    <row r="48745" spans="37:37" ht="12.75">
      <c r="AK48745" s="121"/>
    </row>
    <row r="48746" spans="37:37" ht="12.75">
      <c r="AK48746" s="121"/>
    </row>
    <row r="48747" spans="37:37" ht="12.75">
      <c r="AK48747" s="121"/>
    </row>
    <row r="48748" spans="37:37" ht="12.75">
      <c r="AK48748" s="121"/>
    </row>
    <row r="48749" spans="37:37" ht="12.75">
      <c r="AK48749" s="121"/>
    </row>
    <row r="48750" spans="37:37" ht="12.75">
      <c r="AK48750" s="121"/>
    </row>
    <row r="48751" spans="37:37" ht="12.75">
      <c r="AK48751" s="121"/>
    </row>
    <row r="48752" spans="37:37" ht="12.75">
      <c r="AK48752" s="121"/>
    </row>
    <row r="48753" spans="37:37" ht="12.75">
      <c r="AK48753" s="121"/>
    </row>
    <row r="48754" spans="37:37" ht="12.75">
      <c r="AK48754" s="121"/>
    </row>
    <row r="48755" spans="37:37" ht="12.75">
      <c r="AK48755" s="121"/>
    </row>
    <row r="48756" spans="37:37" ht="12.75">
      <c r="AK48756" s="121"/>
    </row>
    <row r="48757" spans="37:37" ht="12.75">
      <c r="AK48757" s="121"/>
    </row>
    <row r="48758" spans="37:37" ht="12.75">
      <c r="AK48758" s="121"/>
    </row>
    <row r="48759" spans="37:37" ht="12.75">
      <c r="AK48759" s="121"/>
    </row>
    <row r="48760" spans="37:37" ht="12.75">
      <c r="AK48760" s="121"/>
    </row>
    <row r="48761" spans="37:37" ht="12.75">
      <c r="AK48761" s="121"/>
    </row>
    <row r="48762" spans="37:37" ht="12.75">
      <c r="AK48762" s="121"/>
    </row>
    <row r="48763" spans="37:37" ht="12.75">
      <c r="AK48763" s="121"/>
    </row>
    <row r="48764" spans="37:37" ht="12.75">
      <c r="AK48764" s="121"/>
    </row>
    <row r="48765" spans="37:37" ht="12.75">
      <c r="AK48765" s="121"/>
    </row>
    <row r="48766" spans="37:37" ht="12.75">
      <c r="AK48766" s="121"/>
    </row>
    <row r="48767" spans="37:37" ht="12.75">
      <c r="AK48767" s="121"/>
    </row>
    <row r="48768" spans="37:37" ht="12.75">
      <c r="AK48768" s="121"/>
    </row>
    <row r="48769" spans="37:37" ht="12.75">
      <c r="AK48769" s="121"/>
    </row>
    <row r="48770" spans="37:37" ht="12.75">
      <c r="AK48770" s="121"/>
    </row>
    <row r="48771" spans="37:37" ht="12.75">
      <c r="AK48771" s="121"/>
    </row>
    <row r="48772" spans="37:37" ht="12.75">
      <c r="AK48772" s="121"/>
    </row>
    <row r="48773" spans="37:37" ht="12.75">
      <c r="AK48773" s="121"/>
    </row>
    <row r="48774" spans="37:37" ht="12.75">
      <c r="AK48774" s="121"/>
    </row>
    <row r="48775" spans="37:37" ht="12.75">
      <c r="AK48775" s="121"/>
    </row>
    <row r="48776" spans="37:37" ht="12.75">
      <c r="AK48776" s="121"/>
    </row>
    <row r="48777" spans="37:37" ht="12.75">
      <c r="AK48777" s="121"/>
    </row>
    <row r="48778" spans="37:37" ht="12.75">
      <c r="AK48778" s="121"/>
    </row>
    <row r="48779" spans="37:37" ht="12.75">
      <c r="AK48779" s="121"/>
    </row>
    <row r="48780" spans="37:37" ht="12.75">
      <c r="AK48780" s="121"/>
    </row>
    <row r="48781" spans="37:37" ht="12.75">
      <c r="AK48781" s="121"/>
    </row>
    <row r="48782" spans="37:37" ht="12.75">
      <c r="AK48782" s="121"/>
    </row>
    <row r="48783" spans="37:37" ht="12.75">
      <c r="AK48783" s="121"/>
    </row>
    <row r="48784" spans="37:37" ht="12.75">
      <c r="AK48784" s="121"/>
    </row>
    <row r="48785" spans="37:37" ht="12.75">
      <c r="AK48785" s="121"/>
    </row>
    <row r="48786" spans="37:37" ht="12.75">
      <c r="AK48786" s="121"/>
    </row>
    <row r="48787" spans="37:37" ht="12.75">
      <c r="AK48787" s="121"/>
    </row>
    <row r="48788" spans="37:37" ht="12.75">
      <c r="AK48788" s="121"/>
    </row>
    <row r="48789" spans="37:37" ht="12.75">
      <c r="AK48789" s="121"/>
    </row>
    <row r="48790" spans="37:37" ht="12.75">
      <c r="AK48790" s="121"/>
    </row>
    <row r="48791" spans="37:37" ht="12.75">
      <c r="AK48791" s="121"/>
    </row>
    <row r="48792" spans="37:37" ht="12.75">
      <c r="AK48792" s="121"/>
    </row>
    <row r="48793" spans="37:37" ht="12.75">
      <c r="AK48793" s="121"/>
    </row>
    <row r="48794" spans="37:37" ht="12.75">
      <c r="AK48794" s="121"/>
    </row>
    <row r="48795" spans="37:37" ht="12.75">
      <c r="AK48795" s="121"/>
    </row>
    <row r="48796" spans="37:37" ht="12.75">
      <c r="AK48796" s="121"/>
    </row>
    <row r="48797" spans="37:37" ht="12.75">
      <c r="AK48797" s="121"/>
    </row>
    <row r="48798" spans="37:37" ht="12.75">
      <c r="AK48798" s="121"/>
    </row>
    <row r="48799" spans="37:37" ht="12.75">
      <c r="AK48799" s="121"/>
    </row>
    <row r="48800" spans="37:37" ht="12.75">
      <c r="AK48800" s="121"/>
    </row>
    <row r="48801" spans="37:37" ht="12.75">
      <c r="AK48801" s="121"/>
    </row>
    <row r="48802" spans="37:37" ht="12.75">
      <c r="AK48802" s="121"/>
    </row>
    <row r="48803" spans="37:37" ht="12.75">
      <c r="AK48803" s="121"/>
    </row>
    <row r="48804" spans="37:37" ht="12.75">
      <c r="AK48804" s="121"/>
    </row>
    <row r="48805" spans="37:37" ht="12.75">
      <c r="AK48805" s="121"/>
    </row>
    <row r="48806" spans="37:37" ht="12.75">
      <c r="AK48806" s="121"/>
    </row>
    <row r="48807" spans="37:37" ht="12.75">
      <c r="AK48807" s="121"/>
    </row>
    <row r="48808" spans="37:37" ht="12.75">
      <c r="AK48808" s="121"/>
    </row>
    <row r="48809" spans="37:37" ht="12.75">
      <c r="AK48809" s="121"/>
    </row>
    <row r="48810" spans="37:37" ht="12.75">
      <c r="AK48810" s="121"/>
    </row>
    <row r="48811" spans="37:37" ht="12.75">
      <c r="AK48811" s="121"/>
    </row>
    <row r="48812" spans="37:37" ht="12.75">
      <c r="AK48812" s="121"/>
    </row>
    <row r="48813" spans="37:37" ht="12.75">
      <c r="AK48813" s="121"/>
    </row>
    <row r="48814" spans="37:37" ht="12.75">
      <c r="AK48814" s="121"/>
    </row>
    <row r="48815" spans="37:37" ht="12.75">
      <c r="AK48815" s="121"/>
    </row>
    <row r="48816" spans="37:37" ht="12.75">
      <c r="AK48816" s="121"/>
    </row>
    <row r="48817" spans="37:37" ht="12.75">
      <c r="AK48817" s="121"/>
    </row>
    <row r="48818" spans="37:37" ht="12.75">
      <c r="AK48818" s="121"/>
    </row>
    <row r="48819" spans="37:37" ht="12.75">
      <c r="AK48819" s="121"/>
    </row>
    <row r="48820" spans="37:37" ht="12.75">
      <c r="AK48820" s="121"/>
    </row>
    <row r="48821" spans="37:37" ht="12.75">
      <c r="AK48821" s="121"/>
    </row>
    <row r="48822" spans="37:37" ht="12.75">
      <c r="AK48822" s="121"/>
    </row>
    <row r="48823" spans="37:37" ht="12.75">
      <c r="AK48823" s="121"/>
    </row>
    <row r="48824" spans="37:37" ht="12.75">
      <c r="AK48824" s="121"/>
    </row>
    <row r="48825" spans="37:37" ht="12.75">
      <c r="AK48825" s="121"/>
    </row>
    <row r="48826" spans="37:37" ht="12.75">
      <c r="AK48826" s="121"/>
    </row>
    <row r="48827" spans="37:37" ht="12.75">
      <c r="AK48827" s="121"/>
    </row>
    <row r="48828" spans="37:37" ht="12.75">
      <c r="AK48828" s="121"/>
    </row>
    <row r="48829" spans="37:37" ht="12.75">
      <c r="AK48829" s="121"/>
    </row>
    <row r="48830" spans="37:37" ht="12.75">
      <c r="AK48830" s="121"/>
    </row>
    <row r="48831" spans="37:37" ht="12.75">
      <c r="AK48831" s="121"/>
    </row>
    <row r="48832" spans="37:37" ht="12.75">
      <c r="AK48832" s="121"/>
    </row>
    <row r="48833" spans="37:37" ht="12.75">
      <c r="AK48833" s="121"/>
    </row>
    <row r="48834" spans="37:37" ht="12.75">
      <c r="AK48834" s="121"/>
    </row>
    <row r="48835" spans="37:37" ht="12.75">
      <c r="AK48835" s="121"/>
    </row>
    <row r="48836" spans="37:37" ht="12.75">
      <c r="AK48836" s="121"/>
    </row>
    <row r="48837" spans="37:37" ht="12.75">
      <c r="AK48837" s="121"/>
    </row>
    <row r="48838" spans="37:37" ht="12.75">
      <c r="AK48838" s="121"/>
    </row>
    <row r="48839" spans="37:37" ht="12.75">
      <c r="AK48839" s="121"/>
    </row>
    <row r="48840" spans="37:37" ht="12.75">
      <c r="AK48840" s="121"/>
    </row>
    <row r="48841" spans="37:37" ht="12.75">
      <c r="AK48841" s="121"/>
    </row>
    <row r="48842" spans="37:37" ht="12.75">
      <c r="AK48842" s="121"/>
    </row>
    <row r="48843" spans="37:37" ht="12.75">
      <c r="AK48843" s="121"/>
    </row>
    <row r="48844" spans="37:37" ht="12.75">
      <c r="AK48844" s="121"/>
    </row>
    <row r="48845" spans="37:37" ht="12.75">
      <c r="AK48845" s="121"/>
    </row>
    <row r="48846" spans="37:37" ht="12.75">
      <c r="AK48846" s="121"/>
    </row>
    <row r="48847" spans="37:37" ht="12.75">
      <c r="AK48847" s="121"/>
    </row>
    <row r="48848" spans="37:37" ht="12.75">
      <c r="AK48848" s="121"/>
    </row>
    <row r="48849" spans="37:37" ht="12.75">
      <c r="AK48849" s="121"/>
    </row>
    <row r="48850" spans="37:37" ht="12.75">
      <c r="AK48850" s="121"/>
    </row>
    <row r="48851" spans="37:37" ht="12.75">
      <c r="AK48851" s="121"/>
    </row>
    <row r="48852" spans="37:37" ht="12.75">
      <c r="AK48852" s="121"/>
    </row>
    <row r="48853" spans="37:37" ht="12.75">
      <c r="AK48853" s="121"/>
    </row>
    <row r="48854" spans="37:37" ht="12.75">
      <c r="AK48854" s="121"/>
    </row>
    <row r="48855" spans="37:37" ht="12.75">
      <c r="AK48855" s="121"/>
    </row>
    <row r="48856" spans="37:37" ht="12.75">
      <c r="AK48856" s="121"/>
    </row>
    <row r="48857" spans="37:37" ht="12.75">
      <c r="AK48857" s="121"/>
    </row>
    <row r="48858" spans="37:37" ht="12.75">
      <c r="AK48858" s="121"/>
    </row>
    <row r="48859" spans="37:37" ht="12.75">
      <c r="AK48859" s="121"/>
    </row>
    <row r="48860" spans="37:37" ht="12.75">
      <c r="AK48860" s="121"/>
    </row>
    <row r="48861" spans="37:37" ht="12.75">
      <c r="AK48861" s="121"/>
    </row>
    <row r="48862" spans="37:37" ht="12.75">
      <c r="AK48862" s="121"/>
    </row>
    <row r="48863" spans="37:37" ht="12.75">
      <c r="AK48863" s="121"/>
    </row>
    <row r="48864" spans="37:37" ht="12.75">
      <c r="AK48864" s="121"/>
    </row>
    <row r="48865" spans="37:37" ht="12.75">
      <c r="AK48865" s="121"/>
    </row>
    <row r="48866" spans="37:37" ht="12.75">
      <c r="AK48866" s="121"/>
    </row>
    <row r="48867" spans="37:37" ht="12.75">
      <c r="AK48867" s="121"/>
    </row>
    <row r="48868" spans="37:37" ht="12.75">
      <c r="AK48868" s="121"/>
    </row>
    <row r="48869" spans="37:37" ht="12.75">
      <c r="AK48869" s="121"/>
    </row>
    <row r="48870" spans="37:37" ht="12.75">
      <c r="AK48870" s="121"/>
    </row>
    <row r="48871" spans="37:37" ht="12.75">
      <c r="AK48871" s="121"/>
    </row>
    <row r="48872" spans="37:37" ht="12.75">
      <c r="AK48872" s="121"/>
    </row>
    <row r="48873" spans="37:37" ht="12.75">
      <c r="AK48873" s="121"/>
    </row>
    <row r="48874" spans="37:37" ht="12.75">
      <c r="AK48874" s="121"/>
    </row>
    <row r="48875" spans="37:37" ht="12.75">
      <c r="AK48875" s="121"/>
    </row>
    <row r="48876" spans="37:37" ht="12.75">
      <c r="AK48876" s="121"/>
    </row>
    <row r="48877" spans="37:37" ht="12.75">
      <c r="AK48877" s="121"/>
    </row>
    <row r="48878" spans="37:37" ht="12.75">
      <c r="AK48878" s="121"/>
    </row>
    <row r="48879" spans="37:37" ht="12.75">
      <c r="AK48879" s="121"/>
    </row>
    <row r="48880" spans="37:37" ht="12.75">
      <c r="AK48880" s="121"/>
    </row>
    <row r="48881" spans="37:37" ht="12.75">
      <c r="AK48881" s="121"/>
    </row>
    <row r="48882" spans="37:37" ht="12.75">
      <c r="AK48882" s="121"/>
    </row>
    <row r="48883" spans="37:37" ht="12.75">
      <c r="AK48883" s="121"/>
    </row>
    <row r="48884" spans="37:37" ht="12.75">
      <c r="AK48884" s="121"/>
    </row>
    <row r="48885" spans="37:37" ht="12.75">
      <c r="AK48885" s="121"/>
    </row>
    <row r="48886" spans="37:37" ht="12.75">
      <c r="AK48886" s="121"/>
    </row>
    <row r="48887" spans="37:37" ht="12.75">
      <c r="AK48887" s="121"/>
    </row>
    <row r="48888" spans="37:37" ht="12.75">
      <c r="AK48888" s="121"/>
    </row>
    <row r="48889" spans="37:37" ht="12.75">
      <c r="AK48889" s="121"/>
    </row>
    <row r="48890" spans="37:37" ht="12.75">
      <c r="AK48890" s="121"/>
    </row>
    <row r="48891" spans="37:37" ht="12.75">
      <c r="AK48891" s="121"/>
    </row>
    <row r="48892" spans="37:37" ht="12.75">
      <c r="AK48892" s="121"/>
    </row>
    <row r="48893" spans="37:37" ht="12.75">
      <c r="AK48893" s="121"/>
    </row>
    <row r="48894" spans="37:37" ht="12.75">
      <c r="AK48894" s="121"/>
    </row>
    <row r="48895" spans="37:37" ht="12.75">
      <c r="AK48895" s="121"/>
    </row>
    <row r="48896" spans="37:37" ht="12.75">
      <c r="AK48896" s="121"/>
    </row>
    <row r="48897" spans="37:37" ht="12.75">
      <c r="AK48897" s="121"/>
    </row>
    <row r="48898" spans="37:37" ht="12.75">
      <c r="AK48898" s="121"/>
    </row>
    <row r="48899" spans="37:37" ht="12.75">
      <c r="AK48899" s="121"/>
    </row>
    <row r="48900" spans="37:37" ht="12.75">
      <c r="AK48900" s="121"/>
    </row>
    <row r="48901" spans="37:37" ht="12.75">
      <c r="AK48901" s="121"/>
    </row>
    <row r="48902" spans="37:37" ht="12.75">
      <c r="AK48902" s="121"/>
    </row>
    <row r="48903" spans="37:37" ht="12.75">
      <c r="AK48903" s="121"/>
    </row>
    <row r="48904" spans="37:37" ht="12.75">
      <c r="AK48904" s="121"/>
    </row>
    <row r="48905" spans="37:37" ht="12.75">
      <c r="AK48905" s="121"/>
    </row>
    <row r="48906" spans="37:37" ht="12.75">
      <c r="AK48906" s="121"/>
    </row>
    <row r="48907" spans="37:37" ht="12.75">
      <c r="AK48907" s="121"/>
    </row>
    <row r="48908" spans="37:37" ht="12.75">
      <c r="AK48908" s="121"/>
    </row>
    <row r="48909" spans="37:37" ht="12.75">
      <c r="AK48909" s="121"/>
    </row>
    <row r="48910" spans="37:37" ht="12.75">
      <c r="AK48910" s="121"/>
    </row>
    <row r="48911" spans="37:37" ht="12.75">
      <c r="AK48911" s="121"/>
    </row>
    <row r="48912" spans="37:37" ht="12.75">
      <c r="AK48912" s="121"/>
    </row>
    <row r="48913" spans="37:37" ht="12.75">
      <c r="AK48913" s="121"/>
    </row>
    <row r="48914" spans="37:37" ht="12.75">
      <c r="AK48914" s="121"/>
    </row>
    <row r="48915" spans="37:37" ht="12.75">
      <c r="AK48915" s="121"/>
    </row>
    <row r="48916" spans="37:37" ht="12.75">
      <c r="AK48916" s="121"/>
    </row>
    <row r="48917" spans="37:37" ht="12.75">
      <c r="AK48917" s="121"/>
    </row>
    <row r="48918" spans="37:37" ht="12.75">
      <c r="AK48918" s="121"/>
    </row>
    <row r="48919" spans="37:37" ht="12.75">
      <c r="AK48919" s="121"/>
    </row>
    <row r="48920" spans="37:37" ht="12.75">
      <c r="AK48920" s="121"/>
    </row>
    <row r="48921" spans="37:37" ht="12.75">
      <c r="AK48921" s="121"/>
    </row>
    <row r="48922" spans="37:37" ht="12.75">
      <c r="AK48922" s="121"/>
    </row>
    <row r="48923" spans="37:37" ht="12.75">
      <c r="AK48923" s="121"/>
    </row>
    <row r="48924" spans="37:37" ht="12.75">
      <c r="AK48924" s="121"/>
    </row>
    <row r="48925" spans="37:37" ht="12.75">
      <c r="AK48925" s="121"/>
    </row>
    <row r="48926" spans="37:37" ht="12.75">
      <c r="AK48926" s="121"/>
    </row>
    <row r="48927" spans="37:37" ht="12.75">
      <c r="AK48927" s="121"/>
    </row>
    <row r="48928" spans="37:37" ht="12.75">
      <c r="AK48928" s="121"/>
    </row>
    <row r="48929" spans="37:37" ht="12.75">
      <c r="AK48929" s="121"/>
    </row>
    <row r="48930" spans="37:37" ht="12.75">
      <c r="AK48930" s="121"/>
    </row>
    <row r="48931" spans="37:37" ht="12.75">
      <c r="AK48931" s="121"/>
    </row>
    <row r="48932" spans="37:37" ht="12.75">
      <c r="AK48932" s="121"/>
    </row>
    <row r="48933" spans="37:37" ht="12.75">
      <c r="AK48933" s="121"/>
    </row>
    <row r="48934" spans="37:37" ht="12.75">
      <c r="AK48934" s="121"/>
    </row>
    <row r="48935" spans="37:37" ht="12.75">
      <c r="AK48935" s="121"/>
    </row>
    <row r="48936" spans="37:37" ht="12.75">
      <c r="AK48936" s="121"/>
    </row>
    <row r="48937" spans="37:37" ht="12.75">
      <c r="AK48937" s="121"/>
    </row>
    <row r="48938" spans="37:37" ht="12.75">
      <c r="AK48938" s="121"/>
    </row>
    <row r="48939" spans="37:37" ht="12.75">
      <c r="AK48939" s="121"/>
    </row>
    <row r="48940" spans="37:37" ht="12.75">
      <c r="AK48940" s="121"/>
    </row>
    <row r="48941" spans="37:37" ht="12.75">
      <c r="AK48941" s="121"/>
    </row>
    <row r="48942" spans="37:37" ht="12.75">
      <c r="AK48942" s="121"/>
    </row>
    <row r="48943" spans="37:37" ht="12.75">
      <c r="AK48943" s="121"/>
    </row>
    <row r="48944" spans="37:37" ht="12.75">
      <c r="AK48944" s="121"/>
    </row>
    <row r="48945" spans="37:37" ht="12.75">
      <c r="AK48945" s="121"/>
    </row>
    <row r="48946" spans="37:37" ht="12.75">
      <c r="AK48946" s="121"/>
    </row>
    <row r="48947" spans="37:37" ht="12.75">
      <c r="AK48947" s="121"/>
    </row>
    <row r="48948" spans="37:37" ht="12.75">
      <c r="AK48948" s="121"/>
    </row>
    <row r="48949" spans="37:37" ht="12.75">
      <c r="AK48949" s="121"/>
    </row>
    <row r="48950" spans="37:37" ht="12.75">
      <c r="AK48950" s="121"/>
    </row>
    <row r="48951" spans="37:37" ht="12.75">
      <c r="AK48951" s="121"/>
    </row>
    <row r="48952" spans="37:37" ht="12.75">
      <c r="AK48952" s="121"/>
    </row>
    <row r="48953" spans="37:37" ht="12.75">
      <c r="AK48953" s="121"/>
    </row>
    <row r="48954" spans="37:37" ht="12.75">
      <c r="AK48954" s="121"/>
    </row>
    <row r="48955" spans="37:37" ht="12.75">
      <c r="AK48955" s="121"/>
    </row>
    <row r="48956" spans="37:37" ht="12.75">
      <c r="AK48956" s="121"/>
    </row>
    <row r="48957" spans="37:37" ht="12.75">
      <c r="AK48957" s="121"/>
    </row>
    <row r="48958" spans="37:37" ht="12.75">
      <c r="AK48958" s="121"/>
    </row>
    <row r="48959" spans="37:37" ht="12.75">
      <c r="AK48959" s="121"/>
    </row>
    <row r="48960" spans="37:37" ht="12.75">
      <c r="AK48960" s="121"/>
    </row>
    <row r="48961" spans="37:37" ht="12.75">
      <c r="AK48961" s="121"/>
    </row>
    <row r="48962" spans="37:37" ht="12.75">
      <c r="AK48962" s="121"/>
    </row>
    <row r="48963" spans="37:37" ht="12.75">
      <c r="AK48963" s="121"/>
    </row>
    <row r="48964" spans="37:37" ht="12.75">
      <c r="AK48964" s="121"/>
    </row>
    <row r="48965" spans="37:37" ht="12.75">
      <c r="AK48965" s="121"/>
    </row>
    <row r="48966" spans="37:37" ht="12.75">
      <c r="AK48966" s="121"/>
    </row>
    <row r="48967" spans="37:37" ht="12.75">
      <c r="AK48967" s="121"/>
    </row>
    <row r="48968" spans="37:37" ht="12.75">
      <c r="AK48968" s="121"/>
    </row>
    <row r="48969" spans="37:37" ht="12.75">
      <c r="AK48969" s="121"/>
    </row>
    <row r="48970" spans="37:37" ht="12.75">
      <c r="AK48970" s="121"/>
    </row>
    <row r="48971" spans="37:37" ht="12.75">
      <c r="AK48971" s="121"/>
    </row>
    <row r="48972" spans="37:37" ht="12.75">
      <c r="AK48972" s="121"/>
    </row>
    <row r="48973" spans="37:37" ht="12.75">
      <c r="AK48973" s="121"/>
    </row>
    <row r="48974" spans="37:37" ht="12.75">
      <c r="AK48974" s="121"/>
    </row>
    <row r="48975" spans="37:37" ht="12.75">
      <c r="AK48975" s="121"/>
    </row>
    <row r="48976" spans="37:37" ht="12.75">
      <c r="AK48976" s="121"/>
    </row>
    <row r="48977" spans="37:37" ht="12.75">
      <c r="AK48977" s="121"/>
    </row>
    <row r="48978" spans="37:37" ht="12.75">
      <c r="AK48978" s="121"/>
    </row>
    <row r="48979" spans="37:37" ht="12.75">
      <c r="AK48979" s="121"/>
    </row>
    <row r="48980" spans="37:37" ht="12.75">
      <c r="AK48980" s="121"/>
    </row>
    <row r="48981" spans="37:37" ht="12.75">
      <c r="AK48981" s="121"/>
    </row>
    <row r="48982" spans="37:37" ht="12.75">
      <c r="AK48982" s="121"/>
    </row>
    <row r="48983" spans="37:37" ht="12.75">
      <c r="AK48983" s="121"/>
    </row>
    <row r="48984" spans="37:37" ht="12.75">
      <c r="AK48984" s="121"/>
    </row>
    <row r="48985" spans="37:37" ht="12.75">
      <c r="AK48985" s="121"/>
    </row>
    <row r="48986" spans="37:37" ht="12.75">
      <c r="AK48986" s="121"/>
    </row>
    <row r="48987" spans="37:37" ht="12.75">
      <c r="AK48987" s="121"/>
    </row>
    <row r="48988" spans="37:37" ht="12.75">
      <c r="AK48988" s="121"/>
    </row>
    <row r="48989" spans="37:37" ht="12.75">
      <c r="AK48989" s="121"/>
    </row>
    <row r="48990" spans="37:37" ht="12.75">
      <c r="AK48990" s="121"/>
    </row>
    <row r="48991" spans="37:37" ht="12.75">
      <c r="AK48991" s="121"/>
    </row>
    <row r="48992" spans="37:37" ht="12.75">
      <c r="AK48992" s="121"/>
    </row>
    <row r="48993" spans="37:37" ht="12.75">
      <c r="AK48993" s="121"/>
    </row>
    <row r="48994" spans="37:37" ht="12.75">
      <c r="AK48994" s="121"/>
    </row>
    <row r="48995" spans="37:37" ht="12.75">
      <c r="AK48995" s="121"/>
    </row>
    <row r="48996" spans="37:37" ht="12.75">
      <c r="AK48996" s="121"/>
    </row>
    <row r="48997" spans="37:37" ht="12.75">
      <c r="AK48997" s="121"/>
    </row>
    <row r="48998" spans="37:37" ht="12.75">
      <c r="AK48998" s="121"/>
    </row>
    <row r="48999" spans="37:37" ht="12.75">
      <c r="AK48999" s="121"/>
    </row>
    <row r="49000" spans="37:37" ht="12.75">
      <c r="AK49000" s="121"/>
    </row>
    <row r="49001" spans="37:37" ht="12.75">
      <c r="AK49001" s="121"/>
    </row>
    <row r="49002" spans="37:37" ht="12.75">
      <c r="AK49002" s="121"/>
    </row>
    <row r="49003" spans="37:37" ht="12.75">
      <c r="AK49003" s="121"/>
    </row>
    <row r="49004" spans="37:37" ht="12.75">
      <c r="AK49004" s="121"/>
    </row>
    <row r="49005" spans="37:37" ht="12.75">
      <c r="AK49005" s="121"/>
    </row>
    <row r="49006" spans="37:37" ht="12.75">
      <c r="AK49006" s="121"/>
    </row>
    <row r="49007" spans="37:37" ht="12.75">
      <c r="AK49007" s="121"/>
    </row>
    <row r="49008" spans="37:37" ht="12.75">
      <c r="AK49008" s="121"/>
    </row>
    <row r="49009" spans="37:37" ht="12.75">
      <c r="AK49009" s="121"/>
    </row>
    <row r="49010" spans="37:37" ht="12.75">
      <c r="AK49010" s="121"/>
    </row>
    <row r="49011" spans="37:37" ht="12.75">
      <c r="AK49011" s="121"/>
    </row>
    <row r="49012" spans="37:37" ht="12.75">
      <c r="AK49012" s="121"/>
    </row>
    <row r="49013" spans="37:37" ht="12.75">
      <c r="AK49013" s="121"/>
    </row>
    <row r="49014" spans="37:37" ht="12.75">
      <c r="AK49014" s="121"/>
    </row>
    <row r="49015" spans="37:37" ht="12.75">
      <c r="AK49015" s="121"/>
    </row>
    <row r="49016" spans="37:37" ht="12.75">
      <c r="AK49016" s="121"/>
    </row>
    <row r="49017" spans="37:37" ht="12.75">
      <c r="AK49017" s="121"/>
    </row>
    <row r="49018" spans="37:37" ht="12.75">
      <c r="AK49018" s="121"/>
    </row>
    <row r="49019" spans="37:37" ht="12.75">
      <c r="AK49019" s="121"/>
    </row>
    <row r="49020" spans="37:37" ht="12.75">
      <c r="AK49020" s="121"/>
    </row>
    <row r="49021" spans="37:37" ht="12.75">
      <c r="AK49021" s="121"/>
    </row>
    <row r="49022" spans="37:37" ht="12.75">
      <c r="AK49022" s="121"/>
    </row>
    <row r="49023" spans="37:37" ht="12.75">
      <c r="AK49023" s="121"/>
    </row>
    <row r="49024" spans="37:37" ht="12.75">
      <c r="AK49024" s="121"/>
    </row>
    <row r="49025" spans="37:37" ht="12.75">
      <c r="AK49025" s="121"/>
    </row>
    <row r="49026" spans="37:37" ht="12.75">
      <c r="AK49026" s="121"/>
    </row>
    <row r="49027" spans="37:37" ht="12.75">
      <c r="AK49027" s="121"/>
    </row>
    <row r="49028" spans="37:37" ht="12.75">
      <c r="AK49028" s="121"/>
    </row>
    <row r="49029" spans="37:37" ht="12.75">
      <c r="AK49029" s="121"/>
    </row>
    <row r="49030" spans="37:37" ht="12.75">
      <c r="AK49030" s="121"/>
    </row>
    <row r="49031" spans="37:37" ht="12.75">
      <c r="AK49031" s="121"/>
    </row>
    <row r="49032" spans="37:37" ht="12.75">
      <c r="AK49032" s="121"/>
    </row>
    <row r="49033" spans="37:37" ht="12.75">
      <c r="AK49033" s="121"/>
    </row>
    <row r="49034" spans="37:37" ht="12.75">
      <c r="AK49034" s="121"/>
    </row>
    <row r="49035" spans="37:37" ht="12.75">
      <c r="AK49035" s="121"/>
    </row>
    <row r="49036" spans="37:37" ht="12.75">
      <c r="AK49036" s="121"/>
    </row>
    <row r="49037" spans="37:37" ht="12.75">
      <c r="AK49037" s="121"/>
    </row>
    <row r="49038" spans="37:37" ht="12.75">
      <c r="AK49038" s="121"/>
    </row>
    <row r="49039" spans="37:37" ht="12.75">
      <c r="AK49039" s="121"/>
    </row>
    <row r="49040" spans="37:37" ht="12.75">
      <c r="AK49040" s="121"/>
    </row>
    <row r="49041" spans="37:37" ht="12.75">
      <c r="AK49041" s="121"/>
    </row>
    <row r="49042" spans="37:37" ht="12.75">
      <c r="AK49042" s="121"/>
    </row>
    <row r="49043" spans="37:37" ht="12.75">
      <c r="AK49043" s="121"/>
    </row>
    <row r="49044" spans="37:37" ht="12.75">
      <c r="AK49044" s="121"/>
    </row>
    <row r="49045" spans="37:37" ht="12.75">
      <c r="AK49045" s="121"/>
    </row>
    <row r="49046" spans="37:37" ht="12.75">
      <c r="AK49046" s="121"/>
    </row>
    <row r="49047" spans="37:37" ht="12.75">
      <c r="AK49047" s="121"/>
    </row>
    <row r="49048" spans="37:37" ht="12.75">
      <c r="AK49048" s="121"/>
    </row>
    <row r="49049" spans="37:37" ht="12.75">
      <c r="AK49049" s="121"/>
    </row>
    <row r="49050" spans="37:37" ht="12.75">
      <c r="AK49050" s="121"/>
    </row>
    <row r="49051" spans="37:37" ht="12.75">
      <c r="AK49051" s="121"/>
    </row>
    <row r="49052" spans="37:37" ht="12.75">
      <c r="AK49052" s="121"/>
    </row>
    <row r="49053" spans="37:37" ht="12.75">
      <c r="AK49053" s="121"/>
    </row>
    <row r="49054" spans="37:37" ht="12.75">
      <c r="AK49054" s="121"/>
    </row>
    <row r="49055" spans="37:37" ht="12.75">
      <c r="AK49055" s="121"/>
    </row>
    <row r="49056" spans="37:37" ht="12.75">
      <c r="AK49056" s="121"/>
    </row>
    <row r="49057" spans="37:37" ht="12.75">
      <c r="AK49057" s="121"/>
    </row>
    <row r="49058" spans="37:37" ht="12.75">
      <c r="AK49058" s="121"/>
    </row>
    <row r="49059" spans="37:37" ht="12.75">
      <c r="AK49059" s="121"/>
    </row>
    <row r="49060" spans="37:37" ht="12.75">
      <c r="AK49060" s="121"/>
    </row>
    <row r="49061" spans="37:37" ht="12.75">
      <c r="AK49061" s="121"/>
    </row>
    <row r="49062" spans="37:37" ht="12.75">
      <c r="AK49062" s="121"/>
    </row>
    <row r="49063" spans="37:37" ht="12.75">
      <c r="AK49063" s="121"/>
    </row>
    <row r="49064" spans="37:37" ht="12.75">
      <c r="AK49064" s="121"/>
    </row>
    <row r="49065" spans="37:37" ht="12.75">
      <c r="AK49065" s="121"/>
    </row>
    <row r="49066" spans="37:37" ht="12.75">
      <c r="AK49066" s="121"/>
    </row>
    <row r="49067" spans="37:37" ht="12.75">
      <c r="AK49067" s="121"/>
    </row>
    <row r="49068" spans="37:37" ht="12.75">
      <c r="AK49068" s="121"/>
    </row>
    <row r="49069" spans="37:37" ht="12.75">
      <c r="AK49069" s="121"/>
    </row>
    <row r="49070" spans="37:37" ht="12.75">
      <c r="AK49070" s="121"/>
    </row>
    <row r="49071" spans="37:37" ht="12.75">
      <c r="AK49071" s="121"/>
    </row>
    <row r="49072" spans="37:37" ht="12.75">
      <c r="AK49072" s="121"/>
    </row>
    <row r="49073" spans="37:37" ht="12.75">
      <c r="AK49073" s="121"/>
    </row>
    <row r="49074" spans="37:37" ht="12.75">
      <c r="AK49074" s="121"/>
    </row>
    <row r="49075" spans="37:37" ht="12.75">
      <c r="AK49075" s="121"/>
    </row>
    <row r="49076" spans="37:37" ht="12.75">
      <c r="AK49076" s="121"/>
    </row>
    <row r="49077" spans="37:37" ht="12.75">
      <c r="AK49077" s="121"/>
    </row>
    <row r="49078" spans="37:37" ht="12.75">
      <c r="AK49078" s="121"/>
    </row>
    <row r="49079" spans="37:37" ht="12.75">
      <c r="AK49079" s="121"/>
    </row>
    <row r="49080" spans="37:37" ht="12.75">
      <c r="AK49080" s="121"/>
    </row>
    <row r="49081" spans="37:37" ht="12.75">
      <c r="AK49081" s="121"/>
    </row>
    <row r="49082" spans="37:37" ht="12.75">
      <c r="AK49082" s="121"/>
    </row>
    <row r="49083" spans="37:37" ht="12.75">
      <c r="AK49083" s="121"/>
    </row>
    <row r="49084" spans="37:37" ht="12.75">
      <c r="AK49084" s="121"/>
    </row>
    <row r="49085" spans="37:37" ht="12.75">
      <c r="AK49085" s="121"/>
    </row>
    <row r="49086" spans="37:37" ht="12.75">
      <c r="AK49086" s="121"/>
    </row>
    <row r="49087" spans="37:37" ht="12.75">
      <c r="AK49087" s="121"/>
    </row>
    <row r="49088" spans="37:37" ht="12.75">
      <c r="AK49088" s="121"/>
    </row>
    <row r="49089" spans="37:37" ht="12.75">
      <c r="AK49089" s="121"/>
    </row>
    <row r="49090" spans="37:37" ht="12.75">
      <c r="AK49090" s="121"/>
    </row>
    <row r="49091" spans="37:37" ht="12.75">
      <c r="AK49091" s="121"/>
    </row>
    <row r="49092" spans="37:37" ht="12.75">
      <c r="AK49092" s="121"/>
    </row>
    <row r="49093" spans="37:37" ht="12.75">
      <c r="AK49093" s="121"/>
    </row>
    <row r="49094" spans="37:37" ht="12.75">
      <c r="AK49094" s="121"/>
    </row>
    <row r="49095" spans="37:37" ht="12.75">
      <c r="AK49095" s="121"/>
    </row>
    <row r="49096" spans="37:37" ht="12.75">
      <c r="AK49096" s="121"/>
    </row>
    <row r="49097" spans="37:37" ht="12.75">
      <c r="AK49097" s="121"/>
    </row>
    <row r="49098" spans="37:37" ht="12.75">
      <c r="AK49098" s="121"/>
    </row>
    <row r="49099" spans="37:37" ht="12.75">
      <c r="AK49099" s="121"/>
    </row>
    <row r="49100" spans="37:37" ht="12.75">
      <c r="AK49100" s="121"/>
    </row>
    <row r="49101" spans="37:37" ht="12.75">
      <c r="AK49101" s="121"/>
    </row>
    <row r="49102" spans="37:37" ht="12.75">
      <c r="AK49102" s="121"/>
    </row>
    <row r="49103" spans="37:37" ht="12.75">
      <c r="AK49103" s="121"/>
    </row>
    <row r="49104" spans="37:37" ht="12.75">
      <c r="AK49104" s="121"/>
    </row>
    <row r="49105" spans="37:37" ht="12.75">
      <c r="AK49105" s="121"/>
    </row>
    <row r="49106" spans="37:37" ht="12.75">
      <c r="AK49106" s="121"/>
    </row>
    <row r="49107" spans="37:37" ht="12.75">
      <c r="AK49107" s="121"/>
    </row>
    <row r="49108" spans="37:37" ht="12.75">
      <c r="AK49108" s="121"/>
    </row>
    <row r="49109" spans="37:37" ht="12.75">
      <c r="AK49109" s="121"/>
    </row>
    <row r="49110" spans="37:37" ht="12.75">
      <c r="AK49110" s="121"/>
    </row>
    <row r="49111" spans="37:37" ht="12.75">
      <c r="AK49111" s="121"/>
    </row>
    <row r="49112" spans="37:37" ht="12.75">
      <c r="AK49112" s="121"/>
    </row>
    <row r="49113" spans="37:37" ht="12.75">
      <c r="AK49113" s="121"/>
    </row>
    <row r="49114" spans="37:37" ht="12.75">
      <c r="AK49114" s="121"/>
    </row>
    <row r="49115" spans="37:37" ht="12.75">
      <c r="AK49115" s="121"/>
    </row>
    <row r="49116" spans="37:37" ht="12.75">
      <c r="AK49116" s="121"/>
    </row>
    <row r="49117" spans="37:37" ht="12.75">
      <c r="AK49117" s="121"/>
    </row>
    <row r="49118" spans="37:37" ht="12.75">
      <c r="AK49118" s="121"/>
    </row>
    <row r="49119" spans="37:37" ht="12.75">
      <c r="AK49119" s="121"/>
    </row>
    <row r="49120" spans="37:37" ht="12.75">
      <c r="AK49120" s="121"/>
    </row>
    <row r="49121" spans="37:37" ht="12.75">
      <c r="AK49121" s="121"/>
    </row>
    <row r="49122" spans="37:37" ht="12.75">
      <c r="AK49122" s="121"/>
    </row>
    <row r="49123" spans="37:37" ht="12.75">
      <c r="AK49123" s="121"/>
    </row>
    <row r="49124" spans="37:37" ht="12.75">
      <c r="AK49124" s="121"/>
    </row>
    <row r="49125" spans="37:37" ht="12.75">
      <c r="AK49125" s="121"/>
    </row>
    <row r="49126" spans="37:37" ht="12.75">
      <c r="AK49126" s="121"/>
    </row>
    <row r="49127" spans="37:37" ht="12.75">
      <c r="AK49127" s="121"/>
    </row>
    <row r="49128" spans="37:37" ht="12.75">
      <c r="AK49128" s="121"/>
    </row>
    <row r="49129" spans="37:37" ht="12.75">
      <c r="AK49129" s="121"/>
    </row>
    <row r="49130" spans="37:37" ht="12.75">
      <c r="AK49130" s="121"/>
    </row>
    <row r="49131" spans="37:37" ht="12.75">
      <c r="AK49131" s="121"/>
    </row>
    <row r="49132" spans="37:37" ht="12.75">
      <c r="AK49132" s="121"/>
    </row>
    <row r="49133" spans="37:37" ht="12.75">
      <c r="AK49133" s="121"/>
    </row>
    <row r="49134" spans="37:37" ht="12.75">
      <c r="AK49134" s="121"/>
    </row>
    <row r="49135" spans="37:37" ht="12.75">
      <c r="AK49135" s="121"/>
    </row>
    <row r="49136" spans="37:37" ht="12.75">
      <c r="AK49136" s="121"/>
    </row>
    <row r="49137" spans="37:37" ht="12.75">
      <c r="AK49137" s="121"/>
    </row>
    <row r="49138" spans="37:37" ht="12.75">
      <c r="AK49138" s="121"/>
    </row>
    <row r="49139" spans="37:37" ht="12.75">
      <c r="AK49139" s="121"/>
    </row>
    <row r="49140" spans="37:37" ht="12.75">
      <c r="AK49140" s="121"/>
    </row>
    <row r="49141" spans="37:37" ht="12.75">
      <c r="AK49141" s="121"/>
    </row>
    <row r="49142" spans="37:37" ht="12.75">
      <c r="AK49142" s="121"/>
    </row>
    <row r="49143" spans="37:37" ht="12.75">
      <c r="AK49143" s="121"/>
    </row>
    <row r="49144" spans="37:37" ht="12.75">
      <c r="AK49144" s="121"/>
    </row>
    <row r="49145" spans="37:37" ht="12.75">
      <c r="AK49145" s="121"/>
    </row>
    <row r="49146" spans="37:37" ht="12.75">
      <c r="AK49146" s="121"/>
    </row>
    <row r="49147" spans="37:37" ht="12.75">
      <c r="AK49147" s="121"/>
    </row>
    <row r="49148" spans="37:37" ht="12.75">
      <c r="AK49148" s="121"/>
    </row>
    <row r="49149" spans="37:37" ht="12.75">
      <c r="AK49149" s="121"/>
    </row>
    <row r="49150" spans="37:37" ht="12.75">
      <c r="AK49150" s="121"/>
    </row>
    <row r="49151" spans="37:37" ht="12.75">
      <c r="AK49151" s="121"/>
    </row>
    <row r="49152" spans="37:37" ht="12.75">
      <c r="AK49152" s="121"/>
    </row>
    <row r="49153" spans="37:37" ht="12.75">
      <c r="AK49153" s="121"/>
    </row>
    <row r="49154" spans="37:37" ht="12.75">
      <c r="AK49154" s="121"/>
    </row>
    <row r="49155" spans="37:37" ht="12.75">
      <c r="AK49155" s="121"/>
    </row>
    <row r="49156" spans="37:37" ht="12.75">
      <c r="AK49156" s="121"/>
    </row>
    <row r="49157" spans="37:37" ht="12.75">
      <c r="AK49157" s="121"/>
    </row>
    <row r="49158" spans="37:37" ht="12.75">
      <c r="AK49158" s="121"/>
    </row>
    <row r="49159" spans="37:37" ht="12.75">
      <c r="AK49159" s="121"/>
    </row>
    <row r="49160" spans="37:37" ht="12.75">
      <c r="AK49160" s="121"/>
    </row>
    <row r="49161" spans="37:37" ht="12.75">
      <c r="AK49161" s="121"/>
    </row>
    <row r="49162" spans="37:37" ht="12.75">
      <c r="AK49162" s="121"/>
    </row>
    <row r="49163" spans="37:37" ht="12.75">
      <c r="AK49163" s="121"/>
    </row>
    <row r="49164" spans="37:37" ht="12.75">
      <c r="AK49164" s="121"/>
    </row>
    <row r="49165" spans="37:37" ht="12.75">
      <c r="AK49165" s="121"/>
    </row>
    <row r="49166" spans="37:37" ht="12.75">
      <c r="AK49166" s="121"/>
    </row>
    <row r="49167" spans="37:37" ht="12.75">
      <c r="AK49167" s="121"/>
    </row>
    <row r="49168" spans="37:37" ht="12.75">
      <c r="AK49168" s="121"/>
    </row>
    <row r="49169" spans="37:37" ht="12.75">
      <c r="AK49169" s="121"/>
    </row>
    <row r="49170" spans="37:37" ht="12.75">
      <c r="AK49170" s="121"/>
    </row>
    <row r="49171" spans="37:37" ht="12.75">
      <c r="AK49171" s="121"/>
    </row>
    <row r="49172" spans="37:37" ht="12.75">
      <c r="AK49172" s="121"/>
    </row>
    <row r="49173" spans="37:37" ht="12.75">
      <c r="AK49173" s="121"/>
    </row>
    <row r="49174" spans="37:37" ht="12.75">
      <c r="AK49174" s="121"/>
    </row>
    <row r="49175" spans="37:37" ht="12.75">
      <c r="AK49175" s="121"/>
    </row>
    <row r="49176" spans="37:37" ht="12.75">
      <c r="AK49176" s="121"/>
    </row>
    <row r="49177" spans="37:37" ht="12.75">
      <c r="AK49177" s="121"/>
    </row>
    <row r="49178" spans="37:37" ht="12.75">
      <c r="AK49178" s="121"/>
    </row>
    <row r="49179" spans="37:37" ht="12.75">
      <c r="AK49179" s="121"/>
    </row>
    <row r="49180" spans="37:37" ht="12.75">
      <c r="AK49180" s="121"/>
    </row>
    <row r="49181" spans="37:37" ht="12.75">
      <c r="AK49181" s="121"/>
    </row>
    <row r="49182" spans="37:37" ht="12.75">
      <c r="AK49182" s="121"/>
    </row>
    <row r="49183" spans="37:37" ht="12.75">
      <c r="AK49183" s="121"/>
    </row>
    <row r="49184" spans="37:37" ht="12.75">
      <c r="AK49184" s="121"/>
    </row>
    <row r="49185" spans="37:37" ht="12.75">
      <c r="AK49185" s="121"/>
    </row>
    <row r="49186" spans="37:37" ht="12.75">
      <c r="AK49186" s="121"/>
    </row>
    <row r="49187" spans="37:37" ht="12.75">
      <c r="AK49187" s="121"/>
    </row>
    <row r="49188" spans="37:37" ht="12.75">
      <c r="AK49188" s="121"/>
    </row>
    <row r="49189" spans="37:37" ht="12.75">
      <c r="AK49189" s="121"/>
    </row>
    <row r="49190" spans="37:37" ht="12.75">
      <c r="AK49190" s="121"/>
    </row>
    <row r="49191" spans="37:37" ht="12.75">
      <c r="AK49191" s="121"/>
    </row>
    <row r="49192" spans="37:37" ht="12.75">
      <c r="AK49192" s="121"/>
    </row>
    <row r="49193" spans="37:37" ht="12.75">
      <c r="AK49193" s="121"/>
    </row>
    <row r="49194" spans="37:37" ht="12.75">
      <c r="AK49194" s="121"/>
    </row>
    <row r="49195" spans="37:37" ht="12.75">
      <c r="AK49195" s="121"/>
    </row>
    <row r="49196" spans="37:37" ht="12.75">
      <c r="AK49196" s="121"/>
    </row>
    <row r="49197" spans="37:37" ht="12.75">
      <c r="AK49197" s="121"/>
    </row>
    <row r="49198" spans="37:37" ht="12.75">
      <c r="AK49198" s="121"/>
    </row>
    <row r="49199" spans="37:37" ht="12.75">
      <c r="AK49199" s="121"/>
    </row>
    <row r="49200" spans="37:37" ht="12.75">
      <c r="AK49200" s="121"/>
    </row>
    <row r="49201" spans="37:37" ht="12.75">
      <c r="AK49201" s="121"/>
    </row>
    <row r="49202" spans="37:37" ht="12.75">
      <c r="AK49202" s="121"/>
    </row>
    <row r="49203" spans="37:37" ht="12.75">
      <c r="AK49203" s="121"/>
    </row>
    <row r="49204" spans="37:37" ht="12.75">
      <c r="AK49204" s="121"/>
    </row>
    <row r="49205" spans="37:37" ht="12.75">
      <c r="AK49205" s="121"/>
    </row>
    <row r="49206" spans="37:37" ht="12.75">
      <c r="AK49206" s="121"/>
    </row>
    <row r="49207" spans="37:37" ht="12.75">
      <c r="AK49207" s="121"/>
    </row>
    <row r="49208" spans="37:37" ht="12.75">
      <c r="AK49208" s="121"/>
    </row>
    <row r="49209" spans="37:37" ht="12.75">
      <c r="AK49209" s="121"/>
    </row>
    <row r="49210" spans="37:37" ht="12.75">
      <c r="AK49210" s="121"/>
    </row>
    <row r="49211" spans="37:37" ht="12.75">
      <c r="AK49211" s="121"/>
    </row>
    <row r="49212" spans="37:37" ht="12.75">
      <c r="AK49212" s="121"/>
    </row>
    <row r="49213" spans="37:37" ht="12.75">
      <c r="AK49213" s="121"/>
    </row>
    <row r="49214" spans="37:37" ht="12.75">
      <c r="AK49214" s="121"/>
    </row>
    <row r="49215" spans="37:37" ht="12.75">
      <c r="AK49215" s="121"/>
    </row>
    <row r="49216" spans="37:37" ht="12.75">
      <c r="AK49216" s="121"/>
    </row>
    <row r="49217" spans="37:37" ht="12.75">
      <c r="AK49217" s="121"/>
    </row>
    <row r="49218" spans="37:37" ht="12.75">
      <c r="AK49218" s="121"/>
    </row>
    <row r="49219" spans="37:37" ht="12.75">
      <c r="AK49219" s="121"/>
    </row>
    <row r="49220" spans="37:37" ht="12.75">
      <c r="AK49220" s="121"/>
    </row>
    <row r="49221" spans="37:37" ht="12.75">
      <c r="AK49221" s="121"/>
    </row>
    <row r="49222" spans="37:37" ht="12.75">
      <c r="AK49222" s="121"/>
    </row>
    <row r="49223" spans="37:37" ht="12.75">
      <c r="AK49223" s="121"/>
    </row>
    <row r="49224" spans="37:37" ht="12.75">
      <c r="AK49224" s="121"/>
    </row>
    <row r="49225" spans="37:37" ht="12.75">
      <c r="AK49225" s="121"/>
    </row>
    <row r="49226" spans="37:37" ht="12.75">
      <c r="AK49226" s="121"/>
    </row>
    <row r="49227" spans="37:37" ht="12.75">
      <c r="AK49227" s="121"/>
    </row>
    <row r="49228" spans="37:37" ht="12.75">
      <c r="AK49228" s="121"/>
    </row>
    <row r="49229" spans="37:37" ht="12.75">
      <c r="AK49229" s="121"/>
    </row>
    <row r="49230" spans="37:37" ht="12.75">
      <c r="AK49230" s="121"/>
    </row>
    <row r="49231" spans="37:37" ht="12.75">
      <c r="AK49231" s="121"/>
    </row>
    <row r="49232" spans="37:37" ht="12.75">
      <c r="AK49232" s="121"/>
    </row>
    <row r="49233" spans="37:37" ht="12.75">
      <c r="AK49233" s="121"/>
    </row>
    <row r="49234" spans="37:37" ht="12.75">
      <c r="AK49234" s="121"/>
    </row>
    <row r="49235" spans="37:37" ht="12.75">
      <c r="AK49235" s="121"/>
    </row>
    <row r="49236" spans="37:37" ht="12.75">
      <c r="AK49236" s="121"/>
    </row>
    <row r="49237" spans="37:37" ht="12.75">
      <c r="AK49237" s="121"/>
    </row>
    <row r="49238" spans="37:37" ht="12.75">
      <c r="AK49238" s="121"/>
    </row>
    <row r="49239" spans="37:37" ht="12.75">
      <c r="AK49239" s="121"/>
    </row>
    <row r="49240" spans="37:37" ht="12.75">
      <c r="AK49240" s="121"/>
    </row>
    <row r="49241" spans="37:37" ht="12.75">
      <c r="AK49241" s="121"/>
    </row>
    <row r="49242" spans="37:37" ht="12.75">
      <c r="AK49242" s="121"/>
    </row>
    <row r="49243" spans="37:37" ht="12.75">
      <c r="AK49243" s="121"/>
    </row>
    <row r="49244" spans="37:37" ht="12.75">
      <c r="AK49244" s="121"/>
    </row>
    <row r="49245" spans="37:37" ht="12.75">
      <c r="AK49245" s="121"/>
    </row>
    <row r="49246" spans="37:37" ht="12.75">
      <c r="AK49246" s="121"/>
    </row>
    <row r="49247" spans="37:37" ht="12.75">
      <c r="AK49247" s="121"/>
    </row>
    <row r="49248" spans="37:37" ht="12.75">
      <c r="AK49248" s="121"/>
    </row>
    <row r="49249" spans="37:37" ht="12.75">
      <c r="AK49249" s="121"/>
    </row>
    <row r="49250" spans="37:37" ht="12.75">
      <c r="AK49250" s="121"/>
    </row>
    <row r="49251" spans="37:37" ht="12.75">
      <c r="AK49251" s="121"/>
    </row>
    <row r="49252" spans="37:37" ht="12.75">
      <c r="AK49252" s="121"/>
    </row>
    <row r="49253" spans="37:37" ht="12.75">
      <c r="AK49253" s="121"/>
    </row>
    <row r="49254" spans="37:37" ht="12.75">
      <c r="AK49254" s="121"/>
    </row>
    <row r="49255" spans="37:37" ht="12.75">
      <c r="AK49255" s="121"/>
    </row>
    <row r="49256" spans="37:37" ht="12.75">
      <c r="AK49256" s="121"/>
    </row>
    <row r="49257" spans="37:37" ht="12.75">
      <c r="AK49257" s="121"/>
    </row>
    <row r="49258" spans="37:37" ht="12.75">
      <c r="AK49258" s="121"/>
    </row>
    <row r="49259" spans="37:37" ht="12.75">
      <c r="AK49259" s="121"/>
    </row>
    <row r="49260" spans="37:37" ht="12.75">
      <c r="AK49260" s="121"/>
    </row>
    <row r="49261" spans="37:37" ht="12.75">
      <c r="AK49261" s="121"/>
    </row>
    <row r="49262" spans="37:37" ht="12.75">
      <c r="AK49262" s="121"/>
    </row>
    <row r="49263" spans="37:37" ht="12.75">
      <c r="AK49263" s="121"/>
    </row>
    <row r="49264" spans="37:37" ht="12.75">
      <c r="AK49264" s="121"/>
    </row>
    <row r="49265" spans="37:37" ht="12.75">
      <c r="AK49265" s="121"/>
    </row>
    <row r="49266" spans="37:37" ht="12.75">
      <c r="AK49266" s="121"/>
    </row>
    <row r="49267" spans="37:37" ht="12.75">
      <c r="AK49267" s="121"/>
    </row>
    <row r="49268" spans="37:37" ht="12.75">
      <c r="AK49268" s="121"/>
    </row>
    <row r="49269" spans="37:37" ht="12.75">
      <c r="AK49269" s="121"/>
    </row>
    <row r="49270" spans="37:37" ht="12.75">
      <c r="AK49270" s="121"/>
    </row>
    <row r="49271" spans="37:37" ht="12.75">
      <c r="AK49271" s="121"/>
    </row>
    <row r="49272" spans="37:37" ht="12.75">
      <c r="AK49272" s="121"/>
    </row>
    <row r="49273" spans="37:37" ht="12.75">
      <c r="AK49273" s="121"/>
    </row>
    <row r="49274" spans="37:37" ht="12.75">
      <c r="AK49274" s="121"/>
    </row>
    <row r="49275" spans="37:37" ht="12.75">
      <c r="AK49275" s="121"/>
    </row>
    <row r="49276" spans="37:37" ht="12.75">
      <c r="AK49276" s="121"/>
    </row>
    <row r="49277" spans="37:37" ht="12.75">
      <c r="AK49277" s="121"/>
    </row>
    <row r="49278" spans="37:37" ht="12.75">
      <c r="AK49278" s="121"/>
    </row>
    <row r="49279" spans="37:37" ht="12.75">
      <c r="AK49279" s="121"/>
    </row>
    <row r="49280" spans="37:37" ht="12.75">
      <c r="AK49280" s="121"/>
    </row>
    <row r="49281" spans="37:37" ht="12.75">
      <c r="AK49281" s="121"/>
    </row>
    <row r="49282" spans="37:37" ht="12.75">
      <c r="AK49282" s="121"/>
    </row>
    <row r="49283" spans="37:37" ht="12.75">
      <c r="AK49283" s="121"/>
    </row>
    <row r="49284" spans="37:37" ht="12.75">
      <c r="AK49284" s="121"/>
    </row>
    <row r="49285" spans="37:37" ht="12.75">
      <c r="AK49285" s="121"/>
    </row>
    <row r="49286" spans="37:37" ht="12.75">
      <c r="AK49286" s="121"/>
    </row>
    <row r="49287" spans="37:37" ht="12.75">
      <c r="AK49287" s="121"/>
    </row>
    <row r="49288" spans="37:37" ht="12.75">
      <c r="AK49288" s="121"/>
    </row>
    <row r="49289" spans="37:37" ht="12.75">
      <c r="AK49289" s="121"/>
    </row>
    <row r="49290" spans="37:37" ht="12.75">
      <c r="AK49290" s="121"/>
    </row>
    <row r="49291" spans="37:37" ht="12.75">
      <c r="AK49291" s="121"/>
    </row>
    <row r="49292" spans="37:37" ht="12.75">
      <c r="AK49292" s="121"/>
    </row>
    <row r="49293" spans="37:37" ht="12.75">
      <c r="AK49293" s="121"/>
    </row>
    <row r="49294" spans="37:37" ht="12.75">
      <c r="AK49294" s="121"/>
    </row>
    <row r="49295" spans="37:37" ht="12.75">
      <c r="AK49295" s="121"/>
    </row>
    <row r="49296" spans="37:37" ht="12.75">
      <c r="AK49296" s="121"/>
    </row>
    <row r="49297" spans="37:37" ht="12.75">
      <c r="AK49297" s="121"/>
    </row>
    <row r="49298" spans="37:37" ht="12.75">
      <c r="AK49298" s="121"/>
    </row>
    <row r="49299" spans="37:37" ht="12.75">
      <c r="AK49299" s="121"/>
    </row>
    <row r="49300" spans="37:37" ht="12.75">
      <c r="AK49300" s="121"/>
    </row>
    <row r="49301" spans="37:37" ht="12.75">
      <c r="AK49301" s="121"/>
    </row>
    <row r="49302" spans="37:37" ht="12.75">
      <c r="AK49302" s="121"/>
    </row>
    <row r="49303" spans="37:37" ht="12.75">
      <c r="AK49303" s="121"/>
    </row>
    <row r="49304" spans="37:37" ht="12.75">
      <c r="AK49304" s="121"/>
    </row>
    <row r="49305" spans="37:37" ht="12.75">
      <c r="AK49305" s="121"/>
    </row>
    <row r="49306" spans="37:37" ht="12.75">
      <c r="AK49306" s="121"/>
    </row>
    <row r="49307" spans="37:37" ht="12.75">
      <c r="AK49307" s="121"/>
    </row>
    <row r="49308" spans="37:37" ht="12.75">
      <c r="AK49308" s="121"/>
    </row>
    <row r="49309" spans="37:37" ht="12.75">
      <c r="AK49309" s="121"/>
    </row>
    <row r="49310" spans="37:37" ht="12.75">
      <c r="AK49310" s="121"/>
    </row>
    <row r="49311" spans="37:37" ht="12.75">
      <c r="AK49311" s="121"/>
    </row>
    <row r="49312" spans="37:37" ht="12.75">
      <c r="AK49312" s="121"/>
    </row>
    <row r="49313" spans="37:37" ht="12.75">
      <c r="AK49313" s="121"/>
    </row>
    <row r="49314" spans="37:37" ht="12.75">
      <c r="AK49314" s="121"/>
    </row>
    <row r="49315" spans="37:37" ht="12.75">
      <c r="AK49315" s="121"/>
    </row>
    <row r="49316" spans="37:37" ht="12.75">
      <c r="AK49316" s="121"/>
    </row>
    <row r="49317" spans="37:37" ht="12.75">
      <c r="AK49317" s="121"/>
    </row>
    <row r="49318" spans="37:37" ht="12.75">
      <c r="AK49318" s="121"/>
    </row>
    <row r="49319" spans="37:37" ht="12.75">
      <c r="AK49319" s="121"/>
    </row>
    <row r="49320" spans="37:37" ht="12.75">
      <c r="AK49320" s="121"/>
    </row>
    <row r="49321" spans="37:37" ht="12.75">
      <c r="AK49321" s="121"/>
    </row>
    <row r="49322" spans="37:37" ht="12.75">
      <c r="AK49322" s="121"/>
    </row>
    <row r="49323" spans="37:37" ht="12.75">
      <c r="AK49323" s="121"/>
    </row>
    <row r="49324" spans="37:37" ht="12.75">
      <c r="AK49324" s="121"/>
    </row>
    <row r="49325" spans="37:37" ht="12.75">
      <c r="AK49325" s="121"/>
    </row>
    <row r="49326" spans="37:37" ht="12.75">
      <c r="AK49326" s="121"/>
    </row>
    <row r="49327" spans="37:37" ht="12.75">
      <c r="AK49327" s="121"/>
    </row>
    <row r="49328" spans="37:37" ht="12.75">
      <c r="AK49328" s="121"/>
    </row>
    <row r="49329" spans="37:37" ht="12.75">
      <c r="AK49329" s="121"/>
    </row>
    <row r="49330" spans="37:37" ht="12.75">
      <c r="AK49330" s="121"/>
    </row>
    <row r="49331" spans="37:37" ht="12.75">
      <c r="AK49331" s="121"/>
    </row>
    <row r="49332" spans="37:37" ht="12.75">
      <c r="AK49332" s="121"/>
    </row>
    <row r="49333" spans="37:37" ht="12.75">
      <c r="AK49333" s="121"/>
    </row>
    <row r="49334" spans="37:37" ht="12.75">
      <c r="AK49334" s="121"/>
    </row>
    <row r="49335" spans="37:37" ht="12.75">
      <c r="AK49335" s="121"/>
    </row>
    <row r="49336" spans="37:37" ht="12.75">
      <c r="AK49336" s="121"/>
    </row>
    <row r="49337" spans="37:37" ht="12.75">
      <c r="AK49337" s="121"/>
    </row>
    <row r="49338" spans="37:37" ht="12.75">
      <c r="AK49338" s="121"/>
    </row>
    <row r="49339" spans="37:37" ht="12.75">
      <c r="AK49339" s="121"/>
    </row>
    <row r="49340" spans="37:37" ht="12.75">
      <c r="AK49340" s="121"/>
    </row>
    <row r="49341" spans="37:37" ht="12.75">
      <c r="AK49341" s="121"/>
    </row>
    <row r="49342" spans="37:37" ht="12.75">
      <c r="AK49342" s="121"/>
    </row>
    <row r="49343" spans="37:37" ht="12.75">
      <c r="AK49343" s="121"/>
    </row>
    <row r="49344" spans="37:37" ht="12.75">
      <c r="AK49344" s="121"/>
    </row>
    <row r="49345" spans="37:37" ht="12.75">
      <c r="AK49345" s="121"/>
    </row>
    <row r="49346" spans="37:37" ht="12.75">
      <c r="AK49346" s="121"/>
    </row>
    <row r="49347" spans="37:37" ht="12.75">
      <c r="AK49347" s="121"/>
    </row>
    <row r="49348" spans="37:37" ht="12.75">
      <c r="AK49348" s="121"/>
    </row>
    <row r="49349" spans="37:37" ht="12.75">
      <c r="AK49349" s="121"/>
    </row>
    <row r="49350" spans="37:37" ht="12.75">
      <c r="AK49350" s="121"/>
    </row>
    <row r="49351" spans="37:37" ht="12.75">
      <c r="AK49351" s="121"/>
    </row>
    <row r="49352" spans="37:37" ht="12.75">
      <c r="AK49352" s="121"/>
    </row>
    <row r="49353" spans="37:37" ht="12.75">
      <c r="AK49353" s="121"/>
    </row>
    <row r="49354" spans="37:37" ht="12.75">
      <c r="AK49354" s="121"/>
    </row>
    <row r="49355" spans="37:37" ht="12.75">
      <c r="AK49355" s="121"/>
    </row>
    <row r="49356" spans="37:37" ht="12.75">
      <c r="AK49356" s="121"/>
    </row>
    <row r="49357" spans="37:37" ht="12.75">
      <c r="AK49357" s="121"/>
    </row>
    <row r="49358" spans="37:37" ht="12.75">
      <c r="AK49358" s="121"/>
    </row>
    <row r="49359" spans="37:37" ht="12.75">
      <c r="AK49359" s="121"/>
    </row>
    <row r="49360" spans="37:37" ht="12.75">
      <c r="AK49360" s="121"/>
    </row>
    <row r="49361" spans="37:37" ht="12.75">
      <c r="AK49361" s="121"/>
    </row>
    <row r="49362" spans="37:37" ht="12.75">
      <c r="AK49362" s="121"/>
    </row>
    <row r="49363" spans="37:37" ht="12.75">
      <c r="AK49363" s="121"/>
    </row>
    <row r="49364" spans="37:37" ht="12.75">
      <c r="AK49364" s="121"/>
    </row>
    <row r="49365" spans="37:37" ht="12.75">
      <c r="AK49365" s="121"/>
    </row>
    <row r="49366" spans="37:37" ht="12.75">
      <c r="AK49366" s="121"/>
    </row>
    <row r="49367" spans="37:37" ht="12.75">
      <c r="AK49367" s="121"/>
    </row>
    <row r="49368" spans="37:37" ht="12.75">
      <c r="AK49368" s="121"/>
    </row>
    <row r="49369" spans="37:37" ht="12.75">
      <c r="AK49369" s="121"/>
    </row>
    <row r="49370" spans="37:37" ht="12.75">
      <c r="AK49370" s="121"/>
    </row>
    <row r="49371" spans="37:37" ht="12.75">
      <c r="AK49371" s="121"/>
    </row>
    <row r="49372" spans="37:37" ht="12.75">
      <c r="AK49372" s="121"/>
    </row>
    <row r="49373" spans="37:37" ht="12.75">
      <c r="AK49373" s="121"/>
    </row>
    <row r="49374" spans="37:37" ht="12.75">
      <c r="AK49374" s="121"/>
    </row>
    <row r="49375" spans="37:37" ht="12.75">
      <c r="AK49375" s="121"/>
    </row>
    <row r="49376" spans="37:37" ht="12.75">
      <c r="AK49376" s="121"/>
    </row>
    <row r="49377" spans="37:37" ht="12.75">
      <c r="AK49377" s="121"/>
    </row>
    <row r="49378" spans="37:37" ht="12.75">
      <c r="AK49378" s="121"/>
    </row>
    <row r="49379" spans="37:37" ht="12.75">
      <c r="AK49379" s="121"/>
    </row>
    <row r="49380" spans="37:37" ht="12.75">
      <c r="AK49380" s="121"/>
    </row>
    <row r="49381" spans="37:37" ht="12.75">
      <c r="AK49381" s="121"/>
    </row>
    <row r="49382" spans="37:37" ht="12.75">
      <c r="AK49382" s="121"/>
    </row>
    <row r="49383" spans="37:37" ht="12.75">
      <c r="AK49383" s="121"/>
    </row>
    <row r="49384" spans="37:37" ht="12.75">
      <c r="AK49384" s="121"/>
    </row>
    <row r="49385" spans="37:37" ht="12.75">
      <c r="AK49385" s="121"/>
    </row>
    <row r="49386" spans="37:37" ht="12.75">
      <c r="AK49386" s="121"/>
    </row>
    <row r="49387" spans="37:37" ht="12.75">
      <c r="AK49387" s="121"/>
    </row>
    <row r="49388" spans="37:37" ht="12.75">
      <c r="AK49388" s="121"/>
    </row>
    <row r="49389" spans="37:37" ht="12.75">
      <c r="AK49389" s="121"/>
    </row>
    <row r="49390" spans="37:37" ht="12.75">
      <c r="AK49390" s="121"/>
    </row>
    <row r="49391" spans="37:37" ht="12.75">
      <c r="AK49391" s="121"/>
    </row>
    <row r="49392" spans="37:37" ht="12.75">
      <c r="AK49392" s="121"/>
    </row>
    <row r="49393" spans="37:37" ht="12.75">
      <c r="AK49393" s="121"/>
    </row>
    <row r="49394" spans="37:37" ht="12.75">
      <c r="AK49394" s="121"/>
    </row>
    <row r="49395" spans="37:37" ht="12.75">
      <c r="AK49395" s="121"/>
    </row>
    <row r="49396" spans="37:37" ht="12.75">
      <c r="AK49396" s="121"/>
    </row>
    <row r="49397" spans="37:37" ht="12.75">
      <c r="AK49397" s="121"/>
    </row>
    <row r="49398" spans="37:37" ht="12.75">
      <c r="AK49398" s="121"/>
    </row>
    <row r="49399" spans="37:37" ht="12.75">
      <c r="AK49399" s="121"/>
    </row>
    <row r="49400" spans="37:37" ht="12.75">
      <c r="AK49400" s="121"/>
    </row>
    <row r="49401" spans="37:37" ht="12.75">
      <c r="AK49401" s="121"/>
    </row>
    <row r="49402" spans="37:37" ht="12.75">
      <c r="AK49402" s="121"/>
    </row>
    <row r="49403" spans="37:37" ht="12.75">
      <c r="AK49403" s="121"/>
    </row>
    <row r="49404" spans="37:37" ht="12.75">
      <c r="AK49404" s="121"/>
    </row>
    <row r="49405" spans="37:37" ht="12.75">
      <c r="AK49405" s="121"/>
    </row>
    <row r="49406" spans="37:37" ht="12.75">
      <c r="AK49406" s="121"/>
    </row>
    <row r="49407" spans="37:37" ht="12.75">
      <c r="AK49407" s="121"/>
    </row>
    <row r="49408" spans="37:37" ht="12.75">
      <c r="AK49408" s="121"/>
    </row>
    <row r="49409" spans="37:37" ht="12.75">
      <c r="AK49409" s="121"/>
    </row>
    <row r="49410" spans="37:37" ht="12.75">
      <c r="AK49410" s="121"/>
    </row>
    <row r="49411" spans="37:37" ht="12.75">
      <c r="AK49411" s="121"/>
    </row>
    <row r="49412" spans="37:37" ht="12.75">
      <c r="AK49412" s="121"/>
    </row>
    <row r="49413" spans="37:37" ht="12.75">
      <c r="AK49413" s="121"/>
    </row>
    <row r="49414" spans="37:37" ht="12.75">
      <c r="AK49414" s="121"/>
    </row>
    <row r="49415" spans="37:37" ht="12.75">
      <c r="AK49415" s="121"/>
    </row>
    <row r="49416" spans="37:37" ht="12.75">
      <c r="AK49416" s="121"/>
    </row>
    <row r="49417" spans="37:37" ht="12.75">
      <c r="AK49417" s="121"/>
    </row>
    <row r="49418" spans="37:37" ht="12.75">
      <c r="AK49418" s="121"/>
    </row>
    <row r="49419" spans="37:37" ht="12.75">
      <c r="AK49419" s="121"/>
    </row>
    <row r="49420" spans="37:37" ht="12.75">
      <c r="AK49420" s="121"/>
    </row>
    <row r="49421" spans="37:37" ht="12.75">
      <c r="AK49421" s="121"/>
    </row>
    <row r="49422" spans="37:37" ht="12.75">
      <c r="AK49422" s="121"/>
    </row>
    <row r="49423" spans="37:37" ht="12.75">
      <c r="AK49423" s="121"/>
    </row>
    <row r="49424" spans="37:37" ht="12.75">
      <c r="AK49424" s="121"/>
    </row>
    <row r="49425" spans="37:37" ht="12.75">
      <c r="AK49425" s="121"/>
    </row>
    <row r="49426" spans="37:37" ht="12.75">
      <c r="AK49426" s="121"/>
    </row>
    <row r="49427" spans="37:37" ht="12.75">
      <c r="AK49427" s="121"/>
    </row>
    <row r="49428" spans="37:37" ht="12.75">
      <c r="AK49428" s="121"/>
    </row>
    <row r="49429" spans="37:37" ht="12.75">
      <c r="AK49429" s="121"/>
    </row>
    <row r="49430" spans="37:37" ht="12.75">
      <c r="AK49430" s="121"/>
    </row>
    <row r="49431" spans="37:37" ht="12.75">
      <c r="AK49431" s="121"/>
    </row>
    <row r="49432" spans="37:37" ht="12.75">
      <c r="AK49432" s="121"/>
    </row>
    <row r="49433" spans="37:37" ht="12.75">
      <c r="AK49433" s="121"/>
    </row>
    <row r="49434" spans="37:37" ht="12.75">
      <c r="AK49434" s="121"/>
    </row>
    <row r="49435" spans="37:37" ht="12.75">
      <c r="AK49435" s="121"/>
    </row>
    <row r="49436" spans="37:37" ht="12.75">
      <c r="AK49436" s="121"/>
    </row>
    <row r="49437" spans="37:37" ht="12.75">
      <c r="AK49437" s="121"/>
    </row>
    <row r="49438" spans="37:37" ht="12.75">
      <c r="AK49438" s="121"/>
    </row>
    <row r="49439" spans="37:37" ht="12.75">
      <c r="AK49439" s="121"/>
    </row>
    <row r="49440" spans="37:37" ht="12.75">
      <c r="AK49440" s="121"/>
    </row>
    <row r="49441" spans="37:37" ht="12.75">
      <c r="AK49441" s="121"/>
    </row>
    <row r="49442" spans="37:37" ht="12.75">
      <c r="AK49442" s="121"/>
    </row>
    <row r="49443" spans="37:37" ht="12.75">
      <c r="AK49443" s="121"/>
    </row>
    <row r="49444" spans="37:37" ht="12.75">
      <c r="AK49444" s="121"/>
    </row>
    <row r="49445" spans="37:37" ht="12.75">
      <c r="AK49445" s="121"/>
    </row>
    <row r="49446" spans="37:37" ht="12.75">
      <c r="AK49446" s="121"/>
    </row>
    <row r="49447" spans="37:37" ht="12.75">
      <c r="AK49447" s="121"/>
    </row>
    <row r="49448" spans="37:37" ht="12.75">
      <c r="AK49448" s="121"/>
    </row>
    <row r="49449" spans="37:37" ht="12.75">
      <c r="AK49449" s="121"/>
    </row>
    <row r="49450" spans="37:37" ht="12.75">
      <c r="AK49450" s="121"/>
    </row>
    <row r="49451" spans="37:37" ht="12.75">
      <c r="AK49451" s="121"/>
    </row>
    <row r="49452" spans="37:37" ht="12.75">
      <c r="AK49452" s="121"/>
    </row>
    <row r="49453" spans="37:37" ht="12.75">
      <c r="AK49453" s="121"/>
    </row>
    <row r="49454" spans="37:37" ht="12.75">
      <c r="AK49454" s="121"/>
    </row>
    <row r="49455" spans="37:37" ht="12.75">
      <c r="AK49455" s="121"/>
    </row>
    <row r="49456" spans="37:37" ht="12.75">
      <c r="AK49456" s="121"/>
    </row>
    <row r="49457" spans="37:37" ht="12.75">
      <c r="AK49457" s="121"/>
    </row>
    <row r="49458" spans="37:37" ht="12.75">
      <c r="AK49458" s="121"/>
    </row>
    <row r="49459" spans="37:37" ht="12.75">
      <c r="AK49459" s="121"/>
    </row>
    <row r="49460" spans="37:37" ht="12.75">
      <c r="AK49460" s="121"/>
    </row>
    <row r="49461" spans="37:37" ht="12.75">
      <c r="AK49461" s="121"/>
    </row>
    <row r="49462" spans="37:37" ht="12.75">
      <c r="AK49462" s="121"/>
    </row>
    <row r="49463" spans="37:37" ht="12.75">
      <c r="AK49463" s="121"/>
    </row>
    <row r="49464" spans="37:37" ht="12.75">
      <c r="AK49464" s="121"/>
    </row>
    <row r="49465" spans="37:37" ht="12.75">
      <c r="AK49465" s="121"/>
    </row>
    <row r="49466" spans="37:37" ht="12.75">
      <c r="AK49466" s="121"/>
    </row>
    <row r="49467" spans="37:37" ht="12.75">
      <c r="AK49467" s="121"/>
    </row>
    <row r="49468" spans="37:37" ht="12.75">
      <c r="AK49468" s="121"/>
    </row>
    <row r="49469" spans="37:37" ht="12.75">
      <c r="AK49469" s="121"/>
    </row>
    <row r="49470" spans="37:37" ht="12.75">
      <c r="AK49470" s="121"/>
    </row>
    <row r="49471" spans="37:37" ht="12.75">
      <c r="AK49471" s="121"/>
    </row>
    <row r="49472" spans="37:37" ht="12.75">
      <c r="AK49472" s="121"/>
    </row>
    <row r="49473" spans="37:37" ht="12.75">
      <c r="AK49473" s="121"/>
    </row>
    <row r="49474" spans="37:37" ht="12.75">
      <c r="AK49474" s="121"/>
    </row>
    <row r="49475" spans="37:37" ht="12.75">
      <c r="AK49475" s="121"/>
    </row>
    <row r="49476" spans="37:37" ht="12.75">
      <c r="AK49476" s="121"/>
    </row>
    <row r="49477" spans="37:37" ht="12.75">
      <c r="AK49477" s="121"/>
    </row>
    <row r="49478" spans="37:37" ht="12.75">
      <c r="AK49478" s="121"/>
    </row>
    <row r="49479" spans="37:37" ht="12.75">
      <c r="AK49479" s="121"/>
    </row>
    <row r="49480" spans="37:37" ht="12.75">
      <c r="AK49480" s="121"/>
    </row>
    <row r="49481" spans="37:37" ht="12.75">
      <c r="AK49481" s="121"/>
    </row>
    <row r="49482" spans="37:37" ht="12.75">
      <c r="AK49482" s="121"/>
    </row>
    <row r="49483" spans="37:37" ht="12.75">
      <c r="AK49483" s="121"/>
    </row>
    <row r="49484" spans="37:37" ht="12.75">
      <c r="AK49484" s="121"/>
    </row>
    <row r="49485" spans="37:37" ht="12.75">
      <c r="AK49485" s="121"/>
    </row>
    <row r="49486" spans="37:37" ht="12.75">
      <c r="AK49486" s="121"/>
    </row>
    <row r="49487" spans="37:37" ht="12.75">
      <c r="AK49487" s="121"/>
    </row>
    <row r="49488" spans="37:37" ht="12.75">
      <c r="AK49488" s="121"/>
    </row>
    <row r="49489" spans="37:37" ht="12.75">
      <c r="AK49489" s="121"/>
    </row>
    <row r="49490" spans="37:37" ht="12.75">
      <c r="AK49490" s="121"/>
    </row>
    <row r="49491" spans="37:37" ht="12.75">
      <c r="AK49491" s="121"/>
    </row>
    <row r="49492" spans="37:37" ht="12.75">
      <c r="AK49492" s="121"/>
    </row>
    <row r="49493" spans="37:37" ht="12.75">
      <c r="AK49493" s="121"/>
    </row>
    <row r="49494" spans="37:37" ht="12.75">
      <c r="AK49494" s="121"/>
    </row>
    <row r="49495" spans="37:37" ht="12.75">
      <c r="AK49495" s="121"/>
    </row>
    <row r="49496" spans="37:37" ht="12.75">
      <c r="AK49496" s="121"/>
    </row>
    <row r="49497" spans="37:37" ht="12.75">
      <c r="AK49497" s="121"/>
    </row>
    <row r="49498" spans="37:37" ht="12.75">
      <c r="AK49498" s="121"/>
    </row>
    <row r="49499" spans="37:37" ht="12.75">
      <c r="AK49499" s="121"/>
    </row>
    <row r="49500" spans="37:37" ht="12.75">
      <c r="AK49500" s="121"/>
    </row>
    <row r="49501" spans="37:37" ht="12.75">
      <c r="AK49501" s="121"/>
    </row>
    <row r="49502" spans="37:37" ht="12.75">
      <c r="AK49502" s="121"/>
    </row>
    <row r="49503" spans="37:37" ht="12.75">
      <c r="AK49503" s="121"/>
    </row>
    <row r="49504" spans="37:37" ht="12.75">
      <c r="AK49504" s="121"/>
    </row>
    <row r="49505" spans="37:37" ht="12.75">
      <c r="AK49505" s="121"/>
    </row>
    <row r="49506" spans="37:37" ht="12.75">
      <c r="AK49506" s="121"/>
    </row>
    <row r="49507" spans="37:37" ht="12.75">
      <c r="AK49507" s="121"/>
    </row>
    <row r="49508" spans="37:37" ht="12.75">
      <c r="AK49508" s="121"/>
    </row>
    <row r="49509" spans="37:37" ht="12.75">
      <c r="AK49509" s="121"/>
    </row>
    <row r="49510" spans="37:37" ht="12.75">
      <c r="AK49510" s="121"/>
    </row>
    <row r="49511" spans="37:37" ht="12.75">
      <c r="AK49511" s="121"/>
    </row>
    <row r="49512" spans="37:37" ht="12.75">
      <c r="AK49512" s="121"/>
    </row>
    <row r="49513" spans="37:37" ht="12.75">
      <c r="AK49513" s="121"/>
    </row>
    <row r="49514" spans="37:37" ht="12.75">
      <c r="AK49514" s="121"/>
    </row>
    <row r="49515" spans="37:37" ht="12.75">
      <c r="AK49515" s="121"/>
    </row>
    <row r="49516" spans="37:37" ht="12.75">
      <c r="AK49516" s="121"/>
    </row>
    <row r="49517" spans="37:37" ht="12.75">
      <c r="AK49517" s="121"/>
    </row>
    <row r="49518" spans="37:37" ht="12.75">
      <c r="AK49518" s="121"/>
    </row>
    <row r="49519" spans="37:37" ht="12.75">
      <c r="AK49519" s="121"/>
    </row>
    <row r="49520" spans="37:37" ht="12.75">
      <c r="AK49520" s="121"/>
    </row>
    <row r="49521" spans="37:37" ht="12.75">
      <c r="AK49521" s="121"/>
    </row>
    <row r="49522" spans="37:37" ht="12.75">
      <c r="AK49522" s="121"/>
    </row>
    <row r="49523" spans="37:37" ht="12.75">
      <c r="AK49523" s="121"/>
    </row>
    <row r="49524" spans="37:37" ht="12.75">
      <c r="AK49524" s="121"/>
    </row>
    <row r="49525" spans="37:37" ht="12.75">
      <c r="AK49525" s="121"/>
    </row>
    <row r="49526" spans="37:37" ht="12.75">
      <c r="AK49526" s="121"/>
    </row>
    <row r="49527" spans="37:37" ht="12.75">
      <c r="AK49527" s="121"/>
    </row>
    <row r="49528" spans="37:37" ht="12.75">
      <c r="AK49528" s="121"/>
    </row>
    <row r="49529" spans="37:37" ht="12.75">
      <c r="AK49529" s="121"/>
    </row>
    <row r="49530" spans="37:37" ht="12.75">
      <c r="AK49530" s="121"/>
    </row>
    <row r="49531" spans="37:37" ht="12.75">
      <c r="AK49531" s="121"/>
    </row>
    <row r="49532" spans="37:37" ht="12.75">
      <c r="AK49532" s="121"/>
    </row>
    <row r="49533" spans="37:37" ht="12.75">
      <c r="AK49533" s="121"/>
    </row>
    <row r="49534" spans="37:37" ht="12.75">
      <c r="AK49534" s="121"/>
    </row>
    <row r="49535" spans="37:37" ht="12.75">
      <c r="AK49535" s="121"/>
    </row>
    <row r="49536" spans="37:37" ht="12.75">
      <c r="AK49536" s="121"/>
    </row>
    <row r="49537" spans="37:37" ht="12.75">
      <c r="AK49537" s="121"/>
    </row>
    <row r="49538" spans="37:37" ht="12.75">
      <c r="AK49538" s="121"/>
    </row>
    <row r="49539" spans="37:37" ht="12.75">
      <c r="AK49539" s="121"/>
    </row>
    <row r="49540" spans="37:37" ht="12.75">
      <c r="AK49540" s="121"/>
    </row>
    <row r="49541" spans="37:37" ht="12.75">
      <c r="AK49541" s="121"/>
    </row>
    <row r="49542" spans="37:37" ht="12.75">
      <c r="AK49542" s="121"/>
    </row>
    <row r="49543" spans="37:37" ht="12.75">
      <c r="AK49543" s="121"/>
    </row>
    <row r="49544" spans="37:37" ht="12.75">
      <c r="AK49544" s="121"/>
    </row>
    <row r="49545" spans="37:37" ht="12.75">
      <c r="AK49545" s="121"/>
    </row>
    <row r="49546" spans="37:37" ht="12.75">
      <c r="AK49546" s="121"/>
    </row>
    <row r="49547" spans="37:37" ht="12.75">
      <c r="AK49547" s="121"/>
    </row>
    <row r="49548" spans="37:37" ht="12.75">
      <c r="AK49548" s="121"/>
    </row>
    <row r="49549" spans="37:37" ht="12.75">
      <c r="AK49549" s="121"/>
    </row>
    <row r="49550" spans="37:37" ht="12.75">
      <c r="AK49550" s="121"/>
    </row>
    <row r="49551" spans="37:37" ht="12.75">
      <c r="AK49551" s="121"/>
    </row>
    <row r="49552" spans="37:37" ht="12.75">
      <c r="AK49552" s="121"/>
    </row>
    <row r="49553" spans="37:37" ht="12.75">
      <c r="AK49553" s="121"/>
    </row>
    <row r="49554" spans="37:37" ht="12.75">
      <c r="AK49554" s="121"/>
    </row>
    <row r="49555" spans="37:37" ht="12.75">
      <c r="AK49555" s="121"/>
    </row>
    <row r="49556" spans="37:37" ht="12.75">
      <c r="AK49556" s="121"/>
    </row>
    <row r="49557" spans="37:37" ht="12.75">
      <c r="AK49557" s="121"/>
    </row>
    <row r="49558" spans="37:37" ht="12.75">
      <c r="AK49558" s="121"/>
    </row>
    <row r="49559" spans="37:37" ht="12.75">
      <c r="AK49559" s="121"/>
    </row>
    <row r="49560" spans="37:37" ht="12.75">
      <c r="AK49560" s="121"/>
    </row>
    <row r="49561" spans="37:37" ht="12.75">
      <c r="AK49561" s="121"/>
    </row>
    <row r="49562" spans="37:37" ht="12.75">
      <c r="AK49562" s="121"/>
    </row>
    <row r="49563" spans="37:37" ht="12.75">
      <c r="AK49563" s="121"/>
    </row>
    <row r="49564" spans="37:37" ht="12.75">
      <c r="AK49564" s="121"/>
    </row>
    <row r="49565" spans="37:37" ht="12.75">
      <c r="AK49565" s="121"/>
    </row>
    <row r="49566" spans="37:37" ht="12.75">
      <c r="AK49566" s="121"/>
    </row>
    <row r="49567" spans="37:37" ht="12.75">
      <c r="AK49567" s="121"/>
    </row>
    <row r="49568" spans="37:37" ht="12.75">
      <c r="AK49568" s="121"/>
    </row>
    <row r="49569" spans="37:37" ht="12.75">
      <c r="AK49569" s="121"/>
    </row>
    <row r="49570" spans="37:37" ht="12.75">
      <c r="AK49570" s="121"/>
    </row>
    <row r="49571" spans="37:37" ht="12.75">
      <c r="AK49571" s="121"/>
    </row>
    <row r="49572" spans="37:37" ht="12.75">
      <c r="AK49572" s="121"/>
    </row>
    <row r="49573" spans="37:37" ht="12.75">
      <c r="AK49573" s="121"/>
    </row>
    <row r="49574" spans="37:37" ht="12.75">
      <c r="AK49574" s="121"/>
    </row>
    <row r="49575" spans="37:37" ht="12.75">
      <c r="AK49575" s="121"/>
    </row>
    <row r="49576" spans="37:37" ht="12.75">
      <c r="AK49576" s="121"/>
    </row>
    <row r="49577" spans="37:37" ht="12.75">
      <c r="AK49577" s="121"/>
    </row>
    <row r="49578" spans="37:37" ht="12.75">
      <c r="AK49578" s="121"/>
    </row>
    <row r="49579" spans="37:37" ht="12.75">
      <c r="AK49579" s="121"/>
    </row>
    <row r="49580" spans="37:37" ht="12.75">
      <c r="AK49580" s="121"/>
    </row>
    <row r="49581" spans="37:37" ht="12.75">
      <c r="AK49581" s="121"/>
    </row>
    <row r="49582" spans="37:37" ht="12.75">
      <c r="AK49582" s="121"/>
    </row>
    <row r="49583" spans="37:37" ht="12.75">
      <c r="AK49583" s="121"/>
    </row>
    <row r="49584" spans="37:37" ht="12.75">
      <c r="AK49584" s="121"/>
    </row>
    <row r="49585" spans="37:37" ht="12.75">
      <c r="AK49585" s="121"/>
    </row>
    <row r="49586" spans="37:37" ht="12.75">
      <c r="AK49586" s="121"/>
    </row>
    <row r="49587" spans="37:37" ht="12.75">
      <c r="AK49587" s="121"/>
    </row>
    <row r="49588" spans="37:37" ht="12.75">
      <c r="AK49588" s="121"/>
    </row>
    <row r="49589" spans="37:37" ht="12.75">
      <c r="AK49589" s="121"/>
    </row>
    <row r="49590" spans="37:37" ht="12.75">
      <c r="AK49590" s="121"/>
    </row>
    <row r="49591" spans="37:37" ht="12.75">
      <c r="AK49591" s="121"/>
    </row>
    <row r="49592" spans="37:37" ht="12.75">
      <c r="AK49592" s="121"/>
    </row>
    <row r="49593" spans="37:37" ht="12.75">
      <c r="AK49593" s="121"/>
    </row>
    <row r="49594" spans="37:37" ht="12.75">
      <c r="AK49594" s="121"/>
    </row>
    <row r="49595" spans="37:37" ht="12.75">
      <c r="AK49595" s="121"/>
    </row>
    <row r="49596" spans="37:37" ht="12.75">
      <c r="AK49596" s="121"/>
    </row>
    <row r="49597" spans="37:37" ht="12.75">
      <c r="AK49597" s="121"/>
    </row>
    <row r="49598" spans="37:37" ht="12.75">
      <c r="AK49598" s="121"/>
    </row>
    <row r="49599" spans="37:37" ht="12.75">
      <c r="AK49599" s="121"/>
    </row>
    <row r="49600" spans="37:37" ht="12.75">
      <c r="AK49600" s="121"/>
    </row>
    <row r="49601" spans="37:37" ht="12.75">
      <c r="AK49601" s="121"/>
    </row>
    <row r="49602" spans="37:37" ht="12.75">
      <c r="AK49602" s="121"/>
    </row>
    <row r="49603" spans="37:37" ht="12.75">
      <c r="AK49603" s="121"/>
    </row>
    <row r="49604" spans="37:37" ht="12.75">
      <c r="AK49604" s="121"/>
    </row>
    <row r="49605" spans="37:37" ht="12.75">
      <c r="AK49605" s="121"/>
    </row>
    <row r="49606" spans="37:37" ht="12.75">
      <c r="AK49606" s="121"/>
    </row>
    <row r="49607" spans="37:37" ht="12.75">
      <c r="AK49607" s="121"/>
    </row>
    <row r="49608" spans="37:37" ht="12.75">
      <c r="AK49608" s="121"/>
    </row>
    <row r="49609" spans="37:37" ht="12.75">
      <c r="AK49609" s="121"/>
    </row>
    <row r="49610" spans="37:37" ht="12.75">
      <c r="AK49610" s="121"/>
    </row>
    <row r="49611" spans="37:37" ht="12.75">
      <c r="AK49611" s="121"/>
    </row>
    <row r="49612" spans="37:37" ht="12.75">
      <c r="AK49612" s="121"/>
    </row>
    <row r="49613" spans="37:37" ht="12.75">
      <c r="AK49613" s="121"/>
    </row>
    <row r="49614" spans="37:37" ht="12.75">
      <c r="AK49614" s="121"/>
    </row>
    <row r="49615" spans="37:37" ht="12.75">
      <c r="AK49615" s="121"/>
    </row>
    <row r="49616" spans="37:37" ht="12.75">
      <c r="AK49616" s="121"/>
    </row>
    <row r="49617" spans="37:37" ht="12.75">
      <c r="AK49617" s="121"/>
    </row>
    <row r="49618" spans="37:37" ht="12.75">
      <c r="AK49618" s="121"/>
    </row>
    <row r="49619" spans="37:37" ht="12.75">
      <c r="AK49619" s="121"/>
    </row>
    <row r="49620" spans="37:37" ht="12.75">
      <c r="AK49620" s="121"/>
    </row>
    <row r="49621" spans="37:37" ht="12.75">
      <c r="AK49621" s="121"/>
    </row>
    <row r="49622" spans="37:37" ht="12.75">
      <c r="AK49622" s="121"/>
    </row>
    <row r="49623" spans="37:37" ht="12.75">
      <c r="AK49623" s="121"/>
    </row>
    <row r="49624" spans="37:37" ht="12.75">
      <c r="AK49624" s="121"/>
    </row>
    <row r="49625" spans="37:37" ht="12.75">
      <c r="AK49625" s="121"/>
    </row>
    <row r="49626" spans="37:37" ht="12.75">
      <c r="AK49626" s="121"/>
    </row>
    <row r="49627" spans="37:37" ht="12.75">
      <c r="AK49627" s="121"/>
    </row>
    <row r="49628" spans="37:37" ht="12.75">
      <c r="AK49628" s="121"/>
    </row>
    <row r="49629" spans="37:37" ht="12.75">
      <c r="AK49629" s="121"/>
    </row>
    <row r="49630" spans="37:37" ht="12.75">
      <c r="AK49630" s="121"/>
    </row>
    <row r="49631" spans="37:37" ht="12.75">
      <c r="AK49631" s="121"/>
    </row>
    <row r="49632" spans="37:37" ht="12.75">
      <c r="AK49632" s="121"/>
    </row>
    <row r="49633" spans="37:37" ht="12.75">
      <c r="AK49633" s="121"/>
    </row>
    <row r="49634" spans="37:37" ht="12.75">
      <c r="AK49634" s="121"/>
    </row>
    <row r="49635" spans="37:37" ht="12.75">
      <c r="AK49635" s="121"/>
    </row>
    <row r="49636" spans="37:37" ht="12.75">
      <c r="AK49636" s="121"/>
    </row>
    <row r="49637" spans="37:37" ht="12.75">
      <c r="AK49637" s="121"/>
    </row>
    <row r="49638" spans="37:37" ht="12.75">
      <c r="AK49638" s="121"/>
    </row>
    <row r="49639" spans="37:37" ht="12.75">
      <c r="AK49639" s="121"/>
    </row>
    <row r="49640" spans="37:37" ht="12.75">
      <c r="AK49640" s="121"/>
    </row>
    <row r="49641" spans="37:37" ht="12.75">
      <c r="AK49641" s="121"/>
    </row>
    <row r="49642" spans="37:37" ht="12.75">
      <c r="AK49642" s="121"/>
    </row>
    <row r="49643" spans="37:37" ht="12.75">
      <c r="AK49643" s="121"/>
    </row>
    <row r="49644" spans="37:37" ht="12.75">
      <c r="AK49644" s="121"/>
    </row>
    <row r="49645" spans="37:37" ht="12.75">
      <c r="AK49645" s="121"/>
    </row>
    <row r="49646" spans="37:37" ht="12.75">
      <c r="AK49646" s="121"/>
    </row>
    <row r="49647" spans="37:37" ht="12.75">
      <c r="AK49647" s="121"/>
    </row>
    <row r="49648" spans="37:37" ht="12.75">
      <c r="AK49648" s="121"/>
    </row>
    <row r="49649" spans="37:37" ht="12.75">
      <c r="AK49649" s="121"/>
    </row>
    <row r="49650" spans="37:37" ht="12.75">
      <c r="AK49650" s="121"/>
    </row>
    <row r="49651" spans="37:37" ht="12.75">
      <c r="AK49651" s="121"/>
    </row>
    <row r="49652" spans="37:37" ht="12.75">
      <c r="AK49652" s="121"/>
    </row>
    <row r="49653" spans="37:37" ht="12.75">
      <c r="AK49653" s="121"/>
    </row>
    <row r="49654" spans="37:37" ht="12.75">
      <c r="AK49654" s="121"/>
    </row>
    <row r="49655" spans="37:37" ht="12.75">
      <c r="AK49655" s="121"/>
    </row>
    <row r="49656" spans="37:37" ht="12.75">
      <c r="AK49656" s="121"/>
    </row>
    <row r="49657" spans="37:37" ht="12.75">
      <c r="AK49657" s="121"/>
    </row>
    <row r="49658" spans="37:37" ht="12.75">
      <c r="AK49658" s="121"/>
    </row>
    <row r="49659" spans="37:37" ht="12.75">
      <c r="AK49659" s="121"/>
    </row>
    <row r="49660" spans="37:37" ht="12.75">
      <c r="AK49660" s="121"/>
    </row>
    <row r="49661" spans="37:37" ht="12.75">
      <c r="AK49661" s="121"/>
    </row>
    <row r="49662" spans="37:37" ht="12.75">
      <c r="AK49662" s="121"/>
    </row>
    <row r="49663" spans="37:37" ht="12.75">
      <c r="AK49663" s="121"/>
    </row>
    <row r="49664" spans="37:37" ht="12.75">
      <c r="AK49664" s="121"/>
    </row>
    <row r="49665" spans="37:37" ht="12.75">
      <c r="AK49665" s="121"/>
    </row>
    <row r="49666" spans="37:37" ht="12.75">
      <c r="AK49666" s="121"/>
    </row>
    <row r="49667" spans="37:37" ht="12.75">
      <c r="AK49667" s="121"/>
    </row>
    <row r="49668" spans="37:37" ht="12.75">
      <c r="AK49668" s="121"/>
    </row>
    <row r="49669" spans="37:37" ht="12.75">
      <c r="AK49669" s="121"/>
    </row>
    <row r="49670" spans="37:37" ht="12.75">
      <c r="AK49670" s="121"/>
    </row>
    <row r="49671" spans="37:37" ht="12.75">
      <c r="AK49671" s="121"/>
    </row>
    <row r="49672" spans="37:37" ht="12.75">
      <c r="AK49672" s="121"/>
    </row>
    <row r="49673" spans="37:37" ht="12.75">
      <c r="AK49673" s="121"/>
    </row>
    <row r="49674" spans="37:37" ht="12.75">
      <c r="AK49674" s="121"/>
    </row>
    <row r="49675" spans="37:37" ht="12.75">
      <c r="AK49675" s="121"/>
    </row>
    <row r="49676" spans="37:37" ht="12.75">
      <c r="AK49676" s="121"/>
    </row>
    <row r="49677" spans="37:37" ht="12.75">
      <c r="AK49677" s="121"/>
    </row>
    <row r="49678" spans="37:37" ht="12.75">
      <c r="AK49678" s="121"/>
    </row>
    <row r="49679" spans="37:37" ht="12.75">
      <c r="AK49679" s="121"/>
    </row>
    <row r="49680" spans="37:37" ht="12.75">
      <c r="AK49680" s="121"/>
    </row>
    <row r="49681" spans="37:37" ht="12.75">
      <c r="AK49681" s="121"/>
    </row>
    <row r="49682" spans="37:37" ht="12.75">
      <c r="AK49682" s="121"/>
    </row>
    <row r="49683" spans="37:37" ht="12.75">
      <c r="AK49683" s="121"/>
    </row>
    <row r="49684" spans="37:37" ht="12.75">
      <c r="AK49684" s="121"/>
    </row>
    <row r="49685" spans="37:37" ht="12.75">
      <c r="AK49685" s="121"/>
    </row>
    <row r="49686" spans="37:37" ht="12.75">
      <c r="AK49686" s="121"/>
    </row>
    <row r="49687" spans="37:37" ht="12.75">
      <c r="AK49687" s="121"/>
    </row>
    <row r="49688" spans="37:37" ht="12.75">
      <c r="AK49688" s="121"/>
    </row>
    <row r="49689" spans="37:37" ht="12.75">
      <c r="AK49689" s="121"/>
    </row>
    <row r="49690" spans="37:37" ht="12.75">
      <c r="AK49690" s="121"/>
    </row>
    <row r="49691" spans="37:37" ht="12.75">
      <c r="AK49691" s="121"/>
    </row>
    <row r="49692" spans="37:37" ht="12.75">
      <c r="AK49692" s="121"/>
    </row>
    <row r="49693" spans="37:37" ht="12.75">
      <c r="AK49693" s="121"/>
    </row>
    <row r="49694" spans="37:37" ht="12.75">
      <c r="AK49694" s="121"/>
    </row>
    <row r="49695" spans="37:37" ht="12.75">
      <c r="AK49695" s="121"/>
    </row>
    <row r="49696" spans="37:37" ht="12.75">
      <c r="AK49696" s="121"/>
    </row>
    <row r="49697" spans="37:37" ht="12.75">
      <c r="AK49697" s="121"/>
    </row>
    <row r="49698" spans="37:37" ht="12.75">
      <c r="AK49698" s="121"/>
    </row>
    <row r="49699" spans="37:37" ht="12.75">
      <c r="AK49699" s="121"/>
    </row>
    <row r="49700" spans="37:37" ht="12.75">
      <c r="AK49700" s="121"/>
    </row>
    <row r="49701" spans="37:37" ht="12.75">
      <c r="AK49701" s="121"/>
    </row>
    <row r="49702" spans="37:37" ht="12.75">
      <c r="AK49702" s="121"/>
    </row>
    <row r="49703" spans="37:37" ht="12.75">
      <c r="AK49703" s="121"/>
    </row>
    <row r="49704" spans="37:37" ht="12.75">
      <c r="AK49704" s="121"/>
    </row>
    <row r="49705" spans="37:37" ht="12.75">
      <c r="AK49705" s="121"/>
    </row>
    <row r="49706" spans="37:37" ht="12.75">
      <c r="AK49706" s="121"/>
    </row>
    <row r="49707" spans="37:37" ht="12.75">
      <c r="AK49707" s="121"/>
    </row>
    <row r="49708" spans="37:37" ht="12.75">
      <c r="AK49708" s="121"/>
    </row>
    <row r="49709" spans="37:37" ht="12.75">
      <c r="AK49709" s="121"/>
    </row>
    <row r="49710" spans="37:37" ht="12.75">
      <c r="AK49710" s="121"/>
    </row>
    <row r="49711" spans="37:37" ht="12.75">
      <c r="AK49711" s="121"/>
    </row>
    <row r="49712" spans="37:37" ht="12.75">
      <c r="AK49712" s="121"/>
    </row>
    <row r="49713" spans="37:37" ht="12.75">
      <c r="AK49713" s="121"/>
    </row>
    <row r="49714" spans="37:37" ht="12.75">
      <c r="AK49714" s="121"/>
    </row>
    <row r="49715" spans="37:37" ht="12.75">
      <c r="AK49715" s="121"/>
    </row>
    <row r="49716" spans="37:37" ht="12.75">
      <c r="AK49716" s="121"/>
    </row>
    <row r="49717" spans="37:37" ht="12.75">
      <c r="AK49717" s="121"/>
    </row>
    <row r="49718" spans="37:37" ht="12.75">
      <c r="AK49718" s="121"/>
    </row>
    <row r="49719" spans="37:37" ht="12.75">
      <c r="AK49719" s="121"/>
    </row>
    <row r="49720" spans="37:37" ht="12.75">
      <c r="AK49720" s="121"/>
    </row>
    <row r="49721" spans="37:37" ht="12.75">
      <c r="AK49721" s="121"/>
    </row>
    <row r="49722" spans="37:37" ht="12.75">
      <c r="AK49722" s="121"/>
    </row>
    <row r="49723" spans="37:37" ht="12.75">
      <c r="AK49723" s="121"/>
    </row>
    <row r="49724" spans="37:37" ht="12.75">
      <c r="AK49724" s="121"/>
    </row>
    <row r="49725" spans="37:37" ht="12.75">
      <c r="AK49725" s="121"/>
    </row>
    <row r="49726" spans="37:37" ht="12.75">
      <c r="AK49726" s="121"/>
    </row>
    <row r="49727" spans="37:37" ht="12.75">
      <c r="AK49727" s="121"/>
    </row>
    <row r="49728" spans="37:37" ht="12.75">
      <c r="AK49728" s="121"/>
    </row>
    <row r="49729" spans="37:37" ht="12.75">
      <c r="AK49729" s="121"/>
    </row>
    <row r="49730" spans="37:37" ht="12.75">
      <c r="AK49730" s="121"/>
    </row>
    <row r="49731" spans="37:37" ht="12.75">
      <c r="AK49731" s="121"/>
    </row>
    <row r="49732" spans="37:37" ht="12.75">
      <c r="AK49732" s="121"/>
    </row>
    <row r="49733" spans="37:37" ht="12.75">
      <c r="AK49733" s="121"/>
    </row>
    <row r="49734" spans="37:37" ht="12.75">
      <c r="AK49734" s="121"/>
    </row>
    <row r="49735" spans="37:37" ht="12.75">
      <c r="AK49735" s="121"/>
    </row>
    <row r="49736" spans="37:37" ht="12.75">
      <c r="AK49736" s="121"/>
    </row>
    <row r="49737" spans="37:37" ht="12.75">
      <c r="AK49737" s="121"/>
    </row>
    <row r="49738" spans="37:37" ht="12.75">
      <c r="AK49738" s="121"/>
    </row>
    <row r="49739" spans="37:37" ht="12.75">
      <c r="AK49739" s="121"/>
    </row>
    <row r="49740" spans="37:37" ht="12.75">
      <c r="AK49740" s="121"/>
    </row>
    <row r="49741" spans="37:37" ht="12.75">
      <c r="AK49741" s="121"/>
    </row>
    <row r="49742" spans="37:37" ht="12.75">
      <c r="AK49742" s="121"/>
    </row>
    <row r="49743" spans="37:37" ht="12.75">
      <c r="AK49743" s="121"/>
    </row>
    <row r="49744" spans="37:37" ht="12.75">
      <c r="AK49744" s="121"/>
    </row>
    <row r="49745" spans="37:37" ht="12.75">
      <c r="AK49745" s="121"/>
    </row>
    <row r="49746" spans="37:37" ht="12.75">
      <c r="AK49746" s="121"/>
    </row>
    <row r="49747" spans="37:37" ht="12.75">
      <c r="AK49747" s="121"/>
    </row>
    <row r="49748" spans="37:37" ht="12.75">
      <c r="AK49748" s="121"/>
    </row>
    <row r="49749" spans="37:37" ht="12.75">
      <c r="AK49749" s="121"/>
    </row>
    <row r="49750" spans="37:37" ht="12.75">
      <c r="AK49750" s="121"/>
    </row>
    <row r="49751" spans="37:37" ht="12.75">
      <c r="AK49751" s="121"/>
    </row>
    <row r="49752" spans="37:37" ht="12.75">
      <c r="AK49752" s="121"/>
    </row>
    <row r="49753" spans="37:37" ht="12.75">
      <c r="AK49753" s="121"/>
    </row>
    <row r="49754" spans="37:37" ht="12.75">
      <c r="AK49754" s="121"/>
    </row>
    <row r="49755" spans="37:37" ht="12.75">
      <c r="AK49755" s="121"/>
    </row>
    <row r="49756" spans="37:37" ht="12.75">
      <c r="AK49756" s="121"/>
    </row>
    <row r="49757" spans="37:37" ht="12.75">
      <c r="AK49757" s="121"/>
    </row>
    <row r="49758" spans="37:37" ht="12.75">
      <c r="AK49758" s="121"/>
    </row>
    <row r="49759" spans="37:37" ht="12.75">
      <c r="AK49759" s="121"/>
    </row>
    <row r="49760" spans="37:37" ht="12.75">
      <c r="AK49760" s="121"/>
    </row>
    <row r="49761" spans="37:37" ht="12.75">
      <c r="AK49761" s="121"/>
    </row>
    <row r="49762" spans="37:37" ht="12.75">
      <c r="AK49762" s="121"/>
    </row>
    <row r="49763" spans="37:37" ht="12.75">
      <c r="AK49763" s="121"/>
    </row>
    <row r="49764" spans="37:37" ht="12.75">
      <c r="AK49764" s="121"/>
    </row>
    <row r="49765" spans="37:37" ht="12.75">
      <c r="AK49765" s="121"/>
    </row>
    <row r="49766" spans="37:37" ht="12.75">
      <c r="AK49766" s="121"/>
    </row>
    <row r="49767" spans="37:37" ht="12.75">
      <c r="AK49767" s="121"/>
    </row>
    <row r="49768" spans="37:37" ht="12.75">
      <c r="AK49768" s="121"/>
    </row>
    <row r="49769" spans="37:37" ht="12.75">
      <c r="AK49769" s="121"/>
    </row>
    <row r="49770" spans="37:37" ht="12.75">
      <c r="AK49770" s="121"/>
    </row>
    <row r="49771" spans="37:37" ht="12.75">
      <c r="AK49771" s="121"/>
    </row>
    <row r="49772" spans="37:37" ht="12.75">
      <c r="AK49772" s="121"/>
    </row>
    <row r="49773" spans="37:37" ht="12.75">
      <c r="AK49773" s="121"/>
    </row>
    <row r="49774" spans="37:37" ht="12.75">
      <c r="AK49774" s="121"/>
    </row>
    <row r="49775" spans="37:37" ht="12.75">
      <c r="AK49775" s="121"/>
    </row>
    <row r="49776" spans="37:37" ht="12.75">
      <c r="AK49776" s="121"/>
    </row>
    <row r="49777" spans="37:37" ht="12.75">
      <c r="AK49777" s="121"/>
    </row>
    <row r="49778" spans="37:37" ht="12.75">
      <c r="AK49778" s="121"/>
    </row>
    <row r="49779" spans="37:37" ht="12.75">
      <c r="AK49779" s="121"/>
    </row>
    <row r="49780" spans="37:37" ht="12.75">
      <c r="AK49780" s="121"/>
    </row>
    <row r="49781" spans="37:37" ht="12.75">
      <c r="AK49781" s="121"/>
    </row>
    <row r="49782" spans="37:37" ht="12.75">
      <c r="AK49782" s="121"/>
    </row>
    <row r="49783" spans="37:37" ht="12.75">
      <c r="AK49783" s="121"/>
    </row>
    <row r="49784" spans="37:37" ht="12.75">
      <c r="AK49784" s="121"/>
    </row>
    <row r="49785" spans="37:37" ht="12.75">
      <c r="AK49785" s="121"/>
    </row>
    <row r="49786" spans="37:37" ht="12.75">
      <c r="AK49786" s="121"/>
    </row>
    <row r="49787" spans="37:37" ht="12.75">
      <c r="AK49787" s="121"/>
    </row>
    <row r="49788" spans="37:37" ht="12.75">
      <c r="AK49788" s="121"/>
    </row>
    <row r="49789" spans="37:37" ht="12.75">
      <c r="AK49789" s="121"/>
    </row>
    <row r="49790" spans="37:37" ht="12.75">
      <c r="AK49790" s="121"/>
    </row>
    <row r="49791" spans="37:37" ht="12.75">
      <c r="AK49791" s="121"/>
    </row>
    <row r="49792" spans="37:37" ht="12.75">
      <c r="AK49792" s="121"/>
    </row>
    <row r="49793" spans="37:37" ht="12.75">
      <c r="AK49793" s="121"/>
    </row>
    <row r="49794" spans="37:37" ht="12.75">
      <c r="AK49794" s="121"/>
    </row>
    <row r="49795" spans="37:37" ht="12.75">
      <c r="AK49795" s="121"/>
    </row>
    <row r="49796" spans="37:37" ht="12.75">
      <c r="AK49796" s="121"/>
    </row>
    <row r="49797" spans="37:37" ht="12.75">
      <c r="AK49797" s="121"/>
    </row>
    <row r="49798" spans="37:37" ht="12.75">
      <c r="AK49798" s="121"/>
    </row>
    <row r="49799" spans="37:37" ht="12.75">
      <c r="AK49799" s="121"/>
    </row>
    <row r="49800" spans="37:37" ht="12.75">
      <c r="AK49800" s="121"/>
    </row>
    <row r="49801" spans="37:37" ht="12.75">
      <c r="AK49801" s="121"/>
    </row>
    <row r="49802" spans="37:37" ht="12.75">
      <c r="AK49802" s="121"/>
    </row>
    <row r="49803" spans="37:37" ht="12.75">
      <c r="AK49803" s="121"/>
    </row>
    <row r="49804" spans="37:37" ht="12.75">
      <c r="AK49804" s="121"/>
    </row>
    <row r="49805" spans="37:37" ht="12.75">
      <c r="AK49805" s="121"/>
    </row>
    <row r="49806" spans="37:37" ht="12.75">
      <c r="AK49806" s="121"/>
    </row>
    <row r="49807" spans="37:37" ht="12.75">
      <c r="AK49807" s="121"/>
    </row>
    <row r="49808" spans="37:37" ht="12.75">
      <c r="AK49808" s="121"/>
    </row>
    <row r="49809" spans="37:37" ht="12.75">
      <c r="AK49809" s="121"/>
    </row>
    <row r="49810" spans="37:37" ht="12.75">
      <c r="AK49810" s="121"/>
    </row>
    <row r="49811" spans="37:37" ht="12.75">
      <c r="AK49811" s="121"/>
    </row>
    <row r="49812" spans="37:37" ht="12.75">
      <c r="AK49812" s="121"/>
    </row>
    <row r="49813" spans="37:37" ht="12.75">
      <c r="AK49813" s="121"/>
    </row>
    <row r="49814" spans="37:37" ht="12.75">
      <c r="AK49814" s="121"/>
    </row>
    <row r="49815" spans="37:37" ht="12.75">
      <c r="AK49815" s="121"/>
    </row>
    <row r="49816" spans="37:37" ht="12.75">
      <c r="AK49816" s="121"/>
    </row>
    <row r="49817" spans="37:37" ht="12.75">
      <c r="AK49817" s="121"/>
    </row>
    <row r="49818" spans="37:37" ht="12.75">
      <c r="AK49818" s="121"/>
    </row>
    <row r="49819" spans="37:37" ht="12.75">
      <c r="AK49819" s="121"/>
    </row>
    <row r="49820" spans="37:37" ht="12.75">
      <c r="AK49820" s="121"/>
    </row>
    <row r="49821" spans="37:37" ht="12.75">
      <c r="AK49821" s="121"/>
    </row>
    <row r="49822" spans="37:37" ht="12.75">
      <c r="AK49822" s="121"/>
    </row>
    <row r="49823" spans="37:37" ht="12.75">
      <c r="AK49823" s="121"/>
    </row>
    <row r="49824" spans="37:37" ht="12.75">
      <c r="AK49824" s="121"/>
    </row>
    <row r="49825" spans="37:37" ht="12.75">
      <c r="AK49825" s="121"/>
    </row>
    <row r="49826" spans="37:37" ht="12.75">
      <c r="AK49826" s="121"/>
    </row>
    <row r="49827" spans="37:37" ht="12.75">
      <c r="AK49827" s="121"/>
    </row>
    <row r="49828" spans="37:37" ht="12.75">
      <c r="AK49828" s="121"/>
    </row>
    <row r="49829" spans="37:37" ht="12.75">
      <c r="AK49829" s="121"/>
    </row>
    <row r="49830" spans="37:37" ht="12.75">
      <c r="AK49830" s="121"/>
    </row>
    <row r="49831" spans="37:37" ht="12.75">
      <c r="AK49831" s="121"/>
    </row>
    <row r="49832" spans="37:37" ht="12.75">
      <c r="AK49832" s="121"/>
    </row>
    <row r="49833" spans="37:37" ht="12.75">
      <c r="AK49833" s="121"/>
    </row>
    <row r="49834" spans="37:37" ht="12.75">
      <c r="AK49834" s="121"/>
    </row>
    <row r="49835" spans="37:37" ht="12.75">
      <c r="AK49835" s="121"/>
    </row>
    <row r="49836" spans="37:37" ht="12.75">
      <c r="AK49836" s="121"/>
    </row>
    <row r="49837" spans="37:37" ht="12.75">
      <c r="AK49837" s="121"/>
    </row>
    <row r="49838" spans="37:37" ht="12.75">
      <c r="AK49838" s="121"/>
    </row>
    <row r="49839" spans="37:37" ht="12.75">
      <c r="AK49839" s="121"/>
    </row>
    <row r="49840" spans="37:37" ht="12.75">
      <c r="AK49840" s="121"/>
    </row>
    <row r="49841" spans="37:37" ht="12.75">
      <c r="AK49841" s="121"/>
    </row>
    <row r="49842" spans="37:37" ht="12.75">
      <c r="AK49842" s="121"/>
    </row>
    <row r="49843" spans="37:37" ht="12.75">
      <c r="AK49843" s="121"/>
    </row>
    <row r="49844" spans="37:37" ht="12.75">
      <c r="AK49844" s="121"/>
    </row>
    <row r="49845" spans="37:37" ht="12.75">
      <c r="AK49845" s="121"/>
    </row>
    <row r="49846" spans="37:37" ht="12.75">
      <c r="AK49846" s="121"/>
    </row>
    <row r="49847" spans="37:37" ht="12.75">
      <c r="AK49847" s="121"/>
    </row>
    <row r="49848" spans="37:37" ht="12.75">
      <c r="AK49848" s="121"/>
    </row>
    <row r="49849" spans="37:37" ht="12.75">
      <c r="AK49849" s="121"/>
    </row>
    <row r="49850" spans="37:37" ht="12.75">
      <c r="AK49850" s="121"/>
    </row>
    <row r="49851" spans="37:37" ht="12.75">
      <c r="AK49851" s="121"/>
    </row>
    <row r="49852" spans="37:37" ht="12.75">
      <c r="AK49852" s="121"/>
    </row>
    <row r="49853" spans="37:37" ht="12.75">
      <c r="AK49853" s="121"/>
    </row>
    <row r="49854" spans="37:37" ht="12.75">
      <c r="AK49854" s="121"/>
    </row>
    <row r="49855" spans="37:37" ht="12.75">
      <c r="AK49855" s="121"/>
    </row>
    <row r="49856" spans="37:37" ht="12.75">
      <c r="AK49856" s="121"/>
    </row>
    <row r="49857" spans="37:37" ht="12.75">
      <c r="AK49857" s="121"/>
    </row>
    <row r="49858" spans="37:37" ht="12.75">
      <c r="AK49858" s="121"/>
    </row>
    <row r="49859" spans="37:37" ht="12.75">
      <c r="AK49859" s="121"/>
    </row>
    <row r="49860" spans="37:37" ht="12.75">
      <c r="AK49860" s="121"/>
    </row>
    <row r="49861" spans="37:37" ht="12.75">
      <c r="AK49861" s="121"/>
    </row>
    <row r="49862" spans="37:37" ht="12.75">
      <c r="AK49862" s="121"/>
    </row>
    <row r="49863" spans="37:37" ht="12.75">
      <c r="AK49863" s="121"/>
    </row>
    <row r="49864" spans="37:37" ht="12.75">
      <c r="AK49864" s="121"/>
    </row>
    <row r="49865" spans="37:37" ht="12.75">
      <c r="AK49865" s="121"/>
    </row>
    <row r="49866" spans="37:37" ht="12.75">
      <c r="AK49866" s="121"/>
    </row>
    <row r="49867" spans="37:37" ht="12.75">
      <c r="AK49867" s="121"/>
    </row>
    <row r="49868" spans="37:37" ht="12.75">
      <c r="AK49868" s="121"/>
    </row>
    <row r="49869" spans="37:37" ht="12.75">
      <c r="AK49869" s="121"/>
    </row>
    <row r="49870" spans="37:37" ht="12.75">
      <c r="AK49870" s="121"/>
    </row>
    <row r="49871" spans="37:37" ht="12.75">
      <c r="AK49871" s="121"/>
    </row>
    <row r="49872" spans="37:37" ht="12.75">
      <c r="AK49872" s="121"/>
    </row>
    <row r="49873" spans="37:37" ht="12.75">
      <c r="AK49873" s="121"/>
    </row>
    <row r="49874" spans="37:37" ht="12.75">
      <c r="AK49874" s="121"/>
    </row>
    <row r="49875" spans="37:37" ht="12.75">
      <c r="AK49875" s="121"/>
    </row>
    <row r="49876" spans="37:37" ht="12.75">
      <c r="AK49876" s="121"/>
    </row>
    <row r="49877" spans="37:37" ht="12.75">
      <c r="AK49877" s="121"/>
    </row>
    <row r="49878" spans="37:37" ht="12.75">
      <c r="AK49878" s="121"/>
    </row>
    <row r="49879" spans="37:37" ht="12.75">
      <c r="AK49879" s="121"/>
    </row>
    <row r="49880" spans="37:37" ht="12.75">
      <c r="AK49880" s="121"/>
    </row>
    <row r="49881" spans="37:37" ht="12.75">
      <c r="AK49881" s="121"/>
    </row>
    <row r="49882" spans="37:37" ht="12.75">
      <c r="AK49882" s="121"/>
    </row>
    <row r="49883" spans="37:37" ht="12.75">
      <c r="AK49883" s="121"/>
    </row>
    <row r="49884" spans="37:37" ht="12.75">
      <c r="AK49884" s="121"/>
    </row>
    <row r="49885" spans="37:37" ht="12.75">
      <c r="AK49885" s="121"/>
    </row>
    <row r="49886" spans="37:37" ht="12.75">
      <c r="AK49886" s="121"/>
    </row>
    <row r="49887" spans="37:37" ht="12.75">
      <c r="AK49887" s="121"/>
    </row>
    <row r="49888" spans="37:37" ht="12.75">
      <c r="AK49888" s="121"/>
    </row>
    <row r="49889" spans="37:37" ht="12.75">
      <c r="AK49889" s="121"/>
    </row>
    <row r="49890" spans="37:37" ht="12.75">
      <c r="AK49890" s="121"/>
    </row>
    <row r="49891" spans="37:37" ht="12.75">
      <c r="AK49891" s="121"/>
    </row>
    <row r="49892" spans="37:37" ht="12.75">
      <c r="AK49892" s="121"/>
    </row>
    <row r="49893" spans="37:37" ht="12.75">
      <c r="AK49893" s="121"/>
    </row>
    <row r="49894" spans="37:37" ht="12.75">
      <c r="AK49894" s="121"/>
    </row>
    <row r="49895" spans="37:37" ht="12.75">
      <c r="AK49895" s="121"/>
    </row>
    <row r="49896" spans="37:37" ht="12.75">
      <c r="AK49896" s="121"/>
    </row>
    <row r="49897" spans="37:37" ht="12.75">
      <c r="AK49897" s="121"/>
    </row>
    <row r="49898" spans="37:37" ht="12.75">
      <c r="AK49898" s="121"/>
    </row>
    <row r="49899" spans="37:37" ht="12.75">
      <c r="AK49899" s="121"/>
    </row>
    <row r="49900" spans="37:37" ht="12.75">
      <c r="AK49900" s="121"/>
    </row>
    <row r="49901" spans="37:37" ht="12.75">
      <c r="AK49901" s="121"/>
    </row>
    <row r="49902" spans="37:37" ht="12.75">
      <c r="AK49902" s="121"/>
    </row>
    <row r="49903" spans="37:37" ht="12.75">
      <c r="AK49903" s="121"/>
    </row>
    <row r="49904" spans="37:37" ht="12.75">
      <c r="AK49904" s="121"/>
    </row>
    <row r="49905" spans="37:37" ht="12.75">
      <c r="AK49905" s="121"/>
    </row>
    <row r="49906" spans="37:37" ht="12.75">
      <c r="AK49906" s="121"/>
    </row>
    <row r="49907" spans="37:37" ht="12.75">
      <c r="AK49907" s="121"/>
    </row>
    <row r="49908" spans="37:37" ht="12.75">
      <c r="AK49908" s="121"/>
    </row>
    <row r="49909" spans="37:37" ht="12.75">
      <c r="AK49909" s="121"/>
    </row>
    <row r="49910" spans="37:37" ht="12.75">
      <c r="AK49910" s="121"/>
    </row>
    <row r="49911" spans="37:37" ht="12.75">
      <c r="AK49911" s="121"/>
    </row>
    <row r="49912" spans="37:37" ht="12.75">
      <c r="AK49912" s="121"/>
    </row>
    <row r="49913" spans="37:37" ht="12.75">
      <c r="AK49913" s="121"/>
    </row>
    <row r="49914" spans="37:37" ht="12.75">
      <c r="AK49914" s="121"/>
    </row>
    <row r="49915" spans="37:37" ht="12.75">
      <c r="AK49915" s="121"/>
    </row>
    <row r="49916" spans="37:37" ht="12.75">
      <c r="AK49916" s="121"/>
    </row>
    <row r="49917" spans="37:37" ht="12.75">
      <c r="AK49917" s="121"/>
    </row>
    <row r="49918" spans="37:37" ht="12.75">
      <c r="AK49918" s="121"/>
    </row>
    <row r="49919" spans="37:37" ht="12.75">
      <c r="AK49919" s="121"/>
    </row>
    <row r="49920" spans="37:37" ht="12.75">
      <c r="AK49920" s="121"/>
    </row>
    <row r="49921" spans="37:37" ht="12.75">
      <c r="AK49921" s="121"/>
    </row>
    <row r="49922" spans="37:37" ht="12.75">
      <c r="AK49922" s="121"/>
    </row>
    <row r="49923" spans="37:37" ht="12.75">
      <c r="AK49923" s="121"/>
    </row>
    <row r="49924" spans="37:37" ht="12.75">
      <c r="AK49924" s="121"/>
    </row>
    <row r="49925" spans="37:37" ht="12.75">
      <c r="AK49925" s="121"/>
    </row>
    <row r="49926" spans="37:37" ht="12.75">
      <c r="AK49926" s="121"/>
    </row>
    <row r="49927" spans="37:37" ht="12.75">
      <c r="AK49927" s="121"/>
    </row>
    <row r="49928" spans="37:37" ht="12.75">
      <c r="AK49928" s="121"/>
    </row>
    <row r="49929" spans="37:37" ht="12.75">
      <c r="AK49929" s="121"/>
    </row>
    <row r="49930" spans="37:37" ht="12.75">
      <c r="AK49930" s="121"/>
    </row>
    <row r="49931" spans="37:37" ht="12.75">
      <c r="AK49931" s="121"/>
    </row>
    <row r="49932" spans="37:37" ht="12.75">
      <c r="AK49932" s="121"/>
    </row>
    <row r="49933" spans="37:37" ht="12.75">
      <c r="AK49933" s="121"/>
    </row>
    <row r="49934" spans="37:37" ht="12.75">
      <c r="AK49934" s="121"/>
    </row>
    <row r="49935" spans="37:37" ht="12.75">
      <c r="AK49935" s="121"/>
    </row>
    <row r="49936" spans="37:37" ht="12.75">
      <c r="AK49936" s="121"/>
    </row>
    <row r="49937" spans="37:37" ht="12.75">
      <c r="AK49937" s="121"/>
    </row>
    <row r="49938" spans="37:37" ht="12.75">
      <c r="AK49938" s="121"/>
    </row>
    <row r="49939" spans="37:37" ht="12.75">
      <c r="AK49939" s="121"/>
    </row>
    <row r="49940" spans="37:37" ht="12.75">
      <c r="AK49940" s="121"/>
    </row>
    <row r="49941" spans="37:37" ht="12.75">
      <c r="AK49941" s="121"/>
    </row>
    <row r="49942" spans="37:37" ht="12.75">
      <c r="AK49942" s="121"/>
    </row>
    <row r="49943" spans="37:37" ht="12.75">
      <c r="AK49943" s="121"/>
    </row>
    <row r="49944" spans="37:37" ht="12.75">
      <c r="AK49944" s="121"/>
    </row>
    <row r="49945" spans="37:37" ht="12.75">
      <c r="AK49945" s="121"/>
    </row>
    <row r="49946" spans="37:37" ht="12.75">
      <c r="AK49946" s="121"/>
    </row>
    <row r="49947" spans="37:37" ht="12.75">
      <c r="AK49947" s="121"/>
    </row>
    <row r="49948" spans="37:37" ht="12.75">
      <c r="AK49948" s="121"/>
    </row>
    <row r="49949" spans="37:37" ht="12.75">
      <c r="AK49949" s="121"/>
    </row>
    <row r="49950" spans="37:37" ht="12.75">
      <c r="AK49950" s="121"/>
    </row>
    <row r="49951" spans="37:37" ht="12.75">
      <c r="AK49951" s="121"/>
    </row>
    <row r="49952" spans="37:37" ht="12.75">
      <c r="AK49952" s="121"/>
    </row>
    <row r="49953" spans="37:37" ht="12.75">
      <c r="AK49953" s="121"/>
    </row>
    <row r="49954" spans="37:37" ht="12.75">
      <c r="AK49954" s="121"/>
    </row>
    <row r="49955" spans="37:37" ht="12.75">
      <c r="AK49955" s="121"/>
    </row>
    <row r="49956" spans="37:37" ht="12.75">
      <c r="AK49956" s="121"/>
    </row>
    <row r="49957" spans="37:37" ht="12.75">
      <c r="AK49957" s="121"/>
    </row>
    <row r="49958" spans="37:37" ht="12.75">
      <c r="AK49958" s="121"/>
    </row>
    <row r="49959" spans="37:37" ht="12.75">
      <c r="AK49959" s="121"/>
    </row>
    <row r="49960" spans="37:37" ht="12.75">
      <c r="AK49960" s="121"/>
    </row>
    <row r="49961" spans="37:37" ht="12.75">
      <c r="AK49961" s="121"/>
    </row>
    <row r="49962" spans="37:37" ht="12.75">
      <c r="AK49962" s="121"/>
    </row>
    <row r="49963" spans="37:37" ht="12.75">
      <c r="AK49963" s="121"/>
    </row>
    <row r="49964" spans="37:37" ht="12.75">
      <c r="AK49964" s="121"/>
    </row>
    <row r="49965" spans="37:37" ht="12.75">
      <c r="AK49965" s="121"/>
    </row>
    <row r="49966" spans="37:37" ht="12.75">
      <c r="AK49966" s="121"/>
    </row>
    <row r="49967" spans="37:37" ht="12.75">
      <c r="AK49967" s="121"/>
    </row>
    <row r="49968" spans="37:37" ht="12.75">
      <c r="AK49968" s="121"/>
    </row>
    <row r="49969" spans="37:37" ht="12.75">
      <c r="AK49969" s="121"/>
    </row>
    <row r="49970" spans="37:37" ht="12.75">
      <c r="AK49970" s="121"/>
    </row>
    <row r="49971" spans="37:37" ht="12.75">
      <c r="AK49971" s="121"/>
    </row>
    <row r="49972" spans="37:37" ht="12.75">
      <c r="AK49972" s="121"/>
    </row>
    <row r="49973" spans="37:37" ht="12.75">
      <c r="AK49973" s="121"/>
    </row>
    <row r="49974" spans="37:37" ht="12.75">
      <c r="AK49974" s="121"/>
    </row>
    <row r="49975" spans="37:37" ht="12.75">
      <c r="AK49975" s="121"/>
    </row>
    <row r="49976" spans="37:37" ht="12.75">
      <c r="AK49976" s="121"/>
    </row>
    <row r="49977" spans="37:37" ht="12.75">
      <c r="AK49977" s="121"/>
    </row>
    <row r="49978" spans="37:37" ht="12.75">
      <c r="AK49978" s="121"/>
    </row>
    <row r="49979" spans="37:37" ht="12.75">
      <c r="AK49979" s="121"/>
    </row>
    <row r="49980" spans="37:37" ht="12.75">
      <c r="AK49980" s="121"/>
    </row>
    <row r="49981" spans="37:37" ht="12.75">
      <c r="AK49981" s="121"/>
    </row>
    <row r="49982" spans="37:37" ht="12.75">
      <c r="AK49982" s="121"/>
    </row>
    <row r="49983" spans="37:37" ht="12.75">
      <c r="AK49983" s="121"/>
    </row>
    <row r="49984" spans="37:37" ht="12.75">
      <c r="AK49984" s="121"/>
    </row>
    <row r="49985" spans="37:37" ht="12.75">
      <c r="AK49985" s="121"/>
    </row>
    <row r="49986" spans="37:37" ht="12.75">
      <c r="AK49986" s="121"/>
    </row>
    <row r="49987" spans="37:37" ht="12.75">
      <c r="AK49987" s="121"/>
    </row>
    <row r="49988" spans="37:37" ht="12.75">
      <c r="AK49988" s="121"/>
    </row>
    <row r="49989" spans="37:37" ht="12.75">
      <c r="AK49989" s="121"/>
    </row>
    <row r="49990" spans="37:37" ht="12.75">
      <c r="AK49990" s="121"/>
    </row>
    <row r="49991" spans="37:37" ht="12.75">
      <c r="AK49991" s="121"/>
    </row>
    <row r="49992" spans="37:37" ht="12.75">
      <c r="AK49992" s="121"/>
    </row>
    <row r="49993" spans="37:37" ht="12.75">
      <c r="AK49993" s="121"/>
    </row>
    <row r="49994" spans="37:37" ht="12.75">
      <c r="AK49994" s="121"/>
    </row>
    <row r="49995" spans="37:37" ht="12.75">
      <c r="AK49995" s="121"/>
    </row>
    <row r="49996" spans="37:37" ht="12.75">
      <c r="AK49996" s="121"/>
    </row>
    <row r="49997" spans="37:37" ht="12.75">
      <c r="AK49997" s="121"/>
    </row>
    <row r="49998" spans="37:37" ht="12.75">
      <c r="AK49998" s="121"/>
    </row>
    <row r="49999" spans="37:37" ht="12.75">
      <c r="AK49999" s="121"/>
    </row>
    <row r="50000" spans="37:37" ht="12.75">
      <c r="AK50000" s="121"/>
    </row>
    <row r="50001" spans="37:37" ht="12.75">
      <c r="AK50001" s="121"/>
    </row>
    <row r="50002" spans="37:37" ht="12.75">
      <c r="AK50002" s="121"/>
    </row>
    <row r="50003" spans="37:37" ht="12.75">
      <c r="AK50003" s="121"/>
    </row>
    <row r="50004" spans="37:37" ht="12.75">
      <c r="AK50004" s="121"/>
    </row>
    <row r="50005" spans="37:37" ht="12.75">
      <c r="AK50005" s="121"/>
    </row>
    <row r="50006" spans="37:37" ht="12.75">
      <c r="AK50006" s="121"/>
    </row>
    <row r="50007" spans="37:37" ht="12.75">
      <c r="AK50007" s="121"/>
    </row>
    <row r="50008" spans="37:37" ht="12.75">
      <c r="AK50008" s="121"/>
    </row>
    <row r="50009" spans="37:37" ht="12.75">
      <c r="AK50009" s="121"/>
    </row>
    <row r="50010" spans="37:37" ht="12.75">
      <c r="AK50010" s="121"/>
    </row>
    <row r="50011" spans="37:37" ht="12.75">
      <c r="AK50011" s="121"/>
    </row>
    <row r="50012" spans="37:37" ht="12.75">
      <c r="AK50012" s="121"/>
    </row>
    <row r="50013" spans="37:37" ht="12.75">
      <c r="AK50013" s="121"/>
    </row>
    <row r="50014" spans="37:37" ht="12.75">
      <c r="AK50014" s="121"/>
    </row>
    <row r="50015" spans="37:37" ht="12.75">
      <c r="AK50015" s="121"/>
    </row>
    <row r="50016" spans="37:37" ht="12.75">
      <c r="AK50016" s="121"/>
    </row>
    <row r="50017" spans="37:37" ht="12.75">
      <c r="AK50017" s="121"/>
    </row>
    <row r="50018" spans="37:37" ht="12.75">
      <c r="AK50018" s="121"/>
    </row>
    <row r="50019" spans="37:37" ht="12.75">
      <c r="AK50019" s="121"/>
    </row>
    <row r="50020" spans="37:37" ht="12.75">
      <c r="AK50020" s="121"/>
    </row>
    <row r="50021" spans="37:37" ht="12.75">
      <c r="AK50021" s="121"/>
    </row>
    <row r="50022" spans="37:37" ht="12.75">
      <c r="AK50022" s="121"/>
    </row>
    <row r="50023" spans="37:37" ht="12.75">
      <c r="AK50023" s="121"/>
    </row>
    <row r="50024" spans="37:37" ht="12.75">
      <c r="AK50024" s="121"/>
    </row>
    <row r="50025" spans="37:37" ht="12.75">
      <c r="AK50025" s="121"/>
    </row>
    <row r="50026" spans="37:37" ht="12.75">
      <c r="AK50026" s="121"/>
    </row>
    <row r="50027" spans="37:37" ht="12.75">
      <c r="AK50027" s="121"/>
    </row>
    <row r="50028" spans="37:37" ht="12.75">
      <c r="AK50028" s="121"/>
    </row>
    <row r="50029" spans="37:37" ht="12.75">
      <c r="AK50029" s="121"/>
    </row>
    <row r="50030" spans="37:37" ht="12.75">
      <c r="AK50030" s="121"/>
    </row>
    <row r="50031" spans="37:37" ht="12.75">
      <c r="AK50031" s="121"/>
    </row>
    <row r="50032" spans="37:37" ht="12.75">
      <c r="AK50032" s="121"/>
    </row>
    <row r="50033" spans="37:37" ht="12.75">
      <c r="AK50033" s="121"/>
    </row>
    <row r="50034" spans="37:37" ht="12.75">
      <c r="AK50034" s="121"/>
    </row>
    <row r="50035" spans="37:37" ht="12.75">
      <c r="AK50035" s="121"/>
    </row>
    <row r="50036" spans="37:37" ht="12.75">
      <c r="AK50036" s="121"/>
    </row>
    <row r="50037" spans="37:37" ht="12.75">
      <c r="AK50037" s="121"/>
    </row>
    <row r="50038" spans="37:37" ht="12.75">
      <c r="AK50038" s="121"/>
    </row>
    <row r="50039" spans="37:37" ht="12.75">
      <c r="AK50039" s="121"/>
    </row>
    <row r="50040" spans="37:37" ht="12.75">
      <c r="AK50040" s="121"/>
    </row>
    <row r="50041" spans="37:37" ht="12.75">
      <c r="AK50041" s="121"/>
    </row>
    <row r="50042" spans="37:37" ht="12.75">
      <c r="AK50042" s="121"/>
    </row>
    <row r="50043" spans="37:37" ht="12.75">
      <c r="AK50043" s="121"/>
    </row>
    <row r="50044" spans="37:37" ht="12.75">
      <c r="AK50044" s="121"/>
    </row>
    <row r="50045" spans="37:37" ht="12.75">
      <c r="AK50045" s="121"/>
    </row>
    <row r="50046" spans="37:37" ht="12.75">
      <c r="AK50046" s="121"/>
    </row>
    <row r="50047" spans="37:37" ht="12.75">
      <c r="AK50047" s="121"/>
    </row>
    <row r="50048" spans="37:37" ht="12.75">
      <c r="AK50048" s="121"/>
    </row>
    <row r="50049" spans="37:37" ht="12.75">
      <c r="AK50049" s="121"/>
    </row>
    <row r="50050" spans="37:37" ht="12.75">
      <c r="AK50050" s="121"/>
    </row>
    <row r="50051" spans="37:37" ht="12.75">
      <c r="AK50051" s="121"/>
    </row>
    <row r="50052" spans="37:37" ht="12.75">
      <c r="AK50052" s="121"/>
    </row>
    <row r="50053" spans="37:37" ht="12.75">
      <c r="AK50053" s="121"/>
    </row>
    <row r="50054" spans="37:37" ht="12.75">
      <c r="AK50054" s="121"/>
    </row>
    <row r="50055" spans="37:37" ht="12.75">
      <c r="AK50055" s="121"/>
    </row>
    <row r="50056" spans="37:37" ht="12.75">
      <c r="AK50056" s="121"/>
    </row>
    <row r="50057" spans="37:37" ht="12.75">
      <c r="AK50057" s="121"/>
    </row>
    <row r="50058" spans="37:37" ht="12.75">
      <c r="AK50058" s="121"/>
    </row>
    <row r="50059" spans="37:37" ht="12.75">
      <c r="AK50059" s="121"/>
    </row>
    <row r="50060" spans="37:37" ht="12.75">
      <c r="AK50060" s="121"/>
    </row>
    <row r="50061" spans="37:37" ht="12.75">
      <c r="AK50061" s="121"/>
    </row>
    <row r="50062" spans="37:37" ht="12.75">
      <c r="AK50062" s="121"/>
    </row>
    <row r="50063" spans="37:37" ht="12.75">
      <c r="AK50063" s="121"/>
    </row>
    <row r="50064" spans="37:37" ht="12.75">
      <c r="AK50064" s="121"/>
    </row>
    <row r="50065" spans="37:37" ht="12.75">
      <c r="AK50065" s="121"/>
    </row>
    <row r="50066" spans="37:37" ht="12.75">
      <c r="AK50066" s="121"/>
    </row>
    <row r="50067" spans="37:37" ht="12.75">
      <c r="AK50067" s="121"/>
    </row>
    <row r="50068" spans="37:37" ht="12.75">
      <c r="AK50068" s="121"/>
    </row>
    <row r="50069" spans="37:37" ht="12.75">
      <c r="AK50069" s="121"/>
    </row>
    <row r="50070" spans="37:37" ht="12.75">
      <c r="AK50070" s="121"/>
    </row>
    <row r="50071" spans="37:37" ht="12.75">
      <c r="AK50071" s="121"/>
    </row>
    <row r="50072" spans="37:37" ht="12.75">
      <c r="AK50072" s="121"/>
    </row>
    <row r="50073" spans="37:37" ht="12.75">
      <c r="AK50073" s="121"/>
    </row>
    <row r="50074" spans="37:37" ht="12.75">
      <c r="AK50074" s="121"/>
    </row>
    <row r="50075" spans="37:37" ht="12.75">
      <c r="AK50075" s="121"/>
    </row>
    <row r="50076" spans="37:37" ht="12.75">
      <c r="AK50076" s="121"/>
    </row>
    <row r="50077" spans="37:37" ht="12.75">
      <c r="AK50077" s="121"/>
    </row>
    <row r="50078" spans="37:37" ht="12.75">
      <c r="AK50078" s="121"/>
    </row>
    <row r="50079" spans="37:37" ht="12.75">
      <c r="AK50079" s="121"/>
    </row>
    <row r="50080" spans="37:37" ht="12.75">
      <c r="AK50080" s="121"/>
    </row>
    <row r="50081" spans="37:37" ht="12.75">
      <c r="AK50081" s="121"/>
    </row>
    <row r="50082" spans="37:37" ht="12.75">
      <c r="AK50082" s="121"/>
    </row>
    <row r="50083" spans="37:37" ht="12.75">
      <c r="AK50083" s="121"/>
    </row>
    <row r="50084" spans="37:37" ht="12.75">
      <c r="AK50084" s="121"/>
    </row>
    <row r="50085" spans="37:37" ht="12.75">
      <c r="AK50085" s="121"/>
    </row>
    <row r="50086" spans="37:37" ht="12.75">
      <c r="AK50086" s="121"/>
    </row>
    <row r="50087" spans="37:37" ht="12.75">
      <c r="AK50087" s="121"/>
    </row>
    <row r="50088" spans="37:37" ht="12.75">
      <c r="AK50088" s="121"/>
    </row>
    <row r="50089" spans="37:37" ht="12.75">
      <c r="AK50089" s="121"/>
    </row>
    <row r="50090" spans="37:37" ht="12.75">
      <c r="AK50090" s="121"/>
    </row>
    <row r="50091" spans="37:37" ht="12.75">
      <c r="AK50091" s="121"/>
    </row>
    <row r="50092" spans="37:37" ht="12.75">
      <c r="AK50092" s="121"/>
    </row>
    <row r="50093" spans="37:37" ht="12.75">
      <c r="AK50093" s="121"/>
    </row>
    <row r="50094" spans="37:37" ht="12.75">
      <c r="AK50094" s="121"/>
    </row>
    <row r="50095" spans="37:37" ht="12.75">
      <c r="AK50095" s="121"/>
    </row>
    <row r="50096" spans="37:37" ht="12.75">
      <c r="AK50096" s="121"/>
    </row>
    <row r="50097" spans="37:37" ht="12.75">
      <c r="AK50097" s="121"/>
    </row>
    <row r="50098" spans="37:37" ht="12.75">
      <c r="AK50098" s="121"/>
    </row>
    <row r="50099" spans="37:37" ht="12.75">
      <c r="AK50099" s="121"/>
    </row>
    <row r="50100" spans="37:37" ht="12.75">
      <c r="AK50100" s="121"/>
    </row>
    <row r="50101" spans="37:37" ht="12.75">
      <c r="AK50101" s="121"/>
    </row>
    <row r="50102" spans="37:37" ht="12.75">
      <c r="AK50102" s="121"/>
    </row>
    <row r="50103" spans="37:37" ht="12.75">
      <c r="AK50103" s="121"/>
    </row>
    <row r="50104" spans="37:37" ht="12.75">
      <c r="AK50104" s="121"/>
    </row>
    <row r="50105" spans="37:37" ht="12.75">
      <c r="AK50105" s="121"/>
    </row>
    <row r="50106" spans="37:37" ht="12.75">
      <c r="AK50106" s="121"/>
    </row>
    <row r="50107" spans="37:37" ht="12.75">
      <c r="AK50107" s="121"/>
    </row>
    <row r="50108" spans="37:37" ht="12.75">
      <c r="AK50108" s="121"/>
    </row>
    <row r="50109" spans="37:37" ht="12.75">
      <c r="AK50109" s="121"/>
    </row>
    <row r="50110" spans="37:37" ht="12.75">
      <c r="AK50110" s="121"/>
    </row>
    <row r="50111" spans="37:37" ht="12.75">
      <c r="AK50111" s="121"/>
    </row>
    <row r="50112" spans="37:37" ht="12.75">
      <c r="AK50112" s="121"/>
    </row>
    <row r="50113" spans="37:37" ht="12.75">
      <c r="AK50113" s="121"/>
    </row>
    <row r="50114" spans="37:37" ht="12.75">
      <c r="AK50114" s="121"/>
    </row>
    <row r="50115" spans="37:37" ht="12.75">
      <c r="AK50115" s="121"/>
    </row>
    <row r="50116" spans="37:37" ht="12.75">
      <c r="AK50116" s="121"/>
    </row>
    <row r="50117" spans="37:37" ht="12.75">
      <c r="AK50117" s="121"/>
    </row>
    <row r="50118" spans="37:37" ht="12.75">
      <c r="AK50118" s="121"/>
    </row>
    <row r="50119" spans="37:37" ht="12.75">
      <c r="AK50119" s="121"/>
    </row>
    <row r="50120" spans="37:37" ht="12.75">
      <c r="AK50120" s="121"/>
    </row>
    <row r="50121" spans="37:37" ht="12.75">
      <c r="AK50121" s="121"/>
    </row>
    <row r="50122" spans="37:37" ht="12.75">
      <c r="AK50122" s="121"/>
    </row>
    <row r="50123" spans="37:37" ht="12.75">
      <c r="AK50123" s="121"/>
    </row>
    <row r="50124" spans="37:37" ht="12.75">
      <c r="AK50124" s="121"/>
    </row>
    <row r="50125" spans="37:37" ht="12.75">
      <c r="AK50125" s="121"/>
    </row>
    <row r="50126" spans="37:37" ht="12.75">
      <c r="AK50126" s="121"/>
    </row>
    <row r="50127" spans="37:37" ht="12.75">
      <c r="AK50127" s="121"/>
    </row>
    <row r="50128" spans="37:37" ht="12.75">
      <c r="AK50128" s="121"/>
    </row>
    <row r="50129" spans="37:37" ht="12.75">
      <c r="AK50129" s="121"/>
    </row>
    <row r="50130" spans="37:37" ht="12.75">
      <c r="AK50130" s="121"/>
    </row>
    <row r="50131" spans="37:37" ht="12.75">
      <c r="AK50131" s="121"/>
    </row>
    <row r="50132" spans="37:37" ht="12.75">
      <c r="AK50132" s="121"/>
    </row>
    <row r="50133" spans="37:37" ht="12.75">
      <c r="AK50133" s="121"/>
    </row>
    <row r="50134" spans="37:37" ht="12.75">
      <c r="AK50134" s="121"/>
    </row>
    <row r="50135" spans="37:37" ht="12.75">
      <c r="AK50135" s="121"/>
    </row>
    <row r="50136" spans="37:37" ht="12.75">
      <c r="AK50136" s="121"/>
    </row>
    <row r="50137" spans="37:37" ht="12.75">
      <c r="AK50137" s="121"/>
    </row>
    <row r="50138" spans="37:37" ht="12.75">
      <c r="AK50138" s="121"/>
    </row>
    <row r="50139" spans="37:37" ht="12.75">
      <c r="AK50139" s="121"/>
    </row>
    <row r="50140" spans="37:37" ht="12.75">
      <c r="AK50140" s="121"/>
    </row>
    <row r="50141" spans="37:37" ht="12.75">
      <c r="AK50141" s="121"/>
    </row>
    <row r="50142" spans="37:37" ht="12.75">
      <c r="AK50142" s="121"/>
    </row>
    <row r="50143" spans="37:37" ht="12.75">
      <c r="AK50143" s="121"/>
    </row>
    <row r="50144" spans="37:37" ht="12.75">
      <c r="AK50144" s="121"/>
    </row>
    <row r="50145" spans="37:37" ht="12.75">
      <c r="AK50145" s="121"/>
    </row>
    <row r="50146" spans="37:37" ht="12.75">
      <c r="AK50146" s="121"/>
    </row>
    <row r="50147" spans="37:37" ht="12.75">
      <c r="AK50147" s="121"/>
    </row>
    <row r="50148" spans="37:37" ht="12.75">
      <c r="AK50148" s="121"/>
    </row>
    <row r="50149" spans="37:37" ht="12.75">
      <c r="AK50149" s="121"/>
    </row>
    <row r="50150" spans="37:37" ht="12.75">
      <c r="AK50150" s="121"/>
    </row>
    <row r="50151" spans="37:37" ht="12.75">
      <c r="AK50151" s="121"/>
    </row>
    <row r="50152" spans="37:37" ht="12.75">
      <c r="AK50152" s="121"/>
    </row>
    <row r="50153" spans="37:37" ht="12.75">
      <c r="AK50153" s="121"/>
    </row>
    <row r="50154" spans="37:37" ht="12.75">
      <c r="AK50154" s="121"/>
    </row>
    <row r="50155" spans="37:37" ht="12.75">
      <c r="AK50155" s="121"/>
    </row>
    <row r="50156" spans="37:37" ht="12.75">
      <c r="AK50156" s="121"/>
    </row>
    <row r="50157" spans="37:37" ht="12.75">
      <c r="AK50157" s="121"/>
    </row>
    <row r="50158" spans="37:37" ht="12.75">
      <c r="AK50158" s="121"/>
    </row>
    <row r="50159" spans="37:37" ht="12.75">
      <c r="AK50159" s="121"/>
    </row>
    <row r="50160" spans="37:37" ht="12.75">
      <c r="AK50160" s="121"/>
    </row>
    <row r="50161" spans="37:37" ht="12.75">
      <c r="AK50161" s="121"/>
    </row>
    <row r="50162" spans="37:37" ht="12.75">
      <c r="AK50162" s="121"/>
    </row>
    <row r="50163" spans="37:37" ht="12.75">
      <c r="AK50163" s="121"/>
    </row>
    <row r="50164" spans="37:37" ht="12.75">
      <c r="AK50164" s="121"/>
    </row>
    <row r="50165" spans="37:37" ht="12.75">
      <c r="AK50165" s="121"/>
    </row>
    <row r="50166" spans="37:37" ht="12.75">
      <c r="AK50166" s="121"/>
    </row>
    <row r="50167" spans="37:37" ht="12.75">
      <c r="AK50167" s="121"/>
    </row>
    <row r="50168" spans="37:37" ht="12.75">
      <c r="AK50168" s="121"/>
    </row>
    <row r="50169" spans="37:37" ht="12.75">
      <c r="AK50169" s="121"/>
    </row>
    <row r="50170" spans="37:37" ht="12.75">
      <c r="AK50170" s="121"/>
    </row>
    <row r="50171" spans="37:37" ht="12.75">
      <c r="AK50171" s="121"/>
    </row>
    <row r="50172" spans="37:37" ht="12.75">
      <c r="AK50172" s="121"/>
    </row>
    <row r="50173" spans="37:37" ht="12.75">
      <c r="AK50173" s="121"/>
    </row>
    <row r="50174" spans="37:37" ht="12.75">
      <c r="AK50174" s="121"/>
    </row>
    <row r="50175" spans="37:37" ht="12.75">
      <c r="AK50175" s="121"/>
    </row>
    <row r="50176" spans="37:37" ht="12.75">
      <c r="AK50176" s="121"/>
    </row>
    <row r="50177" spans="37:37" ht="12.75">
      <c r="AK50177" s="121"/>
    </row>
    <row r="50178" spans="37:37" ht="12.75">
      <c r="AK50178" s="121"/>
    </row>
    <row r="50179" spans="37:37" ht="12.75">
      <c r="AK50179" s="121"/>
    </row>
    <row r="50180" spans="37:37" ht="12.75">
      <c r="AK50180" s="121"/>
    </row>
    <row r="50181" spans="37:37" ht="12.75">
      <c r="AK50181" s="121"/>
    </row>
    <row r="50182" spans="37:37" ht="12.75">
      <c r="AK50182" s="121"/>
    </row>
    <row r="50183" spans="37:37" ht="12.75">
      <c r="AK50183" s="121"/>
    </row>
    <row r="50184" spans="37:37" ht="12.75">
      <c r="AK50184" s="121"/>
    </row>
    <row r="50185" spans="37:37" ht="12.75">
      <c r="AK50185" s="121"/>
    </row>
    <row r="50186" spans="37:37" ht="12.75">
      <c r="AK50186" s="121"/>
    </row>
    <row r="50187" spans="37:37" ht="12.75">
      <c r="AK50187" s="121"/>
    </row>
    <row r="50188" spans="37:37" ht="12.75">
      <c r="AK50188" s="121"/>
    </row>
    <row r="50189" spans="37:37" ht="12.75">
      <c r="AK50189" s="121"/>
    </row>
    <row r="50190" spans="37:37" ht="12.75">
      <c r="AK50190" s="121"/>
    </row>
    <row r="50191" spans="37:37" ht="12.75">
      <c r="AK50191" s="121"/>
    </row>
    <row r="50192" spans="37:37" ht="12.75">
      <c r="AK50192" s="121"/>
    </row>
    <row r="50193" spans="37:37" ht="12.75">
      <c r="AK50193" s="121"/>
    </row>
    <row r="50194" spans="37:37" ht="12.75">
      <c r="AK50194" s="121"/>
    </row>
    <row r="50195" spans="37:37" ht="12.75">
      <c r="AK50195" s="121"/>
    </row>
    <row r="50196" spans="37:37" ht="12.75">
      <c r="AK50196" s="121"/>
    </row>
    <row r="50197" spans="37:37" ht="12.75">
      <c r="AK50197" s="121"/>
    </row>
    <row r="50198" spans="37:37" ht="12.75">
      <c r="AK50198" s="121"/>
    </row>
    <row r="50199" spans="37:37" ht="12.75">
      <c r="AK50199" s="121"/>
    </row>
    <row r="50200" spans="37:37" ht="12.75">
      <c r="AK50200" s="121"/>
    </row>
    <row r="50201" spans="37:37" ht="12.75">
      <c r="AK50201" s="121"/>
    </row>
    <row r="50202" spans="37:37" ht="12.75">
      <c r="AK50202" s="121"/>
    </row>
    <row r="50203" spans="37:37" ht="12.75">
      <c r="AK50203" s="121"/>
    </row>
    <row r="50204" spans="37:37" ht="12.75">
      <c r="AK50204" s="121"/>
    </row>
    <row r="50205" spans="37:37" ht="12.75">
      <c r="AK50205" s="121"/>
    </row>
    <row r="50206" spans="37:37" ht="12.75">
      <c r="AK50206" s="121"/>
    </row>
    <row r="50207" spans="37:37" ht="12.75">
      <c r="AK50207" s="121"/>
    </row>
    <row r="50208" spans="37:37" ht="12.75">
      <c r="AK50208" s="121"/>
    </row>
    <row r="50209" spans="37:37" ht="12.75">
      <c r="AK50209" s="121"/>
    </row>
    <row r="50210" spans="37:37" ht="12.75">
      <c r="AK50210" s="121"/>
    </row>
    <row r="50211" spans="37:37" ht="12.75">
      <c r="AK50211" s="121"/>
    </row>
    <row r="50212" spans="37:37" ht="12.75">
      <c r="AK50212" s="121"/>
    </row>
    <row r="50213" spans="37:37" ht="12.75">
      <c r="AK50213" s="121"/>
    </row>
    <row r="50214" spans="37:37" ht="12.75">
      <c r="AK50214" s="121"/>
    </row>
    <row r="50215" spans="37:37" ht="12.75">
      <c r="AK50215" s="121"/>
    </row>
    <row r="50216" spans="37:37" ht="12.75">
      <c r="AK50216" s="121"/>
    </row>
    <row r="50217" spans="37:37" ht="12.75">
      <c r="AK50217" s="121"/>
    </row>
    <row r="50218" spans="37:37" ht="12.75">
      <c r="AK50218" s="121"/>
    </row>
    <row r="50219" spans="37:37" ht="12.75">
      <c r="AK50219" s="121"/>
    </row>
    <row r="50220" spans="37:37" ht="12.75">
      <c r="AK50220" s="121"/>
    </row>
    <row r="50221" spans="37:37" ht="12.75">
      <c r="AK50221" s="121"/>
    </row>
    <row r="50222" spans="37:37" ht="12.75">
      <c r="AK50222" s="121"/>
    </row>
    <row r="50223" spans="37:37" ht="12.75">
      <c r="AK50223" s="121"/>
    </row>
    <row r="50224" spans="37:37" ht="12.75">
      <c r="AK50224" s="121"/>
    </row>
    <row r="50225" spans="37:37" ht="12.75">
      <c r="AK50225" s="121"/>
    </row>
    <row r="50226" spans="37:37" ht="12.75">
      <c r="AK50226" s="121"/>
    </row>
    <row r="50227" spans="37:37" ht="12.75">
      <c r="AK50227" s="121"/>
    </row>
    <row r="50228" spans="37:37" ht="12.75">
      <c r="AK50228" s="121"/>
    </row>
    <row r="50229" spans="37:37" ht="12.75">
      <c r="AK50229" s="121"/>
    </row>
    <row r="50230" spans="37:37" ht="12.75">
      <c r="AK50230" s="121"/>
    </row>
    <row r="50231" spans="37:37" ht="12.75">
      <c r="AK50231" s="121"/>
    </row>
    <row r="50232" spans="37:37" ht="12.75">
      <c r="AK50232" s="121"/>
    </row>
    <row r="50233" spans="37:37" ht="12.75">
      <c r="AK50233" s="121"/>
    </row>
    <row r="50234" spans="37:37" ht="12.75">
      <c r="AK50234" s="121"/>
    </row>
    <row r="50235" spans="37:37" ht="12.75">
      <c r="AK50235" s="121"/>
    </row>
    <row r="50236" spans="37:37" ht="12.75">
      <c r="AK50236" s="121"/>
    </row>
    <row r="50237" spans="37:37" ht="12.75">
      <c r="AK50237" s="121"/>
    </row>
    <row r="50238" spans="37:37" ht="12.75">
      <c r="AK50238" s="121"/>
    </row>
    <row r="50239" spans="37:37" ht="12.75">
      <c r="AK50239" s="121"/>
    </row>
    <row r="50240" spans="37:37" ht="12.75">
      <c r="AK50240" s="121"/>
    </row>
    <row r="50241" spans="37:37" ht="12.75">
      <c r="AK50241" s="121"/>
    </row>
    <row r="50242" spans="37:37" ht="12.75">
      <c r="AK50242" s="121"/>
    </row>
    <row r="50243" spans="37:37" ht="12.75">
      <c r="AK50243" s="121"/>
    </row>
    <row r="50244" spans="37:37" ht="12.75">
      <c r="AK50244" s="121"/>
    </row>
    <row r="50245" spans="37:37" ht="12.75">
      <c r="AK50245" s="121"/>
    </row>
    <row r="50246" spans="37:37" ht="12.75">
      <c r="AK50246" s="121"/>
    </row>
    <row r="50247" spans="37:37" ht="12.75">
      <c r="AK50247" s="121"/>
    </row>
    <row r="50248" spans="37:37" ht="12.75">
      <c r="AK50248" s="121"/>
    </row>
    <row r="50249" spans="37:37" ht="12.75">
      <c r="AK50249" s="121"/>
    </row>
    <row r="50250" spans="37:37" ht="12.75">
      <c r="AK50250" s="121"/>
    </row>
    <row r="50251" spans="37:37" ht="12.75">
      <c r="AK50251" s="121"/>
    </row>
    <row r="50252" spans="37:37" ht="12.75">
      <c r="AK50252" s="121"/>
    </row>
    <row r="50253" spans="37:37" ht="12.75">
      <c r="AK50253" s="121"/>
    </row>
    <row r="50254" spans="37:37" ht="12.75">
      <c r="AK50254" s="121"/>
    </row>
    <row r="50255" spans="37:37" ht="12.75">
      <c r="AK50255" s="121"/>
    </row>
    <row r="50256" spans="37:37" ht="12.75">
      <c r="AK50256" s="121"/>
    </row>
    <row r="50257" spans="37:37" ht="12.75">
      <c r="AK50257" s="121"/>
    </row>
    <row r="50258" spans="37:37" ht="12.75">
      <c r="AK50258" s="121"/>
    </row>
    <row r="50259" spans="37:37" ht="12.75">
      <c r="AK50259" s="121"/>
    </row>
    <row r="50260" spans="37:37" ht="12.75">
      <c r="AK50260" s="121"/>
    </row>
    <row r="50261" spans="37:37" ht="12.75">
      <c r="AK50261" s="121"/>
    </row>
    <row r="50262" spans="37:37" ht="12.75">
      <c r="AK50262" s="121"/>
    </row>
    <row r="50263" spans="37:37" ht="12.75">
      <c r="AK50263" s="121"/>
    </row>
    <row r="50264" spans="37:37" ht="12.75">
      <c r="AK50264" s="121"/>
    </row>
    <row r="50265" spans="37:37" ht="12.75">
      <c r="AK50265" s="121"/>
    </row>
    <row r="50266" spans="37:37" ht="12.75">
      <c r="AK50266" s="121"/>
    </row>
    <row r="50267" spans="37:37" ht="12.75">
      <c r="AK50267" s="121"/>
    </row>
    <row r="50268" spans="37:37" ht="12.75">
      <c r="AK50268" s="121"/>
    </row>
    <row r="50269" spans="37:37" ht="12.75">
      <c r="AK50269" s="121"/>
    </row>
    <row r="50270" spans="37:37" ht="12.75">
      <c r="AK50270" s="121"/>
    </row>
    <row r="50271" spans="37:37" ht="12.75">
      <c r="AK50271" s="121"/>
    </row>
    <row r="50272" spans="37:37" ht="12.75">
      <c r="AK50272" s="121"/>
    </row>
    <row r="50273" spans="37:37" ht="12.75">
      <c r="AK50273" s="121"/>
    </row>
    <row r="50274" spans="37:37" ht="12.75">
      <c r="AK50274" s="121"/>
    </row>
    <row r="50275" spans="37:37" ht="12.75">
      <c r="AK50275" s="121"/>
    </row>
    <row r="50276" spans="37:37" ht="12.75">
      <c r="AK50276" s="121"/>
    </row>
    <row r="50277" spans="37:37" ht="12.75">
      <c r="AK50277" s="121"/>
    </row>
    <row r="50278" spans="37:37" ht="12.75">
      <c r="AK50278" s="121"/>
    </row>
    <row r="50279" spans="37:37" ht="12.75">
      <c r="AK50279" s="121"/>
    </row>
    <row r="50280" spans="37:37" ht="12.75">
      <c r="AK50280" s="121"/>
    </row>
    <row r="50281" spans="37:37" ht="12.75">
      <c r="AK50281" s="121"/>
    </row>
    <row r="50282" spans="37:37" ht="12.75">
      <c r="AK50282" s="121"/>
    </row>
    <row r="50283" spans="37:37" ht="12.75">
      <c r="AK50283" s="121"/>
    </row>
    <row r="50284" spans="37:37" ht="12.75">
      <c r="AK50284" s="121"/>
    </row>
    <row r="50285" spans="37:37" ht="12.75">
      <c r="AK50285" s="121"/>
    </row>
    <row r="50286" spans="37:37" ht="12.75">
      <c r="AK50286" s="121"/>
    </row>
    <row r="50287" spans="37:37" ht="12.75">
      <c r="AK50287" s="121"/>
    </row>
    <row r="50288" spans="37:37" ht="12.75">
      <c r="AK50288" s="121"/>
    </row>
    <row r="50289" spans="37:37" ht="12.75">
      <c r="AK50289" s="121"/>
    </row>
    <row r="50290" spans="37:37" ht="12.75">
      <c r="AK50290" s="121"/>
    </row>
    <row r="50291" spans="37:37" ht="12.75">
      <c r="AK50291" s="121"/>
    </row>
    <row r="50292" spans="37:37" ht="12.75">
      <c r="AK50292" s="121"/>
    </row>
    <row r="50293" spans="37:37" ht="12.75">
      <c r="AK50293" s="121"/>
    </row>
    <row r="50294" spans="37:37" ht="12.75">
      <c r="AK50294" s="121"/>
    </row>
    <row r="50295" spans="37:37" ht="12.75">
      <c r="AK50295" s="121"/>
    </row>
    <row r="50296" spans="37:37" ht="12.75">
      <c r="AK50296" s="121"/>
    </row>
    <row r="50297" spans="37:37" ht="12.75">
      <c r="AK50297" s="121"/>
    </row>
    <row r="50298" spans="37:37" ht="12.75">
      <c r="AK50298" s="121"/>
    </row>
    <row r="50299" spans="37:37" ht="12.75">
      <c r="AK50299" s="121"/>
    </row>
    <row r="50300" spans="37:37" ht="12.75">
      <c r="AK50300" s="121"/>
    </row>
    <row r="50301" spans="37:37" ht="12.75">
      <c r="AK50301" s="121"/>
    </row>
    <row r="50302" spans="37:37" ht="12.75">
      <c r="AK50302" s="121"/>
    </row>
    <row r="50303" spans="37:37" ht="12.75">
      <c r="AK50303" s="121"/>
    </row>
    <row r="50304" spans="37:37" ht="12.75">
      <c r="AK50304" s="121"/>
    </row>
    <row r="50305" spans="37:37" ht="12.75">
      <c r="AK50305" s="121"/>
    </row>
    <row r="50306" spans="37:37" ht="12.75">
      <c r="AK50306" s="121"/>
    </row>
    <row r="50307" spans="37:37" ht="12.75">
      <c r="AK50307" s="121"/>
    </row>
    <row r="50308" spans="37:37" ht="12.75">
      <c r="AK50308" s="121"/>
    </row>
    <row r="50309" spans="37:37" ht="12.75">
      <c r="AK50309" s="121"/>
    </row>
    <row r="50310" spans="37:37" ht="12.75">
      <c r="AK50310" s="121"/>
    </row>
    <row r="50311" spans="37:37" ht="12.75">
      <c r="AK50311" s="121"/>
    </row>
    <row r="50312" spans="37:37" ht="12.75">
      <c r="AK50312" s="121"/>
    </row>
    <row r="50313" spans="37:37" ht="12.75">
      <c r="AK50313" s="121"/>
    </row>
    <row r="50314" spans="37:37" ht="12.75">
      <c r="AK50314" s="121"/>
    </row>
    <row r="50315" spans="37:37" ht="12.75">
      <c r="AK50315" s="121"/>
    </row>
    <row r="50316" spans="37:37" ht="12.75">
      <c r="AK50316" s="121"/>
    </row>
    <row r="50317" spans="37:37" ht="12.75">
      <c r="AK50317" s="121"/>
    </row>
    <row r="50318" spans="37:37" ht="12.75">
      <c r="AK50318" s="121"/>
    </row>
    <row r="50319" spans="37:37" ht="12.75">
      <c r="AK50319" s="121"/>
    </row>
    <row r="50320" spans="37:37" ht="12.75">
      <c r="AK50320" s="121"/>
    </row>
    <row r="50321" spans="37:37" ht="12.75">
      <c r="AK50321" s="121"/>
    </row>
    <row r="50322" spans="37:37" ht="12.75">
      <c r="AK50322" s="121"/>
    </row>
    <row r="50323" spans="37:37" ht="12.75">
      <c r="AK50323" s="121"/>
    </row>
    <row r="50324" spans="37:37" ht="12.75">
      <c r="AK50324" s="121"/>
    </row>
    <row r="50325" spans="37:37" ht="12.75">
      <c r="AK50325" s="121"/>
    </row>
    <row r="50326" spans="37:37" ht="12.75">
      <c r="AK50326" s="121"/>
    </row>
    <row r="50327" spans="37:37" ht="12.75">
      <c r="AK50327" s="121"/>
    </row>
    <row r="50328" spans="37:37" ht="12.75">
      <c r="AK50328" s="121"/>
    </row>
    <row r="50329" spans="37:37" ht="12.75">
      <c r="AK50329" s="121"/>
    </row>
    <row r="50330" spans="37:37" ht="12.75">
      <c r="AK50330" s="121"/>
    </row>
    <row r="50331" spans="37:37" ht="12.75">
      <c r="AK50331" s="121"/>
    </row>
    <row r="50332" spans="37:37" ht="12.75">
      <c r="AK50332" s="121"/>
    </row>
    <row r="50333" spans="37:37" ht="12.75">
      <c r="AK50333" s="121"/>
    </row>
    <row r="50334" spans="37:37" ht="12.75">
      <c r="AK50334" s="121"/>
    </row>
    <row r="50335" spans="37:37" ht="12.75">
      <c r="AK50335" s="121"/>
    </row>
    <row r="50336" spans="37:37" ht="12.75">
      <c r="AK50336" s="121"/>
    </row>
    <row r="50337" spans="37:37" ht="12.75">
      <c r="AK50337" s="121"/>
    </row>
    <row r="50338" spans="37:37" ht="12.75">
      <c r="AK50338" s="121"/>
    </row>
    <row r="50339" spans="37:37" ht="12.75">
      <c r="AK50339" s="121"/>
    </row>
    <row r="50340" spans="37:37" ht="12.75">
      <c r="AK50340" s="121"/>
    </row>
    <row r="50341" spans="37:37" ht="12.75">
      <c r="AK50341" s="121"/>
    </row>
    <row r="50342" spans="37:37" ht="12.75">
      <c r="AK50342" s="121"/>
    </row>
    <row r="50343" spans="37:37" ht="12.75">
      <c r="AK50343" s="121"/>
    </row>
    <row r="50344" spans="37:37" ht="12.75">
      <c r="AK50344" s="121"/>
    </row>
    <row r="50345" spans="37:37" ht="12.75">
      <c r="AK50345" s="121"/>
    </row>
    <row r="50346" spans="37:37" ht="12.75">
      <c r="AK50346" s="121"/>
    </row>
    <row r="50347" spans="37:37" ht="12.75">
      <c r="AK50347" s="121"/>
    </row>
    <row r="50348" spans="37:37" ht="12.75">
      <c r="AK50348" s="121"/>
    </row>
    <row r="50349" spans="37:37" ht="12.75">
      <c r="AK50349" s="121"/>
    </row>
    <row r="50350" spans="37:37" ht="12.75">
      <c r="AK50350" s="121"/>
    </row>
    <row r="50351" spans="37:37" ht="12.75">
      <c r="AK50351" s="121"/>
    </row>
    <row r="50352" spans="37:37" ht="12.75">
      <c r="AK50352" s="121"/>
    </row>
    <row r="50353" spans="37:37" ht="12.75">
      <c r="AK50353" s="121"/>
    </row>
    <row r="50354" spans="37:37" ht="12.75">
      <c r="AK50354" s="121"/>
    </row>
    <row r="50355" spans="37:37" ht="12.75">
      <c r="AK50355" s="121"/>
    </row>
    <row r="50356" spans="37:37" ht="12.75">
      <c r="AK50356" s="121"/>
    </row>
    <row r="50357" spans="37:37" ht="12.75">
      <c r="AK50357" s="121"/>
    </row>
    <row r="50358" spans="37:37" ht="12.75">
      <c r="AK50358" s="121"/>
    </row>
    <row r="50359" spans="37:37" ht="12.75">
      <c r="AK50359" s="121"/>
    </row>
    <row r="50360" spans="37:37" ht="12.75">
      <c r="AK50360" s="121"/>
    </row>
    <row r="50361" spans="37:37" ht="12.75">
      <c r="AK50361" s="121"/>
    </row>
    <row r="50362" spans="37:37" ht="12.75">
      <c r="AK50362" s="121"/>
    </row>
    <row r="50363" spans="37:37" ht="12.75">
      <c r="AK50363" s="121"/>
    </row>
    <row r="50364" spans="37:37" ht="12.75">
      <c r="AK50364" s="121"/>
    </row>
    <row r="50365" spans="37:37" ht="12.75">
      <c r="AK50365" s="121"/>
    </row>
    <row r="50366" spans="37:37" ht="12.75">
      <c r="AK50366" s="121"/>
    </row>
    <row r="50367" spans="37:37" ht="12.75">
      <c r="AK50367" s="121"/>
    </row>
    <row r="50368" spans="37:37" ht="12.75">
      <c r="AK50368" s="121"/>
    </row>
    <row r="50369" spans="37:37" ht="12.75">
      <c r="AK50369" s="121"/>
    </row>
    <row r="50370" spans="37:37" ht="12.75">
      <c r="AK50370" s="121"/>
    </row>
    <row r="50371" spans="37:37" ht="12.75">
      <c r="AK50371" s="121"/>
    </row>
    <row r="50372" spans="37:37" ht="12.75">
      <c r="AK50372" s="121"/>
    </row>
    <row r="50373" spans="37:37" ht="12.75">
      <c r="AK50373" s="121"/>
    </row>
    <row r="50374" spans="37:37" ht="12.75">
      <c r="AK50374" s="121"/>
    </row>
    <row r="50375" spans="37:37" ht="12.75">
      <c r="AK50375" s="121"/>
    </row>
    <row r="50376" spans="37:37" ht="12.75">
      <c r="AK50376" s="121"/>
    </row>
    <row r="50377" spans="37:37" ht="12.75">
      <c r="AK50377" s="121"/>
    </row>
    <row r="50378" spans="37:37" ht="12.75">
      <c r="AK50378" s="121"/>
    </row>
    <row r="50379" spans="37:37" ht="12.75">
      <c r="AK50379" s="121"/>
    </row>
    <row r="50380" spans="37:37" ht="12.75">
      <c r="AK50380" s="121"/>
    </row>
    <row r="50381" spans="37:37" ht="12.75">
      <c r="AK50381" s="121"/>
    </row>
    <row r="50382" spans="37:37" ht="12.75">
      <c r="AK50382" s="121"/>
    </row>
    <row r="50383" spans="37:37" ht="12.75">
      <c r="AK50383" s="121"/>
    </row>
    <row r="50384" spans="37:37" ht="12.75">
      <c r="AK50384" s="121"/>
    </row>
    <row r="50385" spans="37:37" ht="12.75">
      <c r="AK50385" s="121"/>
    </row>
    <row r="50386" spans="37:37" ht="12.75">
      <c r="AK50386" s="121"/>
    </row>
    <row r="50387" spans="37:37" ht="12.75">
      <c r="AK50387" s="121"/>
    </row>
    <row r="50388" spans="37:37" ht="12.75">
      <c r="AK50388" s="121"/>
    </row>
    <row r="50389" spans="37:37" ht="12.75">
      <c r="AK50389" s="121"/>
    </row>
    <row r="50390" spans="37:37" ht="12.75">
      <c r="AK50390" s="121"/>
    </row>
    <row r="50391" spans="37:37" ht="12.75">
      <c r="AK50391" s="121"/>
    </row>
    <row r="50392" spans="37:37" ht="12.75">
      <c r="AK50392" s="121"/>
    </row>
    <row r="50393" spans="37:37" ht="12.75">
      <c r="AK50393" s="121"/>
    </row>
    <row r="50394" spans="37:37" ht="12.75">
      <c r="AK50394" s="121"/>
    </row>
    <row r="50395" spans="37:37" ht="12.75">
      <c r="AK50395" s="121"/>
    </row>
    <row r="50396" spans="37:37" ht="12.75">
      <c r="AK50396" s="121"/>
    </row>
    <row r="50397" spans="37:37" ht="12.75">
      <c r="AK50397" s="121"/>
    </row>
    <row r="50398" spans="37:37" ht="12.75">
      <c r="AK50398" s="121"/>
    </row>
    <row r="50399" spans="37:37" ht="12.75">
      <c r="AK50399" s="121"/>
    </row>
    <row r="50400" spans="37:37" ht="12.75">
      <c r="AK50400" s="121"/>
    </row>
    <row r="50401" spans="37:37" ht="12.75">
      <c r="AK50401" s="121"/>
    </row>
    <row r="50402" spans="37:37" ht="12.75">
      <c r="AK50402" s="121"/>
    </row>
    <row r="50403" spans="37:37" ht="12.75">
      <c r="AK50403" s="121"/>
    </row>
    <row r="50404" spans="37:37" ht="12.75">
      <c r="AK50404" s="121"/>
    </row>
    <row r="50405" spans="37:37" ht="12.75">
      <c r="AK50405" s="121"/>
    </row>
    <row r="50406" spans="37:37" ht="12.75">
      <c r="AK50406" s="121"/>
    </row>
    <row r="50407" spans="37:37" ht="12.75">
      <c r="AK50407" s="121"/>
    </row>
    <row r="50408" spans="37:37" ht="12.75">
      <c r="AK50408" s="121"/>
    </row>
    <row r="50409" spans="37:37" ht="12.75">
      <c r="AK50409" s="121"/>
    </row>
    <row r="50410" spans="37:37" ht="12.75">
      <c r="AK50410" s="121"/>
    </row>
    <row r="50411" spans="37:37" ht="12.75">
      <c r="AK50411" s="121"/>
    </row>
    <row r="50412" spans="37:37" ht="12.75">
      <c r="AK50412" s="121"/>
    </row>
    <row r="50413" spans="37:37" ht="12.75">
      <c r="AK50413" s="121"/>
    </row>
    <row r="50414" spans="37:37" ht="12.75">
      <c r="AK50414" s="121"/>
    </row>
    <row r="50415" spans="37:37" ht="12.75">
      <c r="AK50415" s="121"/>
    </row>
    <row r="50416" spans="37:37" ht="12.75">
      <c r="AK50416" s="121"/>
    </row>
    <row r="50417" spans="37:37" ht="12.75">
      <c r="AK50417" s="121"/>
    </row>
    <row r="50418" spans="37:37" ht="12.75">
      <c r="AK50418" s="121"/>
    </row>
    <row r="50419" spans="37:37" ht="12.75">
      <c r="AK50419" s="121"/>
    </row>
    <row r="50420" spans="37:37" ht="12.75">
      <c r="AK50420" s="121"/>
    </row>
    <row r="50421" spans="37:37" ht="12.75">
      <c r="AK50421" s="121"/>
    </row>
    <row r="50422" spans="37:37" ht="12.75">
      <c r="AK50422" s="121"/>
    </row>
    <row r="50423" spans="37:37" ht="12.75">
      <c r="AK50423" s="121"/>
    </row>
    <row r="50424" spans="37:37" ht="12.75">
      <c r="AK50424" s="121"/>
    </row>
    <row r="50425" spans="37:37" ht="12.75">
      <c r="AK50425" s="121"/>
    </row>
    <row r="50426" spans="37:37" ht="12.75">
      <c r="AK50426" s="121"/>
    </row>
    <row r="50427" spans="37:37" ht="12.75">
      <c r="AK50427" s="121"/>
    </row>
    <row r="50428" spans="37:37" ht="12.75">
      <c r="AK50428" s="121"/>
    </row>
    <row r="50429" spans="37:37" ht="12.75">
      <c r="AK50429" s="121"/>
    </row>
    <row r="50430" spans="37:37" ht="12.75">
      <c r="AK50430" s="121"/>
    </row>
    <row r="50431" spans="37:37" ht="12.75">
      <c r="AK50431" s="121"/>
    </row>
    <row r="50432" spans="37:37" ht="12.75">
      <c r="AK50432" s="121"/>
    </row>
    <row r="50433" spans="37:37" ht="12.75">
      <c r="AK50433" s="121"/>
    </row>
    <row r="50434" spans="37:37" ht="12.75">
      <c r="AK50434" s="121"/>
    </row>
    <row r="50435" spans="37:37" ht="12.75">
      <c r="AK50435" s="121"/>
    </row>
    <row r="50436" spans="37:37" ht="12.75">
      <c r="AK50436" s="121"/>
    </row>
    <row r="50437" spans="37:37" ht="12.75">
      <c r="AK50437" s="121"/>
    </row>
    <row r="50438" spans="37:37" ht="12.75">
      <c r="AK50438" s="121"/>
    </row>
    <row r="50439" spans="37:37" ht="12.75">
      <c r="AK50439" s="121"/>
    </row>
    <row r="50440" spans="37:37" ht="12.75">
      <c r="AK50440" s="121"/>
    </row>
    <row r="50441" spans="37:37" ht="12.75">
      <c r="AK50441" s="121"/>
    </row>
    <row r="50442" spans="37:37" ht="12.75">
      <c r="AK50442" s="121"/>
    </row>
    <row r="50443" spans="37:37" ht="12.75">
      <c r="AK50443" s="121"/>
    </row>
    <row r="50444" spans="37:37" ht="12.75">
      <c r="AK50444" s="121"/>
    </row>
    <row r="50445" spans="37:37" ht="12.75">
      <c r="AK50445" s="121"/>
    </row>
    <row r="50446" spans="37:37" ht="12.75">
      <c r="AK50446" s="121"/>
    </row>
    <row r="50447" spans="37:37" ht="12.75">
      <c r="AK50447" s="121"/>
    </row>
    <row r="50448" spans="37:37" ht="12.75">
      <c r="AK50448" s="121"/>
    </row>
    <row r="50449" spans="37:37" ht="12.75">
      <c r="AK50449" s="121"/>
    </row>
    <row r="50450" spans="37:37" ht="12.75">
      <c r="AK50450" s="121"/>
    </row>
    <row r="50451" spans="37:37" ht="12.75">
      <c r="AK50451" s="121"/>
    </row>
    <row r="50452" spans="37:37" ht="12.75">
      <c r="AK50452" s="121"/>
    </row>
    <row r="50453" spans="37:37" ht="12.75">
      <c r="AK50453" s="121"/>
    </row>
    <row r="50454" spans="37:37" ht="12.75">
      <c r="AK50454" s="121"/>
    </row>
    <row r="50455" spans="37:37" ht="12.75">
      <c r="AK50455" s="121"/>
    </row>
    <row r="50456" spans="37:37" ht="12.75">
      <c r="AK50456" s="121"/>
    </row>
    <row r="50457" spans="37:37" ht="12.75">
      <c r="AK50457" s="121"/>
    </row>
    <row r="50458" spans="37:37" ht="12.75">
      <c r="AK50458" s="121"/>
    </row>
    <row r="50459" spans="37:37" ht="12.75">
      <c r="AK50459" s="121"/>
    </row>
    <row r="50460" spans="37:37" ht="12.75">
      <c r="AK50460" s="121"/>
    </row>
    <row r="50461" spans="37:37" ht="12.75">
      <c r="AK50461" s="121"/>
    </row>
    <row r="50462" spans="37:37" ht="12.75">
      <c r="AK50462" s="121"/>
    </row>
    <row r="50463" spans="37:37" ht="12.75">
      <c r="AK50463" s="121"/>
    </row>
    <row r="50464" spans="37:37" ht="12.75">
      <c r="AK50464" s="121"/>
    </row>
    <row r="50465" spans="37:37" ht="12.75">
      <c r="AK50465" s="121"/>
    </row>
    <row r="50466" spans="37:37" ht="12.75">
      <c r="AK50466" s="121"/>
    </row>
    <row r="50467" spans="37:37" ht="12.75">
      <c r="AK50467" s="121"/>
    </row>
    <row r="50468" spans="37:37" ht="12.75">
      <c r="AK50468" s="121"/>
    </row>
    <row r="50469" spans="37:37" ht="12.75">
      <c r="AK50469" s="121"/>
    </row>
    <row r="50470" spans="37:37" ht="12.75">
      <c r="AK50470" s="121"/>
    </row>
    <row r="50471" spans="37:37" ht="12.75">
      <c r="AK50471" s="121"/>
    </row>
    <row r="50472" spans="37:37" ht="12.75">
      <c r="AK50472" s="121"/>
    </row>
    <row r="50473" spans="37:37" ht="12.75">
      <c r="AK50473" s="121"/>
    </row>
    <row r="50474" spans="37:37" ht="12.75">
      <c r="AK50474" s="121"/>
    </row>
    <row r="50475" spans="37:37" ht="12.75">
      <c r="AK50475" s="121"/>
    </row>
    <row r="50476" spans="37:37" ht="12.75">
      <c r="AK50476" s="121"/>
    </row>
    <row r="50477" spans="37:37" ht="12.75">
      <c r="AK50477" s="121"/>
    </row>
    <row r="50478" spans="37:37" ht="12.75">
      <c r="AK50478" s="121"/>
    </row>
    <row r="50479" spans="37:37" ht="12.75">
      <c r="AK50479" s="121"/>
    </row>
    <row r="50480" spans="37:37" ht="12.75">
      <c r="AK50480" s="121"/>
    </row>
    <row r="50481" spans="37:37" ht="12.75">
      <c r="AK50481" s="121"/>
    </row>
    <row r="50482" spans="37:37" ht="12.75">
      <c r="AK50482" s="121"/>
    </row>
    <row r="50483" spans="37:37" ht="12.75">
      <c r="AK50483" s="121"/>
    </row>
    <row r="50484" spans="37:37" ht="12.75">
      <c r="AK50484" s="121"/>
    </row>
    <row r="50485" spans="37:37" ht="12.75">
      <c r="AK50485" s="121"/>
    </row>
    <row r="50486" spans="37:37" ht="12.75">
      <c r="AK50486" s="121"/>
    </row>
    <row r="50487" spans="37:37" ht="12.75">
      <c r="AK50487" s="121"/>
    </row>
    <row r="50488" spans="37:37" ht="12.75">
      <c r="AK50488" s="121"/>
    </row>
    <row r="50489" spans="37:37" ht="12.75">
      <c r="AK50489" s="121"/>
    </row>
    <row r="50490" spans="37:37" ht="12.75">
      <c r="AK50490" s="121"/>
    </row>
    <row r="50491" spans="37:37" ht="12.75">
      <c r="AK50491" s="121"/>
    </row>
    <row r="50492" spans="37:37" ht="12.75">
      <c r="AK50492" s="121"/>
    </row>
    <row r="50493" spans="37:37" ht="12.75">
      <c r="AK50493" s="121"/>
    </row>
    <row r="50494" spans="37:37" ht="12.75">
      <c r="AK50494" s="121"/>
    </row>
    <row r="50495" spans="37:37" ht="12.75">
      <c r="AK50495" s="121"/>
    </row>
    <row r="50496" spans="37:37" ht="12.75">
      <c r="AK50496" s="121"/>
    </row>
    <row r="50497" spans="37:37" ht="12.75">
      <c r="AK50497" s="121"/>
    </row>
    <row r="50498" spans="37:37" ht="12.75">
      <c r="AK50498" s="121"/>
    </row>
    <row r="50499" spans="37:37" ht="12.75">
      <c r="AK50499" s="121"/>
    </row>
    <row r="50500" spans="37:37" ht="12.75">
      <c r="AK50500" s="121"/>
    </row>
    <row r="50501" spans="37:37" ht="12.75">
      <c r="AK50501" s="121"/>
    </row>
    <row r="50502" spans="37:37" ht="12.75">
      <c r="AK50502" s="121"/>
    </row>
    <row r="50503" spans="37:37" ht="12.75">
      <c r="AK50503" s="121"/>
    </row>
    <row r="50504" spans="37:37" ht="12.75">
      <c r="AK50504" s="121"/>
    </row>
    <row r="50505" spans="37:37" ht="12.75">
      <c r="AK50505" s="121"/>
    </row>
    <row r="50506" spans="37:37" ht="12.75">
      <c r="AK50506" s="121"/>
    </row>
    <row r="50507" spans="37:37" ht="12.75">
      <c r="AK50507" s="121"/>
    </row>
    <row r="50508" spans="37:37" ht="12.75">
      <c r="AK50508" s="121"/>
    </row>
    <row r="50509" spans="37:37" ht="12.75">
      <c r="AK50509" s="121"/>
    </row>
    <row r="50510" spans="37:37" ht="12.75">
      <c r="AK50510" s="121"/>
    </row>
    <row r="50511" spans="37:37" ht="12.75">
      <c r="AK50511" s="121"/>
    </row>
    <row r="50512" spans="37:37" ht="12.75">
      <c r="AK50512" s="121"/>
    </row>
    <row r="50513" spans="37:37" ht="12.75">
      <c r="AK50513" s="121"/>
    </row>
    <row r="50514" spans="37:37" ht="12.75">
      <c r="AK50514" s="121"/>
    </row>
    <row r="50515" spans="37:37" ht="12.75">
      <c r="AK50515" s="121"/>
    </row>
    <row r="50516" spans="37:37" ht="12.75">
      <c r="AK50516" s="121"/>
    </row>
    <row r="50517" spans="37:37" ht="12.75">
      <c r="AK50517" s="121"/>
    </row>
    <row r="50518" spans="37:37" ht="12.75">
      <c r="AK50518" s="121"/>
    </row>
    <row r="50519" spans="37:37" ht="12.75">
      <c r="AK50519" s="121"/>
    </row>
    <row r="50520" spans="37:37" ht="12.75">
      <c r="AK50520" s="121"/>
    </row>
    <row r="50521" spans="37:37" ht="12.75">
      <c r="AK50521" s="121"/>
    </row>
    <row r="50522" spans="37:37" ht="12.75">
      <c r="AK50522" s="121"/>
    </row>
    <row r="50523" spans="37:37" ht="12.75">
      <c r="AK50523" s="121"/>
    </row>
    <row r="50524" spans="37:37" ht="12.75">
      <c r="AK50524" s="121"/>
    </row>
    <row r="50525" spans="37:37" ht="12.75">
      <c r="AK50525" s="121"/>
    </row>
    <row r="50526" spans="37:37" ht="12.75">
      <c r="AK50526" s="121"/>
    </row>
    <row r="50527" spans="37:37" ht="12.75">
      <c r="AK50527" s="121"/>
    </row>
    <row r="50528" spans="37:37" ht="12.75">
      <c r="AK50528" s="121"/>
    </row>
    <row r="50529" spans="37:37" ht="12.75">
      <c r="AK50529" s="121"/>
    </row>
    <row r="50530" spans="37:37" ht="12.75">
      <c r="AK50530" s="121"/>
    </row>
    <row r="50531" spans="37:37" ht="12.75">
      <c r="AK50531" s="121"/>
    </row>
    <row r="50532" spans="37:37" ht="12.75">
      <c r="AK50532" s="121"/>
    </row>
    <row r="50533" spans="37:37" ht="12.75">
      <c r="AK50533" s="121"/>
    </row>
    <row r="50534" spans="37:37" ht="12.75">
      <c r="AK50534" s="121"/>
    </row>
    <row r="50535" spans="37:37" ht="12.75">
      <c r="AK50535" s="121"/>
    </row>
    <row r="50536" spans="37:37" ht="12.75">
      <c r="AK50536" s="121"/>
    </row>
    <row r="50537" spans="37:37" ht="12.75">
      <c r="AK50537" s="121"/>
    </row>
    <row r="50538" spans="37:37" ht="12.75">
      <c r="AK50538" s="121"/>
    </row>
    <row r="50539" spans="37:37" ht="12.75">
      <c r="AK50539" s="121"/>
    </row>
    <row r="50540" spans="37:37" ht="12.75">
      <c r="AK50540" s="121"/>
    </row>
    <row r="50541" spans="37:37" ht="12.75">
      <c r="AK50541" s="121"/>
    </row>
    <row r="50542" spans="37:37" ht="12.75">
      <c r="AK50542" s="121"/>
    </row>
    <row r="50543" spans="37:37" ht="12.75">
      <c r="AK50543" s="121"/>
    </row>
    <row r="50544" spans="37:37" ht="12.75">
      <c r="AK50544" s="121"/>
    </row>
    <row r="50545" spans="37:37" ht="12.75">
      <c r="AK50545" s="121"/>
    </row>
    <row r="50546" spans="37:37" ht="12.75">
      <c r="AK50546" s="121"/>
    </row>
    <row r="50547" spans="37:37" ht="12.75">
      <c r="AK50547" s="121"/>
    </row>
    <row r="50548" spans="37:37" ht="12.75">
      <c r="AK50548" s="121"/>
    </row>
    <row r="50549" spans="37:37" ht="12.75">
      <c r="AK50549" s="121"/>
    </row>
    <row r="50550" spans="37:37" ht="12.75">
      <c r="AK50550" s="121"/>
    </row>
    <row r="50551" spans="37:37" ht="12.75">
      <c r="AK50551" s="121"/>
    </row>
    <row r="50552" spans="37:37" ht="12.75">
      <c r="AK50552" s="121"/>
    </row>
    <row r="50553" spans="37:37" ht="12.75">
      <c r="AK50553" s="121"/>
    </row>
    <row r="50554" spans="37:37" ht="12.75">
      <c r="AK50554" s="121"/>
    </row>
    <row r="50555" spans="37:37" ht="12.75">
      <c r="AK50555" s="121"/>
    </row>
    <row r="50556" spans="37:37" ht="12.75">
      <c r="AK50556" s="121"/>
    </row>
    <row r="50557" spans="37:37" ht="12.75">
      <c r="AK50557" s="121"/>
    </row>
    <row r="50558" spans="37:37" ht="12.75">
      <c r="AK50558" s="121"/>
    </row>
    <row r="50559" spans="37:37" ht="12.75">
      <c r="AK50559" s="121"/>
    </row>
    <row r="50560" spans="37:37" ht="12.75">
      <c r="AK50560" s="121"/>
    </row>
    <row r="50561" spans="37:37" ht="12.75">
      <c r="AK50561" s="121"/>
    </row>
    <row r="50562" spans="37:37" ht="12.75">
      <c r="AK50562" s="121"/>
    </row>
    <row r="50563" spans="37:37" ht="12.75">
      <c r="AK50563" s="121"/>
    </row>
    <row r="50564" spans="37:37" ht="12.75">
      <c r="AK50564" s="121"/>
    </row>
    <row r="50565" spans="37:37" ht="12.75">
      <c r="AK50565" s="121"/>
    </row>
    <row r="50566" spans="37:37" ht="12.75">
      <c r="AK50566" s="121"/>
    </row>
    <row r="50567" spans="37:37" ht="12.75">
      <c r="AK50567" s="121"/>
    </row>
    <row r="50568" spans="37:37" ht="12.75">
      <c r="AK50568" s="121"/>
    </row>
    <row r="50569" spans="37:37" ht="12.75">
      <c r="AK50569" s="121"/>
    </row>
    <row r="50570" spans="37:37" ht="12.75">
      <c r="AK50570" s="121"/>
    </row>
    <row r="50571" spans="37:37" ht="12.75">
      <c r="AK50571" s="121"/>
    </row>
    <row r="50572" spans="37:37" ht="12.75">
      <c r="AK50572" s="121"/>
    </row>
    <row r="50573" spans="37:37" ht="12.75">
      <c r="AK50573" s="121"/>
    </row>
    <row r="50574" spans="37:37" ht="12.75">
      <c r="AK50574" s="121"/>
    </row>
    <row r="50575" spans="37:37" ht="12.75">
      <c r="AK50575" s="121"/>
    </row>
    <row r="50576" spans="37:37" ht="12.75">
      <c r="AK50576" s="121"/>
    </row>
    <row r="50577" spans="37:37" ht="12.75">
      <c r="AK50577" s="121"/>
    </row>
    <row r="50578" spans="37:37" ht="12.75">
      <c r="AK50578" s="121"/>
    </row>
    <row r="50579" spans="37:37" ht="12.75">
      <c r="AK50579" s="121"/>
    </row>
    <row r="50580" spans="37:37" ht="12.75">
      <c r="AK50580" s="121"/>
    </row>
    <row r="50581" spans="37:37" ht="12.75">
      <c r="AK50581" s="121"/>
    </row>
    <row r="50582" spans="37:37" ht="12.75">
      <c r="AK50582" s="121"/>
    </row>
    <row r="50583" spans="37:37" ht="12.75">
      <c r="AK50583" s="121"/>
    </row>
    <row r="50584" spans="37:37" ht="12.75">
      <c r="AK50584" s="121"/>
    </row>
    <row r="50585" spans="37:37" ht="12.75">
      <c r="AK50585" s="121"/>
    </row>
    <row r="50586" spans="37:37" ht="12.75">
      <c r="AK50586" s="121"/>
    </row>
    <row r="50587" spans="37:37" ht="12.75">
      <c r="AK50587" s="121"/>
    </row>
    <row r="50588" spans="37:37" ht="12.75">
      <c r="AK50588" s="121"/>
    </row>
    <row r="50589" spans="37:37" ht="12.75">
      <c r="AK50589" s="121"/>
    </row>
    <row r="50590" spans="37:37" ht="12.75">
      <c r="AK50590" s="121"/>
    </row>
    <row r="50591" spans="37:37" ht="12.75">
      <c r="AK50591" s="121"/>
    </row>
    <row r="50592" spans="37:37" ht="12.75">
      <c r="AK50592" s="121"/>
    </row>
    <row r="50593" spans="37:37" ht="12.75">
      <c r="AK50593" s="121"/>
    </row>
    <row r="50594" spans="37:37" ht="12.75">
      <c r="AK50594" s="121"/>
    </row>
    <row r="50595" spans="37:37" ht="12.75">
      <c r="AK50595" s="121"/>
    </row>
    <row r="50596" spans="37:37" ht="12.75">
      <c r="AK50596" s="121"/>
    </row>
    <row r="50597" spans="37:37" ht="12.75">
      <c r="AK50597" s="121"/>
    </row>
    <row r="50598" spans="37:37" ht="12.75">
      <c r="AK50598" s="121"/>
    </row>
    <row r="50599" spans="37:37" ht="12.75">
      <c r="AK50599" s="121"/>
    </row>
    <row r="50600" spans="37:37" ht="12.75">
      <c r="AK50600" s="121"/>
    </row>
    <row r="50601" spans="37:37" ht="12.75">
      <c r="AK50601" s="121"/>
    </row>
    <row r="50602" spans="37:37" ht="12.75">
      <c r="AK50602" s="121"/>
    </row>
    <row r="50603" spans="37:37" ht="12.75">
      <c r="AK50603" s="121"/>
    </row>
    <row r="50604" spans="37:37" ht="12.75">
      <c r="AK50604" s="121"/>
    </row>
    <row r="50605" spans="37:37" ht="12.75">
      <c r="AK50605" s="121"/>
    </row>
    <row r="50606" spans="37:37" ht="12.75">
      <c r="AK50606" s="121"/>
    </row>
    <row r="50607" spans="37:37" ht="12.75">
      <c r="AK50607" s="121"/>
    </row>
    <row r="50608" spans="37:37" ht="12.75">
      <c r="AK50608" s="121"/>
    </row>
    <row r="50609" spans="37:37" ht="12.75">
      <c r="AK50609" s="121"/>
    </row>
    <row r="50610" spans="37:37" ht="12.75">
      <c r="AK50610" s="121"/>
    </row>
    <row r="50611" spans="37:37" ht="12.75">
      <c r="AK50611" s="121"/>
    </row>
    <row r="50612" spans="37:37" ht="12.75">
      <c r="AK50612" s="121"/>
    </row>
    <row r="50613" spans="37:37" ht="12.75">
      <c r="AK50613" s="121"/>
    </row>
    <row r="50614" spans="37:37" ht="12.75">
      <c r="AK50614" s="121"/>
    </row>
    <row r="50615" spans="37:37" ht="12.75">
      <c r="AK50615" s="121"/>
    </row>
    <row r="50616" spans="37:37" ht="12.75">
      <c r="AK50616" s="121"/>
    </row>
    <row r="50617" spans="37:37" ht="12.75">
      <c r="AK50617" s="121"/>
    </row>
    <row r="50618" spans="37:37" ht="12.75">
      <c r="AK50618" s="121"/>
    </row>
    <row r="50619" spans="37:37" ht="12.75">
      <c r="AK50619" s="121"/>
    </row>
    <row r="50620" spans="37:37" ht="12.75">
      <c r="AK50620" s="121"/>
    </row>
    <row r="50621" spans="37:37" ht="12.75">
      <c r="AK50621" s="121"/>
    </row>
    <row r="50622" spans="37:37" ht="12.75">
      <c r="AK50622" s="121"/>
    </row>
    <row r="50623" spans="37:37" ht="12.75">
      <c r="AK50623" s="121"/>
    </row>
    <row r="50624" spans="37:37" ht="12.75">
      <c r="AK50624" s="121"/>
    </row>
    <row r="50625" spans="37:37" ht="12.75">
      <c r="AK50625" s="121"/>
    </row>
    <row r="50626" spans="37:37" ht="12.75">
      <c r="AK50626" s="121"/>
    </row>
    <row r="50627" spans="37:37" ht="12.75">
      <c r="AK50627" s="121"/>
    </row>
    <row r="50628" spans="37:37" ht="12.75">
      <c r="AK50628" s="121"/>
    </row>
    <row r="50629" spans="37:37" ht="12.75">
      <c r="AK50629" s="121"/>
    </row>
    <row r="50630" spans="37:37" ht="12.75">
      <c r="AK50630" s="121"/>
    </row>
    <row r="50631" spans="37:37" ht="12.75">
      <c r="AK50631" s="121"/>
    </row>
    <row r="50632" spans="37:37" ht="12.75">
      <c r="AK50632" s="121"/>
    </row>
    <row r="50633" spans="37:37" ht="12.75">
      <c r="AK50633" s="121"/>
    </row>
    <row r="50634" spans="37:37" ht="12.75">
      <c r="AK50634" s="121"/>
    </row>
    <row r="50635" spans="37:37" ht="12.75">
      <c r="AK50635" s="121"/>
    </row>
    <row r="50636" spans="37:37" ht="12.75">
      <c r="AK50636" s="121"/>
    </row>
    <row r="50637" spans="37:37" ht="12.75">
      <c r="AK50637" s="121"/>
    </row>
    <row r="50638" spans="37:37" ht="12.75">
      <c r="AK50638" s="121"/>
    </row>
    <row r="50639" spans="37:37" ht="12.75">
      <c r="AK50639" s="121"/>
    </row>
    <row r="50640" spans="37:37" ht="12.75">
      <c r="AK50640" s="121"/>
    </row>
    <row r="50641" spans="37:37" ht="12.75">
      <c r="AK50641" s="121"/>
    </row>
    <row r="50642" spans="37:37" ht="12.75">
      <c r="AK50642" s="121"/>
    </row>
    <row r="50643" spans="37:37" ht="12.75">
      <c r="AK50643" s="121"/>
    </row>
    <row r="50644" spans="37:37" ht="12.75">
      <c r="AK50644" s="121"/>
    </row>
    <row r="50645" spans="37:37" ht="12.75">
      <c r="AK50645" s="121"/>
    </row>
    <row r="50646" spans="37:37" ht="12.75">
      <c r="AK50646" s="121"/>
    </row>
    <row r="50647" spans="37:37" ht="12.75">
      <c r="AK50647" s="121"/>
    </row>
    <row r="50648" spans="37:37" ht="12.75">
      <c r="AK50648" s="121"/>
    </row>
    <row r="50649" spans="37:37" ht="12.75">
      <c r="AK50649" s="121"/>
    </row>
    <row r="50650" spans="37:37" ht="12.75">
      <c r="AK50650" s="121"/>
    </row>
    <row r="50651" spans="37:37" ht="12.75">
      <c r="AK50651" s="121"/>
    </row>
    <row r="50652" spans="37:37" ht="12.75">
      <c r="AK50652" s="121"/>
    </row>
    <row r="50653" spans="37:37" ht="12.75">
      <c r="AK50653" s="121"/>
    </row>
    <row r="50654" spans="37:37" ht="12.75">
      <c r="AK50654" s="121"/>
    </row>
    <row r="50655" spans="37:37" ht="12.75">
      <c r="AK50655" s="121"/>
    </row>
    <row r="50656" spans="37:37" ht="12.75">
      <c r="AK50656" s="121"/>
    </row>
    <row r="50657" spans="37:37" ht="12.75">
      <c r="AK50657" s="121"/>
    </row>
    <row r="50658" spans="37:37" ht="12.75">
      <c r="AK50658" s="121"/>
    </row>
    <row r="50659" spans="37:37" ht="12.75">
      <c r="AK50659" s="121"/>
    </row>
    <row r="50660" spans="37:37" ht="12.75">
      <c r="AK50660" s="121"/>
    </row>
    <row r="50661" spans="37:37" ht="12.75">
      <c r="AK50661" s="121"/>
    </row>
    <row r="50662" spans="37:37" ht="12.75">
      <c r="AK50662" s="121"/>
    </row>
    <row r="50663" spans="37:37" ht="12.75">
      <c r="AK50663" s="121"/>
    </row>
    <row r="50664" spans="37:37" ht="12.75">
      <c r="AK50664" s="121"/>
    </row>
    <row r="50665" spans="37:37" ht="12.75">
      <c r="AK50665" s="121"/>
    </row>
    <row r="50666" spans="37:37" ht="12.75">
      <c r="AK50666" s="121"/>
    </row>
    <row r="50667" spans="37:37" ht="12.75">
      <c r="AK50667" s="121"/>
    </row>
    <row r="50668" spans="37:37" ht="12.75">
      <c r="AK50668" s="121"/>
    </row>
    <row r="50669" spans="37:37" ht="12.75">
      <c r="AK50669" s="121"/>
    </row>
    <row r="50670" spans="37:37" ht="12.75">
      <c r="AK50670" s="121"/>
    </row>
    <row r="50671" spans="37:37" ht="12.75">
      <c r="AK50671" s="121"/>
    </row>
    <row r="50672" spans="37:37" ht="12.75">
      <c r="AK50672" s="121"/>
    </row>
    <row r="50673" spans="37:37" ht="12.75">
      <c r="AK50673" s="121"/>
    </row>
    <row r="50674" spans="37:37" ht="12.75">
      <c r="AK50674" s="121"/>
    </row>
    <row r="50675" spans="37:37" ht="12.75">
      <c r="AK50675" s="121"/>
    </row>
    <row r="50676" spans="37:37" ht="12.75">
      <c r="AK50676" s="121"/>
    </row>
    <row r="50677" spans="37:37" ht="12.75">
      <c r="AK50677" s="121"/>
    </row>
    <row r="50678" spans="37:37" ht="12.75">
      <c r="AK50678" s="121"/>
    </row>
    <row r="50679" spans="37:37" ht="12.75">
      <c r="AK50679" s="121"/>
    </row>
    <row r="50680" spans="37:37" ht="12.75">
      <c r="AK50680" s="121"/>
    </row>
    <row r="50681" spans="37:37" ht="12.75">
      <c r="AK50681" s="121"/>
    </row>
    <row r="50682" spans="37:37" ht="12.75">
      <c r="AK50682" s="121"/>
    </row>
    <row r="50683" spans="37:37" ht="12.75">
      <c r="AK50683" s="121"/>
    </row>
    <row r="50684" spans="37:37" ht="12.75">
      <c r="AK50684" s="121"/>
    </row>
    <row r="50685" spans="37:37" ht="12.75">
      <c r="AK50685" s="121"/>
    </row>
    <row r="50686" spans="37:37" ht="12.75">
      <c r="AK50686" s="121"/>
    </row>
    <row r="50687" spans="37:37" ht="12.75">
      <c r="AK50687" s="121"/>
    </row>
    <row r="50688" spans="37:37" ht="12.75">
      <c r="AK50688" s="121"/>
    </row>
    <row r="50689" spans="37:37" ht="12.75">
      <c r="AK50689" s="121"/>
    </row>
    <row r="50690" spans="37:37" ht="12.75">
      <c r="AK50690" s="121"/>
    </row>
    <row r="50691" spans="37:37" ht="12.75">
      <c r="AK50691" s="121"/>
    </row>
    <row r="50692" spans="37:37" ht="12.75">
      <c r="AK50692" s="121"/>
    </row>
    <row r="50693" spans="37:37" ht="12.75">
      <c r="AK50693" s="121"/>
    </row>
    <row r="50694" spans="37:37" ht="12.75">
      <c r="AK50694" s="121"/>
    </row>
    <row r="50695" spans="37:37" ht="12.75">
      <c r="AK50695" s="121"/>
    </row>
    <row r="50696" spans="37:37" ht="12.75">
      <c r="AK50696" s="121"/>
    </row>
    <row r="50697" spans="37:37" ht="12.75">
      <c r="AK50697" s="121"/>
    </row>
    <row r="50698" spans="37:37" ht="12.75">
      <c r="AK50698" s="121"/>
    </row>
    <row r="50699" spans="37:37" ht="12.75">
      <c r="AK50699" s="121"/>
    </row>
    <row r="50700" spans="37:37" ht="12.75">
      <c r="AK50700" s="121"/>
    </row>
    <row r="50701" spans="37:37" ht="12.75">
      <c r="AK50701" s="121"/>
    </row>
    <row r="50702" spans="37:37" ht="12.75">
      <c r="AK50702" s="121"/>
    </row>
    <row r="50703" spans="37:37" ht="12.75">
      <c r="AK50703" s="121"/>
    </row>
    <row r="50704" spans="37:37" ht="12.75">
      <c r="AK50704" s="121"/>
    </row>
    <row r="50705" spans="37:37" ht="12.75">
      <c r="AK50705" s="121"/>
    </row>
    <row r="50706" spans="37:37" ht="12.75">
      <c r="AK50706" s="121"/>
    </row>
    <row r="50707" spans="37:37" ht="12.75">
      <c r="AK50707" s="121"/>
    </row>
    <row r="50708" spans="37:37" ht="12.75">
      <c r="AK50708" s="121"/>
    </row>
    <row r="50709" spans="37:37" ht="12.75">
      <c r="AK50709" s="121"/>
    </row>
    <row r="50710" spans="37:37" ht="12.75">
      <c r="AK50710" s="121"/>
    </row>
    <row r="50711" spans="37:37" ht="12.75">
      <c r="AK50711" s="121"/>
    </row>
    <row r="50712" spans="37:37" ht="12.75">
      <c r="AK50712" s="121"/>
    </row>
    <row r="50713" spans="37:37" ht="12.75">
      <c r="AK50713" s="121"/>
    </row>
    <row r="50714" spans="37:37" ht="12.75">
      <c r="AK50714" s="121"/>
    </row>
    <row r="50715" spans="37:37" ht="12.75">
      <c r="AK50715" s="121"/>
    </row>
    <row r="50716" spans="37:37" ht="12.75">
      <c r="AK50716" s="121"/>
    </row>
    <row r="50717" spans="37:37" ht="12.75">
      <c r="AK50717" s="121"/>
    </row>
    <row r="50718" spans="37:37" ht="12.75">
      <c r="AK50718" s="121"/>
    </row>
    <row r="50719" spans="37:37" ht="12.75">
      <c r="AK50719" s="121"/>
    </row>
    <row r="50720" spans="37:37" ht="12.75">
      <c r="AK50720" s="121"/>
    </row>
    <row r="50721" spans="37:37" ht="12.75">
      <c r="AK50721" s="121"/>
    </row>
    <row r="50722" spans="37:37" ht="12.75">
      <c r="AK50722" s="121"/>
    </row>
    <row r="50723" spans="37:37" ht="12.75">
      <c r="AK50723" s="121"/>
    </row>
    <row r="50724" spans="37:37" ht="12.75">
      <c r="AK50724" s="121"/>
    </row>
    <row r="50725" spans="37:37" ht="12.75">
      <c r="AK50725" s="121"/>
    </row>
    <row r="50726" spans="37:37" ht="12.75">
      <c r="AK50726" s="121"/>
    </row>
    <row r="50727" spans="37:37" ht="12.75">
      <c r="AK50727" s="121"/>
    </row>
    <row r="50728" spans="37:37" ht="12.75">
      <c r="AK50728" s="121"/>
    </row>
    <row r="50729" spans="37:37" ht="12.75">
      <c r="AK50729" s="121"/>
    </row>
    <row r="50730" spans="37:37" ht="12.75">
      <c r="AK50730" s="121"/>
    </row>
    <row r="50731" spans="37:37" ht="12.75">
      <c r="AK50731" s="121"/>
    </row>
    <row r="50732" spans="37:37" ht="12.75">
      <c r="AK50732" s="121"/>
    </row>
    <row r="50733" spans="37:37" ht="12.75">
      <c r="AK50733" s="121"/>
    </row>
    <row r="50734" spans="37:37" ht="12.75">
      <c r="AK50734" s="121"/>
    </row>
    <row r="50735" spans="37:37" ht="12.75">
      <c r="AK50735" s="121"/>
    </row>
    <row r="50736" spans="37:37" ht="12.75">
      <c r="AK50736" s="121"/>
    </row>
    <row r="50737" spans="37:37" ht="12.75">
      <c r="AK50737" s="121"/>
    </row>
    <row r="50738" spans="37:37" ht="12.75">
      <c r="AK50738" s="121"/>
    </row>
    <row r="50739" spans="37:37" ht="12.75">
      <c r="AK50739" s="121"/>
    </row>
    <row r="50740" spans="37:37" ht="12.75">
      <c r="AK50740" s="121"/>
    </row>
    <row r="50741" spans="37:37" ht="12.75">
      <c r="AK50741" s="121"/>
    </row>
    <row r="50742" spans="37:37" ht="12.75">
      <c r="AK50742" s="121"/>
    </row>
    <row r="50743" spans="37:37" ht="12.75">
      <c r="AK50743" s="121"/>
    </row>
    <row r="50744" spans="37:37" ht="12.75">
      <c r="AK50744" s="121"/>
    </row>
    <row r="50745" spans="37:37" ht="12.75">
      <c r="AK50745" s="121"/>
    </row>
    <row r="50746" spans="37:37" ht="12.75">
      <c r="AK50746" s="121"/>
    </row>
    <row r="50747" spans="37:37" ht="12.75">
      <c r="AK50747" s="121"/>
    </row>
    <row r="50748" spans="37:37" ht="12.75">
      <c r="AK50748" s="121"/>
    </row>
    <row r="50749" spans="37:37" ht="12.75">
      <c r="AK50749" s="121"/>
    </row>
    <row r="50750" spans="37:37" ht="12.75">
      <c r="AK50750" s="121"/>
    </row>
    <row r="50751" spans="37:37" ht="12.75">
      <c r="AK50751" s="121"/>
    </row>
    <row r="50752" spans="37:37" ht="12.75">
      <c r="AK50752" s="121"/>
    </row>
    <row r="50753" spans="37:37" ht="12.75">
      <c r="AK50753" s="121"/>
    </row>
    <row r="50754" spans="37:37" ht="12.75">
      <c r="AK50754" s="121"/>
    </row>
    <row r="50755" spans="37:37" ht="12.75">
      <c r="AK50755" s="121"/>
    </row>
    <row r="50756" spans="37:37" ht="12.75">
      <c r="AK50756" s="121"/>
    </row>
    <row r="50757" spans="37:37" ht="12.75">
      <c r="AK50757" s="121"/>
    </row>
    <row r="50758" spans="37:37" ht="12.75">
      <c r="AK50758" s="121"/>
    </row>
    <row r="50759" spans="37:37" ht="12.75">
      <c r="AK50759" s="121"/>
    </row>
    <row r="50760" spans="37:37" ht="12.75">
      <c r="AK50760" s="121"/>
    </row>
    <row r="50761" spans="37:37" ht="12.75">
      <c r="AK50761" s="121"/>
    </row>
    <row r="50762" spans="37:37" ht="12.75">
      <c r="AK50762" s="121"/>
    </row>
    <row r="50763" spans="37:37" ht="12.75">
      <c r="AK50763" s="121"/>
    </row>
    <row r="50764" spans="37:37" ht="12.75">
      <c r="AK50764" s="121"/>
    </row>
    <row r="50765" spans="37:37" ht="12.75">
      <c r="AK50765" s="121"/>
    </row>
    <row r="50766" spans="37:37" ht="12.75">
      <c r="AK50766" s="121"/>
    </row>
    <row r="50767" spans="37:37" ht="12.75">
      <c r="AK50767" s="121"/>
    </row>
    <row r="50768" spans="37:37" ht="12.75">
      <c r="AK50768" s="121"/>
    </row>
    <row r="50769" spans="37:37" ht="12.75">
      <c r="AK50769" s="121"/>
    </row>
    <row r="50770" spans="37:37" ht="12.75">
      <c r="AK50770" s="121"/>
    </row>
    <row r="50771" spans="37:37" ht="12.75">
      <c r="AK50771" s="121"/>
    </row>
    <row r="50772" spans="37:37" ht="12.75">
      <c r="AK50772" s="121"/>
    </row>
    <row r="50773" spans="37:37" ht="12.75">
      <c r="AK50773" s="121"/>
    </row>
    <row r="50774" spans="37:37" ht="12.75">
      <c r="AK50774" s="121"/>
    </row>
    <row r="50775" spans="37:37" ht="12.75">
      <c r="AK50775" s="121"/>
    </row>
    <row r="50776" spans="37:37" ht="12.75">
      <c r="AK50776" s="121"/>
    </row>
    <row r="50777" spans="37:37" ht="12.75">
      <c r="AK50777" s="121"/>
    </row>
    <row r="50778" spans="37:37" ht="12.75">
      <c r="AK50778" s="121"/>
    </row>
    <row r="50779" spans="37:37" ht="12.75">
      <c r="AK50779" s="121"/>
    </row>
    <row r="50780" spans="37:37" ht="12.75">
      <c r="AK50780" s="121"/>
    </row>
    <row r="50781" spans="37:37" ht="12.75">
      <c r="AK50781" s="121"/>
    </row>
    <row r="50782" spans="37:37" ht="12.75">
      <c r="AK50782" s="121"/>
    </row>
    <row r="50783" spans="37:37" ht="12.75">
      <c r="AK50783" s="121"/>
    </row>
    <row r="50784" spans="37:37" ht="12.75">
      <c r="AK50784" s="121"/>
    </row>
    <row r="50785" spans="37:37" ht="12.75">
      <c r="AK50785" s="121"/>
    </row>
    <row r="50786" spans="37:37" ht="12.75">
      <c r="AK50786" s="121"/>
    </row>
    <row r="50787" spans="37:37" ht="12.75">
      <c r="AK50787" s="121"/>
    </row>
    <row r="50788" spans="37:37" ht="12.75">
      <c r="AK50788" s="121"/>
    </row>
    <row r="50789" spans="37:37" ht="12.75">
      <c r="AK50789" s="121"/>
    </row>
    <row r="50790" spans="37:37" ht="12.75">
      <c r="AK50790" s="121"/>
    </row>
    <row r="50791" spans="37:37" ht="12.75">
      <c r="AK50791" s="121"/>
    </row>
    <row r="50792" spans="37:37" ht="12.75">
      <c r="AK50792" s="121"/>
    </row>
    <row r="50793" spans="37:37" ht="12.75">
      <c r="AK50793" s="121"/>
    </row>
    <row r="50794" spans="37:37" ht="12.75">
      <c r="AK50794" s="121"/>
    </row>
    <row r="50795" spans="37:37" ht="12.75">
      <c r="AK50795" s="121"/>
    </row>
    <row r="50796" spans="37:37" ht="12.75">
      <c r="AK50796" s="121"/>
    </row>
    <row r="50797" spans="37:37" ht="12.75">
      <c r="AK50797" s="121"/>
    </row>
    <row r="50798" spans="37:37" ht="12.75">
      <c r="AK50798" s="121"/>
    </row>
    <row r="50799" spans="37:37" ht="12.75">
      <c r="AK50799" s="121"/>
    </row>
    <row r="50800" spans="37:37" ht="12.75">
      <c r="AK50800" s="121"/>
    </row>
    <row r="50801" spans="37:37" ht="12.75">
      <c r="AK50801" s="121"/>
    </row>
    <row r="50802" spans="37:37" ht="12.75">
      <c r="AK50802" s="121"/>
    </row>
    <row r="50803" spans="37:37" ht="12.75">
      <c r="AK50803" s="121"/>
    </row>
    <row r="50804" spans="37:37" ht="12.75">
      <c r="AK50804" s="121"/>
    </row>
    <row r="50805" spans="37:37" ht="12.75">
      <c r="AK50805" s="121"/>
    </row>
    <row r="50806" spans="37:37" ht="12.75">
      <c r="AK50806" s="121"/>
    </row>
    <row r="50807" spans="37:37" ht="12.75">
      <c r="AK50807" s="121"/>
    </row>
    <row r="50808" spans="37:37" ht="12.75">
      <c r="AK50808" s="121"/>
    </row>
    <row r="50809" spans="37:37" ht="12.75">
      <c r="AK50809" s="121"/>
    </row>
    <row r="50810" spans="37:37" ht="12.75">
      <c r="AK50810" s="121"/>
    </row>
    <row r="50811" spans="37:37" ht="12.75">
      <c r="AK50811" s="121"/>
    </row>
    <row r="50812" spans="37:37" ht="12.75">
      <c r="AK50812" s="121"/>
    </row>
    <row r="50813" spans="37:37" ht="12.75">
      <c r="AK50813" s="121"/>
    </row>
    <row r="50814" spans="37:37" ht="12.75">
      <c r="AK50814" s="121"/>
    </row>
    <row r="50815" spans="37:37" ht="12.75">
      <c r="AK50815" s="121"/>
    </row>
    <row r="50816" spans="37:37" ht="12.75">
      <c r="AK50816" s="121"/>
    </row>
    <row r="50817" spans="37:37" ht="12.75">
      <c r="AK50817" s="121"/>
    </row>
    <row r="50818" spans="37:37" ht="12.75">
      <c r="AK50818" s="121"/>
    </row>
    <row r="50819" spans="37:37" ht="12.75">
      <c r="AK50819" s="121"/>
    </row>
    <row r="50820" spans="37:37" ht="12.75">
      <c r="AK50820" s="121"/>
    </row>
    <row r="50821" spans="37:37" ht="12.75">
      <c r="AK50821" s="121"/>
    </row>
    <row r="50822" spans="37:37" ht="12.75">
      <c r="AK50822" s="121"/>
    </row>
    <row r="50823" spans="37:37" ht="12.75">
      <c r="AK50823" s="121"/>
    </row>
    <row r="50824" spans="37:37" ht="12.75">
      <c r="AK50824" s="121"/>
    </row>
    <row r="50825" spans="37:37" ht="12.75">
      <c r="AK50825" s="121"/>
    </row>
    <row r="50826" spans="37:37" ht="12.75">
      <c r="AK50826" s="121"/>
    </row>
    <row r="50827" spans="37:37" ht="12.75">
      <c r="AK50827" s="121"/>
    </row>
    <row r="50828" spans="37:37" ht="12.75">
      <c r="AK50828" s="121"/>
    </row>
    <row r="50829" spans="37:37" ht="12.75">
      <c r="AK50829" s="121"/>
    </row>
    <row r="50830" spans="37:37" ht="12.75">
      <c r="AK50830" s="121"/>
    </row>
    <row r="50831" spans="37:37" ht="12.75">
      <c r="AK50831" s="121"/>
    </row>
    <row r="50832" spans="37:37" ht="12.75">
      <c r="AK50832" s="121"/>
    </row>
    <row r="50833" spans="37:37" ht="12.75">
      <c r="AK50833" s="121"/>
    </row>
    <row r="50834" spans="37:37" ht="12.75">
      <c r="AK50834" s="121"/>
    </row>
    <row r="50835" spans="37:37" ht="12.75">
      <c r="AK50835" s="121"/>
    </row>
    <row r="50836" spans="37:37" ht="12.75">
      <c r="AK50836" s="121"/>
    </row>
    <row r="50837" spans="37:37" ht="12.75">
      <c r="AK50837" s="121"/>
    </row>
    <row r="50838" spans="37:37" ht="12.75">
      <c r="AK50838" s="121"/>
    </row>
    <row r="50839" spans="37:37" ht="12.75">
      <c r="AK50839" s="121"/>
    </row>
    <row r="50840" spans="37:37" ht="12.75">
      <c r="AK50840" s="121"/>
    </row>
    <row r="50841" spans="37:37" ht="12.75">
      <c r="AK50841" s="121"/>
    </row>
    <row r="50842" spans="37:37" ht="12.75">
      <c r="AK50842" s="121"/>
    </row>
    <row r="50843" spans="37:37" ht="12.75">
      <c r="AK50843" s="121"/>
    </row>
    <row r="50844" spans="37:37" ht="12.75">
      <c r="AK50844" s="121"/>
    </row>
    <row r="50845" spans="37:37" ht="12.75">
      <c r="AK50845" s="121"/>
    </row>
    <row r="50846" spans="37:37" ht="12.75">
      <c r="AK50846" s="121"/>
    </row>
    <row r="50847" spans="37:37" ht="12.75">
      <c r="AK50847" s="121"/>
    </row>
    <row r="50848" spans="37:37" ht="12.75">
      <c r="AK50848" s="121"/>
    </row>
    <row r="50849" spans="37:37" ht="12.75">
      <c r="AK50849" s="121"/>
    </row>
    <row r="50850" spans="37:37" ht="12.75">
      <c r="AK50850" s="121"/>
    </row>
    <row r="50851" spans="37:37" ht="12.75">
      <c r="AK50851" s="121"/>
    </row>
    <row r="50852" spans="37:37" ht="12.75">
      <c r="AK50852" s="121"/>
    </row>
    <row r="50853" spans="37:37" ht="12.75">
      <c r="AK50853" s="121"/>
    </row>
    <row r="50854" spans="37:37" ht="12.75">
      <c r="AK50854" s="121"/>
    </row>
    <row r="50855" spans="37:37" ht="12.75">
      <c r="AK50855" s="121"/>
    </row>
    <row r="50856" spans="37:37" ht="12.75">
      <c r="AK50856" s="121"/>
    </row>
    <row r="50857" spans="37:37" ht="12.75">
      <c r="AK50857" s="121"/>
    </row>
    <row r="50858" spans="37:37" ht="12.75">
      <c r="AK50858" s="121"/>
    </row>
    <row r="50859" spans="37:37" ht="12.75">
      <c r="AK50859" s="121"/>
    </row>
    <row r="50860" spans="37:37" ht="12.75">
      <c r="AK50860" s="121"/>
    </row>
    <row r="50861" spans="37:37" ht="12.75">
      <c r="AK50861" s="121"/>
    </row>
    <row r="50862" spans="37:37" ht="12.75">
      <c r="AK50862" s="121"/>
    </row>
    <row r="50863" spans="37:37" ht="12.75">
      <c r="AK50863" s="121"/>
    </row>
    <row r="50864" spans="37:37" ht="12.75">
      <c r="AK50864" s="121"/>
    </row>
    <row r="50865" spans="37:37" ht="12.75">
      <c r="AK50865" s="121"/>
    </row>
    <row r="50866" spans="37:37" ht="12.75">
      <c r="AK50866" s="121"/>
    </row>
    <row r="50867" spans="37:37" ht="12.75">
      <c r="AK50867" s="121"/>
    </row>
    <row r="50868" spans="37:37" ht="12.75">
      <c r="AK50868" s="121"/>
    </row>
    <row r="50869" spans="37:37" ht="12.75">
      <c r="AK50869" s="121"/>
    </row>
    <row r="50870" spans="37:37" ht="12.75">
      <c r="AK50870" s="121"/>
    </row>
    <row r="50871" spans="37:37" ht="12.75">
      <c r="AK50871" s="121"/>
    </row>
    <row r="50872" spans="37:37" ht="12.75">
      <c r="AK50872" s="121"/>
    </row>
    <row r="50873" spans="37:37" ht="12.75">
      <c r="AK50873" s="121"/>
    </row>
    <row r="50874" spans="37:37" ht="12.75">
      <c r="AK50874" s="121"/>
    </row>
    <row r="50875" spans="37:37" ht="12.75">
      <c r="AK50875" s="121"/>
    </row>
    <row r="50876" spans="37:37" ht="12.75">
      <c r="AK50876" s="121"/>
    </row>
    <row r="50877" spans="37:37" ht="12.75">
      <c r="AK50877" s="121"/>
    </row>
    <row r="50878" spans="37:37" ht="12.75">
      <c r="AK50878" s="121"/>
    </row>
    <row r="50879" spans="37:37" ht="12.75">
      <c r="AK50879" s="121"/>
    </row>
    <row r="50880" spans="37:37" ht="12.75">
      <c r="AK50880" s="121"/>
    </row>
    <row r="50881" spans="37:37" ht="12.75">
      <c r="AK50881" s="121"/>
    </row>
    <row r="50882" spans="37:37" ht="12.75">
      <c r="AK50882" s="121"/>
    </row>
    <row r="50883" spans="37:37" ht="12.75">
      <c r="AK50883" s="121"/>
    </row>
    <row r="50884" spans="37:37" ht="12.75">
      <c r="AK50884" s="121"/>
    </row>
    <row r="50885" spans="37:37" ht="12.75">
      <c r="AK50885" s="121"/>
    </row>
    <row r="50886" spans="37:37" ht="12.75">
      <c r="AK50886" s="121"/>
    </row>
    <row r="50887" spans="37:37" ht="12.75">
      <c r="AK50887" s="121"/>
    </row>
    <row r="50888" spans="37:37" ht="12.75">
      <c r="AK50888" s="121"/>
    </row>
    <row r="50889" spans="37:37" ht="12.75">
      <c r="AK50889" s="121"/>
    </row>
    <row r="50890" spans="37:37" ht="12.75">
      <c r="AK50890" s="121"/>
    </row>
    <row r="50891" spans="37:37" ht="12.75">
      <c r="AK50891" s="121"/>
    </row>
    <row r="50892" spans="37:37" ht="12.75">
      <c r="AK50892" s="121"/>
    </row>
    <row r="50893" spans="37:37" ht="12.75">
      <c r="AK50893" s="121"/>
    </row>
    <row r="50894" spans="37:37" ht="12.75">
      <c r="AK50894" s="121"/>
    </row>
    <row r="50895" spans="37:37" ht="12.75">
      <c r="AK50895" s="121"/>
    </row>
    <row r="50896" spans="37:37" ht="12.75">
      <c r="AK50896" s="121"/>
    </row>
    <row r="50897" spans="37:37" ht="12.75">
      <c r="AK50897" s="121"/>
    </row>
    <row r="50898" spans="37:37" ht="12.75">
      <c r="AK50898" s="121"/>
    </row>
    <row r="50899" spans="37:37" ht="12.75">
      <c r="AK50899" s="121"/>
    </row>
    <row r="50900" spans="37:37" ht="12.75">
      <c r="AK50900" s="121"/>
    </row>
    <row r="50901" spans="37:37" ht="12.75">
      <c r="AK50901" s="121"/>
    </row>
    <row r="50902" spans="37:37" ht="12.75">
      <c r="AK50902" s="121"/>
    </row>
    <row r="50903" spans="37:37" ht="12.75">
      <c r="AK50903" s="121"/>
    </row>
    <row r="50904" spans="37:37" ht="12.75">
      <c r="AK50904" s="121"/>
    </row>
    <row r="50905" spans="37:37" ht="12.75">
      <c r="AK50905" s="121"/>
    </row>
    <row r="50906" spans="37:37" ht="12.75">
      <c r="AK50906" s="121"/>
    </row>
    <row r="50907" spans="37:37" ht="12.75">
      <c r="AK50907" s="121"/>
    </row>
    <row r="50908" spans="37:37" ht="12.75">
      <c r="AK50908" s="121"/>
    </row>
    <row r="50909" spans="37:37" ht="12.75">
      <c r="AK50909" s="121"/>
    </row>
    <row r="50910" spans="37:37" ht="12.75">
      <c r="AK50910" s="121"/>
    </row>
    <row r="50911" spans="37:37" ht="12.75">
      <c r="AK50911" s="121"/>
    </row>
    <row r="50912" spans="37:37" ht="12.75">
      <c r="AK50912" s="121"/>
    </row>
    <row r="50913" spans="37:37" ht="12.75">
      <c r="AK50913" s="121"/>
    </row>
    <row r="50914" spans="37:37" ht="12.75">
      <c r="AK50914" s="121"/>
    </row>
    <row r="50915" spans="37:37" ht="12.75">
      <c r="AK50915" s="121"/>
    </row>
    <row r="50916" spans="37:37" ht="12.75">
      <c r="AK50916" s="121"/>
    </row>
    <row r="50917" spans="37:37" ht="12.75">
      <c r="AK50917" s="121"/>
    </row>
    <row r="50918" spans="37:37" ht="12.75">
      <c r="AK50918" s="121"/>
    </row>
    <row r="50919" spans="37:37" ht="12.75">
      <c r="AK50919" s="121"/>
    </row>
    <row r="50920" spans="37:37" ht="12.75">
      <c r="AK50920" s="121"/>
    </row>
    <row r="50921" spans="37:37" ht="12.75">
      <c r="AK50921" s="121"/>
    </row>
    <row r="50922" spans="37:37" ht="12.75">
      <c r="AK50922" s="121"/>
    </row>
    <row r="50923" spans="37:37" ht="12.75">
      <c r="AK50923" s="121"/>
    </row>
    <row r="50924" spans="37:37" ht="12.75">
      <c r="AK50924" s="121"/>
    </row>
    <row r="50925" spans="37:37" ht="12.75">
      <c r="AK50925" s="121"/>
    </row>
    <row r="50926" spans="37:37" ht="12.75">
      <c r="AK50926" s="121"/>
    </row>
    <row r="50927" spans="37:37" ht="12.75">
      <c r="AK50927" s="121"/>
    </row>
    <row r="50928" spans="37:37" ht="12.75">
      <c r="AK50928" s="121"/>
    </row>
    <row r="50929" spans="37:37" ht="12.75">
      <c r="AK50929" s="121"/>
    </row>
    <row r="50930" spans="37:37" ht="12.75">
      <c r="AK50930" s="121"/>
    </row>
    <row r="50931" spans="37:37" ht="12.75">
      <c r="AK50931" s="121"/>
    </row>
    <row r="50932" spans="37:37" ht="12.75">
      <c r="AK50932" s="121"/>
    </row>
    <row r="50933" spans="37:37" ht="12.75">
      <c r="AK50933" s="121"/>
    </row>
    <row r="50934" spans="37:37" ht="12.75">
      <c r="AK50934" s="121"/>
    </row>
    <row r="50935" spans="37:37" ht="12.75">
      <c r="AK50935" s="121"/>
    </row>
    <row r="50936" spans="37:37" ht="12.75">
      <c r="AK50936" s="121"/>
    </row>
    <row r="50937" spans="37:37" ht="12.75">
      <c r="AK50937" s="121"/>
    </row>
    <row r="50938" spans="37:37" ht="12.75">
      <c r="AK50938" s="121"/>
    </row>
    <row r="50939" spans="37:37" ht="12.75">
      <c r="AK50939" s="121"/>
    </row>
    <row r="50940" spans="37:37" ht="12.75">
      <c r="AK50940" s="121"/>
    </row>
    <row r="50941" spans="37:37" ht="12.75">
      <c r="AK50941" s="121"/>
    </row>
    <row r="50942" spans="37:37" ht="12.75">
      <c r="AK50942" s="121"/>
    </row>
    <row r="50943" spans="37:37" ht="12.75">
      <c r="AK50943" s="121"/>
    </row>
    <row r="50944" spans="37:37" ht="12.75">
      <c r="AK50944" s="121"/>
    </row>
    <row r="50945" spans="37:37" ht="12.75">
      <c r="AK50945" s="121"/>
    </row>
    <row r="50946" spans="37:37" ht="12.75">
      <c r="AK50946" s="121"/>
    </row>
    <row r="50947" spans="37:37" ht="12.75">
      <c r="AK50947" s="121"/>
    </row>
    <row r="50948" spans="37:37" ht="12.75">
      <c r="AK50948" s="121"/>
    </row>
    <row r="50949" spans="37:37" ht="12.75">
      <c r="AK50949" s="121"/>
    </row>
    <row r="50950" spans="37:37" ht="12.75">
      <c r="AK50950" s="121"/>
    </row>
    <row r="50951" spans="37:37" ht="12.75">
      <c r="AK50951" s="121"/>
    </row>
    <row r="50952" spans="37:37" ht="12.75">
      <c r="AK50952" s="121"/>
    </row>
    <row r="50953" spans="37:37" ht="12.75">
      <c r="AK50953" s="121"/>
    </row>
    <row r="50954" spans="37:37" ht="12.75">
      <c r="AK50954" s="121"/>
    </row>
    <row r="50955" spans="37:37" ht="12.75">
      <c r="AK50955" s="121"/>
    </row>
    <row r="50956" spans="37:37" ht="12.75">
      <c r="AK50956" s="121"/>
    </row>
    <row r="50957" spans="37:37" ht="12.75">
      <c r="AK50957" s="121"/>
    </row>
    <row r="50958" spans="37:37" ht="12.75">
      <c r="AK50958" s="121"/>
    </row>
    <row r="50959" spans="37:37" ht="12.75">
      <c r="AK50959" s="121"/>
    </row>
    <row r="50960" spans="37:37" ht="12.75">
      <c r="AK50960" s="121"/>
    </row>
    <row r="50961" spans="37:37" ht="12.75">
      <c r="AK50961" s="121"/>
    </row>
    <row r="50962" spans="37:37" ht="12.75">
      <c r="AK50962" s="121"/>
    </row>
    <row r="50963" spans="37:37" ht="12.75">
      <c r="AK50963" s="121"/>
    </row>
    <row r="50964" spans="37:37" ht="12.75">
      <c r="AK50964" s="121"/>
    </row>
    <row r="50965" spans="37:37" ht="12.75">
      <c r="AK50965" s="121"/>
    </row>
    <row r="50966" spans="37:37" ht="12.75">
      <c r="AK50966" s="121"/>
    </row>
    <row r="50967" spans="37:37" ht="12.75">
      <c r="AK50967" s="121"/>
    </row>
    <row r="50968" spans="37:37" ht="12.75">
      <c r="AK50968" s="121"/>
    </row>
    <row r="50969" spans="37:37" ht="12.75">
      <c r="AK50969" s="121"/>
    </row>
    <row r="50970" spans="37:37" ht="12.75">
      <c r="AK50970" s="121"/>
    </row>
    <row r="50971" spans="37:37" ht="12.75">
      <c r="AK50971" s="121"/>
    </row>
    <row r="50972" spans="37:37" ht="12.75">
      <c r="AK50972" s="121"/>
    </row>
    <row r="50973" spans="37:37" ht="12.75">
      <c r="AK50973" s="121"/>
    </row>
    <row r="50974" spans="37:37" ht="12.75">
      <c r="AK50974" s="121"/>
    </row>
    <row r="50975" spans="37:37" ht="12.75">
      <c r="AK50975" s="121"/>
    </row>
    <row r="50976" spans="37:37" ht="12.75">
      <c r="AK50976" s="121"/>
    </row>
    <row r="50977" spans="37:37" ht="12.75">
      <c r="AK50977" s="121"/>
    </row>
    <row r="50978" spans="37:37" ht="12.75">
      <c r="AK50978" s="121"/>
    </row>
    <row r="50979" spans="37:37" ht="12.75">
      <c r="AK50979" s="121"/>
    </row>
    <row r="50980" spans="37:37" ht="12.75">
      <c r="AK50980" s="121"/>
    </row>
    <row r="50981" spans="37:37" ht="12.75">
      <c r="AK50981" s="121"/>
    </row>
    <row r="50982" spans="37:37" ht="12.75">
      <c r="AK50982" s="121"/>
    </row>
    <row r="50983" spans="37:37" ht="12.75">
      <c r="AK50983" s="121"/>
    </row>
    <row r="50984" spans="37:37" ht="12.75">
      <c r="AK50984" s="121"/>
    </row>
    <row r="50985" spans="37:37" ht="12.75">
      <c r="AK50985" s="121"/>
    </row>
    <row r="50986" spans="37:37" ht="12.75">
      <c r="AK50986" s="121"/>
    </row>
    <row r="50987" spans="37:37" ht="12.75">
      <c r="AK50987" s="121"/>
    </row>
    <row r="50988" spans="37:37" ht="12.75">
      <c r="AK50988" s="121"/>
    </row>
    <row r="50989" spans="37:37" ht="12.75">
      <c r="AK50989" s="121"/>
    </row>
    <row r="50990" spans="37:37" ht="12.75">
      <c r="AK50990" s="121"/>
    </row>
    <row r="50991" spans="37:37" ht="12.75">
      <c r="AK50991" s="121"/>
    </row>
    <row r="50992" spans="37:37" ht="12.75">
      <c r="AK50992" s="121"/>
    </row>
    <row r="50993" spans="37:37" ht="12.75">
      <c r="AK50993" s="121"/>
    </row>
    <row r="50994" spans="37:37" ht="12.75">
      <c r="AK50994" s="121"/>
    </row>
    <row r="50995" spans="37:37" ht="12.75">
      <c r="AK50995" s="121"/>
    </row>
    <row r="50996" spans="37:37" ht="12.75">
      <c r="AK50996" s="121"/>
    </row>
    <row r="50997" spans="37:37" ht="12.75">
      <c r="AK50997" s="121"/>
    </row>
    <row r="50998" spans="37:37" ht="12.75">
      <c r="AK50998" s="121"/>
    </row>
    <row r="50999" spans="37:37" ht="12.75">
      <c r="AK50999" s="121"/>
    </row>
    <row r="51000" spans="37:37" ht="12.75">
      <c r="AK51000" s="121"/>
    </row>
    <row r="51001" spans="37:37" ht="12.75">
      <c r="AK51001" s="121"/>
    </row>
    <row r="51002" spans="37:37" ht="12.75">
      <c r="AK51002" s="121"/>
    </row>
    <row r="51003" spans="37:37" ht="12.75">
      <c r="AK51003" s="121"/>
    </row>
    <row r="51004" spans="37:37" ht="12.75">
      <c r="AK51004" s="121"/>
    </row>
    <row r="51005" spans="37:37" ht="12.75">
      <c r="AK51005" s="121"/>
    </row>
    <row r="51006" spans="37:37" ht="12.75">
      <c r="AK51006" s="121"/>
    </row>
    <row r="51007" spans="37:37" ht="12.75">
      <c r="AK51007" s="121"/>
    </row>
    <row r="51008" spans="37:37" ht="12.75">
      <c r="AK51008" s="121"/>
    </row>
    <row r="51009" spans="37:37" ht="12.75">
      <c r="AK51009" s="121"/>
    </row>
    <row r="51010" spans="37:37" ht="12.75">
      <c r="AK51010" s="121"/>
    </row>
    <row r="51011" spans="37:37" ht="12.75">
      <c r="AK51011" s="121"/>
    </row>
    <row r="51012" spans="37:37" ht="12.75">
      <c r="AK51012" s="121"/>
    </row>
    <row r="51013" spans="37:37" ht="12.75">
      <c r="AK51013" s="121"/>
    </row>
    <row r="51014" spans="37:37" ht="12.75">
      <c r="AK51014" s="121"/>
    </row>
    <row r="51015" spans="37:37" ht="12.75">
      <c r="AK51015" s="121"/>
    </row>
    <row r="51016" spans="37:37" ht="12.75">
      <c r="AK51016" s="121"/>
    </row>
    <row r="51017" spans="37:37" ht="12.75">
      <c r="AK51017" s="121"/>
    </row>
    <row r="51018" spans="37:37" ht="12.75">
      <c r="AK51018" s="121"/>
    </row>
    <row r="51019" spans="37:37" ht="12.75">
      <c r="AK51019" s="121"/>
    </row>
    <row r="51020" spans="37:37" ht="12.75">
      <c r="AK51020" s="121"/>
    </row>
    <row r="51021" spans="37:37" ht="12.75">
      <c r="AK51021" s="121"/>
    </row>
    <row r="51022" spans="37:37" ht="12.75">
      <c r="AK51022" s="121"/>
    </row>
    <row r="51023" spans="37:37" ht="12.75">
      <c r="AK51023" s="121"/>
    </row>
    <row r="51024" spans="37:37" ht="12.75">
      <c r="AK51024" s="121"/>
    </row>
    <row r="51025" spans="37:37" ht="12.75">
      <c r="AK51025" s="121"/>
    </row>
    <row r="51026" spans="37:37" ht="12.75">
      <c r="AK51026" s="121"/>
    </row>
    <row r="51027" spans="37:37" ht="12.75">
      <c r="AK51027" s="121"/>
    </row>
    <row r="51028" spans="37:37" ht="12.75">
      <c r="AK51028" s="121"/>
    </row>
    <row r="51029" spans="37:37" ht="12.75">
      <c r="AK51029" s="121"/>
    </row>
    <row r="51030" spans="37:37" ht="12.75">
      <c r="AK51030" s="121"/>
    </row>
    <row r="51031" spans="37:37" ht="12.75">
      <c r="AK51031" s="121"/>
    </row>
    <row r="51032" spans="37:37" ht="12.75">
      <c r="AK51032" s="121"/>
    </row>
    <row r="51033" spans="37:37" ht="12.75">
      <c r="AK51033" s="121"/>
    </row>
    <row r="51034" spans="37:37" ht="12.75">
      <c r="AK51034" s="121"/>
    </row>
    <row r="51035" spans="37:37" ht="12.75">
      <c r="AK51035" s="121"/>
    </row>
    <row r="51036" spans="37:37" ht="12.75">
      <c r="AK51036" s="121"/>
    </row>
    <row r="51037" spans="37:37" ht="12.75">
      <c r="AK51037" s="121"/>
    </row>
    <row r="51038" spans="37:37" ht="12.75">
      <c r="AK51038" s="121"/>
    </row>
    <row r="51039" spans="37:37" ht="12.75">
      <c r="AK51039" s="121"/>
    </row>
    <row r="51040" spans="37:37" ht="12.75">
      <c r="AK51040" s="121"/>
    </row>
    <row r="51041" spans="37:37" ht="12.75">
      <c r="AK51041" s="121"/>
    </row>
    <row r="51042" spans="37:37" ht="12.75">
      <c r="AK51042" s="121"/>
    </row>
    <row r="51043" spans="37:37" ht="12.75">
      <c r="AK51043" s="121"/>
    </row>
    <row r="51044" spans="37:37" ht="12.75">
      <c r="AK51044" s="121"/>
    </row>
    <row r="51045" spans="37:37" ht="12.75">
      <c r="AK51045" s="121"/>
    </row>
    <row r="51046" spans="37:37" ht="12.75">
      <c r="AK51046" s="121"/>
    </row>
    <row r="51047" spans="37:37" ht="12.75">
      <c r="AK51047" s="121"/>
    </row>
    <row r="51048" spans="37:37" ht="12.75">
      <c r="AK51048" s="121"/>
    </row>
    <row r="51049" spans="37:37" ht="12.75">
      <c r="AK51049" s="121"/>
    </row>
    <row r="51050" spans="37:37" ht="12.75">
      <c r="AK51050" s="121"/>
    </row>
    <row r="51051" spans="37:37" ht="12.75">
      <c r="AK51051" s="121"/>
    </row>
    <row r="51052" spans="37:37" ht="12.75">
      <c r="AK51052" s="121"/>
    </row>
    <row r="51053" spans="37:37" ht="12.75">
      <c r="AK51053" s="121"/>
    </row>
    <row r="51054" spans="37:37" ht="12.75">
      <c r="AK51054" s="121"/>
    </row>
    <row r="51055" spans="37:37" ht="12.75">
      <c r="AK51055" s="121"/>
    </row>
    <row r="51056" spans="37:37" ht="12.75">
      <c r="AK51056" s="121"/>
    </row>
    <row r="51057" spans="37:37" ht="12.75">
      <c r="AK51057" s="121"/>
    </row>
    <row r="51058" spans="37:37" ht="12.75">
      <c r="AK51058" s="121"/>
    </row>
    <row r="51059" spans="37:37" ht="12.75">
      <c r="AK51059" s="121"/>
    </row>
    <row r="51060" spans="37:37" ht="12.75">
      <c r="AK51060" s="121"/>
    </row>
    <row r="51061" spans="37:37" ht="12.75">
      <c r="AK51061" s="121"/>
    </row>
    <row r="51062" spans="37:37" ht="12.75">
      <c r="AK51062" s="121"/>
    </row>
    <row r="51063" spans="37:37" ht="12.75">
      <c r="AK51063" s="121"/>
    </row>
    <row r="51064" spans="37:37" ht="12.75">
      <c r="AK51064" s="121"/>
    </row>
    <row r="51065" spans="37:37" ht="12.75">
      <c r="AK51065" s="121"/>
    </row>
    <row r="51066" spans="37:37" ht="12.75">
      <c r="AK51066" s="121"/>
    </row>
    <row r="51067" spans="37:37" ht="12.75">
      <c r="AK51067" s="121"/>
    </row>
    <row r="51068" spans="37:37" ht="12.75">
      <c r="AK51068" s="121"/>
    </row>
    <row r="51069" spans="37:37" ht="12.75">
      <c r="AK51069" s="121"/>
    </row>
    <row r="51070" spans="37:37" ht="12.75">
      <c r="AK51070" s="121"/>
    </row>
    <row r="51071" spans="37:37" ht="12.75">
      <c r="AK51071" s="121"/>
    </row>
    <row r="51072" spans="37:37" ht="12.75">
      <c r="AK51072" s="121"/>
    </row>
    <row r="51073" spans="37:37" ht="12.75">
      <c r="AK51073" s="121"/>
    </row>
    <row r="51074" spans="37:37" ht="12.75">
      <c r="AK51074" s="121"/>
    </row>
    <row r="51075" spans="37:37" ht="12.75">
      <c r="AK51075" s="121"/>
    </row>
    <row r="51076" spans="37:37" ht="12.75">
      <c r="AK51076" s="121"/>
    </row>
    <row r="51077" spans="37:37" ht="12.75">
      <c r="AK51077" s="121"/>
    </row>
    <row r="51078" spans="37:37" ht="12.75">
      <c r="AK51078" s="121"/>
    </row>
    <row r="51079" spans="37:37" ht="12.75">
      <c r="AK51079" s="121"/>
    </row>
    <row r="51080" spans="37:37" ht="12.75">
      <c r="AK51080" s="121"/>
    </row>
    <row r="51081" spans="37:37" ht="12.75">
      <c r="AK51081" s="121"/>
    </row>
    <row r="51082" spans="37:37" ht="12.75">
      <c r="AK51082" s="121"/>
    </row>
    <row r="51083" spans="37:37" ht="12.75">
      <c r="AK51083" s="121"/>
    </row>
    <row r="51084" spans="37:37" ht="12.75">
      <c r="AK51084" s="121"/>
    </row>
    <row r="51085" spans="37:37" ht="12.75">
      <c r="AK51085" s="121"/>
    </row>
    <row r="51086" spans="37:37" ht="12.75">
      <c r="AK51086" s="121"/>
    </row>
    <row r="51087" spans="37:37" ht="12.75">
      <c r="AK51087" s="121"/>
    </row>
    <row r="51088" spans="37:37" ht="12.75">
      <c r="AK51088" s="121"/>
    </row>
    <row r="51089" spans="37:37" ht="12.75">
      <c r="AK51089" s="121"/>
    </row>
    <row r="51090" spans="37:37" ht="12.75">
      <c r="AK51090" s="121"/>
    </row>
    <row r="51091" spans="37:37" ht="12.75">
      <c r="AK51091" s="121"/>
    </row>
    <row r="51092" spans="37:37" ht="12.75">
      <c r="AK51092" s="121"/>
    </row>
    <row r="51093" spans="37:37" ht="12.75">
      <c r="AK51093" s="121"/>
    </row>
    <row r="51094" spans="37:37" ht="12.75">
      <c r="AK51094" s="121"/>
    </row>
    <row r="51095" spans="37:37" ht="12.75">
      <c r="AK51095" s="121"/>
    </row>
    <row r="51096" spans="37:37" ht="12.75">
      <c r="AK51096" s="121"/>
    </row>
    <row r="51097" spans="37:37" ht="12.75">
      <c r="AK51097" s="121"/>
    </row>
    <row r="51098" spans="37:37" ht="12.75">
      <c r="AK51098" s="121"/>
    </row>
    <row r="51099" spans="37:37" ht="12.75">
      <c r="AK51099" s="121"/>
    </row>
    <row r="51100" spans="37:37" ht="12.75">
      <c r="AK51100" s="121"/>
    </row>
    <row r="51101" spans="37:37" ht="12.75">
      <c r="AK51101" s="121"/>
    </row>
    <row r="51102" spans="37:37" ht="12.75">
      <c r="AK51102" s="121"/>
    </row>
    <row r="51103" spans="37:37" ht="12.75">
      <c r="AK51103" s="121"/>
    </row>
    <row r="51104" spans="37:37" ht="12.75">
      <c r="AK51104" s="121"/>
    </row>
    <row r="51105" spans="37:37" ht="12.75">
      <c r="AK51105" s="121"/>
    </row>
    <row r="51106" spans="37:37" ht="12.75">
      <c r="AK51106" s="121"/>
    </row>
    <row r="51107" spans="37:37" ht="12.75">
      <c r="AK51107" s="121"/>
    </row>
    <row r="51108" spans="37:37" ht="12.75">
      <c r="AK51108" s="121"/>
    </row>
    <row r="51109" spans="37:37" ht="12.75">
      <c r="AK51109" s="121"/>
    </row>
    <row r="51110" spans="37:37" ht="12.75">
      <c r="AK51110" s="121"/>
    </row>
    <row r="51111" spans="37:37" ht="12.75">
      <c r="AK51111" s="121"/>
    </row>
    <row r="51112" spans="37:37" ht="12.75">
      <c r="AK51112" s="121"/>
    </row>
    <row r="51113" spans="37:37" ht="12.75">
      <c r="AK51113" s="121"/>
    </row>
    <row r="51114" spans="37:37" ht="12.75">
      <c r="AK51114" s="121"/>
    </row>
    <row r="51115" spans="37:37" ht="12.75">
      <c r="AK51115" s="121"/>
    </row>
    <row r="51116" spans="37:37" ht="12.75">
      <c r="AK51116" s="121"/>
    </row>
    <row r="51117" spans="37:37" ht="12.75">
      <c r="AK51117" s="121"/>
    </row>
    <row r="51118" spans="37:37" ht="12.75">
      <c r="AK51118" s="121"/>
    </row>
    <row r="51119" spans="37:37" ht="12.75">
      <c r="AK51119" s="121"/>
    </row>
    <row r="51120" spans="37:37" ht="12.75">
      <c r="AK51120" s="121"/>
    </row>
    <row r="51121" spans="37:37" ht="12.75">
      <c r="AK51121" s="121"/>
    </row>
    <row r="51122" spans="37:37" ht="12.75">
      <c r="AK51122" s="121"/>
    </row>
    <row r="51123" spans="37:37" ht="12.75">
      <c r="AK51123" s="121"/>
    </row>
    <row r="51124" spans="37:37" ht="12.75">
      <c r="AK51124" s="121"/>
    </row>
    <row r="51125" spans="37:37" ht="12.75">
      <c r="AK51125" s="121"/>
    </row>
    <row r="51126" spans="37:37" ht="12.75">
      <c r="AK51126" s="121"/>
    </row>
    <row r="51127" spans="37:37" ht="12.75">
      <c r="AK51127" s="121"/>
    </row>
    <row r="51128" spans="37:37" ht="12.75">
      <c r="AK51128" s="121"/>
    </row>
    <row r="51129" spans="37:37" ht="12.75">
      <c r="AK51129" s="121"/>
    </row>
    <row r="51130" spans="37:37" ht="12.75">
      <c r="AK51130" s="121"/>
    </row>
    <row r="51131" spans="37:37" ht="12.75">
      <c r="AK51131" s="121"/>
    </row>
    <row r="51132" spans="37:37" ht="12.75">
      <c r="AK51132" s="121"/>
    </row>
    <row r="51133" spans="37:37" ht="12.75">
      <c r="AK51133" s="121"/>
    </row>
    <row r="51134" spans="37:37" ht="12.75">
      <c r="AK51134" s="121"/>
    </row>
    <row r="51135" spans="37:37" ht="12.75">
      <c r="AK51135" s="121"/>
    </row>
    <row r="51136" spans="37:37" ht="12.75">
      <c r="AK51136" s="121"/>
    </row>
    <row r="51137" spans="37:37" ht="12.75">
      <c r="AK51137" s="121"/>
    </row>
    <row r="51138" spans="37:37" ht="12.75">
      <c r="AK51138" s="121"/>
    </row>
    <row r="51139" spans="37:37" ht="12.75">
      <c r="AK51139" s="121"/>
    </row>
    <row r="51140" spans="37:37" ht="12.75">
      <c r="AK51140" s="121"/>
    </row>
    <row r="51141" spans="37:37" ht="12.75">
      <c r="AK51141" s="121"/>
    </row>
    <row r="51142" spans="37:37" ht="12.75">
      <c r="AK51142" s="121"/>
    </row>
    <row r="51143" spans="37:37" ht="12.75">
      <c r="AK51143" s="121"/>
    </row>
    <row r="51144" spans="37:37" ht="12.75">
      <c r="AK51144" s="121"/>
    </row>
    <row r="51145" spans="37:37" ht="12.75">
      <c r="AK51145" s="121"/>
    </row>
    <row r="51146" spans="37:37" ht="12.75">
      <c r="AK51146" s="121"/>
    </row>
    <row r="51147" spans="37:37" ht="12.75">
      <c r="AK51147" s="121"/>
    </row>
    <row r="51148" spans="37:37" ht="12.75">
      <c r="AK51148" s="121"/>
    </row>
    <row r="51149" spans="37:37" ht="12.75">
      <c r="AK51149" s="121"/>
    </row>
    <row r="51150" spans="37:37" ht="12.75">
      <c r="AK51150" s="121"/>
    </row>
    <row r="51151" spans="37:37" ht="12.75">
      <c r="AK51151" s="121"/>
    </row>
    <row r="51152" spans="37:37" ht="12.75">
      <c r="AK51152" s="121"/>
    </row>
    <row r="51153" spans="37:37" ht="12.75">
      <c r="AK51153" s="121"/>
    </row>
    <row r="51154" spans="37:37" ht="12.75">
      <c r="AK51154" s="121"/>
    </row>
    <row r="51155" spans="37:37" ht="12.75">
      <c r="AK51155" s="121"/>
    </row>
    <row r="51156" spans="37:37" ht="12.75">
      <c r="AK51156" s="121"/>
    </row>
    <row r="51157" spans="37:37" ht="12.75">
      <c r="AK51157" s="121"/>
    </row>
    <row r="51158" spans="37:37" ht="12.75">
      <c r="AK51158" s="121"/>
    </row>
    <row r="51159" spans="37:37" ht="12.75">
      <c r="AK51159" s="121"/>
    </row>
    <row r="51160" spans="37:37" ht="12.75">
      <c r="AK51160" s="121"/>
    </row>
    <row r="51161" spans="37:37" ht="12.75">
      <c r="AK51161" s="121"/>
    </row>
    <row r="51162" spans="37:37" ht="12.75">
      <c r="AK51162" s="121"/>
    </row>
    <row r="51163" spans="37:37" ht="12.75">
      <c r="AK51163" s="121"/>
    </row>
    <row r="51164" spans="37:37" ht="12.75">
      <c r="AK51164" s="121"/>
    </row>
    <row r="51165" spans="37:37" ht="12.75">
      <c r="AK51165" s="121"/>
    </row>
    <row r="51166" spans="37:37" ht="12.75">
      <c r="AK51166" s="121"/>
    </row>
    <row r="51167" spans="37:37" ht="12.75">
      <c r="AK51167" s="121"/>
    </row>
    <row r="51168" spans="37:37" ht="12.75">
      <c r="AK51168" s="121"/>
    </row>
    <row r="51169" spans="37:37" ht="12.75">
      <c r="AK51169" s="121"/>
    </row>
    <row r="51170" spans="37:37" ht="12.75">
      <c r="AK51170" s="121"/>
    </row>
    <row r="51171" spans="37:37" ht="12.75">
      <c r="AK51171" s="121"/>
    </row>
    <row r="51172" spans="37:37" ht="12.75">
      <c r="AK51172" s="121"/>
    </row>
    <row r="51173" spans="37:37" ht="12.75">
      <c r="AK51173" s="121"/>
    </row>
    <row r="51174" spans="37:37" ht="12.75">
      <c r="AK51174" s="121"/>
    </row>
    <row r="51175" spans="37:37" ht="12.75">
      <c r="AK51175" s="121"/>
    </row>
    <row r="51176" spans="37:37" ht="12.75">
      <c r="AK51176" s="121"/>
    </row>
    <row r="51177" spans="37:37" ht="12.75">
      <c r="AK51177" s="121"/>
    </row>
    <row r="51178" spans="37:37" ht="12.75">
      <c r="AK51178" s="121"/>
    </row>
    <row r="51179" spans="37:37" ht="12.75">
      <c r="AK51179" s="121"/>
    </row>
    <row r="51180" spans="37:37" ht="12.75">
      <c r="AK51180" s="121"/>
    </row>
    <row r="51181" spans="37:37" ht="12.75">
      <c r="AK51181" s="121"/>
    </row>
    <row r="51182" spans="37:37" ht="12.75">
      <c r="AK51182" s="121"/>
    </row>
    <row r="51183" spans="37:37" ht="12.75">
      <c r="AK51183" s="121"/>
    </row>
    <row r="51184" spans="37:37" ht="12.75">
      <c r="AK51184" s="121"/>
    </row>
    <row r="51185" spans="37:37" ht="12.75">
      <c r="AK51185" s="121"/>
    </row>
    <row r="51186" spans="37:37" ht="12.75">
      <c r="AK51186" s="121"/>
    </row>
    <row r="51187" spans="37:37" ht="12.75">
      <c r="AK51187" s="121"/>
    </row>
    <row r="51188" spans="37:37" ht="12.75">
      <c r="AK51188" s="121"/>
    </row>
    <row r="51189" spans="37:37" ht="12.75">
      <c r="AK51189" s="121"/>
    </row>
    <row r="51190" spans="37:37" ht="12.75">
      <c r="AK51190" s="121"/>
    </row>
    <row r="51191" spans="37:37" ht="12.75">
      <c r="AK51191" s="121"/>
    </row>
    <row r="51192" spans="37:37" ht="12.75">
      <c r="AK51192" s="121"/>
    </row>
    <row r="51193" spans="37:37" ht="12.75">
      <c r="AK51193" s="121"/>
    </row>
    <row r="51194" spans="37:37" ht="12.75">
      <c r="AK51194" s="121"/>
    </row>
    <row r="51195" spans="37:37" ht="12.75">
      <c r="AK51195" s="121"/>
    </row>
    <row r="51196" spans="37:37" ht="12.75">
      <c r="AK51196" s="121"/>
    </row>
    <row r="51197" spans="37:37" ht="12.75">
      <c r="AK51197" s="121"/>
    </row>
    <row r="51198" spans="37:37" ht="12.75">
      <c r="AK51198" s="121"/>
    </row>
    <row r="51199" spans="37:37" ht="12.75">
      <c r="AK51199" s="121"/>
    </row>
    <row r="51200" spans="37:37" ht="12.75">
      <c r="AK51200" s="121"/>
    </row>
    <row r="51201" spans="37:37" ht="12.75">
      <c r="AK51201" s="121"/>
    </row>
    <row r="51202" spans="37:37" ht="12.75">
      <c r="AK51202" s="121"/>
    </row>
    <row r="51203" spans="37:37" ht="12.75">
      <c r="AK51203" s="121"/>
    </row>
    <row r="51204" spans="37:37" ht="12.75">
      <c r="AK51204" s="121"/>
    </row>
    <row r="51205" spans="37:37" ht="12.75">
      <c r="AK51205" s="121"/>
    </row>
    <row r="51206" spans="37:37" ht="12.75">
      <c r="AK51206" s="121"/>
    </row>
    <row r="51207" spans="37:37" ht="12.75">
      <c r="AK51207" s="121"/>
    </row>
    <row r="51208" spans="37:37" ht="12.75">
      <c r="AK51208" s="121"/>
    </row>
    <row r="51209" spans="37:37" ht="12.75">
      <c r="AK51209" s="121"/>
    </row>
    <row r="51210" spans="37:37" ht="12.75">
      <c r="AK51210" s="121"/>
    </row>
    <row r="51211" spans="37:37" ht="12.75">
      <c r="AK51211" s="121"/>
    </row>
    <row r="51212" spans="37:37" ht="12.75">
      <c r="AK51212" s="121"/>
    </row>
    <row r="51213" spans="37:37" ht="12.75">
      <c r="AK51213" s="121"/>
    </row>
    <row r="51214" spans="37:37" ht="12.75">
      <c r="AK51214" s="121"/>
    </row>
    <row r="51215" spans="37:37" ht="12.75">
      <c r="AK51215" s="121"/>
    </row>
    <row r="51216" spans="37:37" ht="12.75">
      <c r="AK51216" s="121"/>
    </row>
    <row r="51217" spans="37:37" ht="12.75">
      <c r="AK51217" s="121"/>
    </row>
    <row r="51218" spans="37:37" ht="12.75">
      <c r="AK51218" s="121"/>
    </row>
    <row r="51219" spans="37:37" ht="12.75">
      <c r="AK51219" s="121"/>
    </row>
    <row r="51220" spans="37:37" ht="12.75">
      <c r="AK51220" s="121"/>
    </row>
    <row r="51221" spans="37:37" ht="12.75">
      <c r="AK51221" s="121"/>
    </row>
    <row r="51222" spans="37:37" ht="12.75">
      <c r="AK51222" s="121"/>
    </row>
    <row r="51223" spans="37:37" ht="12.75">
      <c r="AK51223" s="121"/>
    </row>
    <row r="51224" spans="37:37" ht="12.75">
      <c r="AK51224" s="121"/>
    </row>
    <row r="51225" spans="37:37" ht="12.75">
      <c r="AK51225" s="121"/>
    </row>
    <row r="51226" spans="37:37" ht="12.75">
      <c r="AK51226" s="121"/>
    </row>
    <row r="51227" spans="37:37" ht="12.75">
      <c r="AK51227" s="121"/>
    </row>
    <row r="51228" spans="37:37" ht="12.75">
      <c r="AK51228" s="121"/>
    </row>
    <row r="51229" spans="37:37" ht="12.75">
      <c r="AK51229" s="121"/>
    </row>
    <row r="51230" spans="37:37" ht="12.75">
      <c r="AK51230" s="121"/>
    </row>
    <row r="51231" spans="37:37" ht="12.75">
      <c r="AK51231" s="121"/>
    </row>
    <row r="51232" spans="37:37" ht="12.75">
      <c r="AK51232" s="121"/>
    </row>
    <row r="51233" spans="37:37" ht="12.75">
      <c r="AK51233" s="121"/>
    </row>
    <row r="51234" spans="37:37" ht="12.75">
      <c r="AK51234" s="121"/>
    </row>
    <row r="51235" spans="37:37" ht="12.75">
      <c r="AK51235" s="121"/>
    </row>
    <row r="51236" spans="37:37" ht="12.75">
      <c r="AK51236" s="121"/>
    </row>
    <row r="51237" spans="37:37" ht="12.75">
      <c r="AK51237" s="121"/>
    </row>
    <row r="51238" spans="37:37" ht="12.75">
      <c r="AK51238" s="121"/>
    </row>
    <row r="51239" spans="37:37" ht="12.75">
      <c r="AK51239" s="121"/>
    </row>
    <row r="51240" spans="37:37" ht="12.75">
      <c r="AK51240" s="121"/>
    </row>
    <row r="51241" spans="37:37" ht="12.75">
      <c r="AK51241" s="121"/>
    </row>
    <row r="51242" spans="37:37" ht="12.75">
      <c r="AK51242" s="121"/>
    </row>
    <row r="51243" spans="37:37" ht="12.75">
      <c r="AK51243" s="121"/>
    </row>
    <row r="51244" spans="37:37" ht="12.75">
      <c r="AK51244" s="121"/>
    </row>
    <row r="51245" spans="37:37" ht="12.75">
      <c r="AK51245" s="121"/>
    </row>
    <row r="51246" spans="37:37" ht="12.75">
      <c r="AK51246" s="121"/>
    </row>
    <row r="51247" spans="37:37" ht="12.75">
      <c r="AK51247" s="121"/>
    </row>
    <row r="51248" spans="37:37" ht="12.75">
      <c r="AK51248" s="121"/>
    </row>
    <row r="51249" spans="37:37" ht="12.75">
      <c r="AK51249" s="121"/>
    </row>
    <row r="51250" spans="37:37" ht="12.75">
      <c r="AK51250" s="121"/>
    </row>
    <row r="51251" spans="37:37" ht="12.75">
      <c r="AK51251" s="121"/>
    </row>
    <row r="51252" spans="37:37" ht="12.75">
      <c r="AK51252" s="121"/>
    </row>
    <row r="51253" spans="37:37" ht="12.75">
      <c r="AK51253" s="121"/>
    </row>
    <row r="51254" spans="37:37" ht="12.75">
      <c r="AK51254" s="121"/>
    </row>
    <row r="51255" spans="37:37" ht="12.75">
      <c r="AK51255" s="121"/>
    </row>
    <row r="51256" spans="37:37" ht="12.75">
      <c r="AK51256" s="121"/>
    </row>
    <row r="51257" spans="37:37" ht="12.75">
      <c r="AK51257" s="121"/>
    </row>
    <row r="51258" spans="37:37" ht="12.75">
      <c r="AK51258" s="121"/>
    </row>
    <row r="51259" spans="37:37" ht="12.75">
      <c r="AK51259" s="121"/>
    </row>
    <row r="51260" spans="37:37" ht="12.75">
      <c r="AK51260" s="121"/>
    </row>
    <row r="51261" spans="37:37" ht="12.75">
      <c r="AK51261" s="121"/>
    </row>
    <row r="51262" spans="37:37" ht="12.75">
      <c r="AK51262" s="121"/>
    </row>
    <row r="51263" spans="37:37" ht="12.75">
      <c r="AK51263" s="121"/>
    </row>
    <row r="51264" spans="37:37" ht="12.75">
      <c r="AK51264" s="121"/>
    </row>
    <row r="51265" spans="37:37" ht="12.75">
      <c r="AK51265" s="121"/>
    </row>
    <row r="51266" spans="37:37" ht="12.75">
      <c r="AK51266" s="121"/>
    </row>
    <row r="51267" spans="37:37" ht="12.75">
      <c r="AK51267" s="121"/>
    </row>
    <row r="51268" spans="37:37" ht="12.75">
      <c r="AK51268" s="121"/>
    </row>
    <row r="51269" spans="37:37" ht="12.75">
      <c r="AK51269" s="121"/>
    </row>
    <row r="51270" spans="37:37" ht="12.75">
      <c r="AK51270" s="121"/>
    </row>
    <row r="51271" spans="37:37" ht="12.75">
      <c r="AK51271" s="121"/>
    </row>
    <row r="51272" spans="37:37" ht="12.75">
      <c r="AK51272" s="121"/>
    </row>
    <row r="51273" spans="37:37" ht="12.75">
      <c r="AK51273" s="121"/>
    </row>
    <row r="51274" spans="37:37" ht="12.75">
      <c r="AK51274" s="121"/>
    </row>
    <row r="51275" spans="37:37" ht="12.75">
      <c r="AK51275" s="121"/>
    </row>
    <row r="51276" spans="37:37" ht="12.75">
      <c r="AK51276" s="121"/>
    </row>
    <row r="51277" spans="37:37" ht="12.75">
      <c r="AK51277" s="121"/>
    </row>
    <row r="51278" spans="37:37" ht="12.75">
      <c r="AK51278" s="121"/>
    </row>
    <row r="51279" spans="37:37" ht="12.75">
      <c r="AK51279" s="121"/>
    </row>
    <row r="51280" spans="37:37" ht="12.75">
      <c r="AK51280" s="121"/>
    </row>
    <row r="51281" spans="37:37" ht="12.75">
      <c r="AK51281" s="121"/>
    </row>
    <row r="51282" spans="37:37" ht="12.75">
      <c r="AK51282" s="121"/>
    </row>
    <row r="51283" spans="37:37" ht="12.75">
      <c r="AK51283" s="121"/>
    </row>
    <row r="51284" spans="37:37" ht="12.75">
      <c r="AK51284" s="121"/>
    </row>
    <row r="51285" spans="37:37" ht="12.75">
      <c r="AK51285" s="121"/>
    </row>
    <row r="51286" spans="37:37" ht="12.75">
      <c r="AK51286" s="121"/>
    </row>
    <row r="51287" spans="37:37" ht="12.75">
      <c r="AK51287" s="121"/>
    </row>
    <row r="51288" spans="37:37" ht="12.75">
      <c r="AK51288" s="121"/>
    </row>
    <row r="51289" spans="37:37" ht="12.75">
      <c r="AK51289" s="121"/>
    </row>
    <row r="51290" spans="37:37" ht="12.75">
      <c r="AK51290" s="121"/>
    </row>
    <row r="51291" spans="37:37" ht="12.75">
      <c r="AK51291" s="121"/>
    </row>
    <row r="51292" spans="37:37" ht="12.75">
      <c r="AK51292" s="121"/>
    </row>
    <row r="51293" spans="37:37" ht="12.75">
      <c r="AK51293" s="121"/>
    </row>
    <row r="51294" spans="37:37" ht="12.75">
      <c r="AK51294" s="121"/>
    </row>
    <row r="51295" spans="37:37" ht="12.75">
      <c r="AK51295" s="121"/>
    </row>
    <row r="51296" spans="37:37" ht="12.75">
      <c r="AK51296" s="121"/>
    </row>
    <row r="51297" spans="37:37" ht="12.75">
      <c r="AK51297" s="121"/>
    </row>
    <row r="51298" spans="37:37" ht="12.75">
      <c r="AK51298" s="121"/>
    </row>
    <row r="51299" spans="37:37" ht="12.75">
      <c r="AK51299" s="121"/>
    </row>
    <row r="51300" spans="37:37" ht="12.75">
      <c r="AK51300" s="121"/>
    </row>
    <row r="51301" spans="37:37" ht="12.75">
      <c r="AK51301" s="121"/>
    </row>
    <row r="51302" spans="37:37" ht="12.75">
      <c r="AK51302" s="121"/>
    </row>
    <row r="51303" spans="37:37" ht="12.75">
      <c r="AK51303" s="121"/>
    </row>
    <row r="51304" spans="37:37" ht="12.75">
      <c r="AK51304" s="121"/>
    </row>
    <row r="51305" spans="37:37" ht="12.75">
      <c r="AK51305" s="121"/>
    </row>
    <row r="51306" spans="37:37" ht="12.75">
      <c r="AK51306" s="121"/>
    </row>
    <row r="51307" spans="37:37" ht="12.75">
      <c r="AK51307" s="121"/>
    </row>
    <row r="51308" spans="37:37" ht="12.75">
      <c r="AK51308" s="121"/>
    </row>
    <row r="51309" spans="37:37" ht="12.75">
      <c r="AK51309" s="121"/>
    </row>
    <row r="51310" spans="37:37" ht="12.75">
      <c r="AK51310" s="121"/>
    </row>
    <row r="51311" spans="37:37" ht="12.75">
      <c r="AK51311" s="121"/>
    </row>
    <row r="51312" spans="37:37" ht="12.75">
      <c r="AK51312" s="121"/>
    </row>
    <row r="51313" spans="37:37" ht="12.75">
      <c r="AK51313" s="121"/>
    </row>
    <row r="51314" spans="37:37" ht="12.75">
      <c r="AK51314" s="121"/>
    </row>
    <row r="51315" spans="37:37" ht="12.75">
      <c r="AK51315" s="121"/>
    </row>
    <row r="51316" spans="37:37" ht="12.75">
      <c r="AK51316" s="121"/>
    </row>
    <row r="51317" spans="37:37" ht="12.75">
      <c r="AK51317" s="121"/>
    </row>
    <row r="51318" spans="37:37" ht="12.75">
      <c r="AK51318" s="121"/>
    </row>
    <row r="51319" spans="37:37" ht="12.75">
      <c r="AK51319" s="121"/>
    </row>
    <row r="51320" spans="37:37" ht="12.75">
      <c r="AK51320" s="121"/>
    </row>
    <row r="51321" spans="37:37" ht="12.75">
      <c r="AK51321" s="121"/>
    </row>
    <row r="51322" spans="37:37" ht="12.75">
      <c r="AK51322" s="121"/>
    </row>
    <row r="51323" spans="37:37" ht="12.75">
      <c r="AK51323" s="121"/>
    </row>
    <row r="51324" spans="37:37" ht="12.75">
      <c r="AK51324" s="121"/>
    </row>
    <row r="51325" spans="37:37" ht="12.75">
      <c r="AK51325" s="121"/>
    </row>
    <row r="51326" spans="37:37" ht="12.75">
      <c r="AK51326" s="121"/>
    </row>
    <row r="51327" spans="37:37" ht="12.75">
      <c r="AK51327" s="121"/>
    </row>
    <row r="51328" spans="37:37" ht="12.75">
      <c r="AK51328" s="121"/>
    </row>
    <row r="51329" spans="37:37" ht="12.75">
      <c r="AK51329" s="121"/>
    </row>
    <row r="51330" spans="37:37" ht="12.75">
      <c r="AK51330" s="121"/>
    </row>
    <row r="51331" spans="37:37" ht="12.75">
      <c r="AK51331" s="121"/>
    </row>
    <row r="51332" spans="37:37" ht="12.75">
      <c r="AK51332" s="121"/>
    </row>
    <row r="51333" spans="37:37" ht="12.75">
      <c r="AK51333" s="121"/>
    </row>
    <row r="51334" spans="37:37" ht="12.75">
      <c r="AK51334" s="121"/>
    </row>
    <row r="51335" spans="37:37" ht="12.75">
      <c r="AK51335" s="121"/>
    </row>
    <row r="51336" spans="37:37" ht="12.75">
      <c r="AK51336" s="121"/>
    </row>
    <row r="51337" spans="37:37" ht="12.75">
      <c r="AK51337" s="121"/>
    </row>
    <row r="51338" spans="37:37" ht="12.75">
      <c r="AK51338" s="121"/>
    </row>
    <row r="51339" spans="37:37" ht="12.75">
      <c r="AK51339" s="121"/>
    </row>
    <row r="51340" spans="37:37" ht="12.75">
      <c r="AK51340" s="121"/>
    </row>
    <row r="51341" spans="37:37" ht="12.75">
      <c r="AK51341" s="121"/>
    </row>
    <row r="51342" spans="37:37" ht="12.75">
      <c r="AK51342" s="121"/>
    </row>
    <row r="51343" spans="37:37" ht="12.75">
      <c r="AK51343" s="121"/>
    </row>
    <row r="51344" spans="37:37" ht="12.75">
      <c r="AK51344" s="121"/>
    </row>
    <row r="51345" spans="37:37" ht="12.75">
      <c r="AK51345" s="121"/>
    </row>
    <row r="51346" spans="37:37" ht="12.75">
      <c r="AK51346" s="121"/>
    </row>
    <row r="51347" spans="37:37" ht="12.75">
      <c r="AK51347" s="121"/>
    </row>
    <row r="51348" spans="37:37" ht="12.75">
      <c r="AK51348" s="121"/>
    </row>
    <row r="51349" spans="37:37" ht="12.75">
      <c r="AK51349" s="121"/>
    </row>
    <row r="51350" spans="37:37" ht="12.75">
      <c r="AK51350" s="121"/>
    </row>
    <row r="51351" spans="37:37" ht="12.75">
      <c r="AK51351" s="121"/>
    </row>
    <row r="51352" spans="37:37" ht="12.75">
      <c r="AK51352" s="121"/>
    </row>
    <row r="51353" spans="37:37" ht="12.75">
      <c r="AK51353" s="121"/>
    </row>
    <row r="51354" spans="37:37" ht="12.75">
      <c r="AK51354" s="121"/>
    </row>
    <row r="51355" spans="37:37" ht="12.75">
      <c r="AK51355" s="121"/>
    </row>
    <row r="51356" spans="37:37" ht="12.75">
      <c r="AK51356" s="121"/>
    </row>
    <row r="51357" spans="37:37" ht="12.75">
      <c r="AK51357" s="121"/>
    </row>
    <row r="51358" spans="37:37" ht="12.75">
      <c r="AK51358" s="121"/>
    </row>
    <row r="51359" spans="37:37" ht="12.75">
      <c r="AK51359" s="121"/>
    </row>
    <row r="51360" spans="37:37" ht="12.75">
      <c r="AK51360" s="121"/>
    </row>
    <row r="51361" spans="37:37" ht="12.75">
      <c r="AK51361" s="121"/>
    </row>
    <row r="51362" spans="37:37" ht="12.75">
      <c r="AK51362" s="121"/>
    </row>
    <row r="51363" spans="37:37" ht="12.75">
      <c r="AK51363" s="121"/>
    </row>
    <row r="51364" spans="37:37" ht="12.75">
      <c r="AK51364" s="121"/>
    </row>
    <row r="51365" spans="37:37" ht="12.75">
      <c r="AK51365" s="121"/>
    </row>
    <row r="51366" spans="37:37" ht="12.75">
      <c r="AK51366" s="121"/>
    </row>
    <row r="51367" spans="37:37" ht="12.75">
      <c r="AK51367" s="121"/>
    </row>
    <row r="51368" spans="37:37" ht="12.75">
      <c r="AK51368" s="121"/>
    </row>
    <row r="51369" spans="37:37" ht="12.75">
      <c r="AK51369" s="121"/>
    </row>
    <row r="51370" spans="37:37" ht="12.75">
      <c r="AK51370" s="121"/>
    </row>
    <row r="51371" spans="37:37" ht="12.75">
      <c r="AK51371" s="121"/>
    </row>
    <row r="51372" spans="37:37" ht="12.75">
      <c r="AK51372" s="121"/>
    </row>
    <row r="51373" spans="37:37" ht="12.75">
      <c r="AK51373" s="121"/>
    </row>
    <row r="51374" spans="37:37" ht="12.75">
      <c r="AK51374" s="121"/>
    </row>
    <row r="51375" spans="37:37" ht="12.75">
      <c r="AK51375" s="121"/>
    </row>
    <row r="51376" spans="37:37" ht="12.75">
      <c r="AK51376" s="121"/>
    </row>
    <row r="51377" spans="37:37" ht="12.75">
      <c r="AK51377" s="121"/>
    </row>
    <row r="51378" spans="37:37" ht="12.75">
      <c r="AK51378" s="121"/>
    </row>
    <row r="51379" spans="37:37" ht="12.75">
      <c r="AK51379" s="121"/>
    </row>
    <row r="51380" spans="37:37" ht="12.75">
      <c r="AK51380" s="121"/>
    </row>
    <row r="51381" spans="37:37" ht="12.75">
      <c r="AK51381" s="121"/>
    </row>
    <row r="51382" spans="37:37" ht="12.75">
      <c r="AK51382" s="121"/>
    </row>
    <row r="51383" spans="37:37" ht="12.75">
      <c r="AK51383" s="121"/>
    </row>
    <row r="51384" spans="37:37" ht="12.75">
      <c r="AK51384" s="121"/>
    </row>
    <row r="51385" spans="37:37" ht="12.75">
      <c r="AK51385" s="121"/>
    </row>
    <row r="51386" spans="37:37" ht="12.75">
      <c r="AK51386" s="121"/>
    </row>
    <row r="51387" spans="37:37" ht="12.75">
      <c r="AK51387" s="121"/>
    </row>
    <row r="51388" spans="37:37" ht="12.75">
      <c r="AK51388" s="121"/>
    </row>
    <row r="51389" spans="37:37" ht="12.75">
      <c r="AK51389" s="121"/>
    </row>
    <row r="51390" spans="37:37" ht="12.75">
      <c r="AK51390" s="121"/>
    </row>
    <row r="51391" spans="37:37" ht="12.75">
      <c r="AK51391" s="121"/>
    </row>
    <row r="51392" spans="37:37" ht="12.75">
      <c r="AK51392" s="121"/>
    </row>
    <row r="51393" spans="37:37" ht="12.75">
      <c r="AK51393" s="121"/>
    </row>
    <row r="51394" spans="37:37" ht="12.75">
      <c r="AK51394" s="121"/>
    </row>
    <row r="51395" spans="37:37" ht="12.75">
      <c r="AK51395" s="121"/>
    </row>
    <row r="51396" spans="37:37" ht="12.75">
      <c r="AK51396" s="121"/>
    </row>
    <row r="51397" spans="37:37" ht="12.75">
      <c r="AK51397" s="121"/>
    </row>
    <row r="51398" spans="37:37" ht="12.75">
      <c r="AK51398" s="121"/>
    </row>
    <row r="51399" spans="37:37" ht="12.75">
      <c r="AK51399" s="121"/>
    </row>
    <row r="51400" spans="37:37" ht="12.75">
      <c r="AK51400" s="121"/>
    </row>
    <row r="51401" spans="37:37" ht="12.75">
      <c r="AK51401" s="121"/>
    </row>
    <row r="51402" spans="37:37" ht="12.75">
      <c r="AK51402" s="121"/>
    </row>
    <row r="51403" spans="37:37" ht="12.75">
      <c r="AK51403" s="121"/>
    </row>
    <row r="51404" spans="37:37" ht="12.75">
      <c r="AK51404" s="121"/>
    </row>
    <row r="51405" spans="37:37" ht="12.75">
      <c r="AK51405" s="121"/>
    </row>
    <row r="51406" spans="37:37" ht="12.75">
      <c r="AK51406" s="121"/>
    </row>
    <row r="51407" spans="37:37" ht="12.75">
      <c r="AK51407" s="121"/>
    </row>
    <row r="51408" spans="37:37" ht="12.75">
      <c r="AK51408" s="121"/>
    </row>
    <row r="51409" spans="37:37" ht="12.75">
      <c r="AK51409" s="121"/>
    </row>
    <row r="51410" spans="37:37" ht="12.75">
      <c r="AK51410" s="121"/>
    </row>
    <row r="51411" spans="37:37" ht="12.75">
      <c r="AK51411" s="121"/>
    </row>
    <row r="51412" spans="37:37" ht="12.75">
      <c r="AK51412" s="121"/>
    </row>
    <row r="51413" spans="37:37" ht="12.75">
      <c r="AK51413" s="121"/>
    </row>
    <row r="51414" spans="37:37" ht="12.75">
      <c r="AK51414" s="121"/>
    </row>
    <row r="51415" spans="37:37" ht="12.75">
      <c r="AK51415" s="121"/>
    </row>
    <row r="51416" spans="37:37" ht="12.75">
      <c r="AK51416" s="121"/>
    </row>
    <row r="51417" spans="37:37" ht="12.75">
      <c r="AK51417" s="121"/>
    </row>
    <row r="51418" spans="37:37" ht="12.75">
      <c r="AK51418" s="121"/>
    </row>
    <row r="51419" spans="37:37" ht="12.75">
      <c r="AK51419" s="121"/>
    </row>
    <row r="51420" spans="37:37" ht="12.75">
      <c r="AK51420" s="121"/>
    </row>
    <row r="51421" spans="37:37" ht="12.75">
      <c r="AK51421" s="121"/>
    </row>
    <row r="51422" spans="37:37" ht="12.75">
      <c r="AK51422" s="121"/>
    </row>
    <row r="51423" spans="37:37" ht="12.75">
      <c r="AK51423" s="121"/>
    </row>
    <row r="51424" spans="37:37" ht="12.75">
      <c r="AK51424" s="121"/>
    </row>
    <row r="51425" spans="37:37" ht="12.75">
      <c r="AK51425" s="121"/>
    </row>
    <row r="51426" spans="37:37" ht="12.75">
      <c r="AK51426" s="121"/>
    </row>
    <row r="51427" spans="37:37" ht="12.75">
      <c r="AK51427" s="121"/>
    </row>
    <row r="51428" spans="37:37" ht="12.75">
      <c r="AK51428" s="121"/>
    </row>
    <row r="51429" spans="37:37" ht="12.75">
      <c r="AK51429" s="121"/>
    </row>
    <row r="51430" spans="37:37" ht="12.75">
      <c r="AK51430" s="121"/>
    </row>
    <row r="51431" spans="37:37" ht="12.75">
      <c r="AK51431" s="121"/>
    </row>
    <row r="51432" spans="37:37" ht="12.75">
      <c r="AK51432" s="121"/>
    </row>
    <row r="51433" spans="37:37" ht="12.75">
      <c r="AK51433" s="121"/>
    </row>
    <row r="51434" spans="37:37" ht="12.75">
      <c r="AK51434" s="121"/>
    </row>
    <row r="51435" spans="37:37" ht="12.75">
      <c r="AK51435" s="121"/>
    </row>
    <row r="51436" spans="37:37" ht="12.75">
      <c r="AK51436" s="121"/>
    </row>
    <row r="51437" spans="37:37" ht="12.75">
      <c r="AK51437" s="121"/>
    </row>
    <row r="51438" spans="37:37" ht="12.75">
      <c r="AK51438" s="121"/>
    </row>
    <row r="51439" spans="37:37" ht="12.75">
      <c r="AK51439" s="121"/>
    </row>
    <row r="51440" spans="37:37" ht="12.75">
      <c r="AK51440" s="121"/>
    </row>
    <row r="51441" spans="37:37" ht="12.75">
      <c r="AK51441" s="121"/>
    </row>
    <row r="51442" spans="37:37" ht="12.75">
      <c r="AK51442" s="121"/>
    </row>
    <row r="51443" spans="37:37" ht="12.75">
      <c r="AK51443" s="121"/>
    </row>
    <row r="51444" spans="37:37" ht="12.75">
      <c r="AK51444" s="121"/>
    </row>
    <row r="51445" spans="37:37" ht="12.75">
      <c r="AK51445" s="121"/>
    </row>
    <row r="51446" spans="37:37" ht="12.75">
      <c r="AK51446" s="121"/>
    </row>
    <row r="51447" spans="37:37" ht="12.75">
      <c r="AK51447" s="121"/>
    </row>
    <row r="51448" spans="37:37" ht="12.75">
      <c r="AK51448" s="121"/>
    </row>
    <row r="51449" spans="37:37" ht="12.75">
      <c r="AK51449" s="121"/>
    </row>
    <row r="51450" spans="37:37" ht="12.75">
      <c r="AK51450" s="121"/>
    </row>
    <row r="51451" spans="37:37" ht="12.75">
      <c r="AK51451" s="121"/>
    </row>
    <row r="51452" spans="37:37" ht="12.75">
      <c r="AK51452" s="121"/>
    </row>
    <row r="51453" spans="37:37" ht="12.75">
      <c r="AK51453" s="121"/>
    </row>
    <row r="51454" spans="37:37" ht="12.75">
      <c r="AK51454" s="121"/>
    </row>
    <row r="51455" spans="37:37" ht="12.75">
      <c r="AK51455" s="121"/>
    </row>
    <row r="51456" spans="37:37" ht="12.75">
      <c r="AK51456" s="121"/>
    </row>
    <row r="51457" spans="37:37" ht="12.75">
      <c r="AK51457" s="121"/>
    </row>
    <row r="51458" spans="37:37" ht="12.75">
      <c r="AK51458" s="121"/>
    </row>
    <row r="51459" spans="37:37" ht="12.75">
      <c r="AK51459" s="121"/>
    </row>
    <row r="51460" spans="37:37" ht="12.75">
      <c r="AK51460" s="121"/>
    </row>
    <row r="51461" spans="37:37" ht="12.75">
      <c r="AK51461" s="121"/>
    </row>
    <row r="51462" spans="37:37" ht="12.75">
      <c r="AK51462" s="121"/>
    </row>
    <row r="51463" spans="37:37" ht="12.75">
      <c r="AK51463" s="121"/>
    </row>
    <row r="51464" spans="37:37" ht="12.75">
      <c r="AK51464" s="121"/>
    </row>
    <row r="51465" spans="37:37" ht="12.75">
      <c r="AK51465" s="121"/>
    </row>
    <row r="51466" spans="37:37" ht="12.75">
      <c r="AK51466" s="121"/>
    </row>
    <row r="51467" spans="37:37" ht="12.75">
      <c r="AK51467" s="121"/>
    </row>
    <row r="51468" spans="37:37" ht="12.75">
      <c r="AK51468" s="121"/>
    </row>
    <row r="51469" spans="37:37" ht="12.75">
      <c r="AK51469" s="121"/>
    </row>
    <row r="51470" spans="37:37" ht="12.75">
      <c r="AK51470" s="121"/>
    </row>
    <row r="51471" spans="37:37" ht="12.75">
      <c r="AK51471" s="121"/>
    </row>
    <row r="51472" spans="37:37" ht="12.75">
      <c r="AK51472" s="121"/>
    </row>
    <row r="51473" spans="37:37" ht="12.75">
      <c r="AK51473" s="121"/>
    </row>
    <row r="51474" spans="37:37" ht="12.75">
      <c r="AK51474" s="121"/>
    </row>
    <row r="51475" spans="37:37" ht="12.75">
      <c r="AK51475" s="121"/>
    </row>
    <row r="51476" spans="37:37" ht="12.75">
      <c r="AK51476" s="121"/>
    </row>
    <row r="51477" spans="37:37" ht="12.75">
      <c r="AK51477" s="121"/>
    </row>
    <row r="51478" spans="37:37" ht="12.75">
      <c r="AK51478" s="121"/>
    </row>
    <row r="51479" spans="37:37" ht="12.75">
      <c r="AK51479" s="121"/>
    </row>
    <row r="51480" spans="37:37" ht="12.75">
      <c r="AK51480" s="121"/>
    </row>
    <row r="51481" spans="37:37" ht="12.75">
      <c r="AK51481" s="121"/>
    </row>
    <row r="51482" spans="37:37" ht="12.75">
      <c r="AK51482" s="121"/>
    </row>
    <row r="51483" spans="37:37" ht="12.75">
      <c r="AK51483" s="121"/>
    </row>
    <row r="51484" spans="37:37" ht="12.75">
      <c r="AK51484" s="121"/>
    </row>
    <row r="51485" spans="37:37" ht="12.75">
      <c r="AK51485" s="121"/>
    </row>
    <row r="51486" spans="37:37" ht="12.75">
      <c r="AK51486" s="121"/>
    </row>
    <row r="51487" spans="37:37" ht="12.75">
      <c r="AK51487" s="121"/>
    </row>
    <row r="51488" spans="37:37" ht="12.75">
      <c r="AK51488" s="121"/>
    </row>
    <row r="51489" spans="37:37" ht="12.75">
      <c r="AK51489" s="121"/>
    </row>
    <row r="51490" spans="37:37" ht="12.75">
      <c r="AK51490" s="121"/>
    </row>
    <row r="51491" spans="37:37" ht="12.75">
      <c r="AK51491" s="121"/>
    </row>
    <row r="51492" spans="37:37" ht="12.75">
      <c r="AK51492" s="121"/>
    </row>
    <row r="51493" spans="37:37" ht="12.75">
      <c r="AK51493" s="121"/>
    </row>
    <row r="51494" spans="37:37" ht="12.75">
      <c r="AK51494" s="121"/>
    </row>
    <row r="51495" spans="37:37" ht="12.75">
      <c r="AK51495" s="121"/>
    </row>
    <row r="51496" spans="37:37" ht="12.75">
      <c r="AK51496" s="121"/>
    </row>
    <row r="51497" spans="37:37" ht="12.75">
      <c r="AK51497" s="121"/>
    </row>
    <row r="51498" spans="37:37" ht="12.75">
      <c r="AK51498" s="121"/>
    </row>
    <row r="51499" spans="37:37" ht="12.75">
      <c r="AK51499" s="121"/>
    </row>
    <row r="51500" spans="37:37" ht="12.75">
      <c r="AK51500" s="121"/>
    </row>
    <row r="51501" spans="37:37" ht="12.75">
      <c r="AK51501" s="121"/>
    </row>
    <row r="51502" spans="37:37" ht="12.75">
      <c r="AK51502" s="121"/>
    </row>
    <row r="51503" spans="37:37" ht="12.75">
      <c r="AK51503" s="121"/>
    </row>
    <row r="51504" spans="37:37" ht="12.75">
      <c r="AK51504" s="121"/>
    </row>
    <row r="51505" spans="37:37" ht="12.75">
      <c r="AK51505" s="121"/>
    </row>
    <row r="51506" spans="37:37" ht="12.75">
      <c r="AK51506" s="121"/>
    </row>
    <row r="51507" spans="37:37" ht="12.75">
      <c r="AK51507" s="121"/>
    </row>
    <row r="51508" spans="37:37" ht="12.75">
      <c r="AK51508" s="121"/>
    </row>
    <row r="51509" spans="37:37" ht="12.75">
      <c r="AK51509" s="121"/>
    </row>
    <row r="51510" spans="37:37" ht="12.75">
      <c r="AK51510" s="121"/>
    </row>
    <row r="51511" spans="37:37" ht="12.75">
      <c r="AK51511" s="121"/>
    </row>
    <row r="51512" spans="37:37" ht="12.75">
      <c r="AK51512" s="121"/>
    </row>
    <row r="51513" spans="37:37" ht="12.75">
      <c r="AK51513" s="121"/>
    </row>
    <row r="51514" spans="37:37" ht="12.75">
      <c r="AK51514" s="121"/>
    </row>
    <row r="51515" spans="37:37" ht="12.75">
      <c r="AK51515" s="121"/>
    </row>
    <row r="51516" spans="37:37" ht="12.75">
      <c r="AK51516" s="121"/>
    </row>
    <row r="51517" spans="37:37" ht="12.75">
      <c r="AK51517" s="121"/>
    </row>
    <row r="51518" spans="37:37" ht="12.75">
      <c r="AK51518" s="121"/>
    </row>
    <row r="51519" spans="37:37" ht="12.75">
      <c r="AK51519" s="121"/>
    </row>
    <row r="51520" spans="37:37" ht="12.75">
      <c r="AK51520" s="121"/>
    </row>
    <row r="51521" spans="37:37" ht="12.75">
      <c r="AK51521" s="121"/>
    </row>
    <row r="51522" spans="37:37" ht="12.75">
      <c r="AK51522" s="121"/>
    </row>
    <row r="51523" spans="37:37" ht="12.75">
      <c r="AK51523" s="121"/>
    </row>
    <row r="51524" spans="37:37" ht="12.75">
      <c r="AK51524" s="121"/>
    </row>
    <row r="51525" spans="37:37" ht="12.75">
      <c r="AK51525" s="121"/>
    </row>
    <row r="51526" spans="37:37" ht="12.75">
      <c r="AK51526" s="121"/>
    </row>
    <row r="51527" spans="37:37" ht="12.75">
      <c r="AK51527" s="121"/>
    </row>
    <row r="51528" spans="37:37" ht="12.75">
      <c r="AK51528" s="121"/>
    </row>
    <row r="51529" spans="37:37" ht="12.75">
      <c r="AK51529" s="121"/>
    </row>
    <row r="51530" spans="37:37" ht="12.75">
      <c r="AK51530" s="121"/>
    </row>
    <row r="51531" spans="37:37" ht="12.75">
      <c r="AK51531" s="121"/>
    </row>
    <row r="51532" spans="37:37" ht="12.75">
      <c r="AK51532" s="121"/>
    </row>
    <row r="51533" spans="37:37" ht="12.75">
      <c r="AK51533" s="121"/>
    </row>
    <row r="51534" spans="37:37" ht="12.75">
      <c r="AK51534" s="121"/>
    </row>
    <row r="51535" spans="37:37" ht="12.75">
      <c r="AK51535" s="121"/>
    </row>
    <row r="51536" spans="37:37" ht="12.75">
      <c r="AK51536" s="121"/>
    </row>
    <row r="51537" spans="37:37" ht="12.75">
      <c r="AK51537" s="121"/>
    </row>
    <row r="51538" spans="37:37" ht="12.75">
      <c r="AK51538" s="121"/>
    </row>
    <row r="51539" spans="37:37" ht="12.75">
      <c r="AK51539" s="121"/>
    </row>
    <row r="51540" spans="37:37" ht="12.75">
      <c r="AK51540" s="121"/>
    </row>
    <row r="51541" spans="37:37" ht="12.75">
      <c r="AK51541" s="121"/>
    </row>
    <row r="51542" spans="37:37" ht="12.75">
      <c r="AK51542" s="121"/>
    </row>
    <row r="51543" spans="37:37" ht="12.75">
      <c r="AK51543" s="121"/>
    </row>
    <row r="51544" spans="37:37" ht="12.75">
      <c r="AK51544" s="121"/>
    </row>
    <row r="51545" spans="37:37" ht="12.75">
      <c r="AK51545" s="121"/>
    </row>
    <row r="51546" spans="37:37" ht="12.75">
      <c r="AK51546" s="121"/>
    </row>
    <row r="51547" spans="37:37" ht="12.75">
      <c r="AK51547" s="121"/>
    </row>
    <row r="51548" spans="37:37" ht="12.75">
      <c r="AK51548" s="121"/>
    </row>
    <row r="51549" spans="37:37" ht="12.75">
      <c r="AK51549" s="121"/>
    </row>
    <row r="51550" spans="37:37" ht="12.75">
      <c r="AK51550" s="121"/>
    </row>
    <row r="51551" spans="37:37" ht="12.75">
      <c r="AK51551" s="121"/>
    </row>
    <row r="51552" spans="37:37" ht="12.75">
      <c r="AK51552" s="121"/>
    </row>
    <row r="51553" spans="37:37" ht="12.75">
      <c r="AK51553" s="121"/>
    </row>
    <row r="51554" spans="37:37" ht="12.75">
      <c r="AK51554" s="121"/>
    </row>
    <row r="51555" spans="37:37" ht="12.75">
      <c r="AK51555" s="121"/>
    </row>
    <row r="51556" spans="37:37" ht="12.75">
      <c r="AK51556" s="121"/>
    </row>
    <row r="51557" spans="37:37" ht="12.75">
      <c r="AK51557" s="121"/>
    </row>
    <row r="51558" spans="37:37" ht="12.75">
      <c r="AK51558" s="121"/>
    </row>
    <row r="51559" spans="37:37" ht="12.75">
      <c r="AK51559" s="121"/>
    </row>
    <row r="51560" spans="37:37" ht="12.75">
      <c r="AK51560" s="121"/>
    </row>
    <row r="51561" spans="37:37" ht="12.75">
      <c r="AK51561" s="121"/>
    </row>
    <row r="51562" spans="37:37" ht="12.75">
      <c r="AK51562" s="121"/>
    </row>
    <row r="51563" spans="37:37" ht="12.75">
      <c r="AK51563" s="121"/>
    </row>
    <row r="51564" spans="37:37" ht="12.75">
      <c r="AK51564" s="121"/>
    </row>
    <row r="51565" spans="37:37" ht="12.75">
      <c r="AK51565" s="121"/>
    </row>
    <row r="51566" spans="37:37" ht="12.75">
      <c r="AK51566" s="121"/>
    </row>
    <row r="51567" spans="37:37" ht="12.75">
      <c r="AK51567" s="121"/>
    </row>
    <row r="51568" spans="37:37" ht="12.75">
      <c r="AK51568" s="121"/>
    </row>
    <row r="51569" spans="37:37" ht="12.75">
      <c r="AK51569" s="121"/>
    </row>
    <row r="51570" spans="37:37" ht="12.75">
      <c r="AK51570" s="121"/>
    </row>
    <row r="51571" spans="37:37" ht="12.75">
      <c r="AK51571" s="121"/>
    </row>
    <row r="51572" spans="37:37" ht="12.75">
      <c r="AK51572" s="121"/>
    </row>
    <row r="51573" spans="37:37" ht="12.75">
      <c r="AK51573" s="121"/>
    </row>
    <row r="51574" spans="37:37" ht="12.75">
      <c r="AK51574" s="121"/>
    </row>
    <row r="51575" spans="37:37" ht="12.75">
      <c r="AK51575" s="121"/>
    </row>
    <row r="51576" spans="37:37" ht="12.75">
      <c r="AK51576" s="121"/>
    </row>
    <row r="51577" spans="37:37" ht="12.75">
      <c r="AK51577" s="121"/>
    </row>
    <row r="51578" spans="37:37" ht="12.75">
      <c r="AK51578" s="121"/>
    </row>
    <row r="51579" spans="37:37" ht="12.75">
      <c r="AK51579" s="121"/>
    </row>
    <row r="51580" spans="37:37" ht="12.75">
      <c r="AK51580" s="121"/>
    </row>
    <row r="51581" spans="37:37" ht="12.75">
      <c r="AK51581" s="121"/>
    </row>
    <row r="51582" spans="37:37" ht="12.75">
      <c r="AK51582" s="121"/>
    </row>
    <row r="51583" spans="37:37" ht="12.75">
      <c r="AK51583" s="121"/>
    </row>
    <row r="51584" spans="37:37" ht="12.75">
      <c r="AK51584" s="121"/>
    </row>
    <row r="51585" spans="37:37" ht="12.75">
      <c r="AK51585" s="121"/>
    </row>
    <row r="51586" spans="37:37" ht="12.75">
      <c r="AK51586" s="121"/>
    </row>
    <row r="51587" spans="37:37" ht="12.75">
      <c r="AK51587" s="121"/>
    </row>
    <row r="51588" spans="37:37" ht="12.75">
      <c r="AK51588" s="121"/>
    </row>
    <row r="51589" spans="37:37" ht="12.75">
      <c r="AK51589" s="121"/>
    </row>
    <row r="51590" spans="37:37" ht="12.75">
      <c r="AK51590" s="121"/>
    </row>
    <row r="51591" spans="37:37" ht="12.75">
      <c r="AK51591" s="121"/>
    </row>
    <row r="51592" spans="37:37" ht="12.75">
      <c r="AK51592" s="121"/>
    </row>
    <row r="51593" spans="37:37" ht="12.75">
      <c r="AK51593" s="121"/>
    </row>
    <row r="51594" spans="37:37" ht="12.75">
      <c r="AK51594" s="121"/>
    </row>
    <row r="51595" spans="37:37" ht="12.75">
      <c r="AK51595" s="121"/>
    </row>
    <row r="51596" spans="37:37" ht="12.75">
      <c r="AK51596" s="121"/>
    </row>
    <row r="51597" spans="37:37" ht="12.75">
      <c r="AK51597" s="121"/>
    </row>
    <row r="51598" spans="37:37" ht="12.75">
      <c r="AK51598" s="121"/>
    </row>
    <row r="51599" spans="37:37" ht="12.75">
      <c r="AK51599" s="121"/>
    </row>
    <row r="51600" spans="37:37" ht="12.75">
      <c r="AK51600" s="121"/>
    </row>
    <row r="51601" spans="37:37" ht="12.75">
      <c r="AK51601" s="121"/>
    </row>
    <row r="51602" spans="37:37" ht="12.75">
      <c r="AK51602" s="121"/>
    </row>
    <row r="51603" spans="37:37" ht="12.75">
      <c r="AK51603" s="121"/>
    </row>
    <row r="51604" spans="37:37" ht="12.75">
      <c r="AK51604" s="121"/>
    </row>
    <row r="51605" spans="37:37" ht="12.75">
      <c r="AK51605" s="121"/>
    </row>
    <row r="51606" spans="37:37" ht="12.75">
      <c r="AK51606" s="121"/>
    </row>
    <row r="51607" spans="37:37" ht="12.75">
      <c r="AK51607" s="121"/>
    </row>
    <row r="51608" spans="37:37" ht="12.75">
      <c r="AK51608" s="121"/>
    </row>
    <row r="51609" spans="37:37" ht="12.75">
      <c r="AK51609" s="121"/>
    </row>
    <row r="51610" spans="37:37" ht="12.75">
      <c r="AK51610" s="121"/>
    </row>
    <row r="51611" spans="37:37" ht="12.75">
      <c r="AK51611" s="121"/>
    </row>
    <row r="51612" spans="37:37" ht="12.75">
      <c r="AK51612" s="121"/>
    </row>
    <row r="51613" spans="37:37" ht="12.75">
      <c r="AK51613" s="121"/>
    </row>
    <row r="51614" spans="37:37" ht="12.75">
      <c r="AK51614" s="121"/>
    </row>
    <row r="51615" spans="37:37" ht="12.75">
      <c r="AK51615" s="121"/>
    </row>
    <row r="51616" spans="37:37" ht="12.75">
      <c r="AK51616" s="121"/>
    </row>
    <row r="51617" spans="37:37" ht="12.75">
      <c r="AK51617" s="121"/>
    </row>
    <row r="51618" spans="37:37" ht="12.75">
      <c r="AK51618" s="121"/>
    </row>
    <row r="51619" spans="37:37" ht="12.75">
      <c r="AK51619" s="121"/>
    </row>
    <row r="51620" spans="37:37" ht="12.75">
      <c r="AK51620" s="121"/>
    </row>
    <row r="51621" spans="37:37" ht="12.75">
      <c r="AK51621" s="121"/>
    </row>
    <row r="51622" spans="37:37" ht="12.75">
      <c r="AK51622" s="121"/>
    </row>
    <row r="51623" spans="37:37" ht="12.75">
      <c r="AK51623" s="121"/>
    </row>
    <row r="51624" spans="37:37" ht="12.75">
      <c r="AK51624" s="121"/>
    </row>
    <row r="51625" spans="37:37" ht="12.75">
      <c r="AK51625" s="121"/>
    </row>
    <row r="51626" spans="37:37" ht="12.75">
      <c r="AK51626" s="121"/>
    </row>
    <row r="51627" spans="37:37" ht="12.75">
      <c r="AK51627" s="121"/>
    </row>
    <row r="51628" spans="37:37" ht="12.75">
      <c r="AK51628" s="121"/>
    </row>
    <row r="51629" spans="37:37" ht="12.75">
      <c r="AK51629" s="121"/>
    </row>
    <row r="51630" spans="37:37" ht="12.75">
      <c r="AK51630" s="121"/>
    </row>
    <row r="51631" spans="37:37" ht="12.75">
      <c r="AK51631" s="121"/>
    </row>
    <row r="51632" spans="37:37" ht="12.75">
      <c r="AK51632" s="121"/>
    </row>
    <row r="51633" spans="37:37" ht="12.75">
      <c r="AK51633" s="121"/>
    </row>
    <row r="51634" spans="37:37" ht="12.75">
      <c r="AK51634" s="121"/>
    </row>
    <row r="51635" spans="37:37" ht="12.75">
      <c r="AK51635" s="121"/>
    </row>
    <row r="51636" spans="37:37" ht="12.75">
      <c r="AK51636" s="121"/>
    </row>
    <row r="51637" spans="37:37" ht="12.75">
      <c r="AK51637" s="121"/>
    </row>
    <row r="51638" spans="37:37" ht="12.75">
      <c r="AK51638" s="121"/>
    </row>
    <row r="51639" spans="37:37" ht="12.75">
      <c r="AK51639" s="121"/>
    </row>
    <row r="51640" spans="37:37" ht="12.75">
      <c r="AK51640" s="121"/>
    </row>
    <row r="51641" spans="37:37" ht="12.75">
      <c r="AK51641" s="121"/>
    </row>
    <row r="51642" spans="37:37" ht="12.75">
      <c r="AK51642" s="121"/>
    </row>
    <row r="51643" spans="37:37" ht="12.75">
      <c r="AK51643" s="121"/>
    </row>
    <row r="51644" spans="37:37" ht="12.75">
      <c r="AK51644" s="121"/>
    </row>
    <row r="51645" spans="37:37" ht="12.75">
      <c r="AK51645" s="121"/>
    </row>
    <row r="51646" spans="37:37" ht="12.75">
      <c r="AK51646" s="121"/>
    </row>
    <row r="51647" spans="37:37" ht="12.75">
      <c r="AK51647" s="121"/>
    </row>
    <row r="51648" spans="37:37" ht="12.75">
      <c r="AK51648" s="121"/>
    </row>
    <row r="51649" spans="37:37" ht="12.75">
      <c r="AK51649" s="121"/>
    </row>
    <row r="51650" spans="37:37" ht="12.75">
      <c r="AK51650" s="121"/>
    </row>
    <row r="51651" spans="37:37" ht="12.75">
      <c r="AK51651" s="121"/>
    </row>
    <row r="51652" spans="37:37" ht="12.75">
      <c r="AK51652" s="121"/>
    </row>
    <row r="51653" spans="37:37" ht="12.75">
      <c r="AK51653" s="121"/>
    </row>
    <row r="51654" spans="37:37" ht="12.75">
      <c r="AK51654" s="121"/>
    </row>
    <row r="51655" spans="37:37" ht="12.75">
      <c r="AK51655" s="121"/>
    </row>
    <row r="51656" spans="37:37" ht="12.75">
      <c r="AK51656" s="121"/>
    </row>
    <row r="51657" spans="37:37" ht="12.75">
      <c r="AK51657" s="121"/>
    </row>
    <row r="51658" spans="37:37" ht="12.75">
      <c r="AK51658" s="121"/>
    </row>
    <row r="51659" spans="37:37" ht="12.75">
      <c r="AK51659" s="121"/>
    </row>
    <row r="51660" spans="37:37" ht="12.75">
      <c r="AK51660" s="121"/>
    </row>
    <row r="51661" spans="37:37" ht="12.75">
      <c r="AK51661" s="121"/>
    </row>
    <row r="51662" spans="37:37" ht="12.75">
      <c r="AK51662" s="121"/>
    </row>
    <row r="51663" spans="37:37" ht="12.75">
      <c r="AK51663" s="121"/>
    </row>
    <row r="51664" spans="37:37" ht="12.75">
      <c r="AK51664" s="121"/>
    </row>
    <row r="51665" spans="37:37" ht="12.75">
      <c r="AK51665" s="121"/>
    </row>
    <row r="51666" spans="37:37" ht="12.75">
      <c r="AK51666" s="121"/>
    </row>
    <row r="51667" spans="37:37" ht="12.75">
      <c r="AK51667" s="121"/>
    </row>
    <row r="51668" spans="37:37" ht="12.75">
      <c r="AK51668" s="121"/>
    </row>
    <row r="51669" spans="37:37" ht="12.75">
      <c r="AK51669" s="121"/>
    </row>
    <row r="51670" spans="37:37" ht="12.75">
      <c r="AK51670" s="121"/>
    </row>
    <row r="51671" spans="37:37" ht="12.75">
      <c r="AK51671" s="121"/>
    </row>
    <row r="51672" spans="37:37" ht="12.75">
      <c r="AK51672" s="121"/>
    </row>
    <row r="51673" spans="37:37" ht="12.75">
      <c r="AK51673" s="121"/>
    </row>
    <row r="51674" spans="37:37" ht="12.75">
      <c r="AK51674" s="121"/>
    </row>
    <row r="51675" spans="37:37" ht="12.75">
      <c r="AK51675" s="121"/>
    </row>
    <row r="51676" spans="37:37" ht="12.75">
      <c r="AK51676" s="121"/>
    </row>
    <row r="51677" spans="37:37" ht="12.75">
      <c r="AK51677" s="121"/>
    </row>
    <row r="51678" spans="37:37" ht="12.75">
      <c r="AK51678" s="121"/>
    </row>
    <row r="51679" spans="37:37" ht="12.75">
      <c r="AK51679" s="121"/>
    </row>
    <row r="51680" spans="37:37" ht="12.75">
      <c r="AK51680" s="121"/>
    </row>
    <row r="51681" spans="37:37" ht="12.75">
      <c r="AK51681" s="121"/>
    </row>
    <row r="51682" spans="37:37" ht="12.75">
      <c r="AK51682" s="121"/>
    </row>
    <row r="51683" spans="37:37" ht="12.75">
      <c r="AK51683" s="121"/>
    </row>
    <row r="51684" spans="37:37" ht="12.75">
      <c r="AK51684" s="121"/>
    </row>
    <row r="51685" spans="37:37" ht="12.75">
      <c r="AK51685" s="121"/>
    </row>
    <row r="51686" spans="37:37" ht="12.75">
      <c r="AK51686" s="121"/>
    </row>
    <row r="51687" spans="37:37" ht="12.75">
      <c r="AK51687" s="121"/>
    </row>
    <row r="51688" spans="37:37" ht="12.75">
      <c r="AK51688" s="121"/>
    </row>
    <row r="51689" spans="37:37" ht="12.75">
      <c r="AK51689" s="121"/>
    </row>
    <row r="51690" spans="37:37" ht="12.75">
      <c r="AK51690" s="121"/>
    </row>
    <row r="51691" spans="37:37" ht="12.75">
      <c r="AK51691" s="121"/>
    </row>
    <row r="51692" spans="37:37" ht="12.75">
      <c r="AK51692" s="121"/>
    </row>
    <row r="51693" spans="37:37" ht="12.75">
      <c r="AK51693" s="121"/>
    </row>
    <row r="51694" spans="37:37" ht="12.75">
      <c r="AK51694" s="121"/>
    </row>
    <row r="51695" spans="37:37" ht="12.75">
      <c r="AK51695" s="121"/>
    </row>
    <row r="51696" spans="37:37" ht="12.75">
      <c r="AK51696" s="121"/>
    </row>
    <row r="51697" spans="37:37" ht="12.75">
      <c r="AK51697" s="121"/>
    </row>
    <row r="51698" spans="37:37" ht="12.75">
      <c r="AK51698" s="121"/>
    </row>
    <row r="51699" spans="37:37" ht="12.75">
      <c r="AK51699" s="121"/>
    </row>
    <row r="51700" spans="37:37" ht="12.75">
      <c r="AK51700" s="121"/>
    </row>
    <row r="51701" spans="37:37" ht="12.75">
      <c r="AK51701" s="121"/>
    </row>
    <row r="51702" spans="37:37" ht="12.75">
      <c r="AK51702" s="121"/>
    </row>
    <row r="51703" spans="37:37" ht="12.75">
      <c r="AK51703" s="121"/>
    </row>
    <row r="51704" spans="37:37" ht="12.75">
      <c r="AK51704" s="121"/>
    </row>
    <row r="51705" spans="37:37" ht="12.75">
      <c r="AK51705" s="121"/>
    </row>
    <row r="51706" spans="37:37" ht="12.75">
      <c r="AK51706" s="121"/>
    </row>
    <row r="51707" spans="37:37" ht="12.75">
      <c r="AK51707" s="121"/>
    </row>
    <row r="51708" spans="37:37" ht="12.75">
      <c r="AK51708" s="121"/>
    </row>
    <row r="51709" spans="37:37" ht="12.75">
      <c r="AK51709" s="121"/>
    </row>
    <row r="51710" spans="37:37" ht="12.75">
      <c r="AK51710" s="121"/>
    </row>
    <row r="51711" spans="37:37" ht="12.75">
      <c r="AK51711" s="121"/>
    </row>
    <row r="51712" spans="37:37" ht="12.75">
      <c r="AK51712" s="121"/>
    </row>
    <row r="51713" spans="37:37" ht="12.75">
      <c r="AK51713" s="121"/>
    </row>
    <row r="51714" spans="37:37" ht="12.75">
      <c r="AK51714" s="121"/>
    </row>
    <row r="51715" spans="37:37" ht="12.75">
      <c r="AK51715" s="121"/>
    </row>
    <row r="51716" spans="37:37" ht="12.75">
      <c r="AK51716" s="121"/>
    </row>
    <row r="51717" spans="37:37" ht="12.75">
      <c r="AK51717" s="121"/>
    </row>
    <row r="51718" spans="37:37" ht="12.75">
      <c r="AK51718" s="121"/>
    </row>
    <row r="51719" spans="37:37" ht="12.75">
      <c r="AK51719" s="121"/>
    </row>
    <row r="51720" spans="37:37" ht="12.75">
      <c r="AK51720" s="121"/>
    </row>
    <row r="51721" spans="37:37" ht="12.75">
      <c r="AK51721" s="121"/>
    </row>
    <row r="51722" spans="37:37" ht="12.75">
      <c r="AK51722" s="121"/>
    </row>
    <row r="51723" spans="37:37" ht="12.75">
      <c r="AK51723" s="121"/>
    </row>
    <row r="51724" spans="37:37" ht="12.75">
      <c r="AK51724" s="121"/>
    </row>
    <row r="51725" spans="37:37" ht="12.75">
      <c r="AK51725" s="121"/>
    </row>
    <row r="51726" spans="37:37" ht="12.75">
      <c r="AK51726" s="121"/>
    </row>
    <row r="51727" spans="37:37" ht="12.75">
      <c r="AK51727" s="121"/>
    </row>
    <row r="51728" spans="37:37" ht="12.75">
      <c r="AK51728" s="121"/>
    </row>
    <row r="51729" spans="37:37" ht="12.75">
      <c r="AK51729" s="121"/>
    </row>
    <row r="51730" spans="37:37" ht="12.75">
      <c r="AK51730" s="121"/>
    </row>
    <row r="51731" spans="37:37" ht="12.75">
      <c r="AK51731" s="121"/>
    </row>
    <row r="51732" spans="37:37" ht="12.75">
      <c r="AK51732" s="121"/>
    </row>
    <row r="51733" spans="37:37" ht="12.75">
      <c r="AK51733" s="121"/>
    </row>
    <row r="51734" spans="37:37" ht="12.75">
      <c r="AK51734" s="121"/>
    </row>
    <row r="51735" spans="37:37" ht="12.75">
      <c r="AK51735" s="121"/>
    </row>
    <row r="51736" spans="37:37" ht="12.75">
      <c r="AK51736" s="121"/>
    </row>
    <row r="51737" spans="37:37" ht="12.75">
      <c r="AK51737" s="121"/>
    </row>
    <row r="51738" spans="37:37" ht="12.75">
      <c r="AK51738" s="121"/>
    </row>
    <row r="51739" spans="37:37" ht="12.75">
      <c r="AK51739" s="121"/>
    </row>
    <row r="51740" spans="37:37" ht="12.75">
      <c r="AK51740" s="121"/>
    </row>
    <row r="51741" spans="37:37" ht="12.75">
      <c r="AK51741" s="121"/>
    </row>
    <row r="51742" spans="37:37" ht="12.75">
      <c r="AK51742" s="121"/>
    </row>
    <row r="51743" spans="37:37" ht="12.75">
      <c r="AK51743" s="121"/>
    </row>
    <row r="51744" spans="37:37" ht="12.75">
      <c r="AK51744" s="121"/>
    </row>
    <row r="51745" spans="37:37" ht="12.75">
      <c r="AK51745" s="121"/>
    </row>
    <row r="51746" spans="37:37" ht="12.75">
      <c r="AK51746" s="121"/>
    </row>
    <row r="51747" spans="37:37" ht="12.75">
      <c r="AK51747" s="121"/>
    </row>
    <row r="51748" spans="37:37" ht="12.75">
      <c r="AK51748" s="121"/>
    </row>
    <row r="51749" spans="37:37" ht="12.75">
      <c r="AK51749" s="121"/>
    </row>
    <row r="51750" spans="37:37" ht="12.75">
      <c r="AK51750" s="121"/>
    </row>
    <row r="51751" spans="37:37" ht="12.75">
      <c r="AK51751" s="121"/>
    </row>
    <row r="51752" spans="37:37" ht="12.75">
      <c r="AK51752" s="121"/>
    </row>
    <row r="51753" spans="37:37" ht="12.75">
      <c r="AK51753" s="121"/>
    </row>
    <row r="51754" spans="37:37" ht="12.75">
      <c r="AK51754" s="121"/>
    </row>
    <row r="51755" spans="37:37" ht="12.75">
      <c r="AK51755" s="121"/>
    </row>
    <row r="51756" spans="37:37" ht="12.75">
      <c r="AK51756" s="121"/>
    </row>
    <row r="51757" spans="37:37" ht="12.75">
      <c r="AK51757" s="121"/>
    </row>
    <row r="51758" spans="37:37" ht="12.75">
      <c r="AK51758" s="121"/>
    </row>
    <row r="51759" spans="37:37" ht="12.75">
      <c r="AK51759" s="121"/>
    </row>
    <row r="51760" spans="37:37" ht="12.75">
      <c r="AK51760" s="121"/>
    </row>
    <row r="51761" spans="37:37" ht="12.75">
      <c r="AK51761" s="121"/>
    </row>
    <row r="51762" spans="37:37" ht="12.75">
      <c r="AK51762" s="121"/>
    </row>
    <row r="51763" spans="37:37" ht="12.75">
      <c r="AK51763" s="121"/>
    </row>
    <row r="51764" spans="37:37" ht="12.75">
      <c r="AK51764" s="121"/>
    </row>
    <row r="51765" spans="37:37" ht="12.75">
      <c r="AK51765" s="121"/>
    </row>
    <row r="51766" spans="37:37" ht="12.75">
      <c r="AK51766" s="121"/>
    </row>
    <row r="51767" spans="37:37" ht="12.75">
      <c r="AK51767" s="121"/>
    </row>
    <row r="51768" spans="37:37" ht="12.75">
      <c r="AK51768" s="121"/>
    </row>
    <row r="51769" spans="37:37" ht="12.75">
      <c r="AK51769" s="121"/>
    </row>
    <row r="51770" spans="37:37" ht="12.75">
      <c r="AK51770" s="121"/>
    </row>
    <row r="51771" spans="37:37" ht="12.75">
      <c r="AK51771" s="121"/>
    </row>
    <row r="51772" spans="37:37" ht="12.75">
      <c r="AK51772" s="121"/>
    </row>
    <row r="51773" spans="37:37" ht="12.75">
      <c r="AK51773" s="121"/>
    </row>
    <row r="51774" spans="37:37" ht="12.75">
      <c r="AK51774" s="121"/>
    </row>
    <row r="51775" spans="37:37" ht="12.75">
      <c r="AK51775" s="121"/>
    </row>
    <row r="51776" spans="37:37" ht="12.75">
      <c r="AK51776" s="121"/>
    </row>
    <row r="51777" spans="37:37" ht="12.75">
      <c r="AK51777" s="121"/>
    </row>
    <row r="51778" spans="37:37" ht="12.75">
      <c r="AK51778" s="121"/>
    </row>
    <row r="51779" spans="37:37" ht="12.75">
      <c r="AK51779" s="121"/>
    </row>
    <row r="51780" spans="37:37" ht="12.75">
      <c r="AK51780" s="121"/>
    </row>
    <row r="51781" spans="37:37" ht="12.75">
      <c r="AK51781" s="121"/>
    </row>
    <row r="51782" spans="37:37" ht="12.75">
      <c r="AK51782" s="121"/>
    </row>
    <row r="51783" spans="37:37" ht="12.75">
      <c r="AK51783" s="121"/>
    </row>
    <row r="51784" spans="37:37" ht="12.75">
      <c r="AK51784" s="121"/>
    </row>
    <row r="51785" spans="37:37" ht="12.75">
      <c r="AK51785" s="121"/>
    </row>
    <row r="51786" spans="37:37" ht="12.75">
      <c r="AK51786" s="121"/>
    </row>
    <row r="51787" spans="37:37" ht="12.75">
      <c r="AK51787" s="121"/>
    </row>
    <row r="51788" spans="37:37" ht="12.75">
      <c r="AK51788" s="121"/>
    </row>
    <row r="51789" spans="37:37" ht="12.75">
      <c r="AK51789" s="121"/>
    </row>
    <row r="51790" spans="37:37" ht="12.75">
      <c r="AK51790" s="121"/>
    </row>
    <row r="51791" spans="37:37" ht="12.75">
      <c r="AK51791" s="121"/>
    </row>
    <row r="51792" spans="37:37" ht="12.75">
      <c r="AK51792" s="121"/>
    </row>
    <row r="51793" spans="37:37" ht="12.75">
      <c r="AK51793" s="121"/>
    </row>
    <row r="51794" spans="37:37" ht="12.75">
      <c r="AK51794" s="121"/>
    </row>
    <row r="51795" spans="37:37" ht="12.75">
      <c r="AK51795" s="121"/>
    </row>
    <row r="51796" spans="37:37" ht="12.75">
      <c r="AK51796" s="121"/>
    </row>
    <row r="51797" spans="37:37" ht="12.75">
      <c r="AK51797" s="121"/>
    </row>
    <row r="51798" spans="37:37" ht="12.75">
      <c r="AK51798" s="121"/>
    </row>
    <row r="51799" spans="37:37" ht="12.75">
      <c r="AK51799" s="121"/>
    </row>
    <row r="51800" spans="37:37" ht="12.75">
      <c r="AK51800" s="121"/>
    </row>
    <row r="51801" spans="37:37" ht="12.75">
      <c r="AK51801" s="121"/>
    </row>
    <row r="51802" spans="37:37" ht="12.75">
      <c r="AK51802" s="121"/>
    </row>
    <row r="51803" spans="37:37" ht="12.75">
      <c r="AK51803" s="121"/>
    </row>
    <row r="51804" spans="37:37" ht="12.75">
      <c r="AK51804" s="121"/>
    </row>
    <row r="51805" spans="37:37" ht="12.75">
      <c r="AK51805" s="121"/>
    </row>
    <row r="51806" spans="37:37" ht="12.75">
      <c r="AK51806" s="121"/>
    </row>
    <row r="51807" spans="37:37" ht="12.75">
      <c r="AK51807" s="121"/>
    </row>
    <row r="51808" spans="37:37" ht="12.75">
      <c r="AK51808" s="121"/>
    </row>
    <row r="51809" spans="37:37" ht="12.75">
      <c r="AK51809" s="121"/>
    </row>
    <row r="51810" spans="37:37" ht="12.75">
      <c r="AK51810" s="121"/>
    </row>
    <row r="51811" spans="37:37" ht="12.75">
      <c r="AK51811" s="121"/>
    </row>
    <row r="51812" spans="37:37" ht="12.75">
      <c r="AK51812" s="121"/>
    </row>
    <row r="51813" spans="37:37" ht="12.75">
      <c r="AK51813" s="121"/>
    </row>
    <row r="51814" spans="37:37" ht="12.75">
      <c r="AK51814" s="121"/>
    </row>
    <row r="51815" spans="37:37" ht="12.75">
      <c r="AK51815" s="121"/>
    </row>
    <row r="51816" spans="37:37" ht="12.75">
      <c r="AK51816" s="121"/>
    </row>
    <row r="51817" spans="37:37" ht="12.75">
      <c r="AK51817" s="121"/>
    </row>
    <row r="51818" spans="37:37" ht="12.75">
      <c r="AK51818" s="121"/>
    </row>
    <row r="51819" spans="37:37" ht="12.75">
      <c r="AK51819" s="121"/>
    </row>
    <row r="51820" spans="37:37" ht="12.75">
      <c r="AK51820" s="121"/>
    </row>
    <row r="51821" spans="37:37" ht="12.75">
      <c r="AK51821" s="121"/>
    </row>
    <row r="51822" spans="37:37" ht="12.75">
      <c r="AK51822" s="121"/>
    </row>
    <row r="51823" spans="37:37" ht="12.75">
      <c r="AK51823" s="121"/>
    </row>
    <row r="51824" spans="37:37" ht="12.75">
      <c r="AK51824" s="121"/>
    </row>
    <row r="51825" spans="37:37" ht="12.75">
      <c r="AK51825" s="121"/>
    </row>
    <row r="51826" spans="37:37" ht="12.75">
      <c r="AK51826" s="121"/>
    </row>
    <row r="51827" spans="37:37" ht="12.75">
      <c r="AK51827" s="121"/>
    </row>
    <row r="51828" spans="37:37" ht="12.75">
      <c r="AK51828" s="121"/>
    </row>
    <row r="51829" spans="37:37" ht="12.75">
      <c r="AK51829" s="121"/>
    </row>
    <row r="51830" spans="37:37" ht="12.75">
      <c r="AK51830" s="121"/>
    </row>
    <row r="51831" spans="37:37" ht="12.75">
      <c r="AK51831" s="121"/>
    </row>
    <row r="51832" spans="37:37" ht="12.75">
      <c r="AK51832" s="121"/>
    </row>
    <row r="51833" spans="37:37" ht="12.75">
      <c r="AK51833" s="121"/>
    </row>
    <row r="51834" spans="37:37" ht="12.75">
      <c r="AK51834" s="121"/>
    </row>
    <row r="51835" spans="37:37" ht="12.75">
      <c r="AK51835" s="121"/>
    </row>
    <row r="51836" spans="37:37" ht="12.75">
      <c r="AK51836" s="121"/>
    </row>
    <row r="51837" spans="37:37" ht="12.75">
      <c r="AK51837" s="121"/>
    </row>
    <row r="51838" spans="37:37" ht="12.75">
      <c r="AK51838" s="121"/>
    </row>
    <row r="51839" spans="37:37" ht="12.75">
      <c r="AK51839" s="121"/>
    </row>
    <row r="51840" spans="37:37" ht="12.75">
      <c r="AK51840" s="121"/>
    </row>
    <row r="51841" spans="37:37" ht="12.75">
      <c r="AK51841" s="121"/>
    </row>
    <row r="51842" spans="37:37" ht="12.75">
      <c r="AK51842" s="121"/>
    </row>
    <row r="51843" spans="37:37" ht="12.75">
      <c r="AK51843" s="121"/>
    </row>
    <row r="51844" spans="37:37" ht="12.75">
      <c r="AK51844" s="121"/>
    </row>
    <row r="51845" spans="37:37" ht="12.75">
      <c r="AK51845" s="121"/>
    </row>
    <row r="51846" spans="37:37" ht="12.75">
      <c r="AK51846" s="121"/>
    </row>
    <row r="51847" spans="37:37" ht="12.75">
      <c r="AK51847" s="121"/>
    </row>
    <row r="51848" spans="37:37" ht="12.75">
      <c r="AK51848" s="121"/>
    </row>
    <row r="51849" spans="37:37" ht="12.75">
      <c r="AK51849" s="121"/>
    </row>
    <row r="51850" spans="37:37" ht="12.75">
      <c r="AK51850" s="121"/>
    </row>
    <row r="51851" spans="37:37" ht="12.75">
      <c r="AK51851" s="121"/>
    </row>
    <row r="51852" spans="37:37" ht="12.75">
      <c r="AK51852" s="121"/>
    </row>
    <row r="51853" spans="37:37" ht="12.75">
      <c r="AK51853" s="121"/>
    </row>
    <row r="51854" spans="37:37" ht="12.75">
      <c r="AK51854" s="121"/>
    </row>
    <row r="51855" spans="37:37" ht="12.75">
      <c r="AK51855" s="121"/>
    </row>
    <row r="51856" spans="37:37" ht="12.75">
      <c r="AK51856" s="121"/>
    </row>
    <row r="51857" spans="37:37" ht="12.75">
      <c r="AK51857" s="121"/>
    </row>
    <row r="51858" spans="37:37" ht="12.75">
      <c r="AK51858" s="121"/>
    </row>
    <row r="51859" spans="37:37" ht="12.75">
      <c r="AK51859" s="121"/>
    </row>
    <row r="51860" spans="37:37" ht="12.75">
      <c r="AK51860" s="121"/>
    </row>
    <row r="51861" spans="37:37" ht="12.75">
      <c r="AK51861" s="121"/>
    </row>
    <row r="51862" spans="37:37" ht="12.75">
      <c r="AK51862" s="121"/>
    </row>
    <row r="51863" spans="37:37" ht="12.75">
      <c r="AK51863" s="121"/>
    </row>
    <row r="51864" spans="37:37" ht="12.75">
      <c r="AK51864" s="121"/>
    </row>
    <row r="51865" spans="37:37" ht="12.75">
      <c r="AK51865" s="121"/>
    </row>
    <row r="51866" spans="37:37" ht="12.75">
      <c r="AK51866" s="121"/>
    </row>
    <row r="51867" spans="37:37" ht="12.75">
      <c r="AK51867" s="121"/>
    </row>
    <row r="51868" spans="37:37" ht="12.75">
      <c r="AK51868" s="121"/>
    </row>
    <row r="51869" spans="37:37" ht="12.75">
      <c r="AK51869" s="121"/>
    </row>
    <row r="51870" spans="37:37" ht="12.75">
      <c r="AK51870" s="121"/>
    </row>
    <row r="51871" spans="37:37" ht="12.75">
      <c r="AK51871" s="121"/>
    </row>
    <row r="51872" spans="37:37" ht="12.75">
      <c r="AK51872" s="121"/>
    </row>
    <row r="51873" spans="37:37" ht="12.75">
      <c r="AK51873" s="121"/>
    </row>
    <row r="51874" spans="37:37" ht="12.75">
      <c r="AK51874" s="121"/>
    </row>
    <row r="51875" spans="37:37" ht="12.75">
      <c r="AK51875" s="121"/>
    </row>
    <row r="51876" spans="37:37" ht="12.75">
      <c r="AK51876" s="121"/>
    </row>
    <row r="51877" spans="37:37" ht="12.75">
      <c r="AK51877" s="121"/>
    </row>
    <row r="51878" spans="37:37" ht="12.75">
      <c r="AK51878" s="121"/>
    </row>
    <row r="51879" spans="37:37" ht="12.75">
      <c r="AK51879" s="121"/>
    </row>
    <row r="51880" spans="37:37" ht="12.75">
      <c r="AK51880" s="121"/>
    </row>
    <row r="51881" spans="37:37" ht="12.75">
      <c r="AK51881" s="121"/>
    </row>
    <row r="51882" spans="37:37" ht="12.75">
      <c r="AK51882" s="121"/>
    </row>
    <row r="51883" spans="37:37" ht="12.75">
      <c r="AK51883" s="121"/>
    </row>
    <row r="51884" spans="37:37" ht="12.75">
      <c r="AK51884" s="121"/>
    </row>
    <row r="51885" spans="37:37" ht="12.75">
      <c r="AK51885" s="121"/>
    </row>
    <row r="51886" spans="37:37" ht="12.75">
      <c r="AK51886" s="121"/>
    </row>
    <row r="51887" spans="37:37" ht="12.75">
      <c r="AK51887" s="121"/>
    </row>
    <row r="51888" spans="37:37" ht="12.75">
      <c r="AK51888" s="121"/>
    </row>
    <row r="51889" spans="37:37" ht="12.75">
      <c r="AK51889" s="121"/>
    </row>
    <row r="51890" spans="37:37" ht="12.75">
      <c r="AK51890" s="121"/>
    </row>
    <row r="51891" spans="37:37" ht="12.75">
      <c r="AK51891" s="121"/>
    </row>
    <row r="51892" spans="37:37" ht="12.75">
      <c r="AK51892" s="121"/>
    </row>
    <row r="51893" spans="37:37" ht="12.75">
      <c r="AK51893" s="121"/>
    </row>
    <row r="51894" spans="37:37" ht="12.75">
      <c r="AK51894" s="121"/>
    </row>
    <row r="51895" spans="37:37" ht="12.75">
      <c r="AK51895" s="121"/>
    </row>
    <row r="51896" spans="37:37" ht="12.75">
      <c r="AK51896" s="121"/>
    </row>
    <row r="51897" spans="37:37" ht="12.75">
      <c r="AK51897" s="121"/>
    </row>
    <row r="51898" spans="37:37" ht="12.75">
      <c r="AK51898" s="121"/>
    </row>
    <row r="51899" spans="37:37" ht="12.75">
      <c r="AK51899" s="121"/>
    </row>
    <row r="51900" spans="37:37" ht="12.75">
      <c r="AK51900" s="121"/>
    </row>
    <row r="51901" spans="37:37" ht="12.75">
      <c r="AK51901" s="121"/>
    </row>
    <row r="51902" spans="37:37" ht="12.75">
      <c r="AK51902" s="121"/>
    </row>
    <row r="51903" spans="37:37" ht="12.75">
      <c r="AK51903" s="121"/>
    </row>
    <row r="51904" spans="37:37" ht="12.75">
      <c r="AK51904" s="121"/>
    </row>
    <row r="51905" spans="37:37" ht="12.75">
      <c r="AK51905" s="121"/>
    </row>
    <row r="51906" spans="37:37" ht="12.75">
      <c r="AK51906" s="121"/>
    </row>
    <row r="51907" spans="37:37" ht="12.75">
      <c r="AK51907" s="121"/>
    </row>
    <row r="51908" spans="37:37" ht="12.75">
      <c r="AK51908" s="121"/>
    </row>
    <row r="51909" spans="37:37" ht="12.75">
      <c r="AK51909" s="121"/>
    </row>
    <row r="51910" spans="37:37" ht="12.75">
      <c r="AK51910" s="121"/>
    </row>
    <row r="51911" spans="37:37" ht="12.75">
      <c r="AK51911" s="121"/>
    </row>
    <row r="51912" spans="37:37" ht="12.75">
      <c r="AK51912" s="121"/>
    </row>
    <row r="51913" spans="37:37" ht="12.75">
      <c r="AK51913" s="121"/>
    </row>
    <row r="51914" spans="37:37" ht="12.75">
      <c r="AK51914" s="121"/>
    </row>
    <row r="51915" spans="37:37" ht="12.75">
      <c r="AK51915" s="121"/>
    </row>
    <row r="51916" spans="37:37" ht="12.75">
      <c r="AK51916" s="121"/>
    </row>
    <row r="51917" spans="37:37" ht="12.75">
      <c r="AK51917" s="121"/>
    </row>
    <row r="51918" spans="37:37" ht="12.75">
      <c r="AK51918" s="121"/>
    </row>
    <row r="51919" spans="37:37" ht="12.75">
      <c r="AK51919" s="121"/>
    </row>
    <row r="51920" spans="37:37" ht="12.75">
      <c r="AK51920" s="121"/>
    </row>
    <row r="51921" spans="37:37" ht="12.75">
      <c r="AK51921" s="121"/>
    </row>
    <row r="51922" spans="37:37" ht="12.75">
      <c r="AK51922" s="121"/>
    </row>
    <row r="51923" spans="37:37" ht="12.75">
      <c r="AK51923" s="121"/>
    </row>
    <row r="51924" spans="37:37" ht="12.75">
      <c r="AK51924" s="121"/>
    </row>
    <row r="51925" spans="37:37" ht="12.75">
      <c r="AK51925" s="121"/>
    </row>
    <row r="51926" spans="37:37" ht="12.75">
      <c r="AK51926" s="121"/>
    </row>
    <row r="51927" spans="37:37" ht="12.75">
      <c r="AK51927" s="121"/>
    </row>
    <row r="51928" spans="37:37" ht="12.75">
      <c r="AK51928" s="121"/>
    </row>
    <row r="51929" spans="37:37" ht="12.75">
      <c r="AK51929" s="121"/>
    </row>
    <row r="51930" spans="37:37" ht="12.75">
      <c r="AK51930" s="121"/>
    </row>
    <row r="51931" spans="37:37" ht="12.75">
      <c r="AK51931" s="121"/>
    </row>
    <row r="51932" spans="37:37" ht="12.75">
      <c r="AK51932" s="121"/>
    </row>
    <row r="51933" spans="37:37" ht="12.75">
      <c r="AK51933" s="121"/>
    </row>
    <row r="51934" spans="37:37" ht="12.75">
      <c r="AK51934" s="121"/>
    </row>
    <row r="51935" spans="37:37" ht="12.75">
      <c r="AK51935" s="121"/>
    </row>
    <row r="51936" spans="37:37" ht="12.75">
      <c r="AK51936" s="121"/>
    </row>
    <row r="51937" spans="37:37" ht="12.75">
      <c r="AK51937" s="121"/>
    </row>
    <row r="51938" spans="37:37" ht="12.75">
      <c r="AK51938" s="121"/>
    </row>
    <row r="51939" spans="37:37" ht="12.75">
      <c r="AK51939" s="121"/>
    </row>
    <row r="51940" spans="37:37" ht="12.75">
      <c r="AK51940" s="121"/>
    </row>
    <row r="51941" spans="37:37" ht="12.75">
      <c r="AK51941" s="121"/>
    </row>
    <row r="51942" spans="37:37" ht="12.75">
      <c r="AK51942" s="121"/>
    </row>
    <row r="51943" spans="37:37" ht="12.75">
      <c r="AK51943" s="121"/>
    </row>
    <row r="51944" spans="37:37" ht="12.75">
      <c r="AK51944" s="121"/>
    </row>
    <row r="51945" spans="37:37" ht="12.75">
      <c r="AK51945" s="121"/>
    </row>
    <row r="51946" spans="37:37" ht="12.75">
      <c r="AK51946" s="121"/>
    </row>
    <row r="51947" spans="37:37" ht="12.75">
      <c r="AK51947" s="121"/>
    </row>
    <row r="51948" spans="37:37" ht="12.75">
      <c r="AK51948" s="121"/>
    </row>
    <row r="51949" spans="37:37" ht="12.75">
      <c r="AK51949" s="121"/>
    </row>
    <row r="51950" spans="37:37" ht="12.75">
      <c r="AK51950" s="121"/>
    </row>
    <row r="51951" spans="37:37" ht="12.75">
      <c r="AK51951" s="121"/>
    </row>
    <row r="51952" spans="37:37" ht="12.75">
      <c r="AK51952" s="121"/>
    </row>
    <row r="51953" spans="37:37" ht="12.75">
      <c r="AK51953" s="121"/>
    </row>
    <row r="51954" spans="37:37" ht="12.75">
      <c r="AK51954" s="121"/>
    </row>
    <row r="51955" spans="37:37" ht="12.75">
      <c r="AK51955" s="121"/>
    </row>
    <row r="51956" spans="37:37" ht="12.75">
      <c r="AK51956" s="121"/>
    </row>
    <row r="51957" spans="37:37" ht="12.75">
      <c r="AK51957" s="121"/>
    </row>
    <row r="51958" spans="37:37" ht="12.75">
      <c r="AK51958" s="121"/>
    </row>
    <row r="51959" spans="37:37" ht="12.75">
      <c r="AK51959" s="121"/>
    </row>
    <row r="51960" spans="37:37" ht="12.75">
      <c r="AK51960" s="121"/>
    </row>
    <row r="51961" spans="37:37" ht="12.75">
      <c r="AK51961" s="121"/>
    </row>
    <row r="51962" spans="37:37" ht="12.75">
      <c r="AK51962" s="121"/>
    </row>
    <row r="51963" spans="37:37" ht="12.75">
      <c r="AK51963" s="121"/>
    </row>
    <row r="51964" spans="37:37" ht="12.75">
      <c r="AK51964" s="121"/>
    </row>
    <row r="51965" spans="37:37" ht="12.75">
      <c r="AK51965" s="121"/>
    </row>
    <row r="51966" spans="37:37" ht="12.75">
      <c r="AK51966" s="121"/>
    </row>
    <row r="51967" spans="37:37" ht="12.75">
      <c r="AK51967" s="121"/>
    </row>
    <row r="51968" spans="37:37" ht="12.75">
      <c r="AK51968" s="121"/>
    </row>
    <row r="51969" spans="37:37" ht="12.75">
      <c r="AK51969" s="121"/>
    </row>
    <row r="51970" spans="37:37" ht="12.75">
      <c r="AK51970" s="121"/>
    </row>
    <row r="51971" spans="37:37" ht="12.75">
      <c r="AK51971" s="121"/>
    </row>
    <row r="51972" spans="37:37" ht="12.75">
      <c r="AK51972" s="121"/>
    </row>
    <row r="51973" spans="37:37" ht="12.75">
      <c r="AK51973" s="121"/>
    </row>
    <row r="51974" spans="37:37" ht="12.75">
      <c r="AK51974" s="121"/>
    </row>
    <row r="51975" spans="37:37" ht="12.75">
      <c r="AK51975" s="121"/>
    </row>
    <row r="51976" spans="37:37" ht="12.75">
      <c r="AK51976" s="121"/>
    </row>
    <row r="51977" spans="37:37" ht="12.75">
      <c r="AK51977" s="121"/>
    </row>
    <row r="51978" spans="37:37" ht="12.75">
      <c r="AK51978" s="121"/>
    </row>
    <row r="51979" spans="37:37" ht="12.75">
      <c r="AK51979" s="121"/>
    </row>
    <row r="51980" spans="37:37" ht="12.75">
      <c r="AK51980" s="121"/>
    </row>
    <row r="51981" spans="37:37" ht="12.75">
      <c r="AK51981" s="121"/>
    </row>
    <row r="51982" spans="37:37" ht="12.75">
      <c r="AK51982" s="121"/>
    </row>
    <row r="51983" spans="37:37" ht="12.75">
      <c r="AK51983" s="121"/>
    </row>
    <row r="51984" spans="37:37" ht="12.75">
      <c r="AK51984" s="121"/>
    </row>
    <row r="51985" spans="37:37" ht="12.75">
      <c r="AK51985" s="121"/>
    </row>
    <row r="51986" spans="37:37" ht="12.75">
      <c r="AK51986" s="121"/>
    </row>
    <row r="51987" spans="37:37" ht="12.75">
      <c r="AK51987" s="121"/>
    </row>
    <row r="51988" spans="37:37" ht="12.75">
      <c r="AK51988" s="121"/>
    </row>
    <row r="51989" spans="37:37" ht="12.75">
      <c r="AK51989" s="121"/>
    </row>
    <row r="51990" spans="37:37" ht="12.75">
      <c r="AK51990" s="121"/>
    </row>
    <row r="51991" spans="37:37" ht="12.75">
      <c r="AK51991" s="121"/>
    </row>
    <row r="51992" spans="37:37" ht="12.75">
      <c r="AK51992" s="121"/>
    </row>
    <row r="51993" spans="37:37" ht="12.75">
      <c r="AK51993" s="121"/>
    </row>
    <row r="51994" spans="37:37" ht="12.75">
      <c r="AK51994" s="121"/>
    </row>
    <row r="51995" spans="37:37" ht="12.75">
      <c r="AK51995" s="121"/>
    </row>
    <row r="51996" spans="37:37" ht="12.75">
      <c r="AK51996" s="121"/>
    </row>
    <row r="51997" spans="37:37" ht="12.75">
      <c r="AK51997" s="121"/>
    </row>
    <row r="51998" spans="37:37" ht="12.75">
      <c r="AK51998" s="121"/>
    </row>
    <row r="51999" spans="37:37" ht="12.75">
      <c r="AK51999" s="121"/>
    </row>
    <row r="52000" spans="37:37" ht="12.75">
      <c r="AK52000" s="121"/>
    </row>
    <row r="52001" spans="37:37" ht="12.75">
      <c r="AK52001" s="121"/>
    </row>
    <row r="52002" spans="37:37" ht="12.75">
      <c r="AK52002" s="121"/>
    </row>
    <row r="52003" spans="37:37" ht="12.75">
      <c r="AK52003" s="121"/>
    </row>
    <row r="52004" spans="37:37" ht="12.75">
      <c r="AK52004" s="121"/>
    </row>
    <row r="52005" spans="37:37" ht="12.75">
      <c r="AK52005" s="121"/>
    </row>
    <row r="52006" spans="37:37" ht="12.75">
      <c r="AK52006" s="121"/>
    </row>
    <row r="52007" spans="37:37" ht="12.75">
      <c r="AK52007" s="121"/>
    </row>
    <row r="52008" spans="37:37" ht="12.75">
      <c r="AK52008" s="121"/>
    </row>
    <row r="52009" spans="37:37" ht="12.75">
      <c r="AK52009" s="121"/>
    </row>
    <row r="52010" spans="37:37" ht="12.75">
      <c r="AK52010" s="121"/>
    </row>
    <row r="52011" spans="37:37" ht="12.75">
      <c r="AK52011" s="121"/>
    </row>
    <row r="52012" spans="37:37" ht="12.75">
      <c r="AK52012" s="121"/>
    </row>
    <row r="52013" spans="37:37" ht="12.75">
      <c r="AK52013" s="121"/>
    </row>
    <row r="52014" spans="37:37" ht="12.75">
      <c r="AK52014" s="121"/>
    </row>
    <row r="52015" spans="37:37" ht="12.75">
      <c r="AK52015" s="121"/>
    </row>
    <row r="52016" spans="37:37" ht="12.75">
      <c r="AK52016" s="121"/>
    </row>
    <row r="52017" spans="37:37" ht="12.75">
      <c r="AK52017" s="121"/>
    </row>
    <row r="52018" spans="37:37" ht="12.75">
      <c r="AK52018" s="121"/>
    </row>
    <row r="52019" spans="37:37" ht="12.75">
      <c r="AK52019" s="121"/>
    </row>
    <row r="52020" spans="37:37" ht="12.75">
      <c r="AK52020" s="121"/>
    </row>
    <row r="52021" spans="37:37" ht="12.75">
      <c r="AK52021" s="121"/>
    </row>
    <row r="52022" spans="37:37" ht="12.75">
      <c r="AK52022" s="121"/>
    </row>
    <row r="52023" spans="37:37" ht="12.75">
      <c r="AK52023" s="121"/>
    </row>
    <row r="52024" spans="37:37" ht="12.75">
      <c r="AK52024" s="121"/>
    </row>
    <row r="52025" spans="37:37" ht="12.75">
      <c r="AK52025" s="121"/>
    </row>
    <row r="52026" spans="37:37" ht="12.75">
      <c r="AK52026" s="121"/>
    </row>
    <row r="52027" spans="37:37" ht="12.75">
      <c r="AK52027" s="121"/>
    </row>
    <row r="52028" spans="37:37" ht="12.75">
      <c r="AK52028" s="121"/>
    </row>
    <row r="52029" spans="37:37" ht="12.75">
      <c r="AK52029" s="121"/>
    </row>
    <row r="52030" spans="37:37" ht="12.75">
      <c r="AK52030" s="121"/>
    </row>
    <row r="52031" spans="37:37" ht="12.75">
      <c r="AK52031" s="121"/>
    </row>
    <row r="52032" spans="37:37" ht="12.75">
      <c r="AK52032" s="121"/>
    </row>
    <row r="52033" spans="37:37" ht="12.75">
      <c r="AK52033" s="121"/>
    </row>
    <row r="52034" spans="37:37" ht="12.75">
      <c r="AK52034" s="121"/>
    </row>
    <row r="52035" spans="37:37" ht="12.75">
      <c r="AK52035" s="121"/>
    </row>
    <row r="52036" spans="37:37" ht="12.75">
      <c r="AK52036" s="121"/>
    </row>
    <row r="52037" spans="37:37" ht="12.75">
      <c r="AK52037" s="121"/>
    </row>
    <row r="52038" spans="37:37" ht="12.75">
      <c r="AK52038" s="121"/>
    </row>
    <row r="52039" spans="37:37" ht="12.75">
      <c r="AK52039" s="121"/>
    </row>
    <row r="52040" spans="37:37" ht="12.75">
      <c r="AK52040" s="121"/>
    </row>
    <row r="52041" spans="37:37" ht="12.75">
      <c r="AK52041" s="121"/>
    </row>
    <row r="52042" spans="37:37" ht="12.75">
      <c r="AK52042" s="121"/>
    </row>
    <row r="52043" spans="37:37" ht="12.75">
      <c r="AK52043" s="121"/>
    </row>
    <row r="52044" spans="37:37" ht="12.75">
      <c r="AK52044" s="121"/>
    </row>
    <row r="52045" spans="37:37" ht="12.75">
      <c r="AK52045" s="121"/>
    </row>
    <row r="52046" spans="37:37" ht="12.75">
      <c r="AK52046" s="121"/>
    </row>
    <row r="52047" spans="37:37" ht="12.75">
      <c r="AK52047" s="121"/>
    </row>
    <row r="52048" spans="37:37" ht="12.75">
      <c r="AK52048" s="121"/>
    </row>
    <row r="52049" spans="37:37" ht="12.75">
      <c r="AK52049" s="121"/>
    </row>
    <row r="52050" spans="37:37" ht="12.75">
      <c r="AK52050" s="121"/>
    </row>
    <row r="52051" spans="37:37" ht="12.75">
      <c r="AK52051" s="121"/>
    </row>
    <row r="52052" spans="37:37" ht="12.75">
      <c r="AK52052" s="121"/>
    </row>
    <row r="52053" spans="37:37" ht="12.75">
      <c r="AK52053" s="121"/>
    </row>
    <row r="52054" spans="37:37" ht="12.75">
      <c r="AK52054" s="121"/>
    </row>
    <row r="52055" spans="37:37" ht="12.75">
      <c r="AK52055" s="121"/>
    </row>
    <row r="52056" spans="37:37" ht="12.75">
      <c r="AK52056" s="121"/>
    </row>
    <row r="52057" spans="37:37" ht="12.75">
      <c r="AK52057" s="121"/>
    </row>
    <row r="52058" spans="37:37" ht="12.75">
      <c r="AK52058" s="121"/>
    </row>
    <row r="52059" spans="37:37" ht="12.75">
      <c r="AK52059" s="121"/>
    </row>
    <row r="52060" spans="37:37" ht="12.75">
      <c r="AK52060" s="121"/>
    </row>
    <row r="52061" spans="37:37" ht="12.75">
      <c r="AK52061" s="121"/>
    </row>
    <row r="52062" spans="37:37" ht="12.75">
      <c r="AK52062" s="121"/>
    </row>
    <row r="52063" spans="37:37" ht="12.75">
      <c r="AK52063" s="121"/>
    </row>
    <row r="52064" spans="37:37" ht="12.75">
      <c r="AK52064" s="121"/>
    </row>
    <row r="52065" spans="37:37" ht="12.75">
      <c r="AK52065" s="121"/>
    </row>
    <row r="52066" spans="37:37" ht="12.75">
      <c r="AK52066" s="121"/>
    </row>
    <row r="52067" spans="37:37" ht="12.75">
      <c r="AK52067" s="121"/>
    </row>
    <row r="52068" spans="37:37" ht="12.75">
      <c r="AK52068" s="121"/>
    </row>
    <row r="52069" spans="37:37" ht="12.75">
      <c r="AK52069" s="121"/>
    </row>
    <row r="52070" spans="37:37" ht="12.75">
      <c r="AK52070" s="121"/>
    </row>
    <row r="52071" spans="37:37" ht="12.75">
      <c r="AK52071" s="121"/>
    </row>
    <row r="52072" spans="37:37" ht="12.75">
      <c r="AK52072" s="121"/>
    </row>
    <row r="52073" spans="37:37" ht="12.75">
      <c r="AK52073" s="121"/>
    </row>
    <row r="52074" spans="37:37" ht="12.75">
      <c r="AK52074" s="121"/>
    </row>
    <row r="52075" spans="37:37" ht="12.75">
      <c r="AK52075" s="121"/>
    </row>
    <row r="52076" spans="37:37" ht="12.75">
      <c r="AK52076" s="121"/>
    </row>
    <row r="52077" spans="37:37" ht="12.75">
      <c r="AK52077" s="121"/>
    </row>
    <row r="52078" spans="37:37" ht="12.75">
      <c r="AK52078" s="121"/>
    </row>
    <row r="52079" spans="37:37" ht="12.75">
      <c r="AK52079" s="121"/>
    </row>
    <row r="52080" spans="37:37" ht="12.75">
      <c r="AK52080" s="121"/>
    </row>
    <row r="52081" spans="37:37" ht="12.75">
      <c r="AK52081" s="121"/>
    </row>
    <row r="52082" spans="37:37" ht="12.75">
      <c r="AK52082" s="121"/>
    </row>
    <row r="52083" spans="37:37" ht="12.75">
      <c r="AK52083" s="121"/>
    </row>
    <row r="52084" spans="37:37" ht="12.75">
      <c r="AK52084" s="121"/>
    </row>
    <row r="52085" spans="37:37" ht="12.75">
      <c r="AK52085" s="121"/>
    </row>
    <row r="52086" spans="37:37" ht="12.75">
      <c r="AK52086" s="121"/>
    </row>
    <row r="52087" spans="37:37" ht="12.75">
      <c r="AK52087" s="121"/>
    </row>
    <row r="52088" spans="37:37" ht="12.75">
      <c r="AK52088" s="121"/>
    </row>
    <row r="52089" spans="37:37" ht="12.75">
      <c r="AK52089" s="121"/>
    </row>
    <row r="52090" spans="37:37" ht="12.75">
      <c r="AK52090" s="121"/>
    </row>
    <row r="52091" spans="37:37" ht="12.75">
      <c r="AK52091" s="121"/>
    </row>
    <row r="52092" spans="37:37" ht="12.75">
      <c r="AK52092" s="121"/>
    </row>
    <row r="52093" spans="37:37" ht="12.75">
      <c r="AK52093" s="121"/>
    </row>
    <row r="52094" spans="37:37" ht="12.75">
      <c r="AK52094" s="121"/>
    </row>
    <row r="52095" spans="37:37" ht="12.75">
      <c r="AK52095" s="121"/>
    </row>
    <row r="52096" spans="37:37" ht="12.75">
      <c r="AK52096" s="121"/>
    </row>
    <row r="52097" spans="37:37" ht="12.75">
      <c r="AK52097" s="121"/>
    </row>
    <row r="52098" spans="37:37" ht="12.75">
      <c r="AK52098" s="121"/>
    </row>
    <row r="52099" spans="37:37" ht="12.75">
      <c r="AK52099" s="121"/>
    </row>
    <row r="52100" spans="37:37" ht="12.75">
      <c r="AK52100" s="121"/>
    </row>
    <row r="52101" spans="37:37" ht="12.75">
      <c r="AK52101" s="121"/>
    </row>
    <row r="52102" spans="37:37" ht="12.75">
      <c r="AK52102" s="121"/>
    </row>
    <row r="52103" spans="37:37" ht="12.75">
      <c r="AK52103" s="121"/>
    </row>
    <row r="52104" spans="37:37" ht="12.75">
      <c r="AK52104" s="121"/>
    </row>
    <row r="52105" spans="37:37" ht="12.75">
      <c r="AK52105" s="121"/>
    </row>
    <row r="52106" spans="37:37" ht="12.75">
      <c r="AK52106" s="121"/>
    </row>
    <row r="52107" spans="37:37" ht="12.75">
      <c r="AK52107" s="121"/>
    </row>
    <row r="52108" spans="37:37" ht="12.75">
      <c r="AK52108" s="121"/>
    </row>
    <row r="52109" spans="37:37" ht="12.75">
      <c r="AK52109" s="121"/>
    </row>
    <row r="52110" spans="37:37" ht="12.75">
      <c r="AK52110" s="121"/>
    </row>
    <row r="52111" spans="37:37" ht="12.75">
      <c r="AK52111" s="121"/>
    </row>
    <row r="52112" spans="37:37" ht="12.75">
      <c r="AK52112" s="121"/>
    </row>
    <row r="52113" spans="37:37" ht="12.75">
      <c r="AK52113" s="121"/>
    </row>
    <row r="52114" spans="37:37" ht="12.75">
      <c r="AK52114" s="121"/>
    </row>
    <row r="52115" spans="37:37" ht="12.75">
      <c r="AK52115" s="121"/>
    </row>
    <row r="52116" spans="37:37" ht="12.75">
      <c r="AK52116" s="121"/>
    </row>
    <row r="52117" spans="37:37" ht="12.75">
      <c r="AK52117" s="121"/>
    </row>
    <row r="52118" spans="37:37" ht="12.75">
      <c r="AK52118" s="121"/>
    </row>
    <row r="52119" spans="37:37" ht="12.75">
      <c r="AK52119" s="121"/>
    </row>
    <row r="52120" spans="37:37" ht="12.75">
      <c r="AK52120" s="121"/>
    </row>
    <row r="52121" spans="37:37" ht="12.75">
      <c r="AK52121" s="121"/>
    </row>
    <row r="52122" spans="37:37" ht="12.75">
      <c r="AK52122" s="121"/>
    </row>
    <row r="52123" spans="37:37" ht="12.75">
      <c r="AK52123" s="121"/>
    </row>
    <row r="52124" spans="37:37" ht="12.75">
      <c r="AK52124" s="121"/>
    </row>
    <row r="52125" spans="37:37" ht="12.75">
      <c r="AK52125" s="121"/>
    </row>
    <row r="52126" spans="37:37" ht="12.75">
      <c r="AK52126" s="121"/>
    </row>
    <row r="52127" spans="37:37" ht="12.75">
      <c r="AK52127" s="121"/>
    </row>
    <row r="52128" spans="37:37" ht="12.75">
      <c r="AK52128" s="121"/>
    </row>
    <row r="52129" spans="37:37" ht="12.75">
      <c r="AK52129" s="121"/>
    </row>
    <row r="52130" spans="37:37" ht="12.75">
      <c r="AK52130" s="121"/>
    </row>
    <row r="52131" spans="37:37" ht="12.75">
      <c r="AK52131" s="121"/>
    </row>
    <row r="52132" spans="37:37" ht="12.75">
      <c r="AK52132" s="121"/>
    </row>
    <row r="52133" spans="37:37" ht="12.75">
      <c r="AK52133" s="121"/>
    </row>
    <row r="52134" spans="37:37" ht="12.75">
      <c r="AK52134" s="121"/>
    </row>
    <row r="52135" spans="37:37" ht="12.75">
      <c r="AK52135" s="121"/>
    </row>
    <row r="52136" spans="37:37" ht="12.75">
      <c r="AK52136" s="121"/>
    </row>
    <row r="52137" spans="37:37" ht="12.75">
      <c r="AK52137" s="121"/>
    </row>
    <row r="52138" spans="37:37" ht="12.75">
      <c r="AK52138" s="121"/>
    </row>
    <row r="52139" spans="37:37" ht="12.75">
      <c r="AK52139" s="121"/>
    </row>
    <row r="52140" spans="37:37" ht="12.75">
      <c r="AK52140" s="121"/>
    </row>
    <row r="52141" spans="37:37" ht="12.75">
      <c r="AK52141" s="121"/>
    </row>
    <row r="52142" spans="37:37" ht="12.75">
      <c r="AK52142" s="121"/>
    </row>
    <row r="52143" spans="37:37" ht="12.75">
      <c r="AK52143" s="121"/>
    </row>
    <row r="52144" spans="37:37" ht="12.75">
      <c r="AK52144" s="121"/>
    </row>
    <row r="52145" spans="37:37" ht="12.75">
      <c r="AK52145" s="121"/>
    </row>
    <row r="52146" spans="37:37" ht="12.75">
      <c r="AK52146" s="121"/>
    </row>
    <row r="52147" spans="37:37" ht="12.75">
      <c r="AK52147" s="121"/>
    </row>
    <row r="52148" spans="37:37" ht="12.75">
      <c r="AK52148" s="121"/>
    </row>
    <row r="52149" spans="37:37" ht="12.75">
      <c r="AK52149" s="121"/>
    </row>
    <row r="52150" spans="37:37" ht="12.75">
      <c r="AK52150" s="121"/>
    </row>
    <row r="52151" spans="37:37" ht="12.75">
      <c r="AK52151" s="121"/>
    </row>
    <row r="52152" spans="37:37" ht="12.75">
      <c r="AK52152" s="121"/>
    </row>
    <row r="52153" spans="37:37" ht="12.75">
      <c r="AK52153" s="121"/>
    </row>
    <row r="52154" spans="37:37" ht="12.75">
      <c r="AK52154" s="121"/>
    </row>
    <row r="52155" spans="37:37" ht="12.75">
      <c r="AK52155" s="121"/>
    </row>
    <row r="52156" spans="37:37" ht="12.75">
      <c r="AK52156" s="121"/>
    </row>
    <row r="52157" spans="37:37" ht="12.75">
      <c r="AK52157" s="121"/>
    </row>
    <row r="52158" spans="37:37" ht="12.75">
      <c r="AK52158" s="121"/>
    </row>
    <row r="52159" spans="37:37" ht="12.75">
      <c r="AK52159" s="121"/>
    </row>
    <row r="52160" spans="37:37" ht="12.75">
      <c r="AK52160" s="121"/>
    </row>
    <row r="52161" spans="37:37" ht="12.75">
      <c r="AK52161" s="121"/>
    </row>
    <row r="52162" spans="37:37" ht="12.75">
      <c r="AK52162" s="121"/>
    </row>
    <row r="52163" spans="37:37" ht="12.75">
      <c r="AK52163" s="121"/>
    </row>
    <row r="52164" spans="37:37" ht="12.75">
      <c r="AK52164" s="121"/>
    </row>
    <row r="52165" spans="37:37" ht="12.75">
      <c r="AK52165" s="121"/>
    </row>
    <row r="52166" spans="37:37" ht="12.75">
      <c r="AK52166" s="121"/>
    </row>
    <row r="52167" spans="37:37" ht="12.75">
      <c r="AK52167" s="121"/>
    </row>
    <row r="52168" spans="37:37" ht="12.75">
      <c r="AK52168" s="121"/>
    </row>
    <row r="52169" spans="37:37" ht="12.75">
      <c r="AK52169" s="121"/>
    </row>
    <row r="52170" spans="37:37" ht="12.75">
      <c r="AK52170" s="121"/>
    </row>
    <row r="52171" spans="37:37" ht="12.75">
      <c r="AK52171" s="121"/>
    </row>
    <row r="52172" spans="37:37" ht="12.75">
      <c r="AK52172" s="121"/>
    </row>
    <row r="52173" spans="37:37" ht="12.75">
      <c r="AK52173" s="121"/>
    </row>
    <row r="52174" spans="37:37" ht="12.75">
      <c r="AK52174" s="121"/>
    </row>
    <row r="52175" spans="37:37" ht="12.75">
      <c r="AK52175" s="121"/>
    </row>
    <row r="52176" spans="37:37" ht="12.75">
      <c r="AK52176" s="121"/>
    </row>
    <row r="52177" spans="37:37" ht="12.75">
      <c r="AK52177" s="121"/>
    </row>
    <row r="52178" spans="37:37" ht="12.75">
      <c r="AK52178" s="121"/>
    </row>
    <row r="52179" spans="37:37" ht="12.75">
      <c r="AK52179" s="121"/>
    </row>
    <row r="52180" spans="37:37" ht="12.75">
      <c r="AK52180" s="121"/>
    </row>
    <row r="52181" spans="37:37" ht="12.75">
      <c r="AK52181" s="121"/>
    </row>
    <row r="52182" spans="37:37" ht="12.75">
      <c r="AK52182" s="121"/>
    </row>
    <row r="52183" spans="37:37" ht="12.75">
      <c r="AK52183" s="121"/>
    </row>
    <row r="52184" spans="37:37" ht="12.75">
      <c r="AK52184" s="121"/>
    </row>
    <row r="52185" spans="37:37" ht="12.75">
      <c r="AK52185" s="121"/>
    </row>
    <row r="52186" spans="37:37" ht="12.75">
      <c r="AK52186" s="121"/>
    </row>
    <row r="52187" spans="37:37" ht="12.75">
      <c r="AK52187" s="121"/>
    </row>
    <row r="52188" spans="37:37" ht="12.75">
      <c r="AK52188" s="121"/>
    </row>
    <row r="52189" spans="37:37" ht="12.75">
      <c r="AK52189" s="121"/>
    </row>
    <row r="52190" spans="37:37" ht="12.75">
      <c r="AK52190" s="121"/>
    </row>
    <row r="52191" spans="37:37" ht="12.75">
      <c r="AK52191" s="121"/>
    </row>
    <row r="52192" spans="37:37" ht="12.75">
      <c r="AK52192" s="121"/>
    </row>
    <row r="52193" spans="37:37" ht="12.75">
      <c r="AK52193" s="121"/>
    </row>
    <row r="52194" spans="37:37" ht="12.75">
      <c r="AK52194" s="121"/>
    </row>
    <row r="52195" spans="37:37" ht="12.75">
      <c r="AK52195" s="121"/>
    </row>
    <row r="52196" spans="37:37" ht="12.75">
      <c r="AK52196" s="121"/>
    </row>
    <row r="52197" spans="37:37" ht="12.75">
      <c r="AK52197" s="121"/>
    </row>
    <row r="52198" spans="37:37" ht="12.75">
      <c r="AK52198" s="121"/>
    </row>
    <row r="52199" spans="37:37" ht="12.75">
      <c r="AK52199" s="121"/>
    </row>
    <row r="52200" spans="37:37" ht="12.75">
      <c r="AK52200" s="121"/>
    </row>
    <row r="52201" spans="37:37" ht="12.75">
      <c r="AK52201" s="121"/>
    </row>
    <row r="52202" spans="37:37" ht="12.75">
      <c r="AK52202" s="121"/>
    </row>
    <row r="52203" spans="37:37" ht="12.75">
      <c r="AK52203" s="121"/>
    </row>
    <row r="52204" spans="37:37" ht="12.75">
      <c r="AK52204" s="121"/>
    </row>
    <row r="52205" spans="37:37" ht="12.75">
      <c r="AK52205" s="121"/>
    </row>
    <row r="52206" spans="37:37" ht="12.75">
      <c r="AK52206" s="121"/>
    </row>
    <row r="52207" spans="37:37" ht="12.75">
      <c r="AK52207" s="121"/>
    </row>
    <row r="52208" spans="37:37" ht="12.75">
      <c r="AK52208" s="121"/>
    </row>
    <row r="52209" spans="37:37" ht="12.75">
      <c r="AK52209" s="121"/>
    </row>
    <row r="52210" spans="37:37" ht="12.75">
      <c r="AK52210" s="121"/>
    </row>
    <row r="52211" spans="37:37" ht="12.75">
      <c r="AK52211" s="121"/>
    </row>
    <row r="52212" spans="37:37" ht="12.75">
      <c r="AK52212" s="121"/>
    </row>
    <row r="52213" spans="37:37" ht="12.75">
      <c r="AK52213" s="121"/>
    </row>
    <row r="52214" spans="37:37" ht="12.75">
      <c r="AK52214" s="121"/>
    </row>
    <row r="52215" spans="37:37" ht="12.75">
      <c r="AK52215" s="121"/>
    </row>
    <row r="52216" spans="37:37" ht="12.75">
      <c r="AK52216" s="121"/>
    </row>
    <row r="52217" spans="37:37" ht="12.75">
      <c r="AK52217" s="121"/>
    </row>
    <row r="52218" spans="37:37" ht="12.75">
      <c r="AK52218" s="121"/>
    </row>
    <row r="52219" spans="37:37" ht="12.75">
      <c r="AK52219" s="121"/>
    </row>
    <row r="52220" spans="37:37" ht="12.75">
      <c r="AK52220" s="121"/>
    </row>
    <row r="52221" spans="37:37" ht="12.75">
      <c r="AK52221" s="121"/>
    </row>
    <row r="52222" spans="37:37" ht="12.75">
      <c r="AK52222" s="121"/>
    </row>
    <row r="52223" spans="37:37" ht="12.75">
      <c r="AK52223" s="121"/>
    </row>
    <row r="52224" spans="37:37" ht="12.75">
      <c r="AK52224" s="121"/>
    </row>
    <row r="52225" spans="37:37" ht="12.75">
      <c r="AK52225" s="121"/>
    </row>
    <row r="52226" spans="37:37" ht="12.75">
      <c r="AK52226" s="121"/>
    </row>
    <row r="52227" spans="37:37" ht="12.75">
      <c r="AK52227" s="121"/>
    </row>
    <row r="52228" spans="37:37" ht="12.75">
      <c r="AK52228" s="121"/>
    </row>
    <row r="52229" spans="37:37" ht="12.75">
      <c r="AK52229" s="121"/>
    </row>
    <row r="52230" spans="37:37" ht="12.75">
      <c r="AK52230" s="121"/>
    </row>
    <row r="52231" spans="37:37" ht="12.75">
      <c r="AK52231" s="121"/>
    </row>
    <row r="52232" spans="37:37" ht="12.75">
      <c r="AK52232" s="121"/>
    </row>
    <row r="52233" spans="37:37" ht="12.75">
      <c r="AK52233" s="121"/>
    </row>
    <row r="52234" spans="37:37" ht="12.75">
      <c r="AK52234" s="121"/>
    </row>
    <row r="52235" spans="37:37" ht="12.75">
      <c r="AK52235" s="121"/>
    </row>
    <row r="52236" spans="37:37" ht="12.75">
      <c r="AK52236" s="121"/>
    </row>
    <row r="52237" spans="37:37" ht="12.75">
      <c r="AK52237" s="121"/>
    </row>
    <row r="52238" spans="37:37" ht="12.75">
      <c r="AK52238" s="121"/>
    </row>
    <row r="52239" spans="37:37" ht="12.75">
      <c r="AK52239" s="121"/>
    </row>
    <row r="52240" spans="37:37" ht="12.75">
      <c r="AK52240" s="121"/>
    </row>
    <row r="52241" spans="37:37" ht="12.75">
      <c r="AK52241" s="121"/>
    </row>
    <row r="52242" spans="37:37" ht="12.75">
      <c r="AK52242" s="121"/>
    </row>
    <row r="52243" spans="37:37" ht="12.75">
      <c r="AK52243" s="121"/>
    </row>
    <row r="52244" spans="37:37" ht="12.75">
      <c r="AK52244" s="121"/>
    </row>
    <row r="52245" spans="37:37" ht="12.75">
      <c r="AK52245" s="121"/>
    </row>
    <row r="52246" spans="37:37" ht="12.75">
      <c r="AK52246" s="121"/>
    </row>
    <row r="52247" spans="37:37" ht="12.75">
      <c r="AK52247" s="121"/>
    </row>
    <row r="52248" spans="37:37" ht="12.75">
      <c r="AK52248" s="121"/>
    </row>
    <row r="52249" spans="37:37" ht="12.75">
      <c r="AK52249" s="121"/>
    </row>
    <row r="52250" spans="37:37" ht="12.75">
      <c r="AK52250" s="121"/>
    </row>
    <row r="52251" spans="37:37" ht="12.75">
      <c r="AK52251" s="121"/>
    </row>
    <row r="52252" spans="37:37" ht="12.75">
      <c r="AK52252" s="121"/>
    </row>
    <row r="52253" spans="37:37" ht="12.75">
      <c r="AK52253" s="121"/>
    </row>
    <row r="52254" spans="37:37" ht="12.75">
      <c r="AK52254" s="121"/>
    </row>
    <row r="52255" spans="37:37" ht="12.75">
      <c r="AK52255" s="121"/>
    </row>
    <row r="52256" spans="37:37" ht="12.75">
      <c r="AK52256" s="121"/>
    </row>
    <row r="52257" spans="37:37" ht="12.75">
      <c r="AK52257" s="121"/>
    </row>
    <row r="52258" spans="37:37" ht="12.75">
      <c r="AK52258" s="121"/>
    </row>
    <row r="52259" spans="37:37" ht="12.75">
      <c r="AK52259" s="121"/>
    </row>
    <row r="52260" spans="37:37" ht="12.75">
      <c r="AK52260" s="121"/>
    </row>
    <row r="52261" spans="37:37" ht="12.75">
      <c r="AK52261" s="121"/>
    </row>
    <row r="52262" spans="37:37" ht="12.75">
      <c r="AK52262" s="121"/>
    </row>
    <row r="52263" spans="37:37" ht="12.75">
      <c r="AK52263" s="121"/>
    </row>
    <row r="52264" spans="37:37" ht="12.75">
      <c r="AK52264" s="121"/>
    </row>
    <row r="52265" spans="37:37" ht="12.75">
      <c r="AK52265" s="121"/>
    </row>
    <row r="52266" spans="37:37" ht="12.75">
      <c r="AK52266" s="121"/>
    </row>
    <row r="52267" spans="37:37" ht="12.75">
      <c r="AK52267" s="121"/>
    </row>
    <row r="52268" spans="37:37" ht="12.75">
      <c r="AK52268" s="121"/>
    </row>
    <row r="52269" spans="37:37" ht="12.75">
      <c r="AK52269" s="121"/>
    </row>
    <row r="52270" spans="37:37" ht="12.75">
      <c r="AK52270" s="121"/>
    </row>
    <row r="52271" spans="37:37" ht="12.75">
      <c r="AK52271" s="121"/>
    </row>
    <row r="52272" spans="37:37" ht="12.75">
      <c r="AK52272" s="121"/>
    </row>
    <row r="52273" spans="37:37" ht="12.75">
      <c r="AK52273" s="121"/>
    </row>
    <row r="52274" spans="37:37" ht="12.75">
      <c r="AK52274" s="121"/>
    </row>
    <row r="52275" spans="37:37" ht="12.75">
      <c r="AK52275" s="121"/>
    </row>
    <row r="52276" spans="37:37" ht="12.75">
      <c r="AK52276" s="121"/>
    </row>
    <row r="52277" spans="37:37" ht="12.75">
      <c r="AK52277" s="121"/>
    </row>
    <row r="52278" spans="37:37" ht="12.75">
      <c r="AK52278" s="121"/>
    </row>
    <row r="52279" spans="37:37" ht="12.75">
      <c r="AK52279" s="121"/>
    </row>
    <row r="52280" spans="37:37" ht="12.75">
      <c r="AK52280" s="121"/>
    </row>
    <row r="52281" spans="37:37" ht="12.75">
      <c r="AK52281" s="121"/>
    </row>
    <row r="52282" spans="37:37" ht="12.75">
      <c r="AK52282" s="121"/>
    </row>
    <row r="52283" spans="37:37" ht="12.75">
      <c r="AK52283" s="121"/>
    </row>
    <row r="52284" spans="37:37" ht="12.75">
      <c r="AK52284" s="121"/>
    </row>
    <row r="52285" spans="37:37" ht="12.75">
      <c r="AK52285" s="121"/>
    </row>
    <row r="52286" spans="37:37" ht="12.75">
      <c r="AK52286" s="121"/>
    </row>
    <row r="52287" spans="37:37" ht="12.75">
      <c r="AK52287" s="121"/>
    </row>
    <row r="52288" spans="37:37" ht="12.75">
      <c r="AK52288" s="121"/>
    </row>
    <row r="52289" spans="37:37" ht="12.75">
      <c r="AK52289" s="121"/>
    </row>
    <row r="52290" spans="37:37" ht="12.75">
      <c r="AK52290" s="121"/>
    </row>
    <row r="52291" spans="37:37" ht="12.75">
      <c r="AK52291" s="121"/>
    </row>
    <row r="52292" spans="37:37" ht="12.75">
      <c r="AK52292" s="121"/>
    </row>
    <row r="52293" spans="37:37" ht="12.75">
      <c r="AK52293" s="121"/>
    </row>
    <row r="52294" spans="37:37" ht="12.75">
      <c r="AK52294" s="121"/>
    </row>
    <row r="52295" spans="37:37" ht="12.75">
      <c r="AK52295" s="121"/>
    </row>
    <row r="52296" spans="37:37" ht="12.75">
      <c r="AK52296" s="121"/>
    </row>
    <row r="52297" spans="37:37" ht="12.75">
      <c r="AK52297" s="121"/>
    </row>
    <row r="52298" spans="37:37" ht="12.75">
      <c r="AK52298" s="121"/>
    </row>
    <row r="52299" spans="37:37" ht="12.75">
      <c r="AK52299" s="121"/>
    </row>
    <row r="52300" spans="37:37" ht="12.75">
      <c r="AK52300" s="121"/>
    </row>
    <row r="52301" spans="37:37" ht="12.75">
      <c r="AK52301" s="121"/>
    </row>
    <row r="52302" spans="37:37" ht="12.75">
      <c r="AK52302" s="121"/>
    </row>
    <row r="52303" spans="37:37" ht="12.75">
      <c r="AK52303" s="121"/>
    </row>
    <row r="52304" spans="37:37" ht="12.75">
      <c r="AK52304" s="121"/>
    </row>
    <row r="52305" spans="37:37" ht="12.75">
      <c r="AK52305" s="121"/>
    </row>
    <row r="52306" spans="37:37" ht="12.75">
      <c r="AK52306" s="121"/>
    </row>
    <row r="52307" spans="37:37" ht="12.75">
      <c r="AK52307" s="121"/>
    </row>
    <row r="52308" spans="37:37" ht="12.75">
      <c r="AK52308" s="121"/>
    </row>
    <row r="52309" spans="37:37" ht="12.75">
      <c r="AK52309" s="121"/>
    </row>
    <row r="52310" spans="37:37" ht="12.75">
      <c r="AK52310" s="121"/>
    </row>
    <row r="52311" spans="37:37" ht="12.75">
      <c r="AK52311" s="121"/>
    </row>
    <row r="52312" spans="37:37" ht="12.75">
      <c r="AK52312" s="121"/>
    </row>
    <row r="52313" spans="37:37" ht="12.75">
      <c r="AK52313" s="121"/>
    </row>
    <row r="52314" spans="37:37" ht="12.75">
      <c r="AK52314" s="121"/>
    </row>
    <row r="52315" spans="37:37" ht="12.75">
      <c r="AK52315" s="121"/>
    </row>
    <row r="52316" spans="37:37" ht="12.75">
      <c r="AK52316" s="121"/>
    </row>
    <row r="52317" spans="37:37" ht="12.75">
      <c r="AK52317" s="121"/>
    </row>
    <row r="52318" spans="37:37" ht="12.75">
      <c r="AK52318" s="121"/>
    </row>
    <row r="52319" spans="37:37" ht="12.75">
      <c r="AK52319" s="121"/>
    </row>
    <row r="52320" spans="37:37" ht="12.75">
      <c r="AK52320" s="121"/>
    </row>
    <row r="52321" spans="37:37" ht="12.75">
      <c r="AK52321" s="121"/>
    </row>
    <row r="52322" spans="37:37" ht="12.75">
      <c r="AK52322" s="121"/>
    </row>
    <row r="52323" spans="37:37" ht="12.75">
      <c r="AK52323" s="121"/>
    </row>
    <row r="52324" spans="37:37" ht="12.75">
      <c r="AK52324" s="121"/>
    </row>
    <row r="52325" spans="37:37" ht="12.75">
      <c r="AK52325" s="121"/>
    </row>
    <row r="52326" spans="37:37" ht="12.75">
      <c r="AK52326" s="121"/>
    </row>
    <row r="52327" spans="37:37" ht="12.75">
      <c r="AK52327" s="121"/>
    </row>
    <row r="52328" spans="37:37" ht="12.75">
      <c r="AK52328" s="121"/>
    </row>
    <row r="52329" spans="37:37" ht="12.75">
      <c r="AK52329" s="121"/>
    </row>
    <row r="52330" spans="37:37" ht="12.75">
      <c r="AK52330" s="121"/>
    </row>
    <row r="52331" spans="37:37" ht="12.75">
      <c r="AK52331" s="121"/>
    </row>
    <row r="52332" spans="37:37" ht="12.75">
      <c r="AK52332" s="121"/>
    </row>
    <row r="52333" spans="37:37" ht="12.75">
      <c r="AK52333" s="121"/>
    </row>
    <row r="52334" spans="37:37" ht="12.75">
      <c r="AK52334" s="121"/>
    </row>
    <row r="52335" spans="37:37" ht="12.75">
      <c r="AK52335" s="121"/>
    </row>
    <row r="52336" spans="37:37" ht="12.75">
      <c r="AK52336" s="121"/>
    </row>
    <row r="52337" spans="37:37" ht="12.75">
      <c r="AK52337" s="121"/>
    </row>
    <row r="52338" spans="37:37" ht="12.75">
      <c r="AK52338" s="121"/>
    </row>
    <row r="52339" spans="37:37" ht="12.75">
      <c r="AK52339" s="121"/>
    </row>
    <row r="52340" spans="37:37" ht="12.75">
      <c r="AK52340" s="121"/>
    </row>
    <row r="52341" spans="37:37" ht="12.75">
      <c r="AK52341" s="121"/>
    </row>
    <row r="52342" spans="37:37" ht="12.75">
      <c r="AK52342" s="121"/>
    </row>
    <row r="52343" spans="37:37" ht="12.75">
      <c r="AK52343" s="121"/>
    </row>
    <row r="52344" spans="37:37" ht="12.75">
      <c r="AK52344" s="121"/>
    </row>
    <row r="52345" spans="37:37" ht="12.75">
      <c r="AK52345" s="121"/>
    </row>
    <row r="52346" spans="37:37" ht="12.75">
      <c r="AK52346" s="121"/>
    </row>
    <row r="52347" spans="37:37" ht="12.75">
      <c r="AK52347" s="121"/>
    </row>
    <row r="52348" spans="37:37" ht="12.75">
      <c r="AK52348" s="121"/>
    </row>
    <row r="52349" spans="37:37" ht="12.75">
      <c r="AK52349" s="121"/>
    </row>
    <row r="52350" spans="37:37" ht="12.75">
      <c r="AK52350" s="121"/>
    </row>
    <row r="52351" spans="37:37" ht="12.75">
      <c r="AK52351" s="121"/>
    </row>
    <row r="52352" spans="37:37" ht="12.75">
      <c r="AK52352" s="121"/>
    </row>
    <row r="52353" spans="37:37" ht="12.75">
      <c r="AK52353" s="121"/>
    </row>
    <row r="52354" spans="37:37" ht="12.75">
      <c r="AK52354" s="121"/>
    </row>
    <row r="52355" spans="37:37" ht="12.75">
      <c r="AK52355" s="121"/>
    </row>
    <row r="52356" spans="37:37" ht="12.75">
      <c r="AK52356" s="121"/>
    </row>
    <row r="52357" spans="37:37" ht="12.75">
      <c r="AK52357" s="121"/>
    </row>
    <row r="52358" spans="37:37" ht="12.75">
      <c r="AK52358" s="121"/>
    </row>
    <row r="52359" spans="37:37" ht="12.75">
      <c r="AK52359" s="121"/>
    </row>
    <row r="52360" spans="37:37" ht="12.75">
      <c r="AK52360" s="121"/>
    </row>
    <row r="52361" spans="37:37" ht="12.75">
      <c r="AK52361" s="121"/>
    </row>
    <row r="52362" spans="37:37" ht="12.75">
      <c r="AK52362" s="121"/>
    </row>
    <row r="52363" spans="37:37" ht="12.75">
      <c r="AK52363" s="121"/>
    </row>
    <row r="52364" spans="37:37" ht="12.75">
      <c r="AK52364" s="121"/>
    </row>
    <row r="52365" spans="37:37" ht="12.75">
      <c r="AK52365" s="121"/>
    </row>
    <row r="52366" spans="37:37" ht="12.75">
      <c r="AK52366" s="121"/>
    </row>
    <row r="52367" spans="37:37" ht="12.75">
      <c r="AK52367" s="121"/>
    </row>
    <row r="52368" spans="37:37" ht="12.75">
      <c r="AK52368" s="121"/>
    </row>
    <row r="52369" spans="37:37" ht="12.75">
      <c r="AK52369" s="121"/>
    </row>
    <row r="52370" spans="37:37" ht="12.75">
      <c r="AK52370" s="121"/>
    </row>
    <row r="52371" spans="37:37" ht="12.75">
      <c r="AK52371" s="121"/>
    </row>
    <row r="52372" spans="37:37" ht="12.75">
      <c r="AK52372" s="121"/>
    </row>
    <row r="52373" spans="37:37" ht="12.75">
      <c r="AK52373" s="121"/>
    </row>
    <row r="52374" spans="37:37" ht="12.75">
      <c r="AK52374" s="121"/>
    </row>
    <row r="52375" spans="37:37" ht="12.75">
      <c r="AK52375" s="121"/>
    </row>
    <row r="52376" spans="37:37" ht="12.75">
      <c r="AK52376" s="121"/>
    </row>
    <row r="52377" spans="37:37" ht="12.75">
      <c r="AK52377" s="121"/>
    </row>
    <row r="52378" spans="37:37" ht="12.75">
      <c r="AK52378" s="121"/>
    </row>
    <row r="52379" spans="37:37" ht="12.75">
      <c r="AK52379" s="121"/>
    </row>
    <row r="52380" spans="37:37" ht="12.75">
      <c r="AK52380" s="121"/>
    </row>
    <row r="52381" spans="37:37" ht="12.75">
      <c r="AK52381" s="121"/>
    </row>
    <row r="52382" spans="37:37" ht="12.75">
      <c r="AK52382" s="121"/>
    </row>
    <row r="52383" spans="37:37" ht="12.75">
      <c r="AK52383" s="121"/>
    </row>
    <row r="52384" spans="37:37" ht="12.75">
      <c r="AK52384" s="121"/>
    </row>
    <row r="52385" spans="37:37" ht="12.75">
      <c r="AK52385" s="121"/>
    </row>
    <row r="52386" spans="37:37" ht="12.75">
      <c r="AK52386" s="121"/>
    </row>
    <row r="52387" spans="37:37" ht="12.75">
      <c r="AK52387" s="121"/>
    </row>
    <row r="52388" spans="37:37" ht="12.75">
      <c r="AK52388" s="121"/>
    </row>
    <row r="52389" spans="37:37" ht="12.75">
      <c r="AK52389" s="121"/>
    </row>
    <row r="52390" spans="37:37" ht="12.75">
      <c r="AK52390" s="121"/>
    </row>
    <row r="52391" spans="37:37" ht="12.75">
      <c r="AK52391" s="121"/>
    </row>
    <row r="52392" spans="37:37" ht="12.75">
      <c r="AK52392" s="121"/>
    </row>
    <row r="52393" spans="37:37" ht="12.75">
      <c r="AK52393" s="121"/>
    </row>
    <row r="52394" spans="37:37" ht="12.75">
      <c r="AK52394" s="121"/>
    </row>
    <row r="52395" spans="37:37" ht="12.75">
      <c r="AK52395" s="121"/>
    </row>
    <row r="52396" spans="37:37" ht="12.75">
      <c r="AK52396" s="121"/>
    </row>
    <row r="52397" spans="37:37" ht="12.75">
      <c r="AK52397" s="121"/>
    </row>
    <row r="52398" spans="37:37" ht="12.75">
      <c r="AK52398" s="121"/>
    </row>
    <row r="52399" spans="37:37" ht="12.75">
      <c r="AK52399" s="121"/>
    </row>
    <row r="52400" spans="37:37" ht="12.75">
      <c r="AK52400" s="121"/>
    </row>
    <row r="52401" spans="37:37" ht="12.75">
      <c r="AK52401" s="121"/>
    </row>
    <row r="52402" spans="37:37" ht="12.75">
      <c r="AK52402" s="121"/>
    </row>
    <row r="52403" spans="37:37" ht="12.75">
      <c r="AK52403" s="121"/>
    </row>
    <row r="52404" spans="37:37" ht="12.75">
      <c r="AK52404" s="121"/>
    </row>
    <row r="52405" spans="37:37" ht="12.75">
      <c r="AK52405" s="121"/>
    </row>
    <row r="52406" spans="37:37" ht="12.75">
      <c r="AK52406" s="121"/>
    </row>
    <row r="52407" spans="37:37" ht="12.75">
      <c r="AK52407" s="121"/>
    </row>
    <row r="52408" spans="37:37" ht="12.75">
      <c r="AK52408" s="121"/>
    </row>
    <row r="52409" spans="37:37" ht="12.75">
      <c r="AK52409" s="121"/>
    </row>
    <row r="52410" spans="37:37" ht="12.75">
      <c r="AK52410" s="121"/>
    </row>
    <row r="52411" spans="37:37" ht="12.75">
      <c r="AK52411" s="121"/>
    </row>
    <row r="52412" spans="37:37" ht="12.75">
      <c r="AK52412" s="121"/>
    </row>
    <row r="52413" spans="37:37" ht="12.75">
      <c r="AK52413" s="121"/>
    </row>
    <row r="52414" spans="37:37" ht="12.75">
      <c r="AK52414" s="121"/>
    </row>
    <row r="52415" spans="37:37" ht="12.75">
      <c r="AK52415" s="121"/>
    </row>
    <row r="52416" spans="37:37" ht="12.75">
      <c r="AK52416" s="121"/>
    </row>
    <row r="52417" spans="37:37" ht="12.75">
      <c r="AK52417" s="121"/>
    </row>
    <row r="52418" spans="37:37" ht="12.75">
      <c r="AK52418" s="121"/>
    </row>
    <row r="52419" spans="37:37" ht="12.75">
      <c r="AK52419" s="121"/>
    </row>
    <row r="52420" spans="37:37" ht="12.75">
      <c r="AK52420" s="121"/>
    </row>
    <row r="52421" spans="37:37" ht="12.75">
      <c r="AK52421" s="121"/>
    </row>
    <row r="52422" spans="37:37" ht="12.75">
      <c r="AK52422" s="121"/>
    </row>
    <row r="52423" spans="37:37" ht="12.75">
      <c r="AK52423" s="121"/>
    </row>
    <row r="52424" spans="37:37" ht="12.75">
      <c r="AK52424" s="121"/>
    </row>
    <row r="52425" spans="37:37" ht="12.75">
      <c r="AK52425" s="121"/>
    </row>
    <row r="52426" spans="37:37" ht="12.75">
      <c r="AK52426" s="121"/>
    </row>
    <row r="52427" spans="37:37" ht="12.75">
      <c r="AK52427" s="121"/>
    </row>
    <row r="52428" spans="37:37" ht="12.75">
      <c r="AK52428" s="121"/>
    </row>
    <row r="52429" spans="37:37" ht="12.75">
      <c r="AK52429" s="121"/>
    </row>
    <row r="52430" spans="37:37" ht="12.75">
      <c r="AK52430" s="121"/>
    </row>
    <row r="52431" spans="37:37" ht="12.75">
      <c r="AK52431" s="121"/>
    </row>
    <row r="52432" spans="37:37" ht="12.75">
      <c r="AK52432" s="121"/>
    </row>
    <row r="52433" spans="37:37" ht="12.75">
      <c r="AK52433" s="121"/>
    </row>
    <row r="52434" spans="37:37" ht="12.75">
      <c r="AK52434" s="121"/>
    </row>
    <row r="52435" spans="37:37" ht="12.75">
      <c r="AK52435" s="121"/>
    </row>
    <row r="52436" spans="37:37" ht="12.75">
      <c r="AK52436" s="121"/>
    </row>
    <row r="52437" spans="37:37" ht="12.75">
      <c r="AK52437" s="121"/>
    </row>
    <row r="52438" spans="37:37" ht="12.75">
      <c r="AK52438" s="121"/>
    </row>
    <row r="52439" spans="37:37" ht="12.75">
      <c r="AK52439" s="121"/>
    </row>
    <row r="52440" spans="37:37" ht="12.75">
      <c r="AK52440" s="121"/>
    </row>
    <row r="52441" spans="37:37" ht="12.75">
      <c r="AK52441" s="121"/>
    </row>
    <row r="52442" spans="37:37" ht="12.75">
      <c r="AK52442" s="121"/>
    </row>
    <row r="52443" spans="37:37" ht="12.75">
      <c r="AK52443" s="121"/>
    </row>
    <row r="52444" spans="37:37" ht="12.75">
      <c r="AK52444" s="121"/>
    </row>
    <row r="52445" spans="37:37" ht="12.75">
      <c r="AK52445" s="121"/>
    </row>
    <row r="52446" spans="37:37" ht="12.75">
      <c r="AK52446" s="121"/>
    </row>
    <row r="52447" spans="37:37" ht="12.75">
      <c r="AK52447" s="121"/>
    </row>
    <row r="52448" spans="37:37" ht="12.75">
      <c r="AK52448" s="121"/>
    </row>
    <row r="52449" spans="37:37" ht="12.75">
      <c r="AK52449" s="121"/>
    </row>
    <row r="52450" spans="37:37" ht="12.75">
      <c r="AK52450" s="121"/>
    </row>
    <row r="52451" spans="37:37" ht="12.75">
      <c r="AK52451" s="121"/>
    </row>
    <row r="52452" spans="37:37" ht="12.75">
      <c r="AK52452" s="121"/>
    </row>
    <row r="52453" spans="37:37" ht="12.75">
      <c r="AK52453" s="121"/>
    </row>
    <row r="52454" spans="37:37" ht="12.75">
      <c r="AK52454" s="121"/>
    </row>
    <row r="52455" spans="37:37" ht="12.75">
      <c r="AK52455" s="121"/>
    </row>
    <row r="52456" spans="37:37" ht="12.75">
      <c r="AK52456" s="121"/>
    </row>
    <row r="52457" spans="37:37" ht="12.75">
      <c r="AK52457" s="121"/>
    </row>
    <row r="52458" spans="37:37" ht="12.75">
      <c r="AK52458" s="121"/>
    </row>
    <row r="52459" spans="37:37" ht="12.75">
      <c r="AK52459" s="121"/>
    </row>
    <row r="52460" spans="37:37" ht="12.75">
      <c r="AK52460" s="121"/>
    </row>
    <row r="52461" spans="37:37" ht="12.75">
      <c r="AK52461" s="121"/>
    </row>
    <row r="52462" spans="37:37" ht="12.75">
      <c r="AK52462" s="121"/>
    </row>
    <row r="52463" spans="37:37" ht="12.75">
      <c r="AK52463" s="121"/>
    </row>
    <row r="52464" spans="37:37" ht="12.75">
      <c r="AK52464" s="121"/>
    </row>
    <row r="52465" spans="37:37" ht="12.75">
      <c r="AK52465" s="121"/>
    </row>
    <row r="52466" spans="37:37" ht="12.75">
      <c r="AK52466" s="121"/>
    </row>
    <row r="52467" spans="37:37" ht="12.75">
      <c r="AK52467" s="121"/>
    </row>
    <row r="52468" spans="37:37" ht="12.75">
      <c r="AK52468" s="121"/>
    </row>
    <row r="52469" spans="37:37" ht="12.75">
      <c r="AK52469" s="121"/>
    </row>
    <row r="52470" spans="37:37" ht="12.75">
      <c r="AK52470" s="121"/>
    </row>
    <row r="52471" spans="37:37" ht="12.75">
      <c r="AK52471" s="121"/>
    </row>
    <row r="52472" spans="37:37" ht="12.75">
      <c r="AK52472" s="121"/>
    </row>
    <row r="52473" spans="37:37" ht="12.75">
      <c r="AK52473" s="121"/>
    </row>
    <row r="52474" spans="37:37" ht="12.75">
      <c r="AK52474" s="121"/>
    </row>
    <row r="52475" spans="37:37" ht="12.75">
      <c r="AK52475" s="121"/>
    </row>
    <row r="52476" spans="37:37" ht="12.75">
      <c r="AK52476" s="121"/>
    </row>
    <row r="52477" spans="37:37" ht="12.75">
      <c r="AK52477" s="121"/>
    </row>
    <row r="52478" spans="37:37" ht="12.75">
      <c r="AK52478" s="121"/>
    </row>
    <row r="52479" spans="37:37" ht="12.75">
      <c r="AK52479" s="121"/>
    </row>
    <row r="52480" spans="37:37" ht="12.75">
      <c r="AK52480" s="121"/>
    </row>
    <row r="52481" spans="37:37" ht="12.75">
      <c r="AK52481" s="121"/>
    </row>
    <row r="52482" spans="37:37" ht="12.75">
      <c r="AK52482" s="121"/>
    </row>
    <row r="52483" spans="37:37" ht="12.75">
      <c r="AK52483" s="121"/>
    </row>
    <row r="52484" spans="37:37" ht="12.75">
      <c r="AK52484" s="121"/>
    </row>
    <row r="52485" spans="37:37" ht="12.75">
      <c r="AK52485" s="121"/>
    </row>
    <row r="52486" spans="37:37" ht="12.75">
      <c r="AK52486" s="121"/>
    </row>
    <row r="52487" spans="37:37" ht="12.75">
      <c r="AK52487" s="121"/>
    </row>
    <row r="52488" spans="37:37" ht="12.75">
      <c r="AK52488" s="121"/>
    </row>
    <row r="52489" spans="37:37" ht="12.75">
      <c r="AK52489" s="121"/>
    </row>
    <row r="52490" spans="37:37" ht="12.75">
      <c r="AK52490" s="121"/>
    </row>
    <row r="52491" spans="37:37" ht="12.75">
      <c r="AK52491" s="121"/>
    </row>
    <row r="52492" spans="37:37" ht="12.75">
      <c r="AK52492" s="121"/>
    </row>
    <row r="52493" spans="37:37" ht="12.75">
      <c r="AK52493" s="121"/>
    </row>
    <row r="52494" spans="37:37" ht="12.75">
      <c r="AK52494" s="121"/>
    </row>
    <row r="52495" spans="37:37" ht="12.75">
      <c r="AK52495" s="121"/>
    </row>
    <row r="52496" spans="37:37" ht="12.75">
      <c r="AK52496" s="121"/>
    </row>
    <row r="52497" spans="37:37" ht="12.75">
      <c r="AK52497" s="121"/>
    </row>
    <row r="52498" spans="37:37" ht="12.75">
      <c r="AK52498" s="121"/>
    </row>
    <row r="52499" spans="37:37" ht="12.75">
      <c r="AK52499" s="121"/>
    </row>
    <row r="52500" spans="37:37" ht="12.75">
      <c r="AK52500" s="121"/>
    </row>
    <row r="52501" spans="37:37" ht="12.75">
      <c r="AK52501" s="121"/>
    </row>
    <row r="52502" spans="37:37" ht="12.75">
      <c r="AK52502" s="121"/>
    </row>
    <row r="52503" spans="37:37" ht="12.75">
      <c r="AK52503" s="121"/>
    </row>
    <row r="52504" spans="37:37" ht="12.75">
      <c r="AK52504" s="121"/>
    </row>
    <row r="52505" spans="37:37" ht="12.75">
      <c r="AK52505" s="121"/>
    </row>
    <row r="52506" spans="37:37" ht="12.75">
      <c r="AK52506" s="121"/>
    </row>
    <row r="52507" spans="37:37" ht="12.75">
      <c r="AK52507" s="121"/>
    </row>
    <row r="52508" spans="37:37" ht="12.75">
      <c r="AK52508" s="121"/>
    </row>
    <row r="52509" spans="37:37" ht="12.75">
      <c r="AK52509" s="121"/>
    </row>
    <row r="52510" spans="37:37" ht="12.75">
      <c r="AK52510" s="121"/>
    </row>
    <row r="52511" spans="37:37" ht="12.75">
      <c r="AK52511" s="121"/>
    </row>
    <row r="52512" spans="37:37" ht="12.75">
      <c r="AK52512" s="121"/>
    </row>
    <row r="52513" spans="37:37" ht="12.75">
      <c r="AK52513" s="121"/>
    </row>
    <row r="52514" spans="37:37" ht="12.75">
      <c r="AK52514" s="121"/>
    </row>
    <row r="52515" spans="37:37" ht="12.75">
      <c r="AK52515" s="121"/>
    </row>
    <row r="52516" spans="37:37" ht="12.75">
      <c r="AK52516" s="121"/>
    </row>
    <row r="52517" spans="37:37" ht="12.75">
      <c r="AK52517" s="121"/>
    </row>
    <row r="52518" spans="37:37" ht="12.75">
      <c r="AK52518" s="121"/>
    </row>
    <row r="52519" spans="37:37" ht="12.75">
      <c r="AK52519" s="121"/>
    </row>
    <row r="52520" spans="37:37" ht="12.75">
      <c r="AK52520" s="121"/>
    </row>
    <row r="52521" spans="37:37" ht="12.75">
      <c r="AK52521" s="121"/>
    </row>
    <row r="52522" spans="37:37" ht="12.75">
      <c r="AK52522" s="121"/>
    </row>
    <row r="52523" spans="37:37" ht="12.75">
      <c r="AK52523" s="121"/>
    </row>
    <row r="52524" spans="37:37" ht="12.75">
      <c r="AK52524" s="121"/>
    </row>
    <row r="52525" spans="37:37" ht="12.75">
      <c r="AK52525" s="121"/>
    </row>
    <row r="52526" spans="37:37" ht="12.75">
      <c r="AK52526" s="121"/>
    </row>
    <row r="52527" spans="37:37" ht="12.75">
      <c r="AK52527" s="121"/>
    </row>
    <row r="52528" spans="37:37" ht="12.75">
      <c r="AK52528" s="121"/>
    </row>
    <row r="52529" spans="37:37" ht="12.75">
      <c r="AK52529" s="121"/>
    </row>
    <row r="52530" spans="37:37" ht="12.75">
      <c r="AK52530" s="121"/>
    </row>
    <row r="52531" spans="37:37" ht="12.75">
      <c r="AK52531" s="121"/>
    </row>
    <row r="52532" spans="37:37" ht="12.75">
      <c r="AK52532" s="121"/>
    </row>
    <row r="52533" spans="37:37" ht="12.75">
      <c r="AK52533" s="121"/>
    </row>
    <row r="52534" spans="37:37" ht="12.75">
      <c r="AK52534" s="121"/>
    </row>
    <row r="52535" spans="37:37" ht="12.75">
      <c r="AK52535" s="121"/>
    </row>
    <row r="52536" spans="37:37" ht="12.75">
      <c r="AK52536" s="121"/>
    </row>
    <row r="52537" spans="37:37" ht="12.75">
      <c r="AK52537" s="121"/>
    </row>
    <row r="52538" spans="37:37" ht="12.75">
      <c r="AK52538" s="121"/>
    </row>
    <row r="52539" spans="37:37" ht="12.75">
      <c r="AK52539" s="121"/>
    </row>
    <row r="52540" spans="37:37" ht="12.75">
      <c r="AK52540" s="121"/>
    </row>
    <row r="52541" spans="37:37" ht="12.75">
      <c r="AK52541" s="121"/>
    </row>
    <row r="52542" spans="37:37" ht="12.75">
      <c r="AK52542" s="121"/>
    </row>
    <row r="52543" spans="37:37" ht="12.75">
      <c r="AK52543" s="121"/>
    </row>
    <row r="52544" spans="37:37" ht="12.75">
      <c r="AK52544" s="121"/>
    </row>
    <row r="52545" spans="37:37" ht="12.75">
      <c r="AK52545" s="121"/>
    </row>
    <row r="52546" spans="37:37" ht="12.75">
      <c r="AK52546" s="121"/>
    </row>
    <row r="52547" spans="37:37" ht="12.75">
      <c r="AK52547" s="121"/>
    </row>
    <row r="52548" spans="37:37" ht="12.75">
      <c r="AK52548" s="121"/>
    </row>
    <row r="52549" spans="37:37" ht="12.75">
      <c r="AK52549" s="121"/>
    </row>
    <row r="52550" spans="37:37" ht="12.75">
      <c r="AK52550" s="121"/>
    </row>
    <row r="52551" spans="37:37" ht="12.75">
      <c r="AK52551" s="121"/>
    </row>
    <row r="52552" spans="37:37" ht="12.75">
      <c r="AK52552" s="121"/>
    </row>
    <row r="52553" spans="37:37" ht="12.75">
      <c r="AK52553" s="121"/>
    </row>
    <row r="52554" spans="37:37" ht="12.75">
      <c r="AK52554" s="121"/>
    </row>
    <row r="52555" spans="37:37" ht="12.75">
      <c r="AK52555" s="121"/>
    </row>
    <row r="52556" spans="37:37" ht="12.75">
      <c r="AK52556" s="121"/>
    </row>
    <row r="52557" spans="37:37" ht="12.75">
      <c r="AK52557" s="121"/>
    </row>
    <row r="52558" spans="37:37" ht="12.75">
      <c r="AK52558" s="121"/>
    </row>
    <row r="52559" spans="37:37" ht="12.75">
      <c r="AK52559" s="121"/>
    </row>
    <row r="52560" spans="37:37" ht="12.75">
      <c r="AK52560" s="121"/>
    </row>
    <row r="52561" spans="37:37" ht="12.75">
      <c r="AK52561" s="121"/>
    </row>
    <row r="52562" spans="37:37" ht="12.75">
      <c r="AK52562" s="121"/>
    </row>
    <row r="52563" spans="37:37" ht="12.75">
      <c r="AK52563" s="121"/>
    </row>
    <row r="52564" spans="37:37" ht="12.75">
      <c r="AK52564" s="121"/>
    </row>
    <row r="52565" spans="37:37" ht="12.75">
      <c r="AK52565" s="121"/>
    </row>
    <row r="52566" spans="37:37" ht="12.75">
      <c r="AK52566" s="121"/>
    </row>
    <row r="52567" spans="37:37" ht="12.75">
      <c r="AK52567" s="121"/>
    </row>
    <row r="52568" spans="37:37" ht="12.75">
      <c r="AK52568" s="121"/>
    </row>
    <row r="52569" spans="37:37" ht="12.75">
      <c r="AK52569" s="121"/>
    </row>
    <row r="52570" spans="37:37" ht="12.75">
      <c r="AK52570" s="121"/>
    </row>
    <row r="52571" spans="37:37" ht="12.75">
      <c r="AK52571" s="121"/>
    </row>
    <row r="52572" spans="37:37" ht="12.75">
      <c r="AK52572" s="121"/>
    </row>
    <row r="52573" spans="37:37" ht="12.75">
      <c r="AK52573" s="121"/>
    </row>
    <row r="52574" spans="37:37" ht="12.75">
      <c r="AK52574" s="121"/>
    </row>
    <row r="52575" spans="37:37" ht="12.75">
      <c r="AK52575" s="121"/>
    </row>
    <row r="52576" spans="37:37" ht="12.75">
      <c r="AK52576" s="121"/>
    </row>
    <row r="52577" spans="37:37" ht="12.75">
      <c r="AK52577" s="121"/>
    </row>
    <row r="52578" spans="37:37" ht="12.75">
      <c r="AK52578" s="121"/>
    </row>
    <row r="52579" spans="37:37" ht="12.75">
      <c r="AK52579" s="121"/>
    </row>
    <row r="52580" spans="37:37" ht="12.75">
      <c r="AK52580" s="121"/>
    </row>
    <row r="52581" spans="37:37" ht="12.75">
      <c r="AK52581" s="121"/>
    </row>
    <row r="52582" spans="37:37" ht="12.75">
      <c r="AK52582" s="121"/>
    </row>
    <row r="52583" spans="37:37" ht="12.75">
      <c r="AK52583" s="121"/>
    </row>
    <row r="52584" spans="37:37" ht="12.75">
      <c r="AK52584" s="121"/>
    </row>
    <row r="52585" spans="37:37" ht="12.75">
      <c r="AK52585" s="121"/>
    </row>
    <row r="52586" spans="37:37" ht="12.75">
      <c r="AK52586" s="121"/>
    </row>
    <row r="52587" spans="37:37" ht="12.75">
      <c r="AK52587" s="121"/>
    </row>
    <row r="52588" spans="37:37" ht="12.75">
      <c r="AK52588" s="121"/>
    </row>
    <row r="52589" spans="37:37" ht="12.75">
      <c r="AK52589" s="121"/>
    </row>
    <row r="52590" spans="37:37" ht="12.75">
      <c r="AK52590" s="121"/>
    </row>
    <row r="52591" spans="37:37" ht="12.75">
      <c r="AK52591" s="121"/>
    </row>
    <row r="52592" spans="37:37" ht="12.75">
      <c r="AK52592" s="121"/>
    </row>
    <row r="52593" spans="37:37" ht="12.75">
      <c r="AK52593" s="121"/>
    </row>
    <row r="52594" spans="37:37" ht="12.75">
      <c r="AK52594" s="121"/>
    </row>
    <row r="52595" spans="37:37" ht="12.75">
      <c r="AK52595" s="121"/>
    </row>
    <row r="52596" spans="37:37" ht="12.75">
      <c r="AK52596" s="121"/>
    </row>
    <row r="52597" spans="37:37" ht="12.75">
      <c r="AK52597" s="121"/>
    </row>
    <row r="52598" spans="37:37" ht="12.75">
      <c r="AK52598" s="121"/>
    </row>
    <row r="52599" spans="37:37" ht="12.75">
      <c r="AK52599" s="121"/>
    </row>
    <row r="52600" spans="37:37" ht="12.75">
      <c r="AK52600" s="121"/>
    </row>
    <row r="52601" spans="37:37" ht="12.75">
      <c r="AK52601" s="121"/>
    </row>
    <row r="52602" spans="37:37" ht="12.75">
      <c r="AK52602" s="121"/>
    </row>
    <row r="52603" spans="37:37" ht="12.75">
      <c r="AK52603" s="121"/>
    </row>
    <row r="52604" spans="37:37" ht="12.75">
      <c r="AK52604" s="121"/>
    </row>
    <row r="52605" spans="37:37" ht="12.75">
      <c r="AK52605" s="121"/>
    </row>
    <row r="52606" spans="37:37" ht="12.75">
      <c r="AK52606" s="121"/>
    </row>
    <row r="52607" spans="37:37" ht="12.75">
      <c r="AK52607" s="121"/>
    </row>
    <row r="52608" spans="37:37" ht="12.75">
      <c r="AK52608" s="121"/>
    </row>
    <row r="52609" spans="37:37" ht="12.75">
      <c r="AK52609" s="121"/>
    </row>
    <row r="52610" spans="37:37" ht="12.75">
      <c r="AK52610" s="121"/>
    </row>
    <row r="52611" spans="37:37" ht="12.75">
      <c r="AK52611" s="121"/>
    </row>
    <row r="52612" spans="37:37" ht="12.75">
      <c r="AK52612" s="121"/>
    </row>
    <row r="52613" spans="37:37" ht="12.75">
      <c r="AK52613" s="121"/>
    </row>
    <row r="52614" spans="37:37" ht="12.75">
      <c r="AK52614" s="121"/>
    </row>
    <row r="52615" spans="37:37" ht="12.75">
      <c r="AK52615" s="121"/>
    </row>
    <row r="52616" spans="37:37" ht="12.75">
      <c r="AK52616" s="121"/>
    </row>
    <row r="52617" spans="37:37" ht="12.75">
      <c r="AK52617" s="121"/>
    </row>
    <row r="52618" spans="37:37" ht="12.75">
      <c r="AK52618" s="121"/>
    </row>
    <row r="52619" spans="37:37" ht="12.75">
      <c r="AK52619" s="121"/>
    </row>
    <row r="52620" spans="37:37" ht="12.75">
      <c r="AK52620" s="121"/>
    </row>
    <row r="52621" spans="37:37" ht="12.75">
      <c r="AK52621" s="121"/>
    </row>
    <row r="52622" spans="37:37" ht="12.75">
      <c r="AK52622" s="121"/>
    </row>
    <row r="52623" spans="37:37" ht="12.75">
      <c r="AK52623" s="121"/>
    </row>
    <row r="52624" spans="37:37" ht="12.75">
      <c r="AK52624" s="121"/>
    </row>
    <row r="52625" spans="37:37" ht="12.75">
      <c r="AK52625" s="121"/>
    </row>
    <row r="52626" spans="37:37" ht="12.75">
      <c r="AK52626" s="121"/>
    </row>
    <row r="52627" spans="37:37" ht="12.75">
      <c r="AK52627" s="121"/>
    </row>
    <row r="52628" spans="37:37" ht="12.75">
      <c r="AK52628" s="121"/>
    </row>
    <row r="52629" spans="37:37" ht="12.75">
      <c r="AK52629" s="121"/>
    </row>
    <row r="52630" spans="37:37" ht="12.75">
      <c r="AK52630" s="121"/>
    </row>
    <row r="52631" spans="37:37" ht="12.75">
      <c r="AK52631" s="121"/>
    </row>
    <row r="52632" spans="37:37" ht="12.75">
      <c r="AK52632" s="121"/>
    </row>
    <row r="52633" spans="37:37" ht="12.75">
      <c r="AK52633" s="121"/>
    </row>
    <row r="52634" spans="37:37" ht="12.75">
      <c r="AK52634" s="121"/>
    </row>
    <row r="52635" spans="37:37" ht="12.75">
      <c r="AK52635" s="121"/>
    </row>
    <row r="52636" spans="37:37" ht="12.75">
      <c r="AK52636" s="121"/>
    </row>
    <row r="52637" spans="37:37" ht="12.75">
      <c r="AK52637" s="121"/>
    </row>
    <row r="52638" spans="37:37" ht="12.75">
      <c r="AK52638" s="121"/>
    </row>
    <row r="52639" spans="37:37" ht="12.75">
      <c r="AK52639" s="121"/>
    </row>
    <row r="52640" spans="37:37" ht="12.75">
      <c r="AK52640" s="121"/>
    </row>
    <row r="52641" spans="37:37" ht="12.75">
      <c r="AK52641" s="121"/>
    </row>
    <row r="52642" spans="37:37" ht="12.75">
      <c r="AK52642" s="121"/>
    </row>
    <row r="52643" spans="37:37" ht="12.75">
      <c r="AK52643" s="121"/>
    </row>
    <row r="52644" spans="37:37" ht="12.75">
      <c r="AK52644" s="121"/>
    </row>
    <row r="52645" spans="37:37" ht="12.75">
      <c r="AK52645" s="121"/>
    </row>
    <row r="52646" spans="37:37" ht="12.75">
      <c r="AK52646" s="121"/>
    </row>
    <row r="52647" spans="37:37" ht="12.75">
      <c r="AK52647" s="121"/>
    </row>
    <row r="52648" spans="37:37" ht="12.75">
      <c r="AK52648" s="121"/>
    </row>
    <row r="52649" spans="37:37" ht="12.75">
      <c r="AK52649" s="121"/>
    </row>
    <row r="52650" spans="37:37" ht="12.75">
      <c r="AK52650" s="121"/>
    </row>
    <row r="52651" spans="37:37" ht="12.75">
      <c r="AK52651" s="121"/>
    </row>
    <row r="52652" spans="37:37" ht="12.75">
      <c r="AK52652" s="121"/>
    </row>
    <row r="52653" spans="37:37" ht="12.75">
      <c r="AK52653" s="121"/>
    </row>
    <row r="52654" spans="37:37" ht="12.75">
      <c r="AK52654" s="121"/>
    </row>
    <row r="52655" spans="37:37" ht="12.75">
      <c r="AK52655" s="121"/>
    </row>
    <row r="52656" spans="37:37" ht="12.75">
      <c r="AK52656" s="121"/>
    </row>
    <row r="52657" spans="37:37" ht="12.75">
      <c r="AK52657" s="121"/>
    </row>
    <row r="52658" spans="37:37" ht="12.75">
      <c r="AK52658" s="121"/>
    </row>
    <row r="52659" spans="37:37" ht="12.75">
      <c r="AK52659" s="121"/>
    </row>
    <row r="52660" spans="37:37" ht="12.75">
      <c r="AK52660" s="121"/>
    </row>
    <row r="52661" spans="37:37" ht="12.75">
      <c r="AK52661" s="121"/>
    </row>
    <row r="52662" spans="37:37" ht="12.75">
      <c r="AK52662" s="121"/>
    </row>
    <row r="52663" spans="37:37" ht="12.75">
      <c r="AK52663" s="121"/>
    </row>
    <row r="52664" spans="37:37" ht="12.75">
      <c r="AK52664" s="121"/>
    </row>
    <row r="52665" spans="37:37" ht="12.75">
      <c r="AK52665" s="121"/>
    </row>
    <row r="52666" spans="37:37" ht="12.75">
      <c r="AK52666" s="121"/>
    </row>
    <row r="52667" spans="37:37" ht="12.75">
      <c r="AK52667" s="121"/>
    </row>
    <row r="52668" spans="37:37" ht="12.75">
      <c r="AK52668" s="121"/>
    </row>
    <row r="52669" spans="37:37" ht="12.75">
      <c r="AK52669" s="121"/>
    </row>
    <row r="52670" spans="37:37" ht="12.75">
      <c r="AK52670" s="121"/>
    </row>
    <row r="52671" spans="37:37" ht="12.75">
      <c r="AK52671" s="121"/>
    </row>
    <row r="52672" spans="37:37" ht="12.75">
      <c r="AK52672" s="121"/>
    </row>
    <row r="52673" spans="37:37" ht="12.75">
      <c r="AK52673" s="121"/>
    </row>
    <row r="52674" spans="37:37" ht="12.75">
      <c r="AK52674" s="121"/>
    </row>
    <row r="52675" spans="37:37" ht="12.75">
      <c r="AK52675" s="121"/>
    </row>
    <row r="52676" spans="37:37" ht="12.75">
      <c r="AK52676" s="121"/>
    </row>
    <row r="52677" spans="37:37" ht="12.75">
      <c r="AK52677" s="121"/>
    </row>
    <row r="52678" spans="37:37" ht="12.75">
      <c r="AK52678" s="121"/>
    </row>
    <row r="52679" spans="37:37" ht="12.75">
      <c r="AK52679" s="121"/>
    </row>
    <row r="52680" spans="37:37" ht="12.75">
      <c r="AK52680" s="121"/>
    </row>
    <row r="52681" spans="37:37" ht="12.75">
      <c r="AK52681" s="121"/>
    </row>
    <row r="52682" spans="37:37" ht="12.75">
      <c r="AK52682" s="121"/>
    </row>
    <row r="52683" spans="37:37" ht="12.75">
      <c r="AK52683" s="121"/>
    </row>
    <row r="52684" spans="37:37" ht="12.75">
      <c r="AK52684" s="121"/>
    </row>
    <row r="52685" spans="37:37" ht="12.75">
      <c r="AK52685" s="121"/>
    </row>
    <row r="52686" spans="37:37" ht="12.75">
      <c r="AK52686" s="121"/>
    </row>
    <row r="52687" spans="37:37" ht="12.75">
      <c r="AK52687" s="121"/>
    </row>
    <row r="52688" spans="37:37" ht="12.75">
      <c r="AK52688" s="121"/>
    </row>
    <row r="52689" spans="37:37" ht="12.75">
      <c r="AK52689" s="121"/>
    </row>
    <row r="52690" spans="37:37" ht="12.75">
      <c r="AK52690" s="121"/>
    </row>
    <row r="52691" spans="37:37" ht="12.75">
      <c r="AK52691" s="121"/>
    </row>
    <row r="52692" spans="37:37" ht="12.75">
      <c r="AK52692" s="121"/>
    </row>
    <row r="52693" spans="37:37" ht="12.75">
      <c r="AK52693" s="121"/>
    </row>
    <row r="52694" spans="37:37" ht="12.75">
      <c r="AK52694" s="121"/>
    </row>
    <row r="52695" spans="37:37" ht="12.75">
      <c r="AK52695" s="121"/>
    </row>
    <row r="52696" spans="37:37" ht="12.75">
      <c r="AK52696" s="121"/>
    </row>
    <row r="52697" spans="37:37" ht="12.75">
      <c r="AK52697" s="121"/>
    </row>
    <row r="52698" spans="37:37" ht="12.75">
      <c r="AK52698" s="121"/>
    </row>
    <row r="52699" spans="37:37" ht="12.75">
      <c r="AK52699" s="121"/>
    </row>
    <row r="52700" spans="37:37" ht="12.75">
      <c r="AK52700" s="121"/>
    </row>
    <row r="52701" spans="37:37" ht="12.75">
      <c r="AK52701" s="121"/>
    </row>
    <row r="52702" spans="37:37" ht="12.75">
      <c r="AK52702" s="121"/>
    </row>
    <row r="52703" spans="37:37" ht="12.75">
      <c r="AK52703" s="121"/>
    </row>
    <row r="52704" spans="37:37" ht="12.75">
      <c r="AK52704" s="121"/>
    </row>
    <row r="52705" spans="37:37" ht="12.75">
      <c r="AK52705" s="121"/>
    </row>
    <row r="52706" spans="37:37" ht="12.75">
      <c r="AK52706" s="121"/>
    </row>
    <row r="52707" spans="37:37" ht="12.75">
      <c r="AK52707" s="121"/>
    </row>
    <row r="52708" spans="37:37" ht="12.75">
      <c r="AK52708" s="121"/>
    </row>
    <row r="52709" spans="37:37" ht="12.75">
      <c r="AK52709" s="121"/>
    </row>
    <row r="52710" spans="37:37" ht="12.75">
      <c r="AK52710" s="121"/>
    </row>
    <row r="52711" spans="37:37" ht="12.75">
      <c r="AK52711" s="121"/>
    </row>
    <row r="52712" spans="37:37" ht="12.75">
      <c r="AK52712" s="121"/>
    </row>
    <row r="52713" spans="37:37" ht="12.75">
      <c r="AK52713" s="121"/>
    </row>
    <row r="52714" spans="37:37" ht="12.75">
      <c r="AK52714" s="121"/>
    </row>
    <row r="52715" spans="37:37" ht="12.75">
      <c r="AK52715" s="121"/>
    </row>
    <row r="52716" spans="37:37" ht="12.75">
      <c r="AK52716" s="121"/>
    </row>
    <row r="52717" spans="37:37" ht="12.75">
      <c r="AK52717" s="121"/>
    </row>
    <row r="52718" spans="37:37" ht="12.75">
      <c r="AK52718" s="121"/>
    </row>
    <row r="52719" spans="37:37" ht="12.75">
      <c r="AK52719" s="121"/>
    </row>
    <row r="52720" spans="37:37" ht="12.75">
      <c r="AK52720" s="121"/>
    </row>
    <row r="52721" spans="37:37" ht="12.75">
      <c r="AK52721" s="121"/>
    </row>
    <row r="52722" spans="37:37" ht="12.75">
      <c r="AK52722" s="121"/>
    </row>
    <row r="52723" spans="37:37" ht="12.75">
      <c r="AK52723" s="121"/>
    </row>
    <row r="52724" spans="37:37" ht="12.75">
      <c r="AK52724" s="121"/>
    </row>
    <row r="52725" spans="37:37" ht="12.75">
      <c r="AK52725" s="121"/>
    </row>
    <row r="52726" spans="37:37" ht="12.75">
      <c r="AK52726" s="121"/>
    </row>
    <row r="52727" spans="37:37" ht="12.75">
      <c r="AK52727" s="121"/>
    </row>
    <row r="52728" spans="37:37" ht="12.75">
      <c r="AK52728" s="121"/>
    </row>
    <row r="52729" spans="37:37" ht="12.75">
      <c r="AK52729" s="121"/>
    </row>
    <row r="52730" spans="37:37" ht="12.75">
      <c r="AK52730" s="121"/>
    </row>
    <row r="52731" spans="37:37" ht="12.75">
      <c r="AK52731" s="121"/>
    </row>
    <row r="52732" spans="37:37" ht="12.75">
      <c r="AK52732" s="121"/>
    </row>
    <row r="52733" spans="37:37" ht="12.75">
      <c r="AK52733" s="121"/>
    </row>
    <row r="52734" spans="37:37" ht="12.75">
      <c r="AK52734" s="121"/>
    </row>
    <row r="52735" spans="37:37" ht="12.75">
      <c r="AK52735" s="121"/>
    </row>
    <row r="52736" spans="37:37" ht="12.75">
      <c r="AK52736" s="121"/>
    </row>
    <row r="52737" spans="37:37" ht="12.75">
      <c r="AK52737" s="121"/>
    </row>
    <row r="52738" spans="37:37" ht="12.75">
      <c r="AK52738" s="121"/>
    </row>
    <row r="52739" spans="37:37" ht="12.75">
      <c r="AK52739" s="121"/>
    </row>
    <row r="52740" spans="37:37" ht="12.75">
      <c r="AK52740" s="121"/>
    </row>
    <row r="52741" spans="37:37" ht="12.75">
      <c r="AK52741" s="121"/>
    </row>
    <row r="52742" spans="37:37" ht="12.75">
      <c r="AK52742" s="121"/>
    </row>
    <row r="52743" spans="37:37" ht="12.75">
      <c r="AK52743" s="121"/>
    </row>
    <row r="52744" spans="37:37" ht="12.75">
      <c r="AK52744" s="121"/>
    </row>
    <row r="52745" spans="37:37" ht="12.75">
      <c r="AK52745" s="121"/>
    </row>
    <row r="52746" spans="37:37" ht="12.75">
      <c r="AK52746" s="121"/>
    </row>
    <row r="52747" spans="37:37" ht="12.75">
      <c r="AK52747" s="121"/>
    </row>
    <row r="52748" spans="37:37" ht="12.75">
      <c r="AK52748" s="121"/>
    </row>
    <row r="52749" spans="37:37" ht="12.75">
      <c r="AK52749" s="121"/>
    </row>
    <row r="52750" spans="37:37" ht="12.75">
      <c r="AK52750" s="121"/>
    </row>
    <row r="52751" spans="37:37" ht="12.75">
      <c r="AK52751" s="121"/>
    </row>
    <row r="52752" spans="37:37" ht="12.75">
      <c r="AK52752" s="121"/>
    </row>
    <row r="52753" spans="37:37" ht="12.75">
      <c r="AK52753" s="121"/>
    </row>
    <row r="52754" spans="37:37" ht="12.75">
      <c r="AK52754" s="121"/>
    </row>
    <row r="52755" spans="37:37" ht="12.75">
      <c r="AK52755" s="121"/>
    </row>
    <row r="52756" spans="37:37" ht="12.75">
      <c r="AK52756" s="121"/>
    </row>
    <row r="52757" spans="37:37" ht="12.75">
      <c r="AK52757" s="121"/>
    </row>
    <row r="52758" spans="37:37" ht="12.75">
      <c r="AK52758" s="121"/>
    </row>
    <row r="52759" spans="37:37" ht="12.75">
      <c r="AK52759" s="121"/>
    </row>
    <row r="52760" spans="37:37" ht="12.75">
      <c r="AK52760" s="121"/>
    </row>
    <row r="52761" spans="37:37" ht="12.75">
      <c r="AK52761" s="121"/>
    </row>
    <row r="52762" spans="37:37" ht="12.75">
      <c r="AK52762" s="121"/>
    </row>
    <row r="52763" spans="37:37" ht="12.75">
      <c r="AK52763" s="121"/>
    </row>
    <row r="52764" spans="37:37" ht="12.75">
      <c r="AK52764" s="121"/>
    </row>
    <row r="52765" spans="37:37" ht="12.75">
      <c r="AK52765" s="121"/>
    </row>
    <row r="52766" spans="37:37" ht="12.75">
      <c r="AK52766" s="121"/>
    </row>
    <row r="52767" spans="37:37" ht="12.75">
      <c r="AK52767" s="121"/>
    </row>
    <row r="52768" spans="37:37" ht="12.75">
      <c r="AK52768" s="121"/>
    </row>
    <row r="52769" spans="37:37" ht="12.75">
      <c r="AK52769" s="121"/>
    </row>
    <row r="52770" spans="37:37" ht="12.75">
      <c r="AK52770" s="121"/>
    </row>
    <row r="52771" spans="37:37" ht="12.75">
      <c r="AK52771" s="121"/>
    </row>
    <row r="52772" spans="37:37" ht="12.75">
      <c r="AK52772" s="121"/>
    </row>
    <row r="52773" spans="37:37" ht="12.75">
      <c r="AK52773" s="121"/>
    </row>
    <row r="52774" spans="37:37" ht="12.75">
      <c r="AK52774" s="121"/>
    </row>
    <row r="52775" spans="37:37" ht="12.75">
      <c r="AK52775" s="121"/>
    </row>
    <row r="52776" spans="37:37" ht="12.75">
      <c r="AK52776" s="121"/>
    </row>
    <row r="52777" spans="37:37" ht="12.75">
      <c r="AK52777" s="121"/>
    </row>
    <row r="52778" spans="37:37" ht="12.75">
      <c r="AK52778" s="121"/>
    </row>
    <row r="52779" spans="37:37" ht="12.75">
      <c r="AK52779" s="121"/>
    </row>
    <row r="52780" spans="37:37" ht="12.75">
      <c r="AK52780" s="121"/>
    </row>
    <row r="52781" spans="37:37" ht="12.75">
      <c r="AK52781" s="121"/>
    </row>
    <row r="52782" spans="37:37" ht="12.75">
      <c r="AK52782" s="121"/>
    </row>
    <row r="52783" spans="37:37" ht="12.75">
      <c r="AK52783" s="121"/>
    </row>
    <row r="52784" spans="37:37" ht="12.75">
      <c r="AK52784" s="121"/>
    </row>
    <row r="52785" spans="37:37" ht="12.75">
      <c r="AK52785" s="121"/>
    </row>
    <row r="52786" spans="37:37" ht="12.75">
      <c r="AK52786" s="121"/>
    </row>
    <row r="52787" spans="37:37" ht="12.75">
      <c r="AK52787" s="121"/>
    </row>
    <row r="52788" spans="37:37" ht="12.75">
      <c r="AK52788" s="121"/>
    </row>
    <row r="52789" spans="37:37" ht="12.75">
      <c r="AK52789" s="121"/>
    </row>
    <row r="52790" spans="37:37" ht="12.75">
      <c r="AK52790" s="121"/>
    </row>
    <row r="52791" spans="37:37" ht="12.75">
      <c r="AK52791" s="121"/>
    </row>
    <row r="52792" spans="37:37" ht="12.75">
      <c r="AK52792" s="121"/>
    </row>
    <row r="52793" spans="37:37" ht="12.75">
      <c r="AK52793" s="121"/>
    </row>
    <row r="52794" spans="37:37" ht="12.75">
      <c r="AK52794" s="121"/>
    </row>
    <row r="52795" spans="37:37" ht="12.75">
      <c r="AK52795" s="121"/>
    </row>
    <row r="52796" spans="37:37" ht="12.75">
      <c r="AK52796" s="121"/>
    </row>
    <row r="52797" spans="37:37" ht="12.75">
      <c r="AK52797" s="121"/>
    </row>
    <row r="52798" spans="37:37" ht="12.75">
      <c r="AK52798" s="121"/>
    </row>
    <row r="52799" spans="37:37" ht="12.75">
      <c r="AK52799" s="121"/>
    </row>
    <row r="52800" spans="37:37" ht="12.75">
      <c r="AK52800" s="121"/>
    </row>
    <row r="52801" spans="37:37" ht="12.75">
      <c r="AK52801" s="121"/>
    </row>
    <row r="52802" spans="37:37" ht="12.75">
      <c r="AK52802" s="121"/>
    </row>
    <row r="52803" spans="37:37" ht="12.75">
      <c r="AK52803" s="121"/>
    </row>
    <row r="52804" spans="37:37" ht="12.75">
      <c r="AK52804" s="121"/>
    </row>
    <row r="52805" spans="37:37" ht="12.75">
      <c r="AK52805" s="121"/>
    </row>
    <row r="52806" spans="37:37" ht="12.75">
      <c r="AK52806" s="121"/>
    </row>
    <row r="52807" spans="37:37" ht="12.75">
      <c r="AK52807" s="121"/>
    </row>
    <row r="52808" spans="37:37" ht="12.75">
      <c r="AK52808" s="121"/>
    </row>
    <row r="52809" spans="37:37" ht="12.75">
      <c r="AK52809" s="121"/>
    </row>
    <row r="52810" spans="37:37" ht="12.75">
      <c r="AK52810" s="121"/>
    </row>
    <row r="52811" spans="37:37" ht="12.75">
      <c r="AK52811" s="121"/>
    </row>
    <row r="52812" spans="37:37" ht="12.75">
      <c r="AK52812" s="121"/>
    </row>
    <row r="52813" spans="37:37" ht="12.75">
      <c r="AK52813" s="121"/>
    </row>
    <row r="52814" spans="37:37" ht="12.75">
      <c r="AK52814" s="121"/>
    </row>
    <row r="52815" spans="37:37" ht="12.75">
      <c r="AK52815" s="121"/>
    </row>
    <row r="52816" spans="37:37" ht="12.75">
      <c r="AK52816" s="121"/>
    </row>
    <row r="52817" spans="37:37" ht="12.75">
      <c r="AK52817" s="121"/>
    </row>
    <row r="52818" spans="37:37" ht="12.75">
      <c r="AK52818" s="121"/>
    </row>
    <row r="52819" spans="37:37" ht="12.75">
      <c r="AK52819" s="121"/>
    </row>
    <row r="52820" spans="37:37" ht="12.75">
      <c r="AK52820" s="121"/>
    </row>
    <row r="52821" spans="37:37" ht="12.75">
      <c r="AK52821" s="121"/>
    </row>
    <row r="52822" spans="37:37" ht="12.75">
      <c r="AK52822" s="121"/>
    </row>
    <row r="52823" spans="37:37" ht="12.75">
      <c r="AK52823" s="121"/>
    </row>
    <row r="52824" spans="37:37" ht="12.75">
      <c r="AK52824" s="121"/>
    </row>
    <row r="52825" spans="37:37" ht="12.75">
      <c r="AK52825" s="121"/>
    </row>
    <row r="52826" spans="37:37" ht="12.75">
      <c r="AK52826" s="121"/>
    </row>
    <row r="52827" spans="37:37" ht="12.75">
      <c r="AK52827" s="121"/>
    </row>
    <row r="52828" spans="37:37" ht="12.75">
      <c r="AK52828" s="121"/>
    </row>
    <row r="52829" spans="37:37" ht="12.75">
      <c r="AK52829" s="121"/>
    </row>
    <row r="52830" spans="37:37" ht="12.75">
      <c r="AK52830" s="121"/>
    </row>
    <row r="52831" spans="37:37" ht="12.75">
      <c r="AK52831" s="121"/>
    </row>
    <row r="52832" spans="37:37" ht="12.75">
      <c r="AK52832" s="121"/>
    </row>
    <row r="52833" spans="37:37" ht="12.75">
      <c r="AK52833" s="121"/>
    </row>
    <row r="52834" spans="37:37" ht="12.75">
      <c r="AK52834" s="121"/>
    </row>
    <row r="52835" spans="37:37" ht="12.75">
      <c r="AK52835" s="121"/>
    </row>
    <row r="52836" spans="37:37" ht="12.75">
      <c r="AK52836" s="121"/>
    </row>
    <row r="52837" spans="37:37" ht="12.75">
      <c r="AK52837" s="121"/>
    </row>
    <row r="52838" spans="37:37" ht="12.75">
      <c r="AK52838" s="121"/>
    </row>
    <row r="52839" spans="37:37" ht="12.75">
      <c r="AK52839" s="121"/>
    </row>
    <row r="52840" spans="37:37" ht="12.75">
      <c r="AK52840" s="121"/>
    </row>
    <row r="52841" spans="37:37" ht="12.75">
      <c r="AK52841" s="121"/>
    </row>
    <row r="52842" spans="37:37" ht="12.75">
      <c r="AK52842" s="121"/>
    </row>
    <row r="52843" spans="37:37" ht="12.75">
      <c r="AK52843" s="121"/>
    </row>
    <row r="52844" spans="37:37" ht="12.75">
      <c r="AK52844" s="121"/>
    </row>
    <row r="52845" spans="37:37" ht="12.75">
      <c r="AK52845" s="121"/>
    </row>
    <row r="52846" spans="37:37" ht="12.75">
      <c r="AK52846" s="121"/>
    </row>
    <row r="52847" spans="37:37" ht="12.75">
      <c r="AK52847" s="121"/>
    </row>
    <row r="52848" spans="37:37" ht="12.75">
      <c r="AK52848" s="121"/>
    </row>
    <row r="52849" spans="37:37" ht="12.75">
      <c r="AK52849" s="121"/>
    </row>
    <row r="52850" spans="37:37" ht="12.75">
      <c r="AK52850" s="121"/>
    </row>
    <row r="52851" spans="37:37" ht="12.75">
      <c r="AK52851" s="121"/>
    </row>
    <row r="52852" spans="37:37" ht="12.75">
      <c r="AK52852" s="121"/>
    </row>
    <row r="52853" spans="37:37" ht="12.75">
      <c r="AK52853" s="121"/>
    </row>
    <row r="52854" spans="37:37" ht="12.75">
      <c r="AK52854" s="121"/>
    </row>
    <row r="52855" spans="37:37" ht="12.75">
      <c r="AK52855" s="121"/>
    </row>
    <row r="52856" spans="37:37" ht="12.75">
      <c r="AK52856" s="121"/>
    </row>
    <row r="52857" spans="37:37" ht="12.75">
      <c r="AK52857" s="121"/>
    </row>
    <row r="52858" spans="37:37" ht="12.75">
      <c r="AK52858" s="121"/>
    </row>
    <row r="52859" spans="37:37" ht="12.75">
      <c r="AK52859" s="121"/>
    </row>
    <row r="52860" spans="37:37" ht="12.75">
      <c r="AK52860" s="121"/>
    </row>
    <row r="52861" spans="37:37" ht="12.75">
      <c r="AK52861" s="121"/>
    </row>
    <row r="52862" spans="37:37" ht="12.75">
      <c r="AK52862" s="121"/>
    </row>
    <row r="52863" spans="37:37" ht="12.75">
      <c r="AK52863" s="121"/>
    </row>
    <row r="52864" spans="37:37" ht="12.75">
      <c r="AK52864" s="121"/>
    </row>
    <row r="52865" spans="37:37" ht="12.75">
      <c r="AK52865" s="121"/>
    </row>
    <row r="52866" spans="37:37" ht="12.75">
      <c r="AK52866" s="121"/>
    </row>
    <row r="52867" spans="37:37" ht="12.75">
      <c r="AK52867" s="121"/>
    </row>
    <row r="52868" spans="37:37" ht="12.75">
      <c r="AK52868" s="121"/>
    </row>
    <row r="52869" spans="37:37" ht="12.75">
      <c r="AK52869" s="121"/>
    </row>
    <row r="52870" spans="37:37" ht="12.75">
      <c r="AK52870" s="121"/>
    </row>
    <row r="52871" spans="37:37" ht="12.75">
      <c r="AK52871" s="121"/>
    </row>
    <row r="52872" spans="37:37" ht="12.75">
      <c r="AK52872" s="121"/>
    </row>
    <row r="52873" spans="37:37" ht="12.75">
      <c r="AK52873" s="121"/>
    </row>
    <row r="52874" spans="37:37" ht="12.75">
      <c r="AK52874" s="121"/>
    </row>
    <row r="52875" spans="37:37" ht="12.75">
      <c r="AK52875" s="121"/>
    </row>
    <row r="52876" spans="37:37" ht="12.75">
      <c r="AK52876" s="121"/>
    </row>
    <row r="52877" spans="37:37" ht="12.75">
      <c r="AK52877" s="121"/>
    </row>
    <row r="52878" spans="37:37" ht="12.75">
      <c r="AK52878" s="121"/>
    </row>
    <row r="52879" spans="37:37" ht="12.75">
      <c r="AK52879" s="121"/>
    </row>
    <row r="52880" spans="37:37" ht="12.75">
      <c r="AK52880" s="121"/>
    </row>
    <row r="52881" spans="37:37" ht="12.75">
      <c r="AK52881" s="121"/>
    </row>
    <row r="52882" spans="37:37" ht="12.75">
      <c r="AK52882" s="121"/>
    </row>
    <row r="52883" spans="37:37" ht="12.75">
      <c r="AK52883" s="121"/>
    </row>
    <row r="52884" spans="37:37" ht="12.75">
      <c r="AK52884" s="121"/>
    </row>
    <row r="52885" spans="37:37" ht="12.75">
      <c r="AK52885" s="121"/>
    </row>
    <row r="52886" spans="37:37" ht="12.75">
      <c r="AK52886" s="121"/>
    </row>
    <row r="52887" spans="37:37" ht="12.75">
      <c r="AK52887" s="121"/>
    </row>
    <row r="52888" spans="37:37" ht="12.75">
      <c r="AK52888" s="121"/>
    </row>
    <row r="52889" spans="37:37" ht="12.75">
      <c r="AK52889" s="121"/>
    </row>
    <row r="52890" spans="37:37" ht="12.75">
      <c r="AK52890" s="121"/>
    </row>
    <row r="52891" spans="37:37" ht="12.75">
      <c r="AK52891" s="121"/>
    </row>
    <row r="52892" spans="37:37" ht="12.75">
      <c r="AK52892" s="121"/>
    </row>
    <row r="52893" spans="37:37" ht="12.75">
      <c r="AK52893" s="121"/>
    </row>
    <row r="52894" spans="37:37" ht="12.75">
      <c r="AK52894" s="121"/>
    </row>
    <row r="52895" spans="37:37" ht="12.75">
      <c r="AK52895" s="121"/>
    </row>
    <row r="52896" spans="37:37" ht="12.75">
      <c r="AK52896" s="121"/>
    </row>
    <row r="52897" spans="37:37" ht="12.75">
      <c r="AK52897" s="121"/>
    </row>
    <row r="52898" spans="37:37" ht="12.75">
      <c r="AK52898" s="121"/>
    </row>
    <row r="52899" spans="37:37" ht="12.75">
      <c r="AK52899" s="121"/>
    </row>
    <row r="52900" spans="37:37" ht="12.75">
      <c r="AK52900" s="121"/>
    </row>
    <row r="52901" spans="37:37" ht="12.75">
      <c r="AK52901" s="121"/>
    </row>
    <row r="52902" spans="37:37" ht="12.75">
      <c r="AK52902" s="121"/>
    </row>
    <row r="52903" spans="37:37" ht="12.75">
      <c r="AK52903" s="121"/>
    </row>
    <row r="52904" spans="37:37" ht="12.75">
      <c r="AK52904" s="121"/>
    </row>
    <row r="52905" spans="37:37" ht="12.75">
      <c r="AK52905" s="121"/>
    </row>
    <row r="52906" spans="37:37" ht="12.75">
      <c r="AK52906" s="121"/>
    </row>
    <row r="52907" spans="37:37" ht="12.75">
      <c r="AK52907" s="121"/>
    </row>
    <row r="52908" spans="37:37" ht="12.75">
      <c r="AK52908" s="121"/>
    </row>
    <row r="52909" spans="37:37" ht="12.75">
      <c r="AK52909" s="121"/>
    </row>
    <row r="52910" spans="37:37" ht="12.75">
      <c r="AK52910" s="121"/>
    </row>
    <row r="52911" spans="37:37" ht="12.75">
      <c r="AK52911" s="121"/>
    </row>
    <row r="52912" spans="37:37" ht="12.75">
      <c r="AK52912" s="121"/>
    </row>
    <row r="52913" spans="37:37" ht="12.75">
      <c r="AK52913" s="121"/>
    </row>
    <row r="52914" spans="37:37" ht="12.75">
      <c r="AK52914" s="121"/>
    </row>
    <row r="52915" spans="37:37" ht="12.75">
      <c r="AK52915" s="121"/>
    </row>
    <row r="52916" spans="37:37" ht="12.75">
      <c r="AK52916" s="121"/>
    </row>
    <row r="52917" spans="37:37" ht="12.75">
      <c r="AK52917" s="121"/>
    </row>
    <row r="52918" spans="37:37" ht="12.75">
      <c r="AK52918" s="121"/>
    </row>
    <row r="52919" spans="37:37" ht="12.75">
      <c r="AK52919" s="121"/>
    </row>
    <row r="52920" spans="37:37" ht="12.75">
      <c r="AK52920" s="121"/>
    </row>
    <row r="52921" spans="37:37" ht="12.75">
      <c r="AK52921" s="121"/>
    </row>
    <row r="52922" spans="37:37" ht="12.75">
      <c r="AK52922" s="121"/>
    </row>
    <row r="52923" spans="37:37" ht="12.75">
      <c r="AK52923" s="121"/>
    </row>
    <row r="52924" spans="37:37" ht="12.75">
      <c r="AK52924" s="121"/>
    </row>
    <row r="52925" spans="37:37" ht="12.75">
      <c r="AK52925" s="121"/>
    </row>
    <row r="52926" spans="37:37" ht="12.75">
      <c r="AK52926" s="121"/>
    </row>
    <row r="52927" spans="37:37" ht="12.75">
      <c r="AK52927" s="121"/>
    </row>
    <row r="52928" spans="37:37" ht="12.75">
      <c r="AK52928" s="121"/>
    </row>
    <row r="52929" spans="37:37" ht="12.75">
      <c r="AK52929" s="121"/>
    </row>
    <row r="52930" spans="37:37" ht="12.75">
      <c r="AK52930" s="121"/>
    </row>
    <row r="52931" spans="37:37" ht="12.75">
      <c r="AK52931" s="121"/>
    </row>
    <row r="52932" spans="37:37" ht="12.75">
      <c r="AK52932" s="121"/>
    </row>
    <row r="52933" spans="37:37" ht="12.75">
      <c r="AK52933" s="121"/>
    </row>
    <row r="52934" spans="37:37" ht="12.75">
      <c r="AK52934" s="121"/>
    </row>
    <row r="52935" spans="37:37" ht="12.75">
      <c r="AK52935" s="121"/>
    </row>
    <row r="52936" spans="37:37" ht="12.75">
      <c r="AK52936" s="121"/>
    </row>
    <row r="52937" spans="37:37" ht="12.75">
      <c r="AK52937" s="121"/>
    </row>
    <row r="52938" spans="37:37" ht="12.75">
      <c r="AK52938" s="121"/>
    </row>
    <row r="52939" spans="37:37" ht="12.75">
      <c r="AK52939" s="121"/>
    </row>
    <row r="52940" spans="37:37" ht="12.75">
      <c r="AK52940" s="121"/>
    </row>
    <row r="52941" spans="37:37" ht="12.75">
      <c r="AK52941" s="121"/>
    </row>
    <row r="52942" spans="37:37" ht="12.75">
      <c r="AK52942" s="121"/>
    </row>
    <row r="52943" spans="37:37" ht="12.75">
      <c r="AK52943" s="121"/>
    </row>
    <row r="52944" spans="37:37" ht="12.75">
      <c r="AK52944" s="121"/>
    </row>
    <row r="52945" spans="37:37" ht="12.75">
      <c r="AK52945" s="121"/>
    </row>
    <row r="52946" spans="37:37" ht="12.75">
      <c r="AK52946" s="121"/>
    </row>
    <row r="52947" spans="37:37" ht="12.75">
      <c r="AK52947" s="121"/>
    </row>
    <row r="52948" spans="37:37" ht="12.75">
      <c r="AK52948" s="121"/>
    </row>
    <row r="52949" spans="37:37" ht="12.75">
      <c r="AK52949" s="121"/>
    </row>
    <row r="52950" spans="37:37" ht="12.75">
      <c r="AK52950" s="121"/>
    </row>
    <row r="52951" spans="37:37" ht="12.75">
      <c r="AK52951" s="121"/>
    </row>
    <row r="52952" spans="37:37" ht="12.75">
      <c r="AK52952" s="121"/>
    </row>
    <row r="52953" spans="37:37" ht="12.75">
      <c r="AK52953" s="121"/>
    </row>
    <row r="52954" spans="37:37" ht="12.75">
      <c r="AK52954" s="121"/>
    </row>
    <row r="52955" spans="37:37" ht="12.75">
      <c r="AK52955" s="121"/>
    </row>
    <row r="52956" spans="37:37" ht="12.75">
      <c r="AK52956" s="121"/>
    </row>
    <row r="52957" spans="37:37" ht="12.75">
      <c r="AK52957" s="121"/>
    </row>
    <row r="52958" spans="37:37" ht="12.75">
      <c r="AK52958" s="121"/>
    </row>
    <row r="52959" spans="37:37" ht="12.75">
      <c r="AK52959" s="121"/>
    </row>
    <row r="52960" spans="37:37" ht="12.75">
      <c r="AK52960" s="121"/>
    </row>
    <row r="52961" spans="37:37" ht="12.75">
      <c r="AK52961" s="121"/>
    </row>
    <row r="52962" spans="37:37" ht="12.75">
      <c r="AK52962" s="121"/>
    </row>
    <row r="52963" spans="37:37" ht="12.75">
      <c r="AK52963" s="121"/>
    </row>
    <row r="52964" spans="37:37" ht="12.75">
      <c r="AK52964" s="121"/>
    </row>
    <row r="52965" spans="37:37" ht="12.75">
      <c r="AK52965" s="121"/>
    </row>
    <row r="52966" spans="37:37" ht="12.75">
      <c r="AK52966" s="121"/>
    </row>
    <row r="52967" spans="37:37" ht="12.75">
      <c r="AK52967" s="121"/>
    </row>
    <row r="52968" spans="37:37" ht="12.75">
      <c r="AK52968" s="121"/>
    </row>
    <row r="52969" spans="37:37" ht="12.75">
      <c r="AK52969" s="121"/>
    </row>
    <row r="52970" spans="37:37" ht="12.75">
      <c r="AK52970" s="121"/>
    </row>
    <row r="52971" spans="37:37" ht="12.75">
      <c r="AK52971" s="121"/>
    </row>
    <row r="52972" spans="37:37" ht="12.75">
      <c r="AK52972" s="121"/>
    </row>
    <row r="52973" spans="37:37" ht="12.75">
      <c r="AK52973" s="121"/>
    </row>
    <row r="52974" spans="37:37" ht="12.75">
      <c r="AK52974" s="121"/>
    </row>
    <row r="52975" spans="37:37" ht="12.75">
      <c r="AK52975" s="121"/>
    </row>
    <row r="52976" spans="37:37" ht="12.75">
      <c r="AK52976" s="121"/>
    </row>
    <row r="52977" spans="37:37" ht="12.75">
      <c r="AK52977" s="121"/>
    </row>
    <row r="52978" spans="37:37" ht="12.75">
      <c r="AK52978" s="121"/>
    </row>
    <row r="52979" spans="37:37" ht="12.75">
      <c r="AK52979" s="121"/>
    </row>
    <row r="52980" spans="37:37" ht="12.75">
      <c r="AK52980" s="121"/>
    </row>
    <row r="52981" spans="37:37" ht="12.75">
      <c r="AK52981" s="121"/>
    </row>
    <row r="52982" spans="37:37" ht="12.75">
      <c r="AK52982" s="121"/>
    </row>
    <row r="52983" spans="37:37" ht="12.75">
      <c r="AK52983" s="121"/>
    </row>
    <row r="52984" spans="37:37" ht="12.75">
      <c r="AK52984" s="121"/>
    </row>
    <row r="52985" spans="37:37" ht="12.75">
      <c r="AK52985" s="121"/>
    </row>
    <row r="52986" spans="37:37" ht="12.75">
      <c r="AK52986" s="121"/>
    </row>
    <row r="52987" spans="37:37" ht="12.75">
      <c r="AK52987" s="121"/>
    </row>
    <row r="52988" spans="37:37" ht="12.75">
      <c r="AK52988" s="121"/>
    </row>
    <row r="52989" spans="37:37" ht="12.75">
      <c r="AK52989" s="121"/>
    </row>
    <row r="52990" spans="37:37" ht="12.75">
      <c r="AK52990" s="121"/>
    </row>
    <row r="52991" spans="37:37" ht="12.75">
      <c r="AK52991" s="121"/>
    </row>
    <row r="52992" spans="37:37" ht="12.75">
      <c r="AK52992" s="121"/>
    </row>
    <row r="52993" spans="37:37" ht="12.75">
      <c r="AK52993" s="121"/>
    </row>
    <row r="52994" spans="37:37" ht="12.75">
      <c r="AK52994" s="121"/>
    </row>
    <row r="52995" spans="37:37" ht="12.75">
      <c r="AK52995" s="121"/>
    </row>
    <row r="52996" spans="37:37" ht="12.75">
      <c r="AK52996" s="121"/>
    </row>
    <row r="52997" spans="37:37" ht="12.75">
      <c r="AK52997" s="121"/>
    </row>
    <row r="52998" spans="37:37" ht="12.75">
      <c r="AK52998" s="121"/>
    </row>
    <row r="52999" spans="37:37" ht="12.75">
      <c r="AK52999" s="121"/>
    </row>
    <row r="53000" spans="37:37" ht="12.75">
      <c r="AK53000" s="121"/>
    </row>
    <row r="53001" spans="37:37" ht="12.75">
      <c r="AK53001" s="121"/>
    </row>
    <row r="53002" spans="37:37" ht="12.75">
      <c r="AK53002" s="121"/>
    </row>
    <row r="53003" spans="37:37" ht="12.75">
      <c r="AK53003" s="121"/>
    </row>
    <row r="53004" spans="37:37" ht="12.75">
      <c r="AK53004" s="121"/>
    </row>
    <row r="53005" spans="37:37" ht="12.75">
      <c r="AK53005" s="121"/>
    </row>
    <row r="53006" spans="37:37" ht="12.75">
      <c r="AK53006" s="121"/>
    </row>
    <row r="53007" spans="37:37" ht="12.75">
      <c r="AK53007" s="121"/>
    </row>
    <row r="53008" spans="37:37" ht="12.75">
      <c r="AK53008" s="121"/>
    </row>
    <row r="53009" spans="37:37" ht="12.75">
      <c r="AK53009" s="121"/>
    </row>
    <row r="53010" spans="37:37" ht="12.75">
      <c r="AK53010" s="121"/>
    </row>
    <row r="53011" spans="37:37" ht="12.75">
      <c r="AK53011" s="121"/>
    </row>
    <row r="53012" spans="37:37" ht="12.75">
      <c r="AK53012" s="121"/>
    </row>
    <row r="53013" spans="37:37" ht="12.75">
      <c r="AK53013" s="121"/>
    </row>
    <row r="53014" spans="37:37" ht="12.75">
      <c r="AK53014" s="121"/>
    </row>
    <row r="53015" spans="37:37" ht="12.75">
      <c r="AK53015" s="121"/>
    </row>
    <row r="53016" spans="37:37" ht="12.75">
      <c r="AK53016" s="121"/>
    </row>
    <row r="53017" spans="37:37" ht="12.75">
      <c r="AK53017" s="121"/>
    </row>
    <row r="53018" spans="37:37" ht="12.75">
      <c r="AK53018" s="121"/>
    </row>
    <row r="53019" spans="37:37" ht="12.75">
      <c r="AK53019" s="121"/>
    </row>
    <row r="53020" spans="37:37" ht="12.75">
      <c r="AK53020" s="121"/>
    </row>
    <row r="53021" spans="37:37" ht="12.75">
      <c r="AK53021" s="121"/>
    </row>
    <row r="53022" spans="37:37" ht="12.75">
      <c r="AK53022" s="121"/>
    </row>
    <row r="53023" spans="37:37" ht="12.75">
      <c r="AK53023" s="121"/>
    </row>
    <row r="53024" spans="37:37" ht="12.75">
      <c r="AK53024" s="121"/>
    </row>
    <row r="53025" spans="37:37" ht="12.75">
      <c r="AK53025" s="121"/>
    </row>
    <row r="53026" spans="37:37" ht="12.75">
      <c r="AK53026" s="121"/>
    </row>
    <row r="53027" spans="37:37" ht="12.75">
      <c r="AK53027" s="121"/>
    </row>
    <row r="53028" spans="37:37" ht="12.75">
      <c r="AK53028" s="121"/>
    </row>
    <row r="53029" spans="37:37" ht="12.75">
      <c r="AK53029" s="121"/>
    </row>
    <row r="53030" spans="37:37" ht="12.75">
      <c r="AK53030" s="121"/>
    </row>
    <row r="53031" spans="37:37" ht="12.75">
      <c r="AK53031" s="121"/>
    </row>
    <row r="53032" spans="37:37" ht="12.75">
      <c r="AK53032" s="121"/>
    </row>
    <row r="53033" spans="37:37" ht="12.75">
      <c r="AK53033" s="121"/>
    </row>
    <row r="53034" spans="37:37" ht="12.75">
      <c r="AK53034" s="121"/>
    </row>
    <row r="53035" spans="37:37" ht="12.75">
      <c r="AK53035" s="121"/>
    </row>
    <row r="53036" spans="37:37" ht="12.75">
      <c r="AK53036" s="121"/>
    </row>
    <row r="53037" spans="37:37" ht="12.75">
      <c r="AK53037" s="121"/>
    </row>
    <row r="53038" spans="37:37" ht="12.75">
      <c r="AK53038" s="121"/>
    </row>
    <row r="53039" spans="37:37" ht="12.75">
      <c r="AK53039" s="121"/>
    </row>
    <row r="53040" spans="37:37" ht="12.75">
      <c r="AK53040" s="121"/>
    </row>
    <row r="53041" spans="37:37" ht="12.75">
      <c r="AK53041" s="121"/>
    </row>
    <row r="53042" spans="37:37" ht="12.75">
      <c r="AK53042" s="121"/>
    </row>
    <row r="53043" spans="37:37" ht="12.75">
      <c r="AK53043" s="121"/>
    </row>
    <row r="53044" spans="37:37" ht="12.75">
      <c r="AK53044" s="121"/>
    </row>
    <row r="53045" spans="37:37" ht="12.75">
      <c r="AK53045" s="121"/>
    </row>
    <row r="53046" spans="37:37" ht="12.75">
      <c r="AK53046" s="121"/>
    </row>
    <row r="53047" spans="37:37" ht="12.75">
      <c r="AK53047" s="121"/>
    </row>
    <row r="53048" spans="37:37" ht="12.75">
      <c r="AK53048" s="121"/>
    </row>
    <row r="53049" spans="37:37" ht="12.75">
      <c r="AK53049" s="121"/>
    </row>
    <row r="53050" spans="37:37" ht="12.75">
      <c r="AK53050" s="121"/>
    </row>
    <row r="53051" spans="37:37" ht="12.75">
      <c r="AK53051" s="121"/>
    </row>
    <row r="53052" spans="37:37" ht="12.75">
      <c r="AK53052" s="121"/>
    </row>
    <row r="53053" spans="37:37" ht="12.75">
      <c r="AK53053" s="121"/>
    </row>
    <row r="53054" spans="37:37" ht="12.75">
      <c r="AK53054" s="121"/>
    </row>
    <row r="53055" spans="37:37" ht="12.75">
      <c r="AK53055" s="121"/>
    </row>
    <row r="53056" spans="37:37" ht="12.75">
      <c r="AK53056" s="121"/>
    </row>
    <row r="53057" spans="37:37" ht="12.75">
      <c r="AK53057" s="121"/>
    </row>
    <row r="53058" spans="37:37" ht="12.75">
      <c r="AK53058" s="121"/>
    </row>
    <row r="53059" spans="37:37" ht="12.75">
      <c r="AK53059" s="121"/>
    </row>
    <row r="53060" spans="37:37" ht="12.75">
      <c r="AK53060" s="121"/>
    </row>
    <row r="53061" spans="37:37" ht="12.75">
      <c r="AK53061" s="121"/>
    </row>
    <row r="53062" spans="37:37" ht="12.75">
      <c r="AK53062" s="121"/>
    </row>
    <row r="53063" spans="37:37" ht="12.75">
      <c r="AK53063" s="121"/>
    </row>
    <row r="53064" spans="37:37" ht="12.75">
      <c r="AK53064" s="121"/>
    </row>
    <row r="53065" spans="37:37" ht="12.75">
      <c r="AK53065" s="121"/>
    </row>
    <row r="53066" spans="37:37" ht="12.75">
      <c r="AK53066" s="121"/>
    </row>
    <row r="53067" spans="37:37" ht="12.75">
      <c r="AK53067" s="121"/>
    </row>
    <row r="53068" spans="37:37" ht="12.75">
      <c r="AK53068" s="121"/>
    </row>
    <row r="53069" spans="37:37" ht="12.75">
      <c r="AK53069" s="121"/>
    </row>
    <row r="53070" spans="37:37" ht="12.75">
      <c r="AK53070" s="121"/>
    </row>
    <row r="53071" spans="37:37" ht="12.75">
      <c r="AK53071" s="121"/>
    </row>
    <row r="53072" spans="37:37" ht="12.75">
      <c r="AK53072" s="121"/>
    </row>
    <row r="53073" spans="37:37" ht="12.75">
      <c r="AK53073" s="121"/>
    </row>
    <row r="53074" spans="37:37" ht="12.75">
      <c r="AK53074" s="121"/>
    </row>
    <row r="53075" spans="37:37" ht="12.75">
      <c r="AK53075" s="121"/>
    </row>
    <row r="53076" spans="37:37" ht="12.75">
      <c r="AK53076" s="121"/>
    </row>
    <row r="53077" spans="37:37" ht="12.75">
      <c r="AK53077" s="121"/>
    </row>
    <row r="53078" spans="37:37" ht="12.75">
      <c r="AK53078" s="121"/>
    </row>
    <row r="53079" spans="37:37" ht="12.75">
      <c r="AK53079" s="121"/>
    </row>
    <row r="53080" spans="37:37" ht="12.75">
      <c r="AK53080" s="121"/>
    </row>
    <row r="53081" spans="37:37" ht="12.75">
      <c r="AK53081" s="121"/>
    </row>
    <row r="53082" spans="37:37" ht="12.75">
      <c r="AK53082" s="121"/>
    </row>
    <row r="53083" spans="37:37" ht="12.75">
      <c r="AK53083" s="121"/>
    </row>
    <row r="53084" spans="37:37" ht="12.75">
      <c r="AK53084" s="121"/>
    </row>
    <row r="53085" spans="37:37" ht="12.75">
      <c r="AK53085" s="121"/>
    </row>
    <row r="53086" spans="37:37" ht="12.75">
      <c r="AK53086" s="121"/>
    </row>
    <row r="53087" spans="37:37" ht="12.75">
      <c r="AK53087" s="121"/>
    </row>
    <row r="53088" spans="37:37" ht="12.75">
      <c r="AK53088" s="121"/>
    </row>
    <row r="53089" spans="37:37" ht="12.75">
      <c r="AK53089" s="121"/>
    </row>
    <row r="53090" spans="37:37" ht="12.75">
      <c r="AK53090" s="121"/>
    </row>
    <row r="53091" spans="37:37" ht="12.75">
      <c r="AK53091" s="121"/>
    </row>
    <row r="53092" spans="37:37" ht="12.75">
      <c r="AK53092" s="121"/>
    </row>
    <row r="53093" spans="37:37" ht="12.75">
      <c r="AK53093" s="121"/>
    </row>
    <row r="53094" spans="37:37" ht="12.75">
      <c r="AK53094" s="121"/>
    </row>
    <row r="53095" spans="37:37" ht="12.75">
      <c r="AK53095" s="121"/>
    </row>
    <row r="53096" spans="37:37" ht="12.75">
      <c r="AK53096" s="121"/>
    </row>
    <row r="53097" spans="37:37" ht="12.75">
      <c r="AK53097" s="121"/>
    </row>
    <row r="53098" spans="37:37" ht="12.75">
      <c r="AK53098" s="121"/>
    </row>
    <row r="53099" spans="37:37" ht="12.75">
      <c r="AK53099" s="121"/>
    </row>
    <row r="53100" spans="37:37" ht="12.75">
      <c r="AK53100" s="121"/>
    </row>
    <row r="53101" spans="37:37" ht="12.75">
      <c r="AK53101" s="121"/>
    </row>
    <row r="53102" spans="37:37" ht="12.75">
      <c r="AK53102" s="121"/>
    </row>
    <row r="53103" spans="37:37" ht="12.75">
      <c r="AK53103" s="121"/>
    </row>
    <row r="53104" spans="37:37" ht="12.75">
      <c r="AK53104" s="121"/>
    </row>
    <row r="53105" spans="37:37" ht="12.75">
      <c r="AK53105" s="121"/>
    </row>
    <row r="53106" spans="37:37" ht="12.75">
      <c r="AK53106" s="121"/>
    </row>
    <row r="53107" spans="37:37" ht="12.75">
      <c r="AK53107" s="121"/>
    </row>
    <row r="53108" spans="37:37" ht="12.75">
      <c r="AK53108" s="121"/>
    </row>
    <row r="53109" spans="37:37" ht="12.75">
      <c r="AK53109" s="121"/>
    </row>
    <row r="53110" spans="37:37" ht="12.75">
      <c r="AK53110" s="121"/>
    </row>
    <row r="53111" spans="37:37" ht="12.75">
      <c r="AK53111" s="121"/>
    </row>
    <row r="53112" spans="37:37" ht="12.75">
      <c r="AK53112" s="121"/>
    </row>
    <row r="53113" spans="37:37" ht="12.75">
      <c r="AK53113" s="121"/>
    </row>
    <row r="53114" spans="37:37" ht="12.75">
      <c r="AK53114" s="121"/>
    </row>
    <row r="53115" spans="37:37" ht="12.75">
      <c r="AK53115" s="121"/>
    </row>
    <row r="53116" spans="37:37" ht="12.75">
      <c r="AK53116" s="121"/>
    </row>
    <row r="53117" spans="37:37" ht="12.75">
      <c r="AK53117" s="121"/>
    </row>
    <row r="53118" spans="37:37" ht="12.75">
      <c r="AK53118" s="121"/>
    </row>
    <row r="53119" spans="37:37" ht="12.75">
      <c r="AK53119" s="121"/>
    </row>
    <row r="53120" spans="37:37" ht="12.75">
      <c r="AK53120" s="121"/>
    </row>
    <row r="53121" spans="37:37" ht="12.75">
      <c r="AK53121" s="121"/>
    </row>
    <row r="53122" spans="37:37" ht="12.75">
      <c r="AK53122" s="121"/>
    </row>
    <row r="53123" spans="37:37" ht="12.75">
      <c r="AK53123" s="121"/>
    </row>
    <row r="53124" spans="37:37" ht="12.75">
      <c r="AK53124" s="121"/>
    </row>
    <row r="53125" spans="37:37" ht="12.75">
      <c r="AK53125" s="121"/>
    </row>
    <row r="53126" spans="37:37" ht="12.75">
      <c r="AK53126" s="121"/>
    </row>
    <row r="53127" spans="37:37" ht="12.75">
      <c r="AK53127" s="121"/>
    </row>
    <row r="53128" spans="37:37" ht="12.75">
      <c r="AK53128" s="121"/>
    </row>
    <row r="53129" spans="37:37" ht="12.75">
      <c r="AK53129" s="121"/>
    </row>
    <row r="53130" spans="37:37" ht="12.75">
      <c r="AK53130" s="121"/>
    </row>
    <row r="53131" spans="37:37" ht="12.75">
      <c r="AK53131" s="121"/>
    </row>
    <row r="53132" spans="37:37" ht="12.75">
      <c r="AK53132" s="121"/>
    </row>
    <row r="53133" spans="37:37" ht="12.75">
      <c r="AK53133" s="121"/>
    </row>
    <row r="53134" spans="37:37" ht="12.75">
      <c r="AK53134" s="121"/>
    </row>
    <row r="53135" spans="37:37" ht="12.75">
      <c r="AK53135" s="121"/>
    </row>
    <row r="53136" spans="37:37" ht="12.75">
      <c r="AK53136" s="121"/>
    </row>
    <row r="53137" spans="37:37" ht="12.75">
      <c r="AK53137" s="121"/>
    </row>
    <row r="53138" spans="37:37" ht="12.75">
      <c r="AK53138" s="121"/>
    </row>
    <row r="53139" spans="37:37" ht="12.75">
      <c r="AK53139" s="121"/>
    </row>
    <row r="53140" spans="37:37" ht="12.75">
      <c r="AK53140" s="121"/>
    </row>
    <row r="53141" spans="37:37" ht="12.75">
      <c r="AK53141" s="121"/>
    </row>
    <row r="53142" spans="37:37" ht="12.75">
      <c r="AK53142" s="121"/>
    </row>
    <row r="53143" spans="37:37" ht="12.75">
      <c r="AK53143" s="121"/>
    </row>
    <row r="53144" spans="37:37" ht="12.75">
      <c r="AK53144" s="121"/>
    </row>
    <row r="53145" spans="37:37" ht="12.75">
      <c r="AK53145" s="121"/>
    </row>
    <row r="53146" spans="37:37" ht="12.75">
      <c r="AK53146" s="121"/>
    </row>
    <row r="53147" spans="37:37" ht="12.75">
      <c r="AK53147" s="121"/>
    </row>
    <row r="53148" spans="37:37" ht="12.75">
      <c r="AK53148" s="121"/>
    </row>
    <row r="53149" spans="37:37" ht="12.75">
      <c r="AK53149" s="121"/>
    </row>
    <row r="53150" spans="37:37" ht="12.75">
      <c r="AK53150" s="121"/>
    </row>
    <row r="53151" spans="37:37" ht="12.75">
      <c r="AK53151" s="121"/>
    </row>
    <row r="53152" spans="37:37" ht="12.75">
      <c r="AK53152" s="121"/>
    </row>
    <row r="53153" spans="37:37" ht="12.75">
      <c r="AK53153" s="121"/>
    </row>
    <row r="53154" spans="37:37" ht="12.75">
      <c r="AK53154" s="121"/>
    </row>
    <row r="53155" spans="37:37" ht="12.75">
      <c r="AK53155" s="121"/>
    </row>
    <row r="53156" spans="37:37" ht="12.75">
      <c r="AK53156" s="121"/>
    </row>
    <row r="53157" spans="37:37" ht="12.75">
      <c r="AK53157" s="121"/>
    </row>
    <row r="53158" spans="37:37" ht="12.75">
      <c r="AK53158" s="121"/>
    </row>
    <row r="53159" spans="37:37" ht="12.75">
      <c r="AK53159" s="121"/>
    </row>
    <row r="53160" spans="37:37" ht="12.75">
      <c r="AK53160" s="121"/>
    </row>
    <row r="53161" spans="37:37" ht="12.75">
      <c r="AK53161" s="121"/>
    </row>
    <row r="53162" spans="37:37" ht="12.75">
      <c r="AK53162" s="121"/>
    </row>
    <row r="53163" spans="37:37" ht="12.75">
      <c r="AK53163" s="121"/>
    </row>
    <row r="53164" spans="37:37" ht="12.75">
      <c r="AK53164" s="121"/>
    </row>
    <row r="53165" spans="37:37" ht="12.75">
      <c r="AK53165" s="121"/>
    </row>
    <row r="53166" spans="37:37" ht="12.75">
      <c r="AK53166" s="121"/>
    </row>
    <row r="53167" spans="37:37" ht="12.75">
      <c r="AK53167" s="121"/>
    </row>
    <row r="53168" spans="37:37" ht="12.75">
      <c r="AK53168" s="121"/>
    </row>
    <row r="53169" spans="37:37" ht="12.75">
      <c r="AK53169" s="121"/>
    </row>
    <row r="53170" spans="37:37" ht="12.75">
      <c r="AK53170" s="121"/>
    </row>
    <row r="53171" spans="37:37" ht="12.75">
      <c r="AK53171" s="121"/>
    </row>
    <row r="53172" spans="37:37" ht="12.75">
      <c r="AK53172" s="121"/>
    </row>
    <row r="53173" spans="37:37" ht="12.75">
      <c r="AK53173" s="121"/>
    </row>
    <row r="53174" spans="37:37" ht="12.75">
      <c r="AK53174" s="121"/>
    </row>
    <row r="53175" spans="37:37" ht="12.75">
      <c r="AK53175" s="121"/>
    </row>
    <row r="53176" spans="37:37" ht="12.75">
      <c r="AK53176" s="121"/>
    </row>
    <row r="53177" spans="37:37" ht="12.75">
      <c r="AK53177" s="121"/>
    </row>
    <row r="53178" spans="37:37" ht="12.75">
      <c r="AK53178" s="121"/>
    </row>
    <row r="53179" spans="37:37" ht="12.75">
      <c r="AK53179" s="121"/>
    </row>
    <row r="53180" spans="37:37" ht="12.75">
      <c r="AK53180" s="121"/>
    </row>
    <row r="53181" spans="37:37" ht="12.75">
      <c r="AK53181" s="121"/>
    </row>
    <row r="53182" spans="37:37" ht="12.75">
      <c r="AK53182" s="121"/>
    </row>
    <row r="53183" spans="37:37" ht="12.75">
      <c r="AK53183" s="121"/>
    </row>
    <row r="53184" spans="37:37" ht="12.75">
      <c r="AK53184" s="121"/>
    </row>
    <row r="53185" spans="37:37" ht="12.75">
      <c r="AK53185" s="121"/>
    </row>
    <row r="53186" spans="37:37" ht="12.75">
      <c r="AK53186" s="121"/>
    </row>
    <row r="53187" spans="37:37" ht="12.75">
      <c r="AK53187" s="121"/>
    </row>
    <row r="53188" spans="37:37" ht="12.75">
      <c r="AK53188" s="121"/>
    </row>
    <row r="53189" spans="37:37" ht="12.75">
      <c r="AK53189" s="121"/>
    </row>
    <row r="53190" spans="37:37" ht="12.75">
      <c r="AK53190" s="121"/>
    </row>
    <row r="53191" spans="37:37" ht="12.75">
      <c r="AK53191" s="121"/>
    </row>
    <row r="53192" spans="37:37" ht="12.75">
      <c r="AK53192" s="121"/>
    </row>
    <row r="53193" spans="37:37" ht="12.75">
      <c r="AK53193" s="121"/>
    </row>
    <row r="53194" spans="37:37" ht="12.75">
      <c r="AK53194" s="121"/>
    </row>
    <row r="53195" spans="37:37" ht="12.75">
      <c r="AK53195" s="121"/>
    </row>
    <row r="53196" spans="37:37" ht="12.75">
      <c r="AK53196" s="121"/>
    </row>
    <row r="53197" spans="37:37" ht="12.75">
      <c r="AK53197" s="121"/>
    </row>
    <row r="53198" spans="37:37" ht="12.75">
      <c r="AK53198" s="121"/>
    </row>
    <row r="53199" spans="37:37" ht="12.75">
      <c r="AK53199" s="121"/>
    </row>
    <row r="53200" spans="37:37" ht="12.75">
      <c r="AK53200" s="121"/>
    </row>
    <row r="53201" spans="37:37" ht="12.75">
      <c r="AK53201" s="121"/>
    </row>
    <row r="53202" spans="37:37" ht="12.75">
      <c r="AK53202" s="121"/>
    </row>
    <row r="53203" spans="37:37" ht="12.75">
      <c r="AK53203" s="121"/>
    </row>
    <row r="53204" spans="37:37" ht="12.75">
      <c r="AK53204" s="121"/>
    </row>
    <row r="53205" spans="37:37" ht="12.75">
      <c r="AK53205" s="121"/>
    </row>
    <row r="53206" spans="37:37" ht="12.75">
      <c r="AK53206" s="121"/>
    </row>
    <row r="53207" spans="37:37" ht="12.75">
      <c r="AK53207" s="121"/>
    </row>
    <row r="53208" spans="37:37" ht="12.75">
      <c r="AK53208" s="121"/>
    </row>
    <row r="53209" spans="37:37" ht="12.75">
      <c r="AK53209" s="121"/>
    </row>
    <row r="53210" spans="37:37" ht="12.75">
      <c r="AK53210" s="121"/>
    </row>
    <row r="53211" spans="37:37" ht="12.75">
      <c r="AK53211" s="121"/>
    </row>
    <row r="53212" spans="37:37" ht="12.75">
      <c r="AK53212" s="121"/>
    </row>
    <row r="53213" spans="37:37" ht="12.75">
      <c r="AK53213" s="121"/>
    </row>
    <row r="53214" spans="37:37" ht="12.75">
      <c r="AK53214" s="121"/>
    </row>
    <row r="53215" spans="37:37" ht="12.75">
      <c r="AK53215" s="121"/>
    </row>
    <row r="53216" spans="37:37" ht="12.75">
      <c r="AK53216" s="121"/>
    </row>
    <row r="53217" spans="37:37" ht="12.75">
      <c r="AK53217" s="121"/>
    </row>
    <row r="53218" spans="37:37" ht="12.75">
      <c r="AK53218" s="121"/>
    </row>
    <row r="53219" spans="37:37" ht="12.75">
      <c r="AK53219" s="121"/>
    </row>
    <row r="53220" spans="37:37" ht="12.75">
      <c r="AK53220" s="121"/>
    </row>
    <row r="53221" spans="37:37" ht="12.75">
      <c r="AK53221" s="121"/>
    </row>
    <row r="53222" spans="37:37" ht="12.75">
      <c r="AK53222" s="121"/>
    </row>
    <row r="53223" spans="37:37" ht="12.75">
      <c r="AK53223" s="121"/>
    </row>
    <row r="53224" spans="37:37" ht="12.75">
      <c r="AK53224" s="121"/>
    </row>
    <row r="53225" spans="37:37" ht="12.75">
      <c r="AK53225" s="121"/>
    </row>
    <row r="53226" spans="37:37" ht="12.75">
      <c r="AK53226" s="121"/>
    </row>
    <row r="53227" spans="37:37" ht="12.75">
      <c r="AK53227" s="121"/>
    </row>
    <row r="53228" spans="37:37" ht="12.75">
      <c r="AK53228" s="121"/>
    </row>
    <row r="53229" spans="37:37" ht="12.75">
      <c r="AK53229" s="121"/>
    </row>
    <row r="53230" spans="37:37" ht="12.75">
      <c r="AK53230" s="121"/>
    </row>
    <row r="53231" spans="37:37" ht="12.75">
      <c r="AK53231" s="121"/>
    </row>
    <row r="53232" spans="37:37" ht="12.75">
      <c r="AK53232" s="121"/>
    </row>
    <row r="53233" spans="37:37" ht="12.75">
      <c r="AK53233" s="121"/>
    </row>
    <row r="53234" spans="37:37" ht="12.75">
      <c r="AK53234" s="121"/>
    </row>
    <row r="53235" spans="37:37" ht="12.75">
      <c r="AK53235" s="121"/>
    </row>
    <row r="53236" spans="37:37" ht="12.75">
      <c r="AK53236" s="121"/>
    </row>
    <row r="53237" spans="37:37" ht="12.75">
      <c r="AK53237" s="121"/>
    </row>
    <row r="53238" spans="37:37" ht="12.75">
      <c r="AK53238" s="121"/>
    </row>
    <row r="53239" spans="37:37" ht="12.75">
      <c r="AK53239" s="121"/>
    </row>
    <row r="53240" spans="37:37" ht="12.75">
      <c r="AK53240" s="121"/>
    </row>
    <row r="53241" spans="37:37" ht="12.75">
      <c r="AK53241" s="121"/>
    </row>
    <row r="53242" spans="37:37" ht="12.75">
      <c r="AK53242" s="121"/>
    </row>
    <row r="53243" spans="37:37" ht="12.75">
      <c r="AK53243" s="121"/>
    </row>
    <row r="53244" spans="37:37" ht="12.75">
      <c r="AK53244" s="121"/>
    </row>
    <row r="53245" spans="37:37" ht="12.75">
      <c r="AK53245" s="121"/>
    </row>
    <row r="53246" spans="37:37" ht="12.75">
      <c r="AK53246" s="121"/>
    </row>
    <row r="53247" spans="37:37" ht="12.75">
      <c r="AK53247" s="121"/>
    </row>
    <row r="53248" spans="37:37" ht="12.75">
      <c r="AK53248" s="121"/>
    </row>
    <row r="53249" spans="37:37" ht="12.75">
      <c r="AK53249" s="121"/>
    </row>
    <row r="53250" spans="37:37" ht="12.75">
      <c r="AK53250" s="121"/>
    </row>
    <row r="53251" spans="37:37" ht="12.75">
      <c r="AK53251" s="121"/>
    </row>
    <row r="53252" spans="37:37" ht="12.75">
      <c r="AK53252" s="121"/>
    </row>
    <row r="53253" spans="37:37" ht="12.75">
      <c r="AK53253" s="121"/>
    </row>
    <row r="53254" spans="37:37" ht="12.75">
      <c r="AK53254" s="121"/>
    </row>
    <row r="53255" spans="37:37" ht="12.75">
      <c r="AK53255" s="121"/>
    </row>
    <row r="53256" spans="37:37" ht="12.75">
      <c r="AK53256" s="121"/>
    </row>
    <row r="53257" spans="37:37" ht="12.75">
      <c r="AK53257" s="121"/>
    </row>
    <row r="53258" spans="37:37" ht="12.75">
      <c r="AK53258" s="121"/>
    </row>
    <row r="53259" spans="37:37" ht="12.75">
      <c r="AK53259" s="121"/>
    </row>
    <row r="53260" spans="37:37" ht="12.75">
      <c r="AK53260" s="121"/>
    </row>
    <row r="53261" spans="37:37" ht="12.75">
      <c r="AK53261" s="121"/>
    </row>
    <row r="53262" spans="37:37" ht="12.75">
      <c r="AK53262" s="121"/>
    </row>
    <row r="53263" spans="37:37" ht="12.75">
      <c r="AK53263" s="121"/>
    </row>
    <row r="53264" spans="37:37" ht="12.75">
      <c r="AK53264" s="121"/>
    </row>
    <row r="53265" spans="37:37" ht="12.75">
      <c r="AK53265" s="121"/>
    </row>
    <row r="53266" spans="37:37" ht="12.75">
      <c r="AK53266" s="121"/>
    </row>
    <row r="53267" spans="37:37" ht="12.75">
      <c r="AK53267" s="121"/>
    </row>
    <row r="53268" spans="37:37" ht="12.75">
      <c r="AK53268" s="121"/>
    </row>
    <row r="53269" spans="37:37" ht="12.75">
      <c r="AK53269" s="121"/>
    </row>
    <row r="53270" spans="37:37" ht="12.75">
      <c r="AK53270" s="121"/>
    </row>
    <row r="53271" spans="37:37" ht="12.75">
      <c r="AK53271" s="121"/>
    </row>
    <row r="53272" spans="37:37" ht="12.75">
      <c r="AK53272" s="121"/>
    </row>
    <row r="53273" spans="37:37" ht="12.75">
      <c r="AK53273" s="121"/>
    </row>
    <row r="53274" spans="37:37" ht="12.75">
      <c r="AK53274" s="121"/>
    </row>
    <row r="53275" spans="37:37" ht="12.75">
      <c r="AK53275" s="121"/>
    </row>
    <row r="53276" spans="37:37" ht="12.75">
      <c r="AK53276" s="121"/>
    </row>
    <row r="53277" spans="37:37" ht="12.75">
      <c r="AK53277" s="121"/>
    </row>
    <row r="53278" spans="37:37" ht="12.75">
      <c r="AK53278" s="121"/>
    </row>
    <row r="53279" spans="37:37" ht="12.75">
      <c r="AK53279" s="121"/>
    </row>
    <row r="53280" spans="37:37" ht="12.75">
      <c r="AK53280" s="121"/>
    </row>
    <row r="53281" spans="37:37" ht="12.75">
      <c r="AK53281" s="121"/>
    </row>
    <row r="53282" spans="37:37" ht="12.75">
      <c r="AK53282" s="121"/>
    </row>
    <row r="53283" spans="37:37" ht="12.75">
      <c r="AK53283" s="121"/>
    </row>
    <row r="53284" spans="37:37" ht="12.75">
      <c r="AK53284" s="121"/>
    </row>
    <row r="53285" spans="37:37" ht="12.75">
      <c r="AK53285" s="121"/>
    </row>
    <row r="53286" spans="37:37" ht="12.75">
      <c r="AK53286" s="121"/>
    </row>
    <row r="53287" spans="37:37" ht="12.75">
      <c r="AK53287" s="121"/>
    </row>
    <row r="53288" spans="37:37" ht="12.75">
      <c r="AK53288" s="121"/>
    </row>
    <row r="53289" spans="37:37" ht="12.75">
      <c r="AK53289" s="121"/>
    </row>
    <row r="53290" spans="37:37" ht="12.75">
      <c r="AK53290" s="121"/>
    </row>
    <row r="53291" spans="37:37" ht="12.75">
      <c r="AK53291" s="121"/>
    </row>
    <row r="53292" spans="37:37" ht="12.75">
      <c r="AK53292" s="121"/>
    </row>
    <row r="53293" spans="37:37" ht="12.75">
      <c r="AK53293" s="121"/>
    </row>
    <row r="53294" spans="37:37" ht="12.75">
      <c r="AK53294" s="121"/>
    </row>
    <row r="53295" spans="37:37" ht="12.75">
      <c r="AK53295" s="121"/>
    </row>
    <row r="53296" spans="37:37" ht="12.75">
      <c r="AK53296" s="121"/>
    </row>
    <row r="53297" spans="37:37" ht="12.75">
      <c r="AK53297" s="121"/>
    </row>
    <row r="53298" spans="37:37" ht="12.75">
      <c r="AK53298" s="121"/>
    </row>
    <row r="53299" spans="37:37" ht="12.75">
      <c r="AK53299" s="121"/>
    </row>
    <row r="53300" spans="37:37" ht="12.75">
      <c r="AK53300" s="121"/>
    </row>
    <row r="53301" spans="37:37" ht="12.75">
      <c r="AK53301" s="121"/>
    </row>
    <row r="53302" spans="37:37" ht="12.75">
      <c r="AK53302" s="121"/>
    </row>
    <row r="53303" spans="37:37" ht="12.75">
      <c r="AK53303" s="121"/>
    </row>
    <row r="53304" spans="37:37" ht="12.75">
      <c r="AK53304" s="121"/>
    </row>
    <row r="53305" spans="37:37" ht="12.75">
      <c r="AK53305" s="121"/>
    </row>
    <row r="53306" spans="37:37" ht="12.75">
      <c r="AK53306" s="121"/>
    </row>
    <row r="53307" spans="37:37" ht="12.75">
      <c r="AK53307" s="121"/>
    </row>
    <row r="53308" spans="37:37" ht="12.75">
      <c r="AK53308" s="121"/>
    </row>
    <row r="53309" spans="37:37" ht="12.75">
      <c r="AK53309" s="121"/>
    </row>
    <row r="53310" spans="37:37" ht="12.75">
      <c r="AK53310" s="121"/>
    </row>
    <row r="53311" spans="37:37" ht="12.75">
      <c r="AK53311" s="121"/>
    </row>
    <row r="53312" spans="37:37" ht="12.75">
      <c r="AK53312" s="121"/>
    </row>
    <row r="53313" spans="37:37" ht="12.75">
      <c r="AK53313" s="121"/>
    </row>
    <row r="53314" spans="37:37" ht="12.75">
      <c r="AK53314" s="121"/>
    </row>
    <row r="53315" spans="37:37" ht="12.75">
      <c r="AK53315" s="121"/>
    </row>
    <row r="53316" spans="37:37" ht="12.75">
      <c r="AK53316" s="121"/>
    </row>
    <row r="53317" spans="37:37" ht="12.75">
      <c r="AK53317" s="121"/>
    </row>
    <row r="53318" spans="37:37" ht="12.75">
      <c r="AK53318" s="121"/>
    </row>
    <row r="53319" spans="37:37" ht="12.75">
      <c r="AK53319" s="121"/>
    </row>
    <row r="53320" spans="37:37" ht="12.75">
      <c r="AK53320" s="121"/>
    </row>
    <row r="53321" spans="37:37" ht="12.75">
      <c r="AK53321" s="121"/>
    </row>
    <row r="53322" spans="37:37" ht="12.75">
      <c r="AK53322" s="121"/>
    </row>
    <row r="53323" spans="37:37" ht="12.75">
      <c r="AK53323" s="121"/>
    </row>
    <row r="53324" spans="37:37" ht="12.75">
      <c r="AK53324" s="121"/>
    </row>
    <row r="53325" spans="37:37" ht="12.75">
      <c r="AK53325" s="121"/>
    </row>
    <row r="53326" spans="37:37" ht="12.75">
      <c r="AK53326" s="121"/>
    </row>
    <row r="53327" spans="37:37" ht="12.75">
      <c r="AK53327" s="121"/>
    </row>
    <row r="53328" spans="37:37" ht="12.75">
      <c r="AK53328" s="121"/>
    </row>
    <row r="53329" spans="37:37" ht="12.75">
      <c r="AK53329" s="121"/>
    </row>
    <row r="53330" spans="37:37" ht="12.75">
      <c r="AK53330" s="121"/>
    </row>
    <row r="53331" spans="37:37" ht="12.75">
      <c r="AK53331" s="121"/>
    </row>
    <row r="53332" spans="37:37" ht="12.75">
      <c r="AK53332" s="121"/>
    </row>
    <row r="53333" spans="37:37" ht="12.75">
      <c r="AK53333" s="121"/>
    </row>
    <row r="53334" spans="37:37" ht="12.75">
      <c r="AK53334" s="121"/>
    </row>
    <row r="53335" spans="37:37" ht="12.75">
      <c r="AK53335" s="121"/>
    </row>
    <row r="53336" spans="37:37" ht="12.75">
      <c r="AK53336" s="121"/>
    </row>
    <row r="53337" spans="37:37" ht="12.75">
      <c r="AK53337" s="121"/>
    </row>
    <row r="53338" spans="37:37" ht="12.75">
      <c r="AK53338" s="121"/>
    </row>
    <row r="53339" spans="37:37" ht="12.75">
      <c r="AK53339" s="121"/>
    </row>
    <row r="53340" spans="37:37" ht="12.75">
      <c r="AK53340" s="121"/>
    </row>
    <row r="53341" spans="37:37" ht="12.75">
      <c r="AK53341" s="121"/>
    </row>
    <row r="53342" spans="37:37" ht="12.75">
      <c r="AK53342" s="121"/>
    </row>
    <row r="53343" spans="37:37" ht="12.75">
      <c r="AK53343" s="121"/>
    </row>
    <row r="53344" spans="37:37" ht="12.75">
      <c r="AK53344" s="121"/>
    </row>
    <row r="53345" spans="37:37" ht="12.75">
      <c r="AK53345" s="121"/>
    </row>
    <row r="53346" spans="37:37" ht="12.75">
      <c r="AK53346" s="121"/>
    </row>
    <row r="53347" spans="37:37" ht="12.75">
      <c r="AK53347" s="121"/>
    </row>
    <row r="53348" spans="37:37" ht="12.75">
      <c r="AK53348" s="121"/>
    </row>
    <row r="53349" spans="37:37" ht="12.75">
      <c r="AK53349" s="121"/>
    </row>
    <row r="53350" spans="37:37" ht="12.75">
      <c r="AK53350" s="121"/>
    </row>
    <row r="53351" spans="37:37" ht="12.75">
      <c r="AK53351" s="121"/>
    </row>
    <row r="53352" spans="37:37" ht="12.75">
      <c r="AK53352" s="121"/>
    </row>
    <row r="53353" spans="37:37" ht="12.75">
      <c r="AK53353" s="121"/>
    </row>
    <row r="53354" spans="37:37" ht="12.75">
      <c r="AK53354" s="121"/>
    </row>
    <row r="53355" spans="37:37" ht="12.75">
      <c r="AK53355" s="121"/>
    </row>
    <row r="53356" spans="37:37" ht="12.75">
      <c r="AK53356" s="121"/>
    </row>
    <row r="53357" spans="37:37" ht="12.75">
      <c r="AK53357" s="121"/>
    </row>
    <row r="53358" spans="37:37" ht="12.75">
      <c r="AK53358" s="121"/>
    </row>
    <row r="53359" spans="37:37" ht="12.75">
      <c r="AK53359" s="121"/>
    </row>
    <row r="53360" spans="37:37" ht="12.75">
      <c r="AK53360" s="121"/>
    </row>
    <row r="53361" spans="37:37" ht="12.75">
      <c r="AK53361" s="121"/>
    </row>
    <row r="53362" spans="37:37" ht="12.75">
      <c r="AK53362" s="121"/>
    </row>
    <row r="53363" spans="37:37" ht="12.75">
      <c r="AK53363" s="121"/>
    </row>
    <row r="53364" spans="37:37" ht="12.75">
      <c r="AK53364" s="121"/>
    </row>
    <row r="53365" spans="37:37" ht="12.75">
      <c r="AK53365" s="121"/>
    </row>
    <row r="53366" spans="37:37" ht="12.75">
      <c r="AK53366" s="121"/>
    </row>
    <row r="53367" spans="37:37" ht="12.75">
      <c r="AK53367" s="121"/>
    </row>
    <row r="53368" spans="37:37" ht="12.75">
      <c r="AK53368" s="121"/>
    </row>
    <row r="53369" spans="37:37" ht="12.75">
      <c r="AK53369" s="121"/>
    </row>
    <row r="53370" spans="37:37" ht="12.75">
      <c r="AK53370" s="121"/>
    </row>
    <row r="53371" spans="37:37" ht="12.75">
      <c r="AK53371" s="121"/>
    </row>
    <row r="53372" spans="37:37" ht="12.75">
      <c r="AK53372" s="121"/>
    </row>
    <row r="53373" spans="37:37" ht="12.75">
      <c r="AK53373" s="121"/>
    </row>
    <row r="53374" spans="37:37" ht="12.75">
      <c r="AK53374" s="121"/>
    </row>
    <row r="53375" spans="37:37" ht="12.75">
      <c r="AK53375" s="121"/>
    </row>
    <row r="53376" spans="37:37" ht="12.75">
      <c r="AK53376" s="121"/>
    </row>
    <row r="53377" spans="37:37" ht="12.75">
      <c r="AK53377" s="121"/>
    </row>
    <row r="53378" spans="37:37" ht="12.75">
      <c r="AK53378" s="121"/>
    </row>
    <row r="53379" spans="37:37" ht="12.75">
      <c r="AK53379" s="121"/>
    </row>
    <row r="53380" spans="37:37" ht="12.75">
      <c r="AK53380" s="121"/>
    </row>
    <row r="53381" spans="37:37" ht="12.75">
      <c r="AK53381" s="121"/>
    </row>
    <row r="53382" spans="37:37" ht="12.75">
      <c r="AK53382" s="121"/>
    </row>
    <row r="53383" spans="37:37" ht="12.75">
      <c r="AK53383" s="121"/>
    </row>
    <row r="53384" spans="37:37" ht="12.75">
      <c r="AK53384" s="121"/>
    </row>
    <row r="53385" spans="37:37" ht="12.75">
      <c r="AK53385" s="121"/>
    </row>
    <row r="53386" spans="37:37" ht="12.75">
      <c r="AK53386" s="121"/>
    </row>
    <row r="53387" spans="37:37" ht="12.75">
      <c r="AK53387" s="121"/>
    </row>
    <row r="53388" spans="37:37" ht="12.75">
      <c r="AK53388" s="121"/>
    </row>
    <row r="53389" spans="37:37" ht="12.75">
      <c r="AK53389" s="121"/>
    </row>
    <row r="53390" spans="37:37" ht="12.75">
      <c r="AK53390" s="121"/>
    </row>
    <row r="53391" spans="37:37" ht="12.75">
      <c r="AK53391" s="121"/>
    </row>
    <row r="53392" spans="37:37" ht="12.75">
      <c r="AK53392" s="121"/>
    </row>
    <row r="53393" spans="37:37" ht="12.75">
      <c r="AK53393" s="121"/>
    </row>
    <row r="53394" spans="37:37" ht="12.75">
      <c r="AK53394" s="121"/>
    </row>
    <row r="53395" spans="37:37" ht="12.75">
      <c r="AK53395" s="121"/>
    </row>
    <row r="53396" spans="37:37" ht="12.75">
      <c r="AK53396" s="121"/>
    </row>
    <row r="53397" spans="37:37" ht="12.75">
      <c r="AK53397" s="121"/>
    </row>
    <row r="53398" spans="37:37" ht="12.75">
      <c r="AK53398" s="121"/>
    </row>
    <row r="53399" spans="37:37" ht="12.75">
      <c r="AK53399" s="121"/>
    </row>
    <row r="53400" spans="37:37" ht="12.75">
      <c r="AK53400" s="121"/>
    </row>
    <row r="53401" spans="37:37" ht="12.75">
      <c r="AK53401" s="121"/>
    </row>
    <row r="53402" spans="37:37" ht="12.75">
      <c r="AK53402" s="121"/>
    </row>
    <row r="53403" spans="37:37" ht="12.75">
      <c r="AK53403" s="121"/>
    </row>
    <row r="53404" spans="37:37" ht="12.75">
      <c r="AK53404" s="121"/>
    </row>
    <row r="53405" spans="37:37" ht="12.75">
      <c r="AK53405" s="121"/>
    </row>
    <row r="53406" spans="37:37" ht="12.75">
      <c r="AK53406" s="121"/>
    </row>
    <row r="53407" spans="37:37" ht="12.75">
      <c r="AK53407" s="121"/>
    </row>
    <row r="53408" spans="37:37" ht="12.75">
      <c r="AK53408" s="121"/>
    </row>
    <row r="53409" spans="37:37" ht="12.75">
      <c r="AK53409" s="121"/>
    </row>
    <row r="53410" spans="37:37" ht="12.75">
      <c r="AK53410" s="121"/>
    </row>
    <row r="53411" spans="37:37" ht="12.75">
      <c r="AK53411" s="121"/>
    </row>
    <row r="53412" spans="37:37" ht="12.75">
      <c r="AK53412" s="121"/>
    </row>
    <row r="53413" spans="37:37" ht="12.75">
      <c r="AK53413" s="121"/>
    </row>
    <row r="53414" spans="37:37" ht="12.75">
      <c r="AK53414" s="121"/>
    </row>
    <row r="53415" spans="37:37" ht="12.75">
      <c r="AK53415" s="121"/>
    </row>
    <row r="53416" spans="37:37" ht="12.75">
      <c r="AK53416" s="121"/>
    </row>
    <row r="53417" spans="37:37" ht="12.75">
      <c r="AK53417" s="121"/>
    </row>
    <row r="53418" spans="37:37" ht="12.75">
      <c r="AK53418" s="121"/>
    </row>
    <row r="53419" spans="37:37" ht="12.75">
      <c r="AK53419" s="121"/>
    </row>
    <row r="53420" spans="37:37" ht="12.75">
      <c r="AK53420" s="121"/>
    </row>
    <row r="53421" spans="37:37" ht="12.75">
      <c r="AK53421" s="121"/>
    </row>
    <row r="53422" spans="37:37" ht="12.75">
      <c r="AK53422" s="121"/>
    </row>
    <row r="53423" spans="37:37" ht="12.75">
      <c r="AK53423" s="121"/>
    </row>
    <row r="53424" spans="37:37" ht="12.75">
      <c r="AK53424" s="121"/>
    </row>
    <row r="53425" spans="37:37" ht="12.75">
      <c r="AK53425" s="121"/>
    </row>
    <row r="53426" spans="37:37" ht="12.75">
      <c r="AK53426" s="121"/>
    </row>
    <row r="53427" spans="37:37" ht="12.75">
      <c r="AK53427" s="121"/>
    </row>
    <row r="53428" spans="37:37" ht="12.75">
      <c r="AK53428" s="121"/>
    </row>
    <row r="53429" spans="37:37" ht="12.75">
      <c r="AK53429" s="121"/>
    </row>
    <row r="53430" spans="37:37" ht="12.75">
      <c r="AK53430" s="121"/>
    </row>
    <row r="53431" spans="37:37" ht="12.75">
      <c r="AK53431" s="121"/>
    </row>
    <row r="53432" spans="37:37" ht="12.75">
      <c r="AK53432" s="121"/>
    </row>
    <row r="53433" spans="37:37" ht="12.75">
      <c r="AK53433" s="121"/>
    </row>
    <row r="53434" spans="37:37" ht="12.75">
      <c r="AK53434" s="121"/>
    </row>
    <row r="53435" spans="37:37" ht="12.75">
      <c r="AK53435" s="121"/>
    </row>
    <row r="53436" spans="37:37" ht="12.75">
      <c r="AK53436" s="121"/>
    </row>
    <row r="53437" spans="37:37" ht="12.75">
      <c r="AK53437" s="121"/>
    </row>
    <row r="53438" spans="37:37" ht="12.75">
      <c r="AK53438" s="121"/>
    </row>
    <row r="53439" spans="37:37" ht="12.75">
      <c r="AK53439" s="121"/>
    </row>
    <row r="53440" spans="37:37" ht="12.75">
      <c r="AK53440" s="121"/>
    </row>
    <row r="53441" spans="37:37" ht="12.75">
      <c r="AK53441" s="121"/>
    </row>
    <row r="53442" spans="37:37" ht="12.75">
      <c r="AK53442" s="121"/>
    </row>
    <row r="53443" spans="37:37" ht="12.75">
      <c r="AK53443" s="121"/>
    </row>
    <row r="53444" spans="37:37" ht="12.75">
      <c r="AK53444" s="121"/>
    </row>
    <row r="53445" spans="37:37" ht="12.75">
      <c r="AK53445" s="121"/>
    </row>
    <row r="53446" spans="37:37" ht="12.75">
      <c r="AK53446" s="121"/>
    </row>
    <row r="53447" spans="37:37" ht="12.75">
      <c r="AK53447" s="121"/>
    </row>
    <row r="53448" spans="37:37" ht="12.75">
      <c r="AK53448" s="121"/>
    </row>
    <row r="53449" spans="37:37" ht="12.75">
      <c r="AK53449" s="121"/>
    </row>
    <row r="53450" spans="37:37" ht="12.75">
      <c r="AK53450" s="121"/>
    </row>
    <row r="53451" spans="37:37" ht="12.75">
      <c r="AK53451" s="121"/>
    </row>
    <row r="53452" spans="37:37" ht="12.75">
      <c r="AK53452" s="121"/>
    </row>
    <row r="53453" spans="37:37" ht="12.75">
      <c r="AK53453" s="121"/>
    </row>
    <row r="53454" spans="37:37" ht="12.75">
      <c r="AK53454" s="121"/>
    </row>
    <row r="53455" spans="37:37" ht="12.75">
      <c r="AK53455" s="121"/>
    </row>
    <row r="53456" spans="37:37" ht="12.75">
      <c r="AK53456" s="121"/>
    </row>
    <row r="53457" spans="37:37" ht="12.75">
      <c r="AK53457" s="121"/>
    </row>
    <row r="53458" spans="37:37" ht="12.75">
      <c r="AK53458" s="121"/>
    </row>
    <row r="53459" spans="37:37" ht="12.75">
      <c r="AK53459" s="121"/>
    </row>
    <row r="53460" spans="37:37" ht="12.75">
      <c r="AK53460" s="121"/>
    </row>
    <row r="53461" spans="37:37" ht="12.75">
      <c r="AK53461" s="121"/>
    </row>
    <row r="53462" spans="37:37" ht="12.75">
      <c r="AK53462" s="121"/>
    </row>
    <row r="53463" spans="37:37" ht="12.75">
      <c r="AK53463" s="121"/>
    </row>
    <row r="53464" spans="37:37" ht="12.75">
      <c r="AK53464" s="121"/>
    </row>
    <row r="53465" spans="37:37" ht="12.75">
      <c r="AK53465" s="121"/>
    </row>
    <row r="53466" spans="37:37" ht="12.75">
      <c r="AK53466" s="121"/>
    </row>
    <row r="53467" spans="37:37" ht="12.75">
      <c r="AK53467" s="121"/>
    </row>
    <row r="53468" spans="37:37" ht="12.75">
      <c r="AK53468" s="121"/>
    </row>
    <row r="53469" spans="37:37" ht="12.75">
      <c r="AK53469" s="121"/>
    </row>
    <row r="53470" spans="37:37" ht="12.75">
      <c r="AK53470" s="121"/>
    </row>
    <row r="53471" spans="37:37" ht="12.75">
      <c r="AK53471" s="121"/>
    </row>
    <row r="53472" spans="37:37" ht="12.75">
      <c r="AK53472" s="121"/>
    </row>
    <row r="53473" spans="37:37" ht="12.75">
      <c r="AK53473" s="121"/>
    </row>
    <row r="53474" spans="37:37" ht="12.75">
      <c r="AK53474" s="121"/>
    </row>
    <row r="53475" spans="37:37" ht="12.75">
      <c r="AK53475" s="121"/>
    </row>
    <row r="53476" spans="37:37" ht="12.75">
      <c r="AK53476" s="121"/>
    </row>
    <row r="53477" spans="37:37" ht="12.75">
      <c r="AK53477" s="121"/>
    </row>
    <row r="53478" spans="37:37" ht="12.75">
      <c r="AK53478" s="121"/>
    </row>
    <row r="53479" spans="37:37" ht="12.75">
      <c r="AK53479" s="121"/>
    </row>
    <row r="53480" spans="37:37" ht="12.75">
      <c r="AK53480" s="121"/>
    </row>
    <row r="53481" spans="37:37" ht="12.75">
      <c r="AK53481" s="121"/>
    </row>
    <row r="53482" spans="37:37" ht="12.75">
      <c r="AK53482" s="121"/>
    </row>
    <row r="53483" spans="37:37" ht="12.75">
      <c r="AK53483" s="121"/>
    </row>
    <row r="53484" spans="37:37" ht="12.75">
      <c r="AK53484" s="121"/>
    </row>
    <row r="53485" spans="37:37" ht="12.75">
      <c r="AK53485" s="121"/>
    </row>
    <row r="53486" spans="37:37" ht="12.75">
      <c r="AK53486" s="121"/>
    </row>
    <row r="53487" spans="37:37" ht="12.75">
      <c r="AK53487" s="121"/>
    </row>
    <row r="53488" spans="37:37" ht="12.75">
      <c r="AK53488" s="121"/>
    </row>
    <row r="53489" spans="37:37" ht="12.75">
      <c r="AK53489" s="121"/>
    </row>
    <row r="53490" spans="37:37" ht="12.75">
      <c r="AK53490" s="121"/>
    </row>
    <row r="53491" spans="37:37" ht="12.75">
      <c r="AK53491" s="121"/>
    </row>
    <row r="53492" spans="37:37" ht="12.75">
      <c r="AK53492" s="121"/>
    </row>
    <row r="53493" spans="37:37" ht="12.75">
      <c r="AK53493" s="121"/>
    </row>
    <row r="53494" spans="37:37" ht="12.75">
      <c r="AK53494" s="121"/>
    </row>
    <row r="53495" spans="37:37" ht="12.75">
      <c r="AK53495" s="121"/>
    </row>
    <row r="53496" spans="37:37" ht="12.75">
      <c r="AK53496" s="121"/>
    </row>
    <row r="53497" spans="37:37" ht="12.75">
      <c r="AK53497" s="121"/>
    </row>
    <row r="53498" spans="37:37" ht="12.75">
      <c r="AK53498" s="121"/>
    </row>
    <row r="53499" spans="37:37" ht="12.75">
      <c r="AK53499" s="121"/>
    </row>
    <row r="53500" spans="37:37" ht="12.75">
      <c r="AK53500" s="121"/>
    </row>
    <row r="53501" spans="37:37" ht="12.75">
      <c r="AK53501" s="121"/>
    </row>
    <row r="53502" spans="37:37" ht="12.75">
      <c r="AK53502" s="121"/>
    </row>
    <row r="53503" spans="37:37" ht="12.75">
      <c r="AK53503" s="121"/>
    </row>
    <row r="53504" spans="37:37" ht="12.75">
      <c r="AK53504" s="121"/>
    </row>
    <row r="53505" spans="37:37" ht="12.75">
      <c r="AK53505" s="121"/>
    </row>
    <row r="53506" spans="37:37" ht="12.75">
      <c r="AK53506" s="121"/>
    </row>
    <row r="53507" spans="37:37" ht="12.75">
      <c r="AK53507" s="121"/>
    </row>
    <row r="53508" spans="37:37" ht="12.75">
      <c r="AK53508" s="121"/>
    </row>
    <row r="53509" spans="37:37" ht="12.75">
      <c r="AK53509" s="121"/>
    </row>
    <row r="53510" spans="37:37" ht="12.75">
      <c r="AK53510" s="121"/>
    </row>
    <row r="53511" spans="37:37" ht="12.75">
      <c r="AK53511" s="121"/>
    </row>
    <row r="53512" spans="37:37" ht="12.75">
      <c r="AK53512" s="121"/>
    </row>
    <row r="53513" spans="37:37" ht="12.75">
      <c r="AK53513" s="121"/>
    </row>
    <row r="53514" spans="37:37" ht="12.75">
      <c r="AK53514" s="121"/>
    </row>
    <row r="53515" spans="37:37" ht="12.75">
      <c r="AK53515" s="121"/>
    </row>
    <row r="53516" spans="37:37" ht="12.75">
      <c r="AK53516" s="121"/>
    </row>
    <row r="53517" spans="37:37" ht="12.75">
      <c r="AK53517" s="121"/>
    </row>
    <row r="53518" spans="37:37" ht="12.75">
      <c r="AK53518" s="121"/>
    </row>
    <row r="53519" spans="37:37" ht="12.75">
      <c r="AK53519" s="121"/>
    </row>
    <row r="53520" spans="37:37" ht="12.75">
      <c r="AK53520" s="121"/>
    </row>
    <row r="53521" spans="37:37" ht="12.75">
      <c r="AK53521" s="121"/>
    </row>
    <row r="53522" spans="37:37" ht="12.75">
      <c r="AK53522" s="121"/>
    </row>
    <row r="53523" spans="37:37" ht="12.75">
      <c r="AK53523" s="121"/>
    </row>
    <row r="53524" spans="37:37" ht="12.75">
      <c r="AK53524" s="121"/>
    </row>
    <row r="53525" spans="37:37" ht="12.75">
      <c r="AK53525" s="121"/>
    </row>
    <row r="53526" spans="37:37" ht="12.75">
      <c r="AK53526" s="121"/>
    </row>
    <row r="53527" spans="37:37" ht="12.75">
      <c r="AK53527" s="121"/>
    </row>
    <row r="53528" spans="37:37" ht="12.75">
      <c r="AK53528" s="121"/>
    </row>
    <row r="53529" spans="37:37" ht="12.75">
      <c r="AK53529" s="121"/>
    </row>
    <row r="53530" spans="37:37" ht="12.75">
      <c r="AK53530" s="121"/>
    </row>
    <row r="53531" spans="37:37" ht="12.75">
      <c r="AK53531" s="121"/>
    </row>
    <row r="53532" spans="37:37" ht="12.75">
      <c r="AK53532" s="121"/>
    </row>
    <row r="53533" spans="37:37" ht="12.75">
      <c r="AK53533" s="121"/>
    </row>
    <row r="53534" spans="37:37" ht="12.75">
      <c r="AK53534" s="121"/>
    </row>
    <row r="53535" spans="37:37" ht="12.75">
      <c r="AK53535" s="121"/>
    </row>
    <row r="53536" spans="37:37" ht="12.75">
      <c r="AK53536" s="121"/>
    </row>
    <row r="53537" spans="37:37" ht="12.75">
      <c r="AK53537" s="121"/>
    </row>
    <row r="53538" spans="37:37" ht="12.75">
      <c r="AK53538" s="121"/>
    </row>
    <row r="53539" spans="37:37" ht="12.75">
      <c r="AK53539" s="121"/>
    </row>
    <row r="53540" spans="37:37" ht="12.75">
      <c r="AK53540" s="121"/>
    </row>
    <row r="53541" spans="37:37" ht="12.75">
      <c r="AK53541" s="121"/>
    </row>
    <row r="53542" spans="37:37" ht="12.75">
      <c r="AK53542" s="121"/>
    </row>
    <row r="53543" spans="37:37" ht="12.75">
      <c r="AK53543" s="121"/>
    </row>
    <row r="53544" spans="37:37" ht="12.75">
      <c r="AK53544" s="121"/>
    </row>
    <row r="53545" spans="37:37" ht="12.75">
      <c r="AK53545" s="121"/>
    </row>
    <row r="53546" spans="37:37" ht="12.75">
      <c r="AK53546" s="121"/>
    </row>
    <row r="53547" spans="37:37" ht="12.75">
      <c r="AK53547" s="121"/>
    </row>
    <row r="53548" spans="37:37" ht="12.75">
      <c r="AK53548" s="121"/>
    </row>
    <row r="53549" spans="37:37" ht="12.75">
      <c r="AK53549" s="121"/>
    </row>
    <row r="53550" spans="37:37" ht="12.75">
      <c r="AK53550" s="121"/>
    </row>
    <row r="53551" spans="37:37" ht="12.75">
      <c r="AK53551" s="121"/>
    </row>
    <row r="53552" spans="37:37" ht="12.75">
      <c r="AK53552" s="121"/>
    </row>
    <row r="53553" spans="37:37" ht="12.75">
      <c r="AK53553" s="121"/>
    </row>
    <row r="53554" spans="37:37" ht="12.75">
      <c r="AK53554" s="121"/>
    </row>
    <row r="53555" spans="37:37" ht="12.75">
      <c r="AK53555" s="121"/>
    </row>
    <row r="53556" spans="37:37" ht="12.75">
      <c r="AK53556" s="121"/>
    </row>
    <row r="53557" spans="37:37" ht="12.75">
      <c r="AK53557" s="121"/>
    </row>
    <row r="53558" spans="37:37" ht="12.75">
      <c r="AK53558" s="121"/>
    </row>
    <row r="53559" spans="37:37" ht="12.75">
      <c r="AK53559" s="121"/>
    </row>
    <row r="53560" spans="37:37" ht="12.75">
      <c r="AK53560" s="121"/>
    </row>
    <row r="53561" spans="37:37" ht="12.75">
      <c r="AK53561" s="121"/>
    </row>
    <row r="53562" spans="37:37" ht="12.75">
      <c r="AK53562" s="121"/>
    </row>
    <row r="53563" spans="37:37" ht="12.75">
      <c r="AK53563" s="121"/>
    </row>
    <row r="53564" spans="37:37" ht="12.75">
      <c r="AK53564" s="121"/>
    </row>
    <row r="53565" spans="37:37" ht="12.75">
      <c r="AK53565" s="121"/>
    </row>
    <row r="53566" spans="37:37" ht="12.75">
      <c r="AK53566" s="121"/>
    </row>
    <row r="53567" spans="37:37" ht="12.75">
      <c r="AK53567" s="121"/>
    </row>
    <row r="53568" spans="37:37" ht="12.75">
      <c r="AK53568" s="121"/>
    </row>
    <row r="53569" spans="37:37" ht="12.75">
      <c r="AK53569" s="121"/>
    </row>
    <row r="53570" spans="37:37" ht="12.75">
      <c r="AK53570" s="121"/>
    </row>
    <row r="53571" spans="37:37" ht="12.75">
      <c r="AK53571" s="121"/>
    </row>
    <row r="53572" spans="37:37" ht="12.75">
      <c r="AK53572" s="121"/>
    </row>
    <row r="53573" spans="37:37" ht="12.75">
      <c r="AK53573" s="121"/>
    </row>
    <row r="53574" spans="37:37" ht="12.75">
      <c r="AK53574" s="121"/>
    </row>
    <row r="53575" spans="37:37" ht="12.75">
      <c r="AK53575" s="121"/>
    </row>
    <row r="53576" spans="37:37" ht="12.75">
      <c r="AK53576" s="121"/>
    </row>
    <row r="53577" spans="37:37" ht="12.75">
      <c r="AK53577" s="121"/>
    </row>
    <row r="53578" spans="37:37" ht="12.75">
      <c r="AK53578" s="121"/>
    </row>
    <row r="53579" spans="37:37" ht="12.75">
      <c r="AK53579" s="121"/>
    </row>
    <row r="53580" spans="37:37" ht="12.75">
      <c r="AK53580" s="121"/>
    </row>
    <row r="53581" spans="37:37" ht="12.75">
      <c r="AK53581" s="121"/>
    </row>
    <row r="53582" spans="37:37" ht="12.75">
      <c r="AK53582" s="121"/>
    </row>
    <row r="53583" spans="37:37" ht="12.75">
      <c r="AK53583" s="121"/>
    </row>
    <row r="53584" spans="37:37" ht="12.75">
      <c r="AK53584" s="121"/>
    </row>
    <row r="53585" spans="37:37" ht="12.75">
      <c r="AK53585" s="121"/>
    </row>
    <row r="53586" spans="37:37" ht="12.75">
      <c r="AK53586" s="121"/>
    </row>
    <row r="53587" spans="37:37" ht="12.75">
      <c r="AK53587" s="121"/>
    </row>
    <row r="53588" spans="37:37" ht="12.75">
      <c r="AK53588" s="121"/>
    </row>
    <row r="53589" spans="37:37" ht="12.75">
      <c r="AK53589" s="121"/>
    </row>
    <row r="53590" spans="37:37" ht="12.75">
      <c r="AK53590" s="121"/>
    </row>
    <row r="53591" spans="37:37" ht="12.75">
      <c r="AK53591" s="121"/>
    </row>
    <row r="53592" spans="37:37" ht="12.75">
      <c r="AK53592" s="121"/>
    </row>
    <row r="53593" spans="37:37" ht="12.75">
      <c r="AK53593" s="121"/>
    </row>
    <row r="53594" spans="37:37" ht="12.75">
      <c r="AK53594" s="121"/>
    </row>
    <row r="53595" spans="37:37" ht="12.75">
      <c r="AK53595" s="121"/>
    </row>
    <row r="53596" spans="37:37" ht="12.75">
      <c r="AK53596" s="121"/>
    </row>
    <row r="53597" spans="37:37" ht="12.75">
      <c r="AK53597" s="121"/>
    </row>
    <row r="53598" spans="37:37" ht="12.75">
      <c r="AK53598" s="121"/>
    </row>
    <row r="53599" spans="37:37" ht="12.75">
      <c r="AK53599" s="121"/>
    </row>
    <row r="53600" spans="37:37" ht="12.75">
      <c r="AK53600" s="121"/>
    </row>
    <row r="53601" spans="37:37" ht="12.75">
      <c r="AK53601" s="121"/>
    </row>
    <row r="53602" spans="37:37" ht="12.75">
      <c r="AK53602" s="121"/>
    </row>
    <row r="53603" spans="37:37" ht="12.75">
      <c r="AK53603" s="121"/>
    </row>
    <row r="53604" spans="37:37" ht="12.75">
      <c r="AK53604" s="121"/>
    </row>
    <row r="53605" spans="37:37" ht="12.75">
      <c r="AK53605" s="121"/>
    </row>
    <row r="53606" spans="37:37" ht="12.75">
      <c r="AK53606" s="121"/>
    </row>
    <row r="53607" spans="37:37" ht="12.75">
      <c r="AK53607" s="121"/>
    </row>
    <row r="53608" spans="37:37" ht="12.75">
      <c r="AK53608" s="121"/>
    </row>
    <row r="53609" spans="37:37" ht="12.75">
      <c r="AK53609" s="121"/>
    </row>
    <row r="53610" spans="37:37" ht="12.75">
      <c r="AK53610" s="121"/>
    </row>
    <row r="53611" spans="37:37" ht="12.75">
      <c r="AK53611" s="121"/>
    </row>
    <row r="53612" spans="37:37" ht="12.75">
      <c r="AK53612" s="121"/>
    </row>
    <row r="53613" spans="37:37" ht="12.75">
      <c r="AK53613" s="121"/>
    </row>
    <row r="53614" spans="37:37" ht="12.75">
      <c r="AK53614" s="121"/>
    </row>
    <row r="53615" spans="37:37" ht="12.75">
      <c r="AK53615" s="121"/>
    </row>
    <row r="53616" spans="37:37" ht="12.75">
      <c r="AK53616" s="121"/>
    </row>
    <row r="53617" spans="37:37" ht="12.75">
      <c r="AK53617" s="121"/>
    </row>
    <row r="53618" spans="37:37" ht="12.75">
      <c r="AK53618" s="121"/>
    </row>
    <row r="53619" spans="37:37" ht="12.75">
      <c r="AK53619" s="121"/>
    </row>
    <row r="53620" spans="37:37" ht="12.75">
      <c r="AK53620" s="121"/>
    </row>
    <row r="53621" spans="37:37" ht="12.75">
      <c r="AK53621" s="121"/>
    </row>
    <row r="53622" spans="37:37" ht="12.75">
      <c r="AK53622" s="121"/>
    </row>
    <row r="53623" spans="37:37" ht="12.75">
      <c r="AK53623" s="121"/>
    </row>
    <row r="53624" spans="37:37" ht="12.75">
      <c r="AK53624" s="121"/>
    </row>
    <row r="53625" spans="37:37" ht="12.75">
      <c r="AK53625" s="121"/>
    </row>
    <row r="53626" spans="37:37" ht="12.75">
      <c r="AK53626" s="121"/>
    </row>
    <row r="53627" spans="37:37" ht="12.75">
      <c r="AK53627" s="121"/>
    </row>
    <row r="53628" spans="37:37" ht="12.75">
      <c r="AK53628" s="121"/>
    </row>
    <row r="53629" spans="37:37" ht="12.75">
      <c r="AK53629" s="121"/>
    </row>
    <row r="53630" spans="37:37" ht="12.75">
      <c r="AK53630" s="121"/>
    </row>
    <row r="53631" spans="37:37" ht="12.75">
      <c r="AK53631" s="121"/>
    </row>
    <row r="53632" spans="37:37" ht="12.75">
      <c r="AK53632" s="121"/>
    </row>
    <row r="53633" spans="37:37" ht="12.75">
      <c r="AK53633" s="121"/>
    </row>
    <row r="53634" spans="37:37" ht="12.75">
      <c r="AK53634" s="121"/>
    </row>
    <row r="53635" spans="37:37" ht="12.75">
      <c r="AK53635" s="121"/>
    </row>
    <row r="53636" spans="37:37" ht="12.75">
      <c r="AK53636" s="121"/>
    </row>
    <row r="53637" spans="37:37" ht="12.75">
      <c r="AK53637" s="121"/>
    </row>
    <row r="53638" spans="37:37" ht="12.75">
      <c r="AK53638" s="121"/>
    </row>
    <row r="53639" spans="37:37" ht="12.75">
      <c r="AK53639" s="121"/>
    </row>
    <row r="53640" spans="37:37" ht="12.75">
      <c r="AK53640" s="121"/>
    </row>
    <row r="53641" spans="37:37" ht="12.75">
      <c r="AK53641" s="121"/>
    </row>
    <row r="53642" spans="37:37" ht="12.75">
      <c r="AK53642" s="121"/>
    </row>
    <row r="53643" spans="37:37" ht="12.75">
      <c r="AK53643" s="121"/>
    </row>
    <row r="53644" spans="37:37" ht="12.75">
      <c r="AK53644" s="121"/>
    </row>
    <row r="53645" spans="37:37" ht="12.75">
      <c r="AK53645" s="121"/>
    </row>
    <row r="53646" spans="37:37" ht="12.75">
      <c r="AK53646" s="121"/>
    </row>
    <row r="53647" spans="37:37" ht="12.75">
      <c r="AK53647" s="121"/>
    </row>
    <row r="53648" spans="37:37" ht="12.75">
      <c r="AK53648" s="121"/>
    </row>
    <row r="53649" spans="37:37" ht="12.75">
      <c r="AK53649" s="121"/>
    </row>
    <row r="53650" spans="37:37" ht="12.75">
      <c r="AK53650" s="121"/>
    </row>
    <row r="53651" spans="37:37" ht="12.75">
      <c r="AK53651" s="121"/>
    </row>
    <row r="53652" spans="37:37" ht="12.75">
      <c r="AK53652" s="121"/>
    </row>
    <row r="53653" spans="37:37" ht="12.75">
      <c r="AK53653" s="121"/>
    </row>
    <row r="53654" spans="37:37" ht="12.75">
      <c r="AK53654" s="121"/>
    </row>
    <row r="53655" spans="37:37" ht="12.75">
      <c r="AK53655" s="121"/>
    </row>
    <row r="53656" spans="37:37" ht="12.75">
      <c r="AK53656" s="121"/>
    </row>
    <row r="53657" spans="37:37" ht="12.75">
      <c r="AK53657" s="121"/>
    </row>
    <row r="53658" spans="37:37" ht="12.75">
      <c r="AK53658" s="121"/>
    </row>
    <row r="53659" spans="37:37" ht="12.75">
      <c r="AK53659" s="121"/>
    </row>
    <row r="53660" spans="37:37" ht="12.75">
      <c r="AK53660" s="121"/>
    </row>
    <row r="53661" spans="37:37" ht="12.75">
      <c r="AK53661" s="121"/>
    </row>
    <row r="53662" spans="37:37" ht="12.75">
      <c r="AK53662" s="121"/>
    </row>
    <row r="53663" spans="37:37" ht="12.75">
      <c r="AK53663" s="121"/>
    </row>
    <row r="53664" spans="37:37" ht="12.75">
      <c r="AK53664" s="121"/>
    </row>
    <row r="53665" spans="37:37" ht="12.75">
      <c r="AK53665" s="121"/>
    </row>
    <row r="53666" spans="37:37" ht="12.75">
      <c r="AK53666" s="121"/>
    </row>
    <row r="53667" spans="37:37" ht="12.75">
      <c r="AK53667" s="121"/>
    </row>
    <row r="53668" spans="37:37" ht="12.75">
      <c r="AK53668" s="121"/>
    </row>
    <row r="53669" spans="37:37" ht="12.75">
      <c r="AK53669" s="121"/>
    </row>
    <row r="53670" spans="37:37" ht="12.75">
      <c r="AK53670" s="121"/>
    </row>
    <row r="53671" spans="37:37" ht="12.75">
      <c r="AK53671" s="121"/>
    </row>
    <row r="53672" spans="37:37" ht="12.75">
      <c r="AK53672" s="121"/>
    </row>
    <row r="53673" spans="37:37" ht="12.75">
      <c r="AK53673" s="121"/>
    </row>
    <row r="53674" spans="37:37" ht="12.75">
      <c r="AK53674" s="121"/>
    </row>
    <row r="53675" spans="37:37" ht="12.75">
      <c r="AK53675" s="121"/>
    </row>
    <row r="53676" spans="37:37" ht="12.75">
      <c r="AK53676" s="121"/>
    </row>
    <row r="53677" spans="37:37" ht="12.75">
      <c r="AK53677" s="121"/>
    </row>
    <row r="53678" spans="37:37" ht="12.75">
      <c r="AK53678" s="121"/>
    </row>
    <row r="53679" spans="37:37" ht="12.75">
      <c r="AK53679" s="121"/>
    </row>
    <row r="53680" spans="37:37" ht="12.75">
      <c r="AK53680" s="121"/>
    </row>
    <row r="53681" spans="37:37" ht="12.75">
      <c r="AK53681" s="121"/>
    </row>
    <row r="53682" spans="37:37" ht="12.75">
      <c r="AK53682" s="121"/>
    </row>
    <row r="53683" spans="37:37" ht="12.75">
      <c r="AK53683" s="121"/>
    </row>
    <row r="53684" spans="37:37" ht="12.75">
      <c r="AK53684" s="121"/>
    </row>
    <row r="53685" spans="37:37" ht="12.75">
      <c r="AK53685" s="121"/>
    </row>
    <row r="53686" spans="37:37" ht="12.75">
      <c r="AK53686" s="121"/>
    </row>
    <row r="53687" spans="37:37" ht="12.75">
      <c r="AK53687" s="121"/>
    </row>
    <row r="53688" spans="37:37" ht="12.75">
      <c r="AK53688" s="121"/>
    </row>
    <row r="53689" spans="37:37" ht="12.75">
      <c r="AK53689" s="121"/>
    </row>
    <row r="53690" spans="37:37" ht="12.75">
      <c r="AK53690" s="121"/>
    </row>
    <row r="53691" spans="37:37" ht="12.75">
      <c r="AK53691" s="121"/>
    </row>
    <row r="53692" spans="37:37" ht="12.75">
      <c r="AK53692" s="121"/>
    </row>
    <row r="53693" spans="37:37" ht="12.75">
      <c r="AK53693" s="121"/>
    </row>
    <row r="53694" spans="37:37" ht="12.75">
      <c r="AK53694" s="121"/>
    </row>
    <row r="53695" spans="37:37" ht="12.75">
      <c r="AK53695" s="121"/>
    </row>
    <row r="53696" spans="37:37" ht="12.75">
      <c r="AK53696" s="121"/>
    </row>
    <row r="53697" spans="37:37" ht="12.75">
      <c r="AK53697" s="121"/>
    </row>
    <row r="53698" spans="37:37" ht="12.75">
      <c r="AK53698" s="121"/>
    </row>
    <row r="53699" spans="37:37" ht="12.75">
      <c r="AK53699" s="121"/>
    </row>
    <row r="53700" spans="37:37" ht="12.75">
      <c r="AK53700" s="121"/>
    </row>
    <row r="53701" spans="37:37" ht="12.75">
      <c r="AK53701" s="121"/>
    </row>
    <row r="53702" spans="37:37" ht="12.75">
      <c r="AK53702" s="121"/>
    </row>
    <row r="53703" spans="37:37" ht="12.75">
      <c r="AK53703" s="121"/>
    </row>
    <row r="53704" spans="37:37" ht="12.75">
      <c r="AK53704" s="121"/>
    </row>
    <row r="53705" spans="37:37" ht="12.75">
      <c r="AK53705" s="121"/>
    </row>
    <row r="53706" spans="37:37" ht="12.75">
      <c r="AK53706" s="121"/>
    </row>
    <row r="53707" spans="37:37" ht="12.75">
      <c r="AK53707" s="121"/>
    </row>
    <row r="53708" spans="37:37" ht="12.75">
      <c r="AK53708" s="121"/>
    </row>
    <row r="53709" spans="37:37" ht="12.75">
      <c r="AK53709" s="121"/>
    </row>
    <row r="53710" spans="37:37" ht="12.75">
      <c r="AK53710" s="121"/>
    </row>
    <row r="53711" spans="37:37" ht="12.75">
      <c r="AK53711" s="121"/>
    </row>
    <row r="53712" spans="37:37" ht="12.75">
      <c r="AK53712" s="121"/>
    </row>
    <row r="53713" spans="37:37" ht="12.75">
      <c r="AK53713" s="121"/>
    </row>
    <row r="53714" spans="37:37" ht="12.75">
      <c r="AK53714" s="121"/>
    </row>
    <row r="53715" spans="37:37" ht="12.75">
      <c r="AK53715" s="121"/>
    </row>
    <row r="53716" spans="37:37" ht="12.75">
      <c r="AK53716" s="121"/>
    </row>
    <row r="53717" spans="37:37" ht="12.75">
      <c r="AK53717" s="121"/>
    </row>
    <row r="53718" spans="37:37" ht="12.75">
      <c r="AK53718" s="121"/>
    </row>
    <row r="53719" spans="37:37" ht="12.75">
      <c r="AK53719" s="121"/>
    </row>
    <row r="53720" spans="37:37" ht="12.75">
      <c r="AK53720" s="121"/>
    </row>
    <row r="53721" spans="37:37" ht="12.75">
      <c r="AK53721" s="121"/>
    </row>
    <row r="53722" spans="37:37" ht="12.75">
      <c r="AK53722" s="121"/>
    </row>
    <row r="53723" spans="37:37" ht="12.75">
      <c r="AK53723" s="121"/>
    </row>
    <row r="53724" spans="37:37" ht="12.75">
      <c r="AK53724" s="121"/>
    </row>
    <row r="53725" spans="37:37" ht="12.75">
      <c r="AK53725" s="121"/>
    </row>
    <row r="53726" spans="37:37" ht="12.75">
      <c r="AK53726" s="121"/>
    </row>
    <row r="53727" spans="37:37" ht="12.75">
      <c r="AK53727" s="121"/>
    </row>
    <row r="53728" spans="37:37" ht="12.75">
      <c r="AK53728" s="121"/>
    </row>
    <row r="53729" spans="37:37" ht="12.75">
      <c r="AK53729" s="121"/>
    </row>
    <row r="53730" spans="37:37" ht="12.75">
      <c r="AK53730" s="121"/>
    </row>
    <row r="53731" spans="37:37" ht="12.75">
      <c r="AK53731" s="121"/>
    </row>
    <row r="53732" spans="37:37" ht="12.75">
      <c r="AK53732" s="121"/>
    </row>
    <row r="53733" spans="37:37" ht="12.75">
      <c r="AK53733" s="121"/>
    </row>
    <row r="53734" spans="37:37" ht="12.75">
      <c r="AK53734" s="121"/>
    </row>
    <row r="53735" spans="37:37" ht="12.75">
      <c r="AK53735" s="121"/>
    </row>
    <row r="53736" spans="37:37" ht="12.75">
      <c r="AK53736" s="121"/>
    </row>
    <row r="53737" spans="37:37" ht="12.75">
      <c r="AK53737" s="121"/>
    </row>
    <row r="53738" spans="37:37" ht="12.75">
      <c r="AK53738" s="121"/>
    </row>
    <row r="53739" spans="37:37" ht="12.75">
      <c r="AK53739" s="121"/>
    </row>
    <row r="53740" spans="37:37" ht="12.75">
      <c r="AK53740" s="121"/>
    </row>
    <row r="53741" spans="37:37" ht="12.75">
      <c r="AK53741" s="121"/>
    </row>
    <row r="53742" spans="37:37" ht="12.75">
      <c r="AK53742" s="121"/>
    </row>
    <row r="53743" spans="37:37" ht="12.75">
      <c r="AK53743" s="121"/>
    </row>
    <row r="53744" spans="37:37" ht="12.75">
      <c r="AK53744" s="121"/>
    </row>
    <row r="53745" spans="37:37" ht="12.75">
      <c r="AK53745" s="121"/>
    </row>
    <row r="53746" spans="37:37" ht="12.75">
      <c r="AK53746" s="121"/>
    </row>
    <row r="53747" spans="37:37" ht="12.75">
      <c r="AK53747" s="121"/>
    </row>
    <row r="53748" spans="37:37" ht="12.75">
      <c r="AK53748" s="121"/>
    </row>
    <row r="53749" spans="37:37" ht="12.75">
      <c r="AK53749" s="121"/>
    </row>
    <row r="53750" spans="37:37" ht="12.75">
      <c r="AK53750" s="121"/>
    </row>
    <row r="53751" spans="37:37" ht="12.75">
      <c r="AK53751" s="121"/>
    </row>
    <row r="53752" spans="37:37" ht="12.75">
      <c r="AK53752" s="121"/>
    </row>
    <row r="53753" spans="37:37" ht="12.75">
      <c r="AK53753" s="121"/>
    </row>
    <row r="53754" spans="37:37" ht="12.75">
      <c r="AK53754" s="121"/>
    </row>
    <row r="53755" spans="37:37" ht="12.75">
      <c r="AK53755" s="121"/>
    </row>
    <row r="53756" spans="37:37" ht="12.75">
      <c r="AK53756" s="121"/>
    </row>
    <row r="53757" spans="37:37" ht="12.75">
      <c r="AK53757" s="121"/>
    </row>
    <row r="53758" spans="37:37" ht="12.75">
      <c r="AK53758" s="121"/>
    </row>
    <row r="53759" spans="37:37" ht="12.75">
      <c r="AK53759" s="121"/>
    </row>
    <row r="53760" spans="37:37" ht="12.75">
      <c r="AK53760" s="121"/>
    </row>
    <row r="53761" spans="37:37" ht="12.75">
      <c r="AK53761" s="121"/>
    </row>
    <row r="53762" spans="37:37" ht="12.75">
      <c r="AK53762" s="121"/>
    </row>
    <row r="53763" spans="37:37" ht="12.75">
      <c r="AK53763" s="121"/>
    </row>
    <row r="53764" spans="37:37" ht="12.75">
      <c r="AK53764" s="121"/>
    </row>
    <row r="53765" spans="37:37" ht="12.75">
      <c r="AK53765" s="121"/>
    </row>
    <row r="53766" spans="37:37" ht="12.75">
      <c r="AK53766" s="121"/>
    </row>
    <row r="53767" spans="37:37" ht="12.75">
      <c r="AK53767" s="121"/>
    </row>
    <row r="53768" spans="37:37" ht="12.75">
      <c r="AK53768" s="121"/>
    </row>
    <row r="53769" spans="37:37" ht="12.75">
      <c r="AK53769" s="121"/>
    </row>
    <row r="53770" spans="37:37" ht="12.75">
      <c r="AK53770" s="121"/>
    </row>
    <row r="53771" spans="37:37" ht="12.75">
      <c r="AK53771" s="121"/>
    </row>
    <row r="53772" spans="37:37" ht="12.75">
      <c r="AK53772" s="121"/>
    </row>
    <row r="53773" spans="37:37" ht="12.75">
      <c r="AK53773" s="121"/>
    </row>
    <row r="53774" spans="37:37" ht="12.75">
      <c r="AK53774" s="121"/>
    </row>
    <row r="53775" spans="37:37" ht="12.75">
      <c r="AK53775" s="121"/>
    </row>
    <row r="53776" spans="37:37" ht="12.75">
      <c r="AK53776" s="121"/>
    </row>
    <row r="53777" spans="37:37" ht="12.75">
      <c r="AK53777" s="121"/>
    </row>
    <row r="53778" spans="37:37" ht="12.75">
      <c r="AK53778" s="121"/>
    </row>
    <row r="53779" spans="37:37" ht="12.75">
      <c r="AK53779" s="121"/>
    </row>
    <row r="53780" spans="37:37" ht="12.75">
      <c r="AK53780" s="121"/>
    </row>
    <row r="53781" spans="37:37" ht="12.75">
      <c r="AK53781" s="121"/>
    </row>
    <row r="53782" spans="37:37" ht="12.75">
      <c r="AK53782" s="121"/>
    </row>
    <row r="53783" spans="37:37" ht="12.75">
      <c r="AK53783" s="121"/>
    </row>
    <row r="53784" spans="37:37" ht="12.75">
      <c r="AK53784" s="121"/>
    </row>
    <row r="53785" spans="37:37" ht="12.75">
      <c r="AK53785" s="121"/>
    </row>
    <row r="53786" spans="37:37" ht="12.75">
      <c r="AK53786" s="121"/>
    </row>
    <row r="53787" spans="37:37" ht="12.75">
      <c r="AK53787" s="121"/>
    </row>
    <row r="53788" spans="37:37" ht="12.75">
      <c r="AK53788" s="121"/>
    </row>
    <row r="53789" spans="37:37" ht="12.75">
      <c r="AK53789" s="121"/>
    </row>
    <row r="53790" spans="37:37" ht="12.75">
      <c r="AK53790" s="121"/>
    </row>
    <row r="53791" spans="37:37" ht="12.75">
      <c r="AK53791" s="121"/>
    </row>
    <row r="53792" spans="37:37" ht="12.75">
      <c r="AK53792" s="121"/>
    </row>
    <row r="53793" spans="37:37" ht="12.75">
      <c r="AK53793" s="121"/>
    </row>
    <row r="53794" spans="37:37" ht="12.75">
      <c r="AK53794" s="121"/>
    </row>
    <row r="53795" spans="37:37" ht="12.75">
      <c r="AK53795" s="121"/>
    </row>
    <row r="53796" spans="37:37" ht="12.75">
      <c r="AK53796" s="121"/>
    </row>
    <row r="53797" spans="37:37" ht="12.75">
      <c r="AK53797" s="121"/>
    </row>
    <row r="53798" spans="37:37" ht="12.75">
      <c r="AK53798" s="121"/>
    </row>
    <row r="53799" spans="37:37" ht="12.75">
      <c r="AK53799" s="121"/>
    </row>
    <row r="53800" spans="37:37" ht="12.75">
      <c r="AK53800" s="121"/>
    </row>
    <row r="53801" spans="37:37" ht="12.75">
      <c r="AK53801" s="121"/>
    </row>
    <row r="53802" spans="37:37" ht="12.75">
      <c r="AK53802" s="121"/>
    </row>
    <row r="53803" spans="37:37" ht="12.75">
      <c r="AK53803" s="121"/>
    </row>
    <row r="53804" spans="37:37" ht="12.75">
      <c r="AK53804" s="121"/>
    </row>
    <row r="53805" spans="37:37" ht="12.75">
      <c r="AK53805" s="121"/>
    </row>
    <row r="53806" spans="37:37" ht="12.75">
      <c r="AK53806" s="121"/>
    </row>
    <row r="53807" spans="37:37" ht="12.75">
      <c r="AK53807" s="121"/>
    </row>
    <row r="53808" spans="37:37" ht="12.75">
      <c r="AK53808" s="121"/>
    </row>
    <row r="53809" spans="37:37" ht="12.75">
      <c r="AK53809" s="121"/>
    </row>
    <row r="53810" spans="37:37" ht="12.75">
      <c r="AK53810" s="121"/>
    </row>
    <row r="53811" spans="37:37" ht="12.75">
      <c r="AK53811" s="121"/>
    </row>
    <row r="53812" spans="37:37" ht="12.75">
      <c r="AK53812" s="121"/>
    </row>
    <row r="53813" spans="37:37" ht="12.75">
      <c r="AK53813" s="121"/>
    </row>
    <row r="53814" spans="37:37" ht="12.75">
      <c r="AK53814" s="121"/>
    </row>
    <row r="53815" spans="37:37" ht="12.75">
      <c r="AK53815" s="121"/>
    </row>
    <row r="53816" spans="37:37" ht="12.75">
      <c r="AK53816" s="121"/>
    </row>
    <row r="53817" spans="37:37" ht="12.75">
      <c r="AK53817" s="121"/>
    </row>
    <row r="53818" spans="37:37" ht="12.75">
      <c r="AK53818" s="121"/>
    </row>
    <row r="53819" spans="37:37" ht="12.75">
      <c r="AK53819" s="121"/>
    </row>
    <row r="53820" spans="37:37" ht="12.75">
      <c r="AK53820" s="121"/>
    </row>
    <row r="53821" spans="37:37" ht="12.75">
      <c r="AK53821" s="121"/>
    </row>
    <row r="53822" spans="37:37" ht="12.75">
      <c r="AK53822" s="121"/>
    </row>
    <row r="53823" spans="37:37" ht="12.75">
      <c r="AK53823" s="121"/>
    </row>
    <row r="53824" spans="37:37" ht="12.75">
      <c r="AK53824" s="121"/>
    </row>
    <row r="53825" spans="37:37" ht="12.75">
      <c r="AK53825" s="121"/>
    </row>
    <row r="53826" spans="37:37" ht="12.75">
      <c r="AK53826" s="121"/>
    </row>
    <row r="53827" spans="37:37" ht="12.75">
      <c r="AK53827" s="121"/>
    </row>
    <row r="53828" spans="37:37" ht="12.75">
      <c r="AK53828" s="121"/>
    </row>
    <row r="53829" spans="37:37" ht="12.75">
      <c r="AK53829" s="121"/>
    </row>
    <row r="53830" spans="37:37" ht="12.75">
      <c r="AK53830" s="121"/>
    </row>
    <row r="53831" spans="37:37" ht="12.75">
      <c r="AK53831" s="121"/>
    </row>
    <row r="53832" spans="37:37" ht="12.75">
      <c r="AK53832" s="121"/>
    </row>
    <row r="53833" spans="37:37" ht="12.75">
      <c r="AK53833" s="121"/>
    </row>
    <row r="53834" spans="37:37" ht="12.75">
      <c r="AK53834" s="121"/>
    </row>
    <row r="53835" spans="37:37" ht="12.75">
      <c r="AK53835" s="121"/>
    </row>
    <row r="53836" spans="37:37" ht="12.75">
      <c r="AK53836" s="121"/>
    </row>
    <row r="53837" spans="37:37" ht="12.75">
      <c r="AK53837" s="121"/>
    </row>
    <row r="53838" spans="37:37" ht="12.75">
      <c r="AK53838" s="121"/>
    </row>
    <row r="53839" spans="37:37" ht="12.75">
      <c r="AK53839" s="121"/>
    </row>
    <row r="53840" spans="37:37" ht="12.75">
      <c r="AK53840" s="121"/>
    </row>
    <row r="53841" spans="37:37" ht="12.75">
      <c r="AK53841" s="121"/>
    </row>
    <row r="53842" spans="37:37" ht="12.75">
      <c r="AK53842" s="121"/>
    </row>
    <row r="53843" spans="37:37" ht="12.75">
      <c r="AK53843" s="121"/>
    </row>
    <row r="53844" spans="37:37" ht="12.75">
      <c r="AK53844" s="121"/>
    </row>
    <row r="53845" spans="37:37" ht="12.75">
      <c r="AK53845" s="121"/>
    </row>
    <row r="53846" spans="37:37" ht="12.75">
      <c r="AK53846" s="121"/>
    </row>
    <row r="53847" spans="37:37" ht="12.75">
      <c r="AK53847" s="121"/>
    </row>
    <row r="53848" spans="37:37" ht="12.75">
      <c r="AK53848" s="121"/>
    </row>
    <row r="53849" spans="37:37" ht="12.75">
      <c r="AK53849" s="121"/>
    </row>
    <row r="53850" spans="37:37" ht="12.75">
      <c r="AK53850" s="121"/>
    </row>
    <row r="53851" spans="37:37" ht="12.75">
      <c r="AK53851" s="121"/>
    </row>
    <row r="53852" spans="37:37" ht="12.75">
      <c r="AK53852" s="121"/>
    </row>
    <row r="53853" spans="37:37" ht="12.75">
      <c r="AK53853" s="121"/>
    </row>
    <row r="53854" spans="37:37" ht="12.75">
      <c r="AK53854" s="121"/>
    </row>
    <row r="53855" spans="37:37" ht="12.75">
      <c r="AK53855" s="121"/>
    </row>
    <row r="53856" spans="37:37" ht="12.75">
      <c r="AK53856" s="121"/>
    </row>
    <row r="53857" spans="37:37" ht="12.75">
      <c r="AK53857" s="121"/>
    </row>
    <row r="53858" spans="37:37" ht="12.75">
      <c r="AK53858" s="121"/>
    </row>
    <row r="53859" spans="37:37" ht="12.75">
      <c r="AK53859" s="121"/>
    </row>
    <row r="53860" spans="37:37" ht="12.75">
      <c r="AK53860" s="121"/>
    </row>
    <row r="53861" spans="37:37" ht="12.75">
      <c r="AK53861" s="121"/>
    </row>
    <row r="53862" spans="37:37" ht="12.75">
      <c r="AK53862" s="121"/>
    </row>
    <row r="53863" spans="37:37" ht="12.75">
      <c r="AK53863" s="121"/>
    </row>
    <row r="53864" spans="37:37" ht="12.75">
      <c r="AK53864" s="121"/>
    </row>
    <row r="53865" spans="37:37" ht="12.75">
      <c r="AK53865" s="121"/>
    </row>
    <row r="53866" spans="37:37" ht="12.75">
      <c r="AK53866" s="121"/>
    </row>
    <row r="53867" spans="37:37" ht="12.75">
      <c r="AK53867" s="121"/>
    </row>
    <row r="53868" spans="37:37" ht="12.75">
      <c r="AK53868" s="121"/>
    </row>
    <row r="53869" spans="37:37" ht="12.75">
      <c r="AK53869" s="121"/>
    </row>
    <row r="53870" spans="37:37" ht="12.75">
      <c r="AK53870" s="121"/>
    </row>
    <row r="53871" spans="37:37" ht="12.75">
      <c r="AK53871" s="121"/>
    </row>
    <row r="53872" spans="37:37" ht="12.75">
      <c r="AK53872" s="121"/>
    </row>
    <row r="53873" spans="37:37" ht="12.75">
      <c r="AK53873" s="121"/>
    </row>
    <row r="53874" spans="37:37" ht="12.75">
      <c r="AK53874" s="121"/>
    </row>
    <row r="53875" spans="37:37" ht="12.75">
      <c r="AK53875" s="121"/>
    </row>
    <row r="53876" spans="37:37" ht="12.75">
      <c r="AK53876" s="121"/>
    </row>
    <row r="53877" spans="37:37" ht="12.75">
      <c r="AK53877" s="121"/>
    </row>
    <row r="53878" spans="37:37" ht="12.75">
      <c r="AK53878" s="121"/>
    </row>
    <row r="53879" spans="37:37" ht="12.75">
      <c r="AK53879" s="121"/>
    </row>
    <row r="53880" spans="37:37" ht="12.75">
      <c r="AK53880" s="121"/>
    </row>
    <row r="53881" spans="37:37" ht="12.75">
      <c r="AK53881" s="121"/>
    </row>
    <row r="53882" spans="37:37" ht="12.75">
      <c r="AK53882" s="121"/>
    </row>
    <row r="53883" spans="37:37" ht="12.75">
      <c r="AK53883" s="121"/>
    </row>
    <row r="53884" spans="37:37" ht="12.75">
      <c r="AK53884" s="121"/>
    </row>
    <row r="53885" spans="37:37" ht="12.75">
      <c r="AK53885" s="121"/>
    </row>
    <row r="53886" spans="37:37" ht="12.75">
      <c r="AK53886" s="121"/>
    </row>
    <row r="53887" spans="37:37" ht="12.75">
      <c r="AK53887" s="121"/>
    </row>
    <row r="53888" spans="37:37" ht="12.75">
      <c r="AK53888" s="121"/>
    </row>
    <row r="53889" spans="37:37" ht="12.75">
      <c r="AK53889" s="121"/>
    </row>
    <row r="53890" spans="37:37" ht="12.75">
      <c r="AK53890" s="121"/>
    </row>
    <row r="53891" spans="37:37" ht="12.75">
      <c r="AK53891" s="121"/>
    </row>
    <row r="53892" spans="37:37" ht="12.75">
      <c r="AK53892" s="121"/>
    </row>
    <row r="53893" spans="37:37" ht="12.75">
      <c r="AK53893" s="121"/>
    </row>
    <row r="53894" spans="37:37" ht="12.75">
      <c r="AK53894" s="121"/>
    </row>
    <row r="53895" spans="37:37" ht="12.75">
      <c r="AK53895" s="121"/>
    </row>
    <row r="53896" spans="37:37" ht="12.75">
      <c r="AK53896" s="121"/>
    </row>
    <row r="53897" spans="37:37" ht="12.75">
      <c r="AK53897" s="121"/>
    </row>
    <row r="53898" spans="37:37" ht="12.75">
      <c r="AK53898" s="121"/>
    </row>
    <row r="53899" spans="37:37" ht="12.75">
      <c r="AK53899" s="121"/>
    </row>
    <row r="53900" spans="37:37" ht="12.75">
      <c r="AK53900" s="121"/>
    </row>
    <row r="53901" spans="37:37" ht="12.75">
      <c r="AK53901" s="121"/>
    </row>
    <row r="53902" spans="37:37" ht="12.75">
      <c r="AK53902" s="121"/>
    </row>
    <row r="53903" spans="37:37" ht="12.75">
      <c r="AK53903" s="121"/>
    </row>
    <row r="53904" spans="37:37" ht="12.75">
      <c r="AK53904" s="121"/>
    </row>
    <row r="53905" spans="37:37" ht="12.75">
      <c r="AK53905" s="121"/>
    </row>
    <row r="53906" spans="37:37" ht="12.75">
      <c r="AK53906" s="121"/>
    </row>
    <row r="53907" spans="37:37" ht="12.75">
      <c r="AK53907" s="121"/>
    </row>
    <row r="53908" spans="37:37" ht="12.75">
      <c r="AK53908" s="121"/>
    </row>
    <row r="53909" spans="37:37" ht="12.75">
      <c r="AK53909" s="121"/>
    </row>
    <row r="53910" spans="37:37" ht="12.75">
      <c r="AK53910" s="121"/>
    </row>
    <row r="53911" spans="37:37" ht="12.75">
      <c r="AK53911" s="121"/>
    </row>
    <row r="53912" spans="37:37" ht="12.75">
      <c r="AK53912" s="121"/>
    </row>
    <row r="53913" spans="37:37" ht="12.75">
      <c r="AK53913" s="121"/>
    </row>
    <row r="53914" spans="37:37" ht="12.75">
      <c r="AK53914" s="121"/>
    </row>
    <row r="53915" spans="37:37" ht="12.75">
      <c r="AK53915" s="121"/>
    </row>
    <row r="53916" spans="37:37" ht="12.75">
      <c r="AK53916" s="121"/>
    </row>
    <row r="53917" spans="37:37" ht="12.75">
      <c r="AK53917" s="121"/>
    </row>
    <row r="53918" spans="37:37" ht="12.75">
      <c r="AK53918" s="121"/>
    </row>
    <row r="53919" spans="37:37" ht="12.75">
      <c r="AK53919" s="121"/>
    </row>
    <row r="53920" spans="37:37" ht="12.75">
      <c r="AK53920" s="121"/>
    </row>
    <row r="53921" spans="37:37" ht="12.75">
      <c r="AK53921" s="121"/>
    </row>
    <row r="53922" spans="37:37" ht="12.75">
      <c r="AK53922" s="121"/>
    </row>
    <row r="53923" spans="37:37" ht="12.75">
      <c r="AK53923" s="121"/>
    </row>
    <row r="53924" spans="37:37" ht="12.75">
      <c r="AK53924" s="121"/>
    </row>
    <row r="53925" spans="37:37" ht="12.75">
      <c r="AK53925" s="121"/>
    </row>
    <row r="53926" spans="37:37" ht="12.75">
      <c r="AK53926" s="121"/>
    </row>
    <row r="53927" spans="37:37" ht="12.75">
      <c r="AK53927" s="121"/>
    </row>
    <row r="53928" spans="37:37" ht="12.75">
      <c r="AK53928" s="121"/>
    </row>
    <row r="53929" spans="37:37" ht="12.75">
      <c r="AK53929" s="121"/>
    </row>
    <row r="53930" spans="37:37" ht="12.75">
      <c r="AK53930" s="121"/>
    </row>
    <row r="53931" spans="37:37" ht="12.75">
      <c r="AK53931" s="121"/>
    </row>
    <row r="53932" spans="37:37" ht="12.75">
      <c r="AK53932" s="121"/>
    </row>
    <row r="53933" spans="37:37" ht="12.75">
      <c r="AK53933" s="121"/>
    </row>
    <row r="53934" spans="37:37" ht="12.75">
      <c r="AK53934" s="121"/>
    </row>
    <row r="53935" spans="37:37" ht="12.75">
      <c r="AK53935" s="121"/>
    </row>
    <row r="53936" spans="37:37" ht="12.75">
      <c r="AK53936" s="121"/>
    </row>
    <row r="53937" spans="37:37" ht="12.75">
      <c r="AK53937" s="121"/>
    </row>
    <row r="53938" spans="37:37" ht="12.75">
      <c r="AK53938" s="121"/>
    </row>
    <row r="53939" spans="37:37" ht="12.75">
      <c r="AK53939" s="121"/>
    </row>
    <row r="53940" spans="37:37" ht="12.75">
      <c r="AK53940" s="121"/>
    </row>
    <row r="53941" spans="37:37" ht="12.75">
      <c r="AK53941" s="121"/>
    </row>
    <row r="53942" spans="37:37" ht="12.75">
      <c r="AK53942" s="121"/>
    </row>
    <row r="53943" spans="37:37" ht="12.75">
      <c r="AK53943" s="121"/>
    </row>
    <row r="53944" spans="37:37" ht="12.75">
      <c r="AK53944" s="121"/>
    </row>
    <row r="53945" spans="37:37" ht="12.75">
      <c r="AK53945" s="121"/>
    </row>
    <row r="53946" spans="37:37" ht="12.75">
      <c r="AK53946" s="121"/>
    </row>
    <row r="53947" spans="37:37" ht="12.75">
      <c r="AK53947" s="121"/>
    </row>
    <row r="53948" spans="37:37" ht="12.75">
      <c r="AK53948" s="121"/>
    </row>
    <row r="53949" spans="37:37" ht="12.75">
      <c r="AK53949" s="121"/>
    </row>
    <row r="53950" spans="37:37" ht="12.75">
      <c r="AK53950" s="121"/>
    </row>
    <row r="53951" spans="37:37" ht="12.75">
      <c r="AK53951" s="121"/>
    </row>
    <row r="53952" spans="37:37" ht="12.75">
      <c r="AK53952" s="121"/>
    </row>
    <row r="53953" spans="37:37" ht="12.75">
      <c r="AK53953" s="121"/>
    </row>
    <row r="53954" spans="37:37" ht="12.75">
      <c r="AK53954" s="121"/>
    </row>
    <row r="53955" spans="37:37" ht="12.75">
      <c r="AK53955" s="121"/>
    </row>
    <row r="53956" spans="37:37" ht="12.75">
      <c r="AK53956" s="121"/>
    </row>
    <row r="53957" spans="37:37" ht="12.75">
      <c r="AK53957" s="121"/>
    </row>
    <row r="53958" spans="37:37" ht="12.75">
      <c r="AK53958" s="121"/>
    </row>
    <row r="53959" spans="37:37" ht="12.75">
      <c r="AK53959" s="121"/>
    </row>
    <row r="53960" spans="37:37" ht="12.75">
      <c r="AK53960" s="121"/>
    </row>
    <row r="53961" spans="37:37" ht="12.75">
      <c r="AK53961" s="121"/>
    </row>
    <row r="53962" spans="37:37" ht="12.75">
      <c r="AK53962" s="121"/>
    </row>
    <row r="53963" spans="37:37" ht="12.75">
      <c r="AK53963" s="121"/>
    </row>
    <row r="53964" spans="37:37" ht="12.75">
      <c r="AK53964" s="121"/>
    </row>
    <row r="53965" spans="37:37" ht="12.75">
      <c r="AK53965" s="121"/>
    </row>
    <row r="53966" spans="37:37" ht="12.75">
      <c r="AK53966" s="121"/>
    </row>
    <row r="53967" spans="37:37" ht="12.75">
      <c r="AK53967" s="121"/>
    </row>
    <row r="53968" spans="37:37" ht="12.75">
      <c r="AK53968" s="121"/>
    </row>
    <row r="53969" spans="37:37" ht="12.75">
      <c r="AK53969" s="121"/>
    </row>
    <row r="53970" spans="37:37" ht="12.75">
      <c r="AK53970" s="121"/>
    </row>
    <row r="53971" spans="37:37" ht="12.75">
      <c r="AK53971" s="121"/>
    </row>
    <row r="53972" spans="37:37" ht="12.75">
      <c r="AK53972" s="121"/>
    </row>
    <row r="53973" spans="37:37" ht="12.75">
      <c r="AK53973" s="121"/>
    </row>
    <row r="53974" spans="37:37" ht="12.75">
      <c r="AK53974" s="121"/>
    </row>
    <row r="53975" spans="37:37" ht="12.75">
      <c r="AK53975" s="121"/>
    </row>
    <row r="53976" spans="37:37" ht="12.75">
      <c r="AK53976" s="121"/>
    </row>
    <row r="53977" spans="37:37" ht="12.75">
      <c r="AK53977" s="121"/>
    </row>
    <row r="53978" spans="37:37" ht="12.75">
      <c r="AK53978" s="121"/>
    </row>
    <row r="53979" spans="37:37" ht="12.75">
      <c r="AK53979" s="121"/>
    </row>
    <row r="53980" spans="37:37" ht="12.75">
      <c r="AK53980" s="121"/>
    </row>
    <row r="53981" spans="37:37" ht="12.75">
      <c r="AK53981" s="121"/>
    </row>
    <row r="53982" spans="37:37" ht="12.75">
      <c r="AK53982" s="121"/>
    </row>
    <row r="53983" spans="37:37" ht="12.75">
      <c r="AK53983" s="121"/>
    </row>
    <row r="53984" spans="37:37" ht="12.75">
      <c r="AK53984" s="121"/>
    </row>
    <row r="53985" spans="37:37" ht="12.75">
      <c r="AK53985" s="121"/>
    </row>
    <row r="53986" spans="37:37" ht="12.75">
      <c r="AK53986" s="121"/>
    </row>
    <row r="53987" spans="37:37" ht="12.75">
      <c r="AK53987" s="121"/>
    </row>
    <row r="53988" spans="37:37" ht="12.75">
      <c r="AK53988" s="121"/>
    </row>
    <row r="53989" spans="37:37" ht="12.75">
      <c r="AK53989" s="121"/>
    </row>
    <row r="53990" spans="37:37" ht="12.75">
      <c r="AK53990" s="121"/>
    </row>
    <row r="53991" spans="37:37" ht="12.75">
      <c r="AK53991" s="121"/>
    </row>
    <row r="53992" spans="37:37" ht="12.75">
      <c r="AK53992" s="121"/>
    </row>
    <row r="53993" spans="37:37" ht="12.75">
      <c r="AK53993" s="121"/>
    </row>
    <row r="53994" spans="37:37" ht="12.75">
      <c r="AK53994" s="121"/>
    </row>
    <row r="53995" spans="37:37" ht="12.75">
      <c r="AK53995" s="121"/>
    </row>
    <row r="53996" spans="37:37" ht="12.75">
      <c r="AK53996" s="121"/>
    </row>
    <row r="53997" spans="37:37" ht="12.75">
      <c r="AK53997" s="121"/>
    </row>
    <row r="53998" spans="37:37" ht="12.75">
      <c r="AK53998" s="121"/>
    </row>
    <row r="53999" spans="37:37" ht="12.75">
      <c r="AK53999" s="121"/>
    </row>
    <row r="54000" spans="37:37" ht="12.75">
      <c r="AK54000" s="121"/>
    </row>
    <row r="54001" spans="37:37" ht="12.75">
      <c r="AK54001" s="121"/>
    </row>
    <row r="54002" spans="37:37" ht="12.75">
      <c r="AK54002" s="121"/>
    </row>
    <row r="54003" spans="37:37" ht="12.75">
      <c r="AK54003" s="121"/>
    </row>
    <row r="54004" spans="37:37" ht="12.75">
      <c r="AK54004" s="121"/>
    </row>
    <row r="54005" spans="37:37" ht="12.75">
      <c r="AK54005" s="121"/>
    </row>
    <row r="54006" spans="37:37" ht="12.75">
      <c r="AK54006" s="121"/>
    </row>
    <row r="54007" spans="37:37" ht="12.75">
      <c r="AK54007" s="121"/>
    </row>
    <row r="54008" spans="37:37" ht="12.75">
      <c r="AK54008" s="121"/>
    </row>
    <row r="54009" spans="37:37" ht="12.75">
      <c r="AK54009" s="121"/>
    </row>
    <row r="54010" spans="37:37" ht="12.75">
      <c r="AK54010" s="121"/>
    </row>
    <row r="54011" spans="37:37" ht="12.75">
      <c r="AK54011" s="121"/>
    </row>
    <row r="54012" spans="37:37" ht="12.75">
      <c r="AK54012" s="121"/>
    </row>
    <row r="54013" spans="37:37" ht="12.75">
      <c r="AK54013" s="121"/>
    </row>
    <row r="54014" spans="37:37" ht="12.75">
      <c r="AK54014" s="121"/>
    </row>
    <row r="54015" spans="37:37" ht="12.75">
      <c r="AK54015" s="121"/>
    </row>
    <row r="54016" spans="37:37" ht="12.75">
      <c r="AK54016" s="121"/>
    </row>
    <row r="54017" spans="37:37" ht="12.75">
      <c r="AK54017" s="121"/>
    </row>
    <row r="54018" spans="37:37" ht="12.75">
      <c r="AK54018" s="121"/>
    </row>
    <row r="54019" spans="37:37" ht="12.75">
      <c r="AK54019" s="121"/>
    </row>
    <row r="54020" spans="37:37" ht="12.75">
      <c r="AK54020" s="121"/>
    </row>
    <row r="54021" spans="37:37" ht="12.75">
      <c r="AK54021" s="121"/>
    </row>
    <row r="54022" spans="37:37" ht="12.75">
      <c r="AK54022" s="121"/>
    </row>
    <row r="54023" spans="37:37" ht="12.75">
      <c r="AK54023" s="121"/>
    </row>
    <row r="54024" spans="37:37" ht="12.75">
      <c r="AK54024" s="121"/>
    </row>
    <row r="54025" spans="37:37" ht="12.75">
      <c r="AK54025" s="121"/>
    </row>
    <row r="54026" spans="37:37" ht="12.75">
      <c r="AK54026" s="121"/>
    </row>
    <row r="54027" spans="37:37" ht="12.75">
      <c r="AK54027" s="121"/>
    </row>
    <row r="54028" spans="37:37" ht="12.75">
      <c r="AK54028" s="121"/>
    </row>
    <row r="54029" spans="37:37" ht="12.75">
      <c r="AK54029" s="121"/>
    </row>
    <row r="54030" spans="37:37" ht="12.75">
      <c r="AK54030" s="121"/>
    </row>
    <row r="54031" spans="37:37" ht="12.75">
      <c r="AK54031" s="121"/>
    </row>
    <row r="54032" spans="37:37" ht="12.75">
      <c r="AK54032" s="121"/>
    </row>
    <row r="54033" spans="37:37" ht="12.75">
      <c r="AK54033" s="121"/>
    </row>
    <row r="54034" spans="37:37" ht="12.75">
      <c r="AK54034" s="121"/>
    </row>
    <row r="54035" spans="37:37" ht="12.75">
      <c r="AK54035" s="121"/>
    </row>
    <row r="54036" spans="37:37" ht="12.75">
      <c r="AK54036" s="121"/>
    </row>
    <row r="54037" spans="37:37" ht="12.75">
      <c r="AK54037" s="121"/>
    </row>
    <row r="54038" spans="37:37" ht="12.75">
      <c r="AK54038" s="121"/>
    </row>
    <row r="54039" spans="37:37" ht="12.75">
      <c r="AK54039" s="121"/>
    </row>
    <row r="54040" spans="37:37" ht="12.75">
      <c r="AK54040" s="121"/>
    </row>
    <row r="54041" spans="37:37" ht="12.75">
      <c r="AK54041" s="121"/>
    </row>
    <row r="54042" spans="37:37" ht="12.75">
      <c r="AK54042" s="121"/>
    </row>
    <row r="54043" spans="37:37" ht="12.75">
      <c r="AK54043" s="121"/>
    </row>
    <row r="54044" spans="37:37" ht="12.75">
      <c r="AK54044" s="121"/>
    </row>
    <row r="54045" spans="37:37" ht="12.75">
      <c r="AK54045" s="121"/>
    </row>
    <row r="54046" spans="37:37" ht="12.75">
      <c r="AK54046" s="121"/>
    </row>
    <row r="54047" spans="37:37" ht="12.75">
      <c r="AK54047" s="121"/>
    </row>
    <row r="54048" spans="37:37" ht="12.75">
      <c r="AK54048" s="121"/>
    </row>
    <row r="54049" spans="37:37" ht="12.75">
      <c r="AK54049" s="121"/>
    </row>
    <row r="54050" spans="37:37" ht="12.75">
      <c r="AK54050" s="121"/>
    </row>
    <row r="54051" spans="37:37" ht="12.75">
      <c r="AK54051" s="121"/>
    </row>
    <row r="54052" spans="37:37" ht="12.75">
      <c r="AK54052" s="121"/>
    </row>
    <row r="54053" spans="37:37" ht="12.75">
      <c r="AK54053" s="121"/>
    </row>
    <row r="54054" spans="37:37" ht="12.75">
      <c r="AK54054" s="121"/>
    </row>
    <row r="54055" spans="37:37" ht="12.75">
      <c r="AK54055" s="121"/>
    </row>
    <row r="54056" spans="37:37" ht="12.75">
      <c r="AK54056" s="121"/>
    </row>
    <row r="54057" spans="37:37" ht="12.75">
      <c r="AK54057" s="121"/>
    </row>
    <row r="54058" spans="37:37" ht="12.75">
      <c r="AK54058" s="121"/>
    </row>
    <row r="54059" spans="37:37" ht="12.75">
      <c r="AK54059" s="121"/>
    </row>
    <row r="54060" spans="37:37" ht="12.75">
      <c r="AK54060" s="121"/>
    </row>
    <row r="54061" spans="37:37" ht="12.75">
      <c r="AK54061" s="121"/>
    </row>
    <row r="54062" spans="37:37" ht="12.75">
      <c r="AK54062" s="121"/>
    </row>
    <row r="54063" spans="37:37" ht="12.75">
      <c r="AK54063" s="121"/>
    </row>
    <row r="54064" spans="37:37" ht="12.75">
      <c r="AK54064" s="121"/>
    </row>
    <row r="54065" spans="37:37" ht="12.75">
      <c r="AK54065" s="121"/>
    </row>
    <row r="54066" spans="37:37" ht="12.75">
      <c r="AK54066" s="121"/>
    </row>
    <row r="54067" spans="37:37" ht="12.75">
      <c r="AK54067" s="121"/>
    </row>
    <row r="54068" spans="37:37" ht="12.75">
      <c r="AK54068" s="121"/>
    </row>
    <row r="54069" spans="37:37" ht="12.75">
      <c r="AK54069" s="121"/>
    </row>
    <row r="54070" spans="37:37" ht="12.75">
      <c r="AK54070" s="121"/>
    </row>
    <row r="54071" spans="37:37" ht="12.75">
      <c r="AK54071" s="121"/>
    </row>
    <row r="54072" spans="37:37" ht="12.75">
      <c r="AK54072" s="121"/>
    </row>
    <row r="54073" spans="37:37" ht="12.75">
      <c r="AK54073" s="121"/>
    </row>
    <row r="54074" spans="37:37" ht="12.75">
      <c r="AK54074" s="121"/>
    </row>
    <row r="54075" spans="37:37" ht="12.75">
      <c r="AK54075" s="121"/>
    </row>
    <row r="54076" spans="37:37" ht="12.75">
      <c r="AK54076" s="121"/>
    </row>
    <row r="54077" spans="37:37" ht="12.75">
      <c r="AK54077" s="121"/>
    </row>
    <row r="54078" spans="37:37" ht="12.75">
      <c r="AK54078" s="121"/>
    </row>
    <row r="54079" spans="37:37" ht="12.75">
      <c r="AK54079" s="121"/>
    </row>
    <row r="54080" spans="37:37" ht="12.75">
      <c r="AK54080" s="121"/>
    </row>
    <row r="54081" spans="37:37" ht="12.75">
      <c r="AK54081" s="121"/>
    </row>
    <row r="54082" spans="37:37" ht="12.75">
      <c r="AK54082" s="121"/>
    </row>
    <row r="54083" spans="37:37" ht="12.75">
      <c r="AK54083" s="121"/>
    </row>
    <row r="54084" spans="37:37" ht="12.75">
      <c r="AK54084" s="121"/>
    </row>
    <row r="54085" spans="37:37" ht="12.75">
      <c r="AK54085" s="121"/>
    </row>
    <row r="54086" spans="37:37" ht="12.75">
      <c r="AK54086" s="121"/>
    </row>
    <row r="54087" spans="37:37" ht="12.75">
      <c r="AK54087" s="121"/>
    </row>
    <row r="54088" spans="37:37" ht="12.75">
      <c r="AK54088" s="121"/>
    </row>
    <row r="54089" spans="37:37" ht="12.75">
      <c r="AK54089" s="121"/>
    </row>
    <row r="54090" spans="37:37" ht="12.75">
      <c r="AK54090" s="121"/>
    </row>
    <row r="54091" spans="37:37" ht="12.75">
      <c r="AK54091" s="121"/>
    </row>
    <row r="54092" spans="37:37" ht="12.75">
      <c r="AK54092" s="121"/>
    </row>
    <row r="54093" spans="37:37" ht="12.75">
      <c r="AK54093" s="121"/>
    </row>
    <row r="54094" spans="37:37" ht="12.75">
      <c r="AK54094" s="121"/>
    </row>
    <row r="54095" spans="37:37" ht="12.75">
      <c r="AK54095" s="121"/>
    </row>
    <row r="54096" spans="37:37" ht="12.75">
      <c r="AK54096" s="121"/>
    </row>
    <row r="54097" spans="37:37" ht="12.75">
      <c r="AK54097" s="121"/>
    </row>
    <row r="54098" spans="37:37" ht="12.75">
      <c r="AK54098" s="121"/>
    </row>
    <row r="54099" spans="37:37" ht="12.75">
      <c r="AK54099" s="121"/>
    </row>
    <row r="54100" spans="37:37" ht="12.75">
      <c r="AK54100" s="121"/>
    </row>
    <row r="54101" spans="37:37" ht="12.75">
      <c r="AK54101" s="121"/>
    </row>
    <row r="54102" spans="37:37" ht="12.75">
      <c r="AK54102" s="121"/>
    </row>
    <row r="54103" spans="37:37" ht="12.75">
      <c r="AK54103" s="121"/>
    </row>
    <row r="54104" spans="37:37" ht="12.75">
      <c r="AK54104" s="121"/>
    </row>
    <row r="54105" spans="37:37" ht="12.75">
      <c r="AK54105" s="121"/>
    </row>
    <row r="54106" spans="37:37" ht="12.75">
      <c r="AK54106" s="121"/>
    </row>
    <row r="54107" spans="37:37" ht="12.75">
      <c r="AK54107" s="121"/>
    </row>
    <row r="54108" spans="37:37" ht="12.75">
      <c r="AK54108" s="121"/>
    </row>
    <row r="54109" spans="37:37" ht="12.75">
      <c r="AK54109" s="121"/>
    </row>
    <row r="54110" spans="37:37" ht="12.75">
      <c r="AK54110" s="121"/>
    </row>
    <row r="54111" spans="37:37" ht="12.75">
      <c r="AK54111" s="121"/>
    </row>
    <row r="54112" spans="37:37" ht="12.75">
      <c r="AK54112" s="121"/>
    </row>
    <row r="54113" spans="37:37" ht="12.75">
      <c r="AK54113" s="121"/>
    </row>
    <row r="54114" spans="37:37" ht="12.75">
      <c r="AK54114" s="121"/>
    </row>
    <row r="54115" spans="37:37" ht="12.75">
      <c r="AK54115" s="121"/>
    </row>
    <row r="54116" spans="37:37" ht="12.75">
      <c r="AK54116" s="121"/>
    </row>
    <row r="54117" spans="37:37" ht="12.75">
      <c r="AK54117" s="121"/>
    </row>
    <row r="54118" spans="37:37" ht="12.75">
      <c r="AK54118" s="121"/>
    </row>
    <row r="54119" spans="37:37" ht="12.75">
      <c r="AK54119" s="121"/>
    </row>
    <row r="54120" spans="37:37" ht="12.75">
      <c r="AK54120" s="121"/>
    </row>
    <row r="54121" spans="37:37" ht="12.75">
      <c r="AK54121" s="121"/>
    </row>
    <row r="54122" spans="37:37" ht="12.75">
      <c r="AK54122" s="121"/>
    </row>
    <row r="54123" spans="37:37" ht="12.75">
      <c r="AK54123" s="121"/>
    </row>
    <row r="54124" spans="37:37" ht="12.75">
      <c r="AK54124" s="121"/>
    </row>
    <row r="54125" spans="37:37" ht="12.75">
      <c r="AK54125" s="121"/>
    </row>
    <row r="54126" spans="37:37" ht="12.75">
      <c r="AK54126" s="121"/>
    </row>
    <row r="54127" spans="37:37" ht="12.75">
      <c r="AK54127" s="121"/>
    </row>
    <row r="54128" spans="37:37" ht="12.75">
      <c r="AK54128" s="121"/>
    </row>
    <row r="54129" spans="37:37" ht="12.75">
      <c r="AK54129" s="121"/>
    </row>
    <row r="54130" spans="37:37" ht="12.75">
      <c r="AK54130" s="121"/>
    </row>
    <row r="54131" spans="37:37" ht="12.75">
      <c r="AK54131" s="121"/>
    </row>
    <row r="54132" spans="37:37" ht="12.75">
      <c r="AK54132" s="121"/>
    </row>
    <row r="54133" spans="37:37" ht="12.75">
      <c r="AK54133" s="121"/>
    </row>
    <row r="54134" spans="37:37" ht="12.75">
      <c r="AK54134" s="121"/>
    </row>
    <row r="54135" spans="37:37" ht="12.75">
      <c r="AK54135" s="121"/>
    </row>
    <row r="54136" spans="37:37" ht="12.75">
      <c r="AK54136" s="121"/>
    </row>
    <row r="54137" spans="37:37" ht="12.75">
      <c r="AK54137" s="121"/>
    </row>
    <row r="54138" spans="37:37" ht="12.75">
      <c r="AK54138" s="121"/>
    </row>
    <row r="54139" spans="37:37" ht="12.75">
      <c r="AK54139" s="121"/>
    </row>
    <row r="54140" spans="37:37" ht="12.75">
      <c r="AK54140" s="121"/>
    </row>
    <row r="54141" spans="37:37" ht="12.75">
      <c r="AK54141" s="121"/>
    </row>
    <row r="54142" spans="37:37" ht="12.75">
      <c r="AK54142" s="121"/>
    </row>
    <row r="54143" spans="37:37" ht="12.75">
      <c r="AK54143" s="121"/>
    </row>
    <row r="54144" spans="37:37" ht="12.75">
      <c r="AK54144" s="121"/>
    </row>
    <row r="54145" spans="37:37" ht="12.75">
      <c r="AK54145" s="121"/>
    </row>
    <row r="54146" spans="37:37" ht="12.75">
      <c r="AK54146" s="121"/>
    </row>
    <row r="54147" spans="37:37" ht="12.75">
      <c r="AK54147" s="121"/>
    </row>
    <row r="54148" spans="37:37" ht="12.75">
      <c r="AK54148" s="121"/>
    </row>
    <row r="54149" spans="37:37" ht="12.75">
      <c r="AK54149" s="121"/>
    </row>
    <row r="54150" spans="37:37" ht="12.75">
      <c r="AK54150" s="121"/>
    </row>
    <row r="54151" spans="37:37" ht="12.75">
      <c r="AK54151" s="121"/>
    </row>
    <row r="54152" spans="37:37" ht="12.75">
      <c r="AK54152" s="121"/>
    </row>
    <row r="54153" spans="37:37" ht="12.75">
      <c r="AK54153" s="121"/>
    </row>
    <row r="54154" spans="37:37" ht="12.75">
      <c r="AK54154" s="121"/>
    </row>
    <row r="54155" spans="37:37" ht="12.75">
      <c r="AK54155" s="121"/>
    </row>
    <row r="54156" spans="37:37" ht="12.75">
      <c r="AK54156" s="121"/>
    </row>
    <row r="54157" spans="37:37" ht="12.75">
      <c r="AK54157" s="121"/>
    </row>
    <row r="54158" spans="37:37" ht="12.75">
      <c r="AK54158" s="121"/>
    </row>
    <row r="54159" spans="37:37" ht="12.75">
      <c r="AK54159" s="121"/>
    </row>
    <row r="54160" spans="37:37" ht="12.75">
      <c r="AK54160" s="121"/>
    </row>
    <row r="54161" spans="37:37" ht="12.75">
      <c r="AK54161" s="121"/>
    </row>
    <row r="54162" spans="37:37" ht="12.75">
      <c r="AK54162" s="121"/>
    </row>
    <row r="54163" spans="37:37" ht="12.75">
      <c r="AK54163" s="121"/>
    </row>
    <row r="54164" spans="37:37" ht="12.75">
      <c r="AK54164" s="121"/>
    </row>
    <row r="54165" spans="37:37" ht="12.75">
      <c r="AK54165" s="121"/>
    </row>
    <row r="54166" spans="37:37" ht="12.75">
      <c r="AK54166" s="121"/>
    </row>
    <row r="54167" spans="37:37" ht="12.75">
      <c r="AK54167" s="121"/>
    </row>
    <row r="54168" spans="37:37" ht="12.75">
      <c r="AK54168" s="121"/>
    </row>
    <row r="54169" spans="37:37" ht="12.75">
      <c r="AK54169" s="121"/>
    </row>
    <row r="54170" spans="37:37" ht="12.75">
      <c r="AK54170" s="121"/>
    </row>
    <row r="54171" spans="37:37" ht="12.75">
      <c r="AK54171" s="121"/>
    </row>
    <row r="54172" spans="37:37" ht="12.75">
      <c r="AK54172" s="121"/>
    </row>
    <row r="54173" spans="37:37" ht="12.75">
      <c r="AK54173" s="121"/>
    </row>
    <row r="54174" spans="37:37" ht="12.75">
      <c r="AK54174" s="121"/>
    </row>
    <row r="54175" spans="37:37" ht="12.75">
      <c r="AK54175" s="121"/>
    </row>
    <row r="54176" spans="37:37" ht="12.75">
      <c r="AK54176" s="121"/>
    </row>
    <row r="54177" spans="37:37" ht="12.75">
      <c r="AK54177" s="121"/>
    </row>
    <row r="54178" spans="37:37" ht="12.75">
      <c r="AK54178" s="121"/>
    </row>
    <row r="54179" spans="37:37" ht="12.75">
      <c r="AK54179" s="121"/>
    </row>
    <row r="54180" spans="37:37" ht="12.75">
      <c r="AK54180" s="121"/>
    </row>
    <row r="54181" spans="37:37" ht="12.75">
      <c r="AK54181" s="121"/>
    </row>
    <row r="54182" spans="37:37" ht="12.75">
      <c r="AK54182" s="121"/>
    </row>
    <row r="54183" spans="37:37" ht="12.75">
      <c r="AK54183" s="121"/>
    </row>
    <row r="54184" spans="37:37" ht="12.75">
      <c r="AK54184" s="121"/>
    </row>
    <row r="54185" spans="37:37" ht="12.75">
      <c r="AK54185" s="121"/>
    </row>
    <row r="54186" spans="37:37" ht="12.75">
      <c r="AK54186" s="121"/>
    </row>
    <row r="54187" spans="37:37" ht="12.75">
      <c r="AK54187" s="121"/>
    </row>
    <row r="54188" spans="37:37" ht="12.75">
      <c r="AK54188" s="121"/>
    </row>
    <row r="54189" spans="37:37" ht="12.75">
      <c r="AK54189" s="121"/>
    </row>
    <row r="54190" spans="37:37" ht="12.75">
      <c r="AK54190" s="121"/>
    </row>
    <row r="54191" spans="37:37" ht="12.75">
      <c r="AK54191" s="121"/>
    </row>
    <row r="54192" spans="37:37" ht="12.75">
      <c r="AK54192" s="121"/>
    </row>
    <row r="54193" spans="37:37" ht="12.75">
      <c r="AK54193" s="121"/>
    </row>
    <row r="54194" spans="37:37" ht="12.75">
      <c r="AK54194" s="121"/>
    </row>
    <row r="54195" spans="37:37" ht="12.75">
      <c r="AK54195" s="121"/>
    </row>
    <row r="54196" spans="37:37" ht="12.75">
      <c r="AK54196" s="121"/>
    </row>
    <row r="54197" spans="37:37" ht="12.75">
      <c r="AK54197" s="121"/>
    </row>
    <row r="54198" spans="37:37" ht="12.75">
      <c r="AK54198" s="121"/>
    </row>
    <row r="54199" spans="37:37" ht="12.75">
      <c r="AK54199" s="121"/>
    </row>
    <row r="54200" spans="37:37" ht="12.75">
      <c r="AK54200" s="121"/>
    </row>
    <row r="54201" spans="37:37" ht="12.75">
      <c r="AK54201" s="121"/>
    </row>
    <row r="54202" spans="37:37" ht="12.75">
      <c r="AK54202" s="121"/>
    </row>
    <row r="54203" spans="37:37" ht="12.75">
      <c r="AK54203" s="121"/>
    </row>
    <row r="54204" spans="37:37" ht="12.75">
      <c r="AK54204" s="121"/>
    </row>
    <row r="54205" spans="37:37" ht="12.75">
      <c r="AK54205" s="121"/>
    </row>
    <row r="54206" spans="37:37" ht="12.75">
      <c r="AK54206" s="121"/>
    </row>
    <row r="54207" spans="37:37" ht="12.75">
      <c r="AK54207" s="121"/>
    </row>
    <row r="54208" spans="37:37" ht="12.75">
      <c r="AK54208" s="121"/>
    </row>
    <row r="54209" spans="37:37" ht="12.75">
      <c r="AK54209" s="121"/>
    </row>
    <row r="54210" spans="37:37" ht="12.75">
      <c r="AK54210" s="121"/>
    </row>
    <row r="54211" spans="37:37" ht="12.75">
      <c r="AK54211" s="121"/>
    </row>
    <row r="54212" spans="37:37" ht="12.75">
      <c r="AK54212" s="121"/>
    </row>
    <row r="54213" spans="37:37" ht="12.75">
      <c r="AK54213" s="121"/>
    </row>
    <row r="54214" spans="37:37" ht="12.75">
      <c r="AK54214" s="121"/>
    </row>
    <row r="54215" spans="37:37" ht="12.75">
      <c r="AK54215" s="121"/>
    </row>
    <row r="54216" spans="37:37" ht="12.75">
      <c r="AK54216" s="121"/>
    </row>
    <row r="54217" spans="37:37" ht="12.75">
      <c r="AK54217" s="121"/>
    </row>
    <row r="54218" spans="37:37" ht="12.75">
      <c r="AK54218" s="121"/>
    </row>
    <row r="54219" spans="37:37" ht="12.75">
      <c r="AK54219" s="121"/>
    </row>
    <row r="54220" spans="37:37" ht="12.75">
      <c r="AK54220" s="121"/>
    </row>
    <row r="54221" spans="37:37" ht="12.75">
      <c r="AK54221" s="121"/>
    </row>
    <row r="54222" spans="37:37" ht="12.75">
      <c r="AK54222" s="121"/>
    </row>
    <row r="54223" spans="37:37" ht="12.75">
      <c r="AK54223" s="121"/>
    </row>
    <row r="54224" spans="37:37" ht="12.75">
      <c r="AK54224" s="121"/>
    </row>
    <row r="54225" spans="37:37" ht="12.75">
      <c r="AK54225" s="121"/>
    </row>
    <row r="54226" spans="37:37" ht="12.75">
      <c r="AK54226" s="121"/>
    </row>
    <row r="54227" spans="37:37" ht="12.75">
      <c r="AK54227" s="121"/>
    </row>
    <row r="54228" spans="37:37" ht="12.75">
      <c r="AK54228" s="121"/>
    </row>
    <row r="54229" spans="37:37" ht="12.75">
      <c r="AK54229" s="121"/>
    </row>
    <row r="54230" spans="37:37" ht="12.75">
      <c r="AK54230" s="121"/>
    </row>
    <row r="54231" spans="37:37" ht="12.75">
      <c r="AK54231" s="121"/>
    </row>
    <row r="54232" spans="37:37" ht="12.75">
      <c r="AK54232" s="121"/>
    </row>
    <row r="54233" spans="37:37" ht="12.75">
      <c r="AK54233" s="121"/>
    </row>
    <row r="54234" spans="37:37" ht="12.75">
      <c r="AK54234" s="121"/>
    </row>
    <row r="54235" spans="37:37" ht="12.75">
      <c r="AK54235" s="121"/>
    </row>
    <row r="54236" spans="37:37" ht="12.75">
      <c r="AK54236" s="121"/>
    </row>
    <row r="54237" spans="37:37" ht="12.75">
      <c r="AK54237" s="121"/>
    </row>
    <row r="54238" spans="37:37" ht="12.75">
      <c r="AK54238" s="121"/>
    </row>
    <row r="54239" spans="37:37" ht="12.75">
      <c r="AK54239" s="121"/>
    </row>
    <row r="54240" spans="37:37" ht="12.75">
      <c r="AK54240" s="121"/>
    </row>
    <row r="54241" spans="37:37" ht="12.75">
      <c r="AK54241" s="121"/>
    </row>
    <row r="54242" spans="37:37" ht="12.75">
      <c r="AK54242" s="121"/>
    </row>
    <row r="54243" spans="37:37" ht="12.75">
      <c r="AK54243" s="121"/>
    </row>
    <row r="54244" spans="37:37" ht="12.75">
      <c r="AK54244" s="121"/>
    </row>
    <row r="54245" spans="37:37" ht="12.75">
      <c r="AK54245" s="121"/>
    </row>
    <row r="54246" spans="37:37" ht="12.75">
      <c r="AK54246" s="121"/>
    </row>
    <row r="54247" spans="37:37" ht="12.75">
      <c r="AK54247" s="121"/>
    </row>
    <row r="54248" spans="37:37" ht="12.75">
      <c r="AK54248" s="121"/>
    </row>
    <row r="54249" spans="37:37" ht="12.75">
      <c r="AK54249" s="121"/>
    </row>
    <row r="54250" spans="37:37" ht="12.75">
      <c r="AK54250" s="121"/>
    </row>
    <row r="54251" spans="37:37" ht="12.75">
      <c r="AK54251" s="121"/>
    </row>
    <row r="54252" spans="37:37" ht="12.75">
      <c r="AK54252" s="121"/>
    </row>
    <row r="54253" spans="37:37" ht="12.75">
      <c r="AK54253" s="121"/>
    </row>
    <row r="54254" spans="37:37" ht="12.75">
      <c r="AK54254" s="121"/>
    </row>
    <row r="54255" spans="37:37" ht="12.75">
      <c r="AK54255" s="121"/>
    </row>
    <row r="54256" spans="37:37" ht="12.75">
      <c r="AK54256" s="121"/>
    </row>
    <row r="54257" spans="37:37" ht="12.75">
      <c r="AK54257" s="121"/>
    </row>
    <row r="54258" spans="37:37" ht="12.75">
      <c r="AK54258" s="121"/>
    </row>
    <row r="54259" spans="37:37" ht="12.75">
      <c r="AK54259" s="121"/>
    </row>
    <row r="54260" spans="37:37" ht="12.75">
      <c r="AK54260" s="121"/>
    </row>
    <row r="54261" spans="37:37" ht="12.75">
      <c r="AK54261" s="121"/>
    </row>
    <row r="54262" spans="37:37" ht="12.75">
      <c r="AK54262" s="121"/>
    </row>
    <row r="54263" spans="37:37" ht="12.75">
      <c r="AK54263" s="121"/>
    </row>
    <row r="54264" spans="37:37" ht="12.75">
      <c r="AK54264" s="121"/>
    </row>
    <row r="54265" spans="37:37" ht="12.75">
      <c r="AK54265" s="121"/>
    </row>
    <row r="54266" spans="37:37" ht="12.75">
      <c r="AK54266" s="121"/>
    </row>
    <row r="54267" spans="37:37" ht="12.75">
      <c r="AK54267" s="121"/>
    </row>
    <row r="54268" spans="37:37" ht="12.75">
      <c r="AK54268" s="121"/>
    </row>
    <row r="54269" spans="37:37" ht="12.75">
      <c r="AK54269" s="121"/>
    </row>
    <row r="54270" spans="37:37" ht="12.75">
      <c r="AK54270" s="121"/>
    </row>
    <row r="54271" spans="37:37" ht="12.75">
      <c r="AK54271" s="121"/>
    </row>
    <row r="54272" spans="37:37" ht="12.75">
      <c r="AK54272" s="121"/>
    </row>
    <row r="54273" spans="37:37" ht="12.75">
      <c r="AK54273" s="121"/>
    </row>
    <row r="54274" spans="37:37" ht="12.75">
      <c r="AK54274" s="121"/>
    </row>
    <row r="54275" spans="37:37" ht="12.75">
      <c r="AK54275" s="121"/>
    </row>
    <row r="54276" spans="37:37" ht="12.75">
      <c r="AK54276" s="121"/>
    </row>
    <row r="54277" spans="37:37" ht="12.75">
      <c r="AK54277" s="121"/>
    </row>
    <row r="54278" spans="37:37" ht="12.75">
      <c r="AK54278" s="121"/>
    </row>
    <row r="54279" spans="37:37" ht="12.75">
      <c r="AK54279" s="121"/>
    </row>
    <row r="54280" spans="37:37" ht="12.75">
      <c r="AK54280" s="121"/>
    </row>
    <row r="54281" spans="37:37" ht="12.75">
      <c r="AK54281" s="121"/>
    </row>
    <row r="54282" spans="37:37" ht="12.75">
      <c r="AK54282" s="121"/>
    </row>
    <row r="54283" spans="37:37" ht="12.75">
      <c r="AK54283" s="121"/>
    </row>
    <row r="54284" spans="37:37" ht="12.75">
      <c r="AK54284" s="121"/>
    </row>
    <row r="54285" spans="37:37" ht="12.75">
      <c r="AK54285" s="121"/>
    </row>
    <row r="54286" spans="37:37" ht="12.75">
      <c r="AK54286" s="121"/>
    </row>
    <row r="54287" spans="37:37" ht="12.75">
      <c r="AK54287" s="121"/>
    </row>
    <row r="54288" spans="37:37" ht="12.75">
      <c r="AK54288" s="121"/>
    </row>
    <row r="54289" spans="37:37" ht="12.75">
      <c r="AK54289" s="121"/>
    </row>
    <row r="54290" spans="37:37" ht="12.75">
      <c r="AK54290" s="121"/>
    </row>
    <row r="54291" spans="37:37" ht="12.75">
      <c r="AK54291" s="121"/>
    </row>
    <row r="54292" spans="37:37" ht="12.75">
      <c r="AK54292" s="121"/>
    </row>
    <row r="54293" spans="37:37" ht="12.75">
      <c r="AK54293" s="121"/>
    </row>
    <row r="54294" spans="37:37" ht="12.75">
      <c r="AK54294" s="121"/>
    </row>
    <row r="54295" spans="37:37" ht="12.75">
      <c r="AK54295" s="121"/>
    </row>
    <row r="54296" spans="37:37" ht="12.75">
      <c r="AK54296" s="121"/>
    </row>
    <row r="54297" spans="37:37" ht="12.75">
      <c r="AK54297" s="121"/>
    </row>
    <row r="54298" spans="37:37" ht="12.75">
      <c r="AK54298" s="121"/>
    </row>
    <row r="54299" spans="37:37" ht="12.75">
      <c r="AK54299" s="121"/>
    </row>
    <row r="54300" spans="37:37" ht="12.75">
      <c r="AK54300" s="121"/>
    </row>
    <row r="54301" spans="37:37" ht="12.75">
      <c r="AK54301" s="121"/>
    </row>
    <row r="54302" spans="37:37" ht="12.75">
      <c r="AK54302" s="121"/>
    </row>
    <row r="54303" spans="37:37" ht="12.75">
      <c r="AK54303" s="121"/>
    </row>
    <row r="54304" spans="37:37" ht="12.75">
      <c r="AK54304" s="121"/>
    </row>
    <row r="54305" spans="37:37" ht="12.75">
      <c r="AK54305" s="121"/>
    </row>
    <row r="54306" spans="37:37" ht="12.75">
      <c r="AK54306" s="121"/>
    </row>
    <row r="54307" spans="37:37" ht="12.75">
      <c r="AK54307" s="121"/>
    </row>
    <row r="54308" spans="37:37" ht="12.75">
      <c r="AK54308" s="121"/>
    </row>
    <row r="54309" spans="37:37" ht="12.75">
      <c r="AK54309" s="121"/>
    </row>
    <row r="54310" spans="37:37" ht="12.75">
      <c r="AK54310" s="121"/>
    </row>
    <row r="54311" spans="37:37" ht="12.75">
      <c r="AK54311" s="121"/>
    </row>
    <row r="54312" spans="37:37" ht="12.75">
      <c r="AK54312" s="121"/>
    </row>
    <row r="54313" spans="37:37" ht="12.75">
      <c r="AK54313" s="121"/>
    </row>
    <row r="54314" spans="37:37" ht="12.75">
      <c r="AK54314" s="121"/>
    </row>
    <row r="54315" spans="37:37" ht="12.75">
      <c r="AK54315" s="121"/>
    </row>
    <row r="54316" spans="37:37" ht="12.75">
      <c r="AK54316" s="121"/>
    </row>
    <row r="54317" spans="37:37" ht="12.75">
      <c r="AK54317" s="121"/>
    </row>
    <row r="54318" spans="37:37" ht="12.75">
      <c r="AK54318" s="121"/>
    </row>
    <row r="54319" spans="37:37" ht="12.75">
      <c r="AK54319" s="121"/>
    </row>
    <row r="54320" spans="37:37" ht="12.75">
      <c r="AK54320" s="121"/>
    </row>
    <row r="54321" spans="37:37" ht="12.75">
      <c r="AK54321" s="121"/>
    </row>
    <row r="54322" spans="37:37" ht="12.75">
      <c r="AK54322" s="121"/>
    </row>
    <row r="54323" spans="37:37" ht="12.75">
      <c r="AK54323" s="121"/>
    </row>
    <row r="54324" spans="37:37" ht="12.75">
      <c r="AK54324" s="121"/>
    </row>
    <row r="54325" spans="37:37" ht="12.75">
      <c r="AK54325" s="121"/>
    </row>
    <row r="54326" spans="37:37" ht="12.75">
      <c r="AK54326" s="121"/>
    </row>
    <row r="54327" spans="37:37" ht="12.75">
      <c r="AK54327" s="121"/>
    </row>
    <row r="54328" spans="37:37" ht="12.75">
      <c r="AK54328" s="121"/>
    </row>
    <row r="54329" spans="37:37" ht="12.75">
      <c r="AK54329" s="121"/>
    </row>
    <row r="54330" spans="37:37" ht="12.75">
      <c r="AK54330" s="121"/>
    </row>
    <row r="54331" spans="37:37" ht="12.75">
      <c r="AK54331" s="121"/>
    </row>
    <row r="54332" spans="37:37" ht="12.75">
      <c r="AK54332" s="121"/>
    </row>
    <row r="54333" spans="37:37" ht="12.75">
      <c r="AK54333" s="121"/>
    </row>
    <row r="54334" spans="37:37" ht="12.75">
      <c r="AK54334" s="121"/>
    </row>
    <row r="54335" spans="37:37" ht="12.75">
      <c r="AK54335" s="121"/>
    </row>
    <row r="54336" spans="37:37" ht="12.75">
      <c r="AK54336" s="121"/>
    </row>
    <row r="54337" spans="37:37" ht="12.75">
      <c r="AK54337" s="121"/>
    </row>
    <row r="54338" spans="37:37" ht="12.75">
      <c r="AK54338" s="121"/>
    </row>
    <row r="54339" spans="37:37" ht="12.75">
      <c r="AK54339" s="121"/>
    </row>
    <row r="54340" spans="37:37" ht="12.75">
      <c r="AK54340" s="121"/>
    </row>
    <row r="54341" spans="37:37" ht="12.75">
      <c r="AK54341" s="121"/>
    </row>
    <row r="54342" spans="37:37" ht="12.75">
      <c r="AK54342" s="121"/>
    </row>
    <row r="54343" spans="37:37" ht="12.75">
      <c r="AK54343" s="121"/>
    </row>
    <row r="54344" spans="37:37" ht="12.75">
      <c r="AK54344" s="121"/>
    </row>
    <row r="54345" spans="37:37" ht="12.75">
      <c r="AK54345" s="121"/>
    </row>
    <row r="54346" spans="37:37" ht="12.75">
      <c r="AK54346" s="121"/>
    </row>
    <row r="54347" spans="37:37" ht="12.75">
      <c r="AK54347" s="121"/>
    </row>
    <row r="54348" spans="37:37" ht="12.75">
      <c r="AK54348" s="121"/>
    </row>
    <row r="54349" spans="37:37" ht="12.75">
      <c r="AK54349" s="121"/>
    </row>
    <row r="54350" spans="37:37" ht="12.75">
      <c r="AK54350" s="121"/>
    </row>
    <row r="54351" spans="37:37" ht="12.75">
      <c r="AK54351" s="121"/>
    </row>
    <row r="54352" spans="37:37" ht="12.75">
      <c r="AK54352" s="121"/>
    </row>
    <row r="54353" spans="37:37" ht="12.75">
      <c r="AK54353" s="121"/>
    </row>
    <row r="54354" spans="37:37" ht="12.75">
      <c r="AK54354" s="121"/>
    </row>
    <row r="54355" spans="37:37" ht="12.75">
      <c r="AK54355" s="121"/>
    </row>
    <row r="54356" spans="37:37" ht="12.75">
      <c r="AK54356" s="121"/>
    </row>
    <row r="54357" spans="37:37" ht="12.75">
      <c r="AK54357" s="121"/>
    </row>
    <row r="54358" spans="37:37" ht="12.75">
      <c r="AK54358" s="121"/>
    </row>
    <row r="54359" spans="37:37" ht="12.75">
      <c r="AK54359" s="121"/>
    </row>
    <row r="54360" spans="37:37" ht="12.75">
      <c r="AK54360" s="121"/>
    </row>
    <row r="54361" spans="37:37" ht="12.75">
      <c r="AK54361" s="121"/>
    </row>
    <row r="54362" spans="37:37" ht="12.75">
      <c r="AK54362" s="121"/>
    </row>
    <row r="54363" spans="37:37" ht="12.75">
      <c r="AK54363" s="121"/>
    </row>
    <row r="54364" spans="37:37" ht="12.75">
      <c r="AK54364" s="121"/>
    </row>
    <row r="54365" spans="37:37" ht="12.75">
      <c r="AK54365" s="121"/>
    </row>
    <row r="54366" spans="37:37" ht="12.75">
      <c r="AK54366" s="121"/>
    </row>
    <row r="54367" spans="37:37" ht="12.75">
      <c r="AK54367" s="121"/>
    </row>
    <row r="54368" spans="37:37" ht="12.75">
      <c r="AK54368" s="121"/>
    </row>
    <row r="54369" spans="37:37" ht="12.75">
      <c r="AK54369" s="121"/>
    </row>
    <row r="54370" spans="37:37" ht="12.75">
      <c r="AK54370" s="121"/>
    </row>
    <row r="54371" spans="37:37" ht="12.75">
      <c r="AK54371" s="121"/>
    </row>
    <row r="54372" spans="37:37" ht="12.75">
      <c r="AK54372" s="121"/>
    </row>
    <row r="54373" spans="37:37" ht="12.75">
      <c r="AK54373" s="121"/>
    </row>
    <row r="54374" spans="37:37" ht="12.75">
      <c r="AK54374" s="121"/>
    </row>
    <row r="54375" spans="37:37" ht="12.75">
      <c r="AK54375" s="121"/>
    </row>
    <row r="54376" spans="37:37" ht="12.75">
      <c r="AK54376" s="121"/>
    </row>
    <row r="54377" spans="37:37" ht="12.75">
      <c r="AK54377" s="121"/>
    </row>
    <row r="54378" spans="37:37" ht="12.75">
      <c r="AK54378" s="121"/>
    </row>
    <row r="54379" spans="37:37" ht="12.75">
      <c r="AK54379" s="121"/>
    </row>
    <row r="54380" spans="37:37" ht="12.75">
      <c r="AK54380" s="121"/>
    </row>
    <row r="54381" spans="37:37" ht="12.75">
      <c r="AK54381" s="121"/>
    </row>
    <row r="54382" spans="37:37" ht="12.75">
      <c r="AK54382" s="121"/>
    </row>
    <row r="54383" spans="37:37" ht="12.75">
      <c r="AK54383" s="121"/>
    </row>
    <row r="54384" spans="37:37" ht="12.75">
      <c r="AK54384" s="121"/>
    </row>
    <row r="54385" spans="37:37" ht="12.75">
      <c r="AK54385" s="121"/>
    </row>
    <row r="54386" spans="37:37" ht="12.75">
      <c r="AK54386" s="121"/>
    </row>
    <row r="54387" spans="37:37" ht="12.75">
      <c r="AK54387" s="121"/>
    </row>
    <row r="54388" spans="37:37" ht="12.75">
      <c r="AK54388" s="121"/>
    </row>
    <row r="54389" spans="37:37" ht="12.75">
      <c r="AK54389" s="121"/>
    </row>
    <row r="54390" spans="37:37" ht="12.75">
      <c r="AK54390" s="121"/>
    </row>
    <row r="54391" spans="37:37" ht="12.75">
      <c r="AK54391" s="121"/>
    </row>
    <row r="54392" spans="37:37" ht="12.75">
      <c r="AK54392" s="121"/>
    </row>
    <row r="54393" spans="37:37" ht="12.75">
      <c r="AK54393" s="121"/>
    </row>
    <row r="54394" spans="37:37" ht="12.75">
      <c r="AK54394" s="121"/>
    </row>
    <row r="54395" spans="37:37" ht="12.75">
      <c r="AK54395" s="121"/>
    </row>
    <row r="54396" spans="37:37" ht="12.75">
      <c r="AK54396" s="121"/>
    </row>
    <row r="54397" spans="37:37" ht="12.75">
      <c r="AK54397" s="121"/>
    </row>
    <row r="54398" spans="37:37" ht="12.75">
      <c r="AK54398" s="121"/>
    </row>
    <row r="54399" spans="37:37" ht="12.75">
      <c r="AK54399" s="121"/>
    </row>
    <row r="54400" spans="37:37" ht="12.75">
      <c r="AK54400" s="121"/>
    </row>
    <row r="54401" spans="37:37" ht="12.75">
      <c r="AK54401" s="121"/>
    </row>
    <row r="54402" spans="37:37" ht="12.75">
      <c r="AK54402" s="121"/>
    </row>
    <row r="54403" spans="37:37" ht="12.75">
      <c r="AK54403" s="121"/>
    </row>
    <row r="54404" spans="37:37" ht="12.75">
      <c r="AK54404" s="121"/>
    </row>
    <row r="54405" spans="37:37" ht="12.75">
      <c r="AK54405" s="121"/>
    </row>
    <row r="54406" spans="37:37" ht="12.75">
      <c r="AK54406" s="121"/>
    </row>
    <row r="54407" spans="37:37" ht="12.75">
      <c r="AK54407" s="121"/>
    </row>
    <row r="54408" spans="37:37" ht="12.75">
      <c r="AK54408" s="121"/>
    </row>
    <row r="54409" spans="37:37" ht="12.75">
      <c r="AK54409" s="121"/>
    </row>
    <row r="54410" spans="37:37" ht="12.75">
      <c r="AK54410" s="121"/>
    </row>
    <row r="54411" spans="37:37" ht="12.75">
      <c r="AK54411" s="121"/>
    </row>
    <row r="54412" spans="37:37" ht="12.75">
      <c r="AK54412" s="121"/>
    </row>
    <row r="54413" spans="37:37" ht="12.75">
      <c r="AK54413" s="121"/>
    </row>
    <row r="54414" spans="37:37" ht="12.75">
      <c r="AK54414" s="121"/>
    </row>
    <row r="54415" spans="37:37" ht="12.75">
      <c r="AK54415" s="121"/>
    </row>
    <row r="54416" spans="37:37" ht="12.75">
      <c r="AK54416" s="121"/>
    </row>
    <row r="54417" spans="37:37" ht="12.75">
      <c r="AK54417" s="121"/>
    </row>
    <row r="54418" spans="37:37" ht="12.75">
      <c r="AK54418" s="121"/>
    </row>
    <row r="54419" spans="37:37" ht="12.75">
      <c r="AK54419" s="121"/>
    </row>
    <row r="54420" spans="37:37" ht="12.75">
      <c r="AK54420" s="121"/>
    </row>
    <row r="54421" spans="37:37" ht="12.75">
      <c r="AK54421" s="121"/>
    </row>
    <row r="54422" spans="37:37" ht="12.75">
      <c r="AK54422" s="121"/>
    </row>
    <row r="54423" spans="37:37" ht="12.75">
      <c r="AK54423" s="121"/>
    </row>
    <row r="54424" spans="37:37" ht="12.75">
      <c r="AK54424" s="121"/>
    </row>
    <row r="54425" spans="37:37" ht="12.75">
      <c r="AK54425" s="121"/>
    </row>
    <row r="54426" spans="37:37" ht="12.75">
      <c r="AK54426" s="121"/>
    </row>
    <row r="54427" spans="37:37" ht="12.75">
      <c r="AK54427" s="121"/>
    </row>
    <row r="54428" spans="37:37" ht="12.75">
      <c r="AK54428" s="121"/>
    </row>
    <row r="54429" spans="37:37" ht="12.75">
      <c r="AK54429" s="121"/>
    </row>
    <row r="54430" spans="37:37" ht="12.75">
      <c r="AK54430" s="121"/>
    </row>
    <row r="54431" spans="37:37" ht="12.75">
      <c r="AK54431" s="121"/>
    </row>
    <row r="54432" spans="37:37" ht="12.75">
      <c r="AK54432" s="121"/>
    </row>
    <row r="54433" spans="37:37" ht="12.75">
      <c r="AK54433" s="121"/>
    </row>
    <row r="54434" spans="37:37" ht="12.75">
      <c r="AK54434" s="121"/>
    </row>
    <row r="54435" spans="37:37" ht="12.75">
      <c r="AK54435" s="121"/>
    </row>
    <row r="54436" spans="37:37" ht="12.75">
      <c r="AK54436" s="121"/>
    </row>
    <row r="54437" spans="37:37" ht="12.75">
      <c r="AK54437" s="121"/>
    </row>
    <row r="54438" spans="37:37" ht="12.75">
      <c r="AK54438" s="121"/>
    </row>
    <row r="54439" spans="37:37" ht="12.75">
      <c r="AK54439" s="121"/>
    </row>
    <row r="54440" spans="37:37" ht="12.75">
      <c r="AK54440" s="121"/>
    </row>
    <row r="54441" spans="37:37" ht="12.75">
      <c r="AK54441" s="121"/>
    </row>
    <row r="54442" spans="37:37" ht="12.75">
      <c r="AK54442" s="121"/>
    </row>
    <row r="54443" spans="37:37" ht="12.75">
      <c r="AK54443" s="121"/>
    </row>
    <row r="54444" spans="37:37" ht="12.75">
      <c r="AK54444" s="121"/>
    </row>
    <row r="54445" spans="37:37" ht="12.75">
      <c r="AK54445" s="121"/>
    </row>
    <row r="54446" spans="37:37" ht="12.75">
      <c r="AK54446" s="121"/>
    </row>
    <row r="54447" spans="37:37" ht="12.75">
      <c r="AK54447" s="121"/>
    </row>
    <row r="54448" spans="37:37" ht="12.75">
      <c r="AK54448" s="121"/>
    </row>
    <row r="54449" spans="37:37" ht="12.75">
      <c r="AK54449" s="121"/>
    </row>
    <row r="54450" spans="37:37" ht="12.75">
      <c r="AK54450" s="121"/>
    </row>
    <row r="54451" spans="37:37" ht="12.75">
      <c r="AK54451" s="121"/>
    </row>
    <row r="54452" spans="37:37" ht="12.75">
      <c r="AK54452" s="121"/>
    </row>
    <row r="54453" spans="37:37" ht="12.75">
      <c r="AK54453" s="121"/>
    </row>
    <row r="54454" spans="37:37" ht="12.75">
      <c r="AK54454" s="121"/>
    </row>
    <row r="54455" spans="37:37" ht="12.75">
      <c r="AK54455" s="121"/>
    </row>
    <row r="54456" spans="37:37" ht="12.75">
      <c r="AK54456" s="121"/>
    </row>
    <row r="54457" spans="37:37" ht="12.75">
      <c r="AK54457" s="121"/>
    </row>
    <row r="54458" spans="37:37" ht="12.75">
      <c r="AK54458" s="121"/>
    </row>
    <row r="54459" spans="37:37" ht="12.75">
      <c r="AK54459" s="121"/>
    </row>
    <row r="54460" spans="37:37" ht="12.75">
      <c r="AK54460" s="121"/>
    </row>
    <row r="54461" spans="37:37" ht="12.75">
      <c r="AK54461" s="121"/>
    </row>
    <row r="54462" spans="37:37" ht="12.75">
      <c r="AK54462" s="121"/>
    </row>
    <row r="54463" spans="37:37" ht="12.75">
      <c r="AK54463" s="121"/>
    </row>
    <row r="54464" spans="37:37" ht="12.75">
      <c r="AK54464" s="121"/>
    </row>
    <row r="54465" spans="37:37" ht="12.75">
      <c r="AK54465" s="121"/>
    </row>
    <row r="54466" spans="37:37" ht="12.75">
      <c r="AK54466" s="121"/>
    </row>
    <row r="54467" spans="37:37" ht="12.75">
      <c r="AK54467" s="121"/>
    </row>
    <row r="54468" spans="37:37" ht="12.75">
      <c r="AK54468" s="121"/>
    </row>
    <row r="54469" spans="37:37" ht="12.75">
      <c r="AK54469" s="121"/>
    </row>
    <row r="54470" spans="37:37" ht="12.75">
      <c r="AK54470" s="121"/>
    </row>
    <row r="54471" spans="37:37" ht="12.75">
      <c r="AK54471" s="121"/>
    </row>
    <row r="54472" spans="37:37" ht="12.75">
      <c r="AK54472" s="121"/>
    </row>
    <row r="54473" spans="37:37" ht="12.75">
      <c r="AK54473" s="121"/>
    </row>
    <row r="54474" spans="37:37" ht="12.75">
      <c r="AK54474" s="121"/>
    </row>
    <row r="54475" spans="37:37" ht="12.75">
      <c r="AK54475" s="121"/>
    </row>
    <row r="54476" spans="37:37" ht="12.75">
      <c r="AK54476" s="121"/>
    </row>
    <row r="54477" spans="37:37" ht="12.75">
      <c r="AK54477" s="121"/>
    </row>
    <row r="54478" spans="37:37" ht="12.75">
      <c r="AK54478" s="121"/>
    </row>
    <row r="54479" spans="37:37" ht="12.75">
      <c r="AK54479" s="121"/>
    </row>
    <row r="54480" spans="37:37" ht="12.75">
      <c r="AK54480" s="121"/>
    </row>
    <row r="54481" spans="37:37" ht="12.75">
      <c r="AK54481" s="121"/>
    </row>
    <row r="54482" spans="37:37" ht="12.75">
      <c r="AK54482" s="121"/>
    </row>
    <row r="54483" spans="37:37" ht="12.75">
      <c r="AK54483" s="121"/>
    </row>
    <row r="54484" spans="37:37" ht="12.75">
      <c r="AK54484" s="121"/>
    </row>
    <row r="54485" spans="37:37" ht="12.75">
      <c r="AK54485" s="121"/>
    </row>
    <row r="54486" spans="37:37" ht="12.75">
      <c r="AK54486" s="121"/>
    </row>
    <row r="54487" spans="37:37" ht="12.75">
      <c r="AK54487" s="121"/>
    </row>
    <row r="54488" spans="37:37" ht="12.75">
      <c r="AK54488" s="121"/>
    </row>
    <row r="54489" spans="37:37" ht="12.75">
      <c r="AK54489" s="121"/>
    </row>
    <row r="54490" spans="37:37" ht="12.75">
      <c r="AK54490" s="121"/>
    </row>
    <row r="54491" spans="37:37" ht="12.75">
      <c r="AK54491" s="121"/>
    </row>
    <row r="54492" spans="37:37" ht="12.75">
      <c r="AK54492" s="121"/>
    </row>
    <row r="54493" spans="37:37" ht="12.75">
      <c r="AK54493" s="121"/>
    </row>
    <row r="54494" spans="37:37" ht="12.75">
      <c r="AK54494" s="121"/>
    </row>
    <row r="54495" spans="37:37" ht="12.75">
      <c r="AK54495" s="121"/>
    </row>
    <row r="54496" spans="37:37" ht="12.75">
      <c r="AK54496" s="121"/>
    </row>
    <row r="54497" spans="37:37" ht="12.75">
      <c r="AK54497" s="121"/>
    </row>
    <row r="54498" spans="37:37" ht="12.75">
      <c r="AK54498" s="121"/>
    </row>
    <row r="54499" spans="37:37" ht="12.75">
      <c r="AK54499" s="121"/>
    </row>
    <row r="54500" spans="37:37" ht="12.75">
      <c r="AK54500" s="121"/>
    </row>
    <row r="54501" spans="37:37" ht="12.75">
      <c r="AK54501" s="121"/>
    </row>
    <row r="54502" spans="37:37" ht="12.75">
      <c r="AK54502" s="121"/>
    </row>
    <row r="54503" spans="37:37" ht="12.75">
      <c r="AK54503" s="121"/>
    </row>
    <row r="54504" spans="37:37" ht="12.75">
      <c r="AK54504" s="121"/>
    </row>
    <row r="54505" spans="37:37" ht="12.75">
      <c r="AK54505" s="121"/>
    </row>
    <row r="54506" spans="37:37" ht="12.75">
      <c r="AK54506" s="121"/>
    </row>
    <row r="54507" spans="37:37" ht="12.75">
      <c r="AK54507" s="121"/>
    </row>
    <row r="54508" spans="37:37" ht="12.75">
      <c r="AK54508" s="121"/>
    </row>
    <row r="54509" spans="37:37" ht="12.75">
      <c r="AK54509" s="121"/>
    </row>
    <row r="54510" spans="37:37" ht="12.75">
      <c r="AK54510" s="121"/>
    </row>
    <row r="54511" spans="37:37" ht="12.75">
      <c r="AK54511" s="121"/>
    </row>
    <row r="54512" spans="37:37" ht="12.75">
      <c r="AK54512" s="121"/>
    </row>
    <row r="54513" spans="37:37" ht="12.75">
      <c r="AK54513" s="121"/>
    </row>
    <row r="54514" spans="37:37" ht="12.75">
      <c r="AK54514" s="121"/>
    </row>
    <row r="54515" spans="37:37" ht="12.75">
      <c r="AK54515" s="121"/>
    </row>
    <row r="54516" spans="37:37" ht="12.75">
      <c r="AK54516" s="121"/>
    </row>
    <row r="54517" spans="37:37" ht="12.75">
      <c r="AK54517" s="121"/>
    </row>
    <row r="54518" spans="37:37" ht="12.75">
      <c r="AK54518" s="121"/>
    </row>
    <row r="54519" spans="37:37" ht="12.75">
      <c r="AK54519" s="121"/>
    </row>
    <row r="54520" spans="37:37" ht="12.75">
      <c r="AK54520" s="121"/>
    </row>
    <row r="54521" spans="37:37" ht="12.75">
      <c r="AK54521" s="121"/>
    </row>
    <row r="54522" spans="37:37" ht="12.75">
      <c r="AK54522" s="121"/>
    </row>
    <row r="54523" spans="37:37" ht="12.75">
      <c r="AK54523" s="121"/>
    </row>
    <row r="54524" spans="37:37" ht="12.75">
      <c r="AK54524" s="121"/>
    </row>
    <row r="54525" spans="37:37" ht="12.75">
      <c r="AK54525" s="121"/>
    </row>
    <row r="54526" spans="37:37" ht="12.75">
      <c r="AK54526" s="121"/>
    </row>
    <row r="54527" spans="37:37" ht="12.75">
      <c r="AK54527" s="121"/>
    </row>
    <row r="54528" spans="37:37" ht="12.75">
      <c r="AK54528" s="121"/>
    </row>
    <row r="54529" spans="37:37" ht="12.75">
      <c r="AK54529" s="121"/>
    </row>
    <row r="54530" spans="37:37" ht="12.75">
      <c r="AK54530" s="121"/>
    </row>
    <row r="54531" spans="37:37" ht="12.75">
      <c r="AK54531" s="121"/>
    </row>
    <row r="54532" spans="37:37" ht="12.75">
      <c r="AK54532" s="121"/>
    </row>
    <row r="54533" spans="37:37" ht="12.75">
      <c r="AK54533" s="121"/>
    </row>
    <row r="54534" spans="37:37" ht="12.75">
      <c r="AK54534" s="121"/>
    </row>
    <row r="54535" spans="37:37" ht="12.75">
      <c r="AK54535" s="121"/>
    </row>
    <row r="54536" spans="37:37" ht="12.75">
      <c r="AK54536" s="121"/>
    </row>
    <row r="54537" spans="37:37" ht="12.75">
      <c r="AK54537" s="121"/>
    </row>
    <row r="54538" spans="37:37" ht="12.75">
      <c r="AK54538" s="121"/>
    </row>
    <row r="54539" spans="37:37" ht="12.75">
      <c r="AK54539" s="121"/>
    </row>
    <row r="54540" spans="37:37" ht="12.75">
      <c r="AK54540" s="121"/>
    </row>
    <row r="54541" spans="37:37" ht="12.75">
      <c r="AK54541" s="121"/>
    </row>
    <row r="54542" spans="37:37" ht="12.75">
      <c r="AK54542" s="121"/>
    </row>
    <row r="54543" spans="37:37" ht="12.75">
      <c r="AK54543" s="121"/>
    </row>
    <row r="54544" spans="37:37" ht="12.75">
      <c r="AK54544" s="121"/>
    </row>
    <row r="54545" spans="37:37" ht="12.75">
      <c r="AK54545" s="121"/>
    </row>
    <row r="54546" spans="37:37" ht="12.75">
      <c r="AK54546" s="121"/>
    </row>
    <row r="54547" spans="37:37" ht="12.75">
      <c r="AK54547" s="121"/>
    </row>
    <row r="54548" spans="37:37" ht="12.75">
      <c r="AK54548" s="121"/>
    </row>
    <row r="54549" spans="37:37" ht="12.75">
      <c r="AK54549" s="121"/>
    </row>
    <row r="54550" spans="37:37" ht="12.75">
      <c r="AK54550" s="121"/>
    </row>
    <row r="54551" spans="37:37" ht="12.75">
      <c r="AK54551" s="121"/>
    </row>
    <row r="54552" spans="37:37" ht="12.75">
      <c r="AK54552" s="121"/>
    </row>
    <row r="54553" spans="37:37" ht="12.75">
      <c r="AK54553" s="121"/>
    </row>
    <row r="54554" spans="37:37" ht="12.75">
      <c r="AK54554" s="121"/>
    </row>
    <row r="54555" spans="37:37" ht="12.75">
      <c r="AK54555" s="121"/>
    </row>
    <row r="54556" spans="37:37" ht="12.75">
      <c r="AK54556" s="121"/>
    </row>
    <row r="54557" spans="37:37" ht="12.75">
      <c r="AK54557" s="121"/>
    </row>
    <row r="54558" spans="37:37" ht="12.75">
      <c r="AK54558" s="121"/>
    </row>
    <row r="54559" spans="37:37" ht="12.75">
      <c r="AK54559" s="121"/>
    </row>
    <row r="54560" spans="37:37" ht="12.75">
      <c r="AK54560" s="121"/>
    </row>
    <row r="54561" spans="37:37" ht="12.75">
      <c r="AK54561" s="121"/>
    </row>
    <row r="54562" spans="37:37" ht="12.75">
      <c r="AK54562" s="121"/>
    </row>
    <row r="54563" spans="37:37" ht="12.75">
      <c r="AK54563" s="121"/>
    </row>
    <row r="54564" spans="37:37" ht="12.75">
      <c r="AK54564" s="121"/>
    </row>
    <row r="54565" spans="37:37" ht="12.75">
      <c r="AK54565" s="121"/>
    </row>
    <row r="54566" spans="37:37" ht="12.75">
      <c r="AK54566" s="121"/>
    </row>
    <row r="54567" spans="37:37" ht="12.75">
      <c r="AK54567" s="121"/>
    </row>
    <row r="54568" spans="37:37" ht="12.75">
      <c r="AK54568" s="121"/>
    </row>
    <row r="54569" spans="37:37" ht="12.75">
      <c r="AK54569" s="121"/>
    </row>
    <row r="54570" spans="37:37" ht="12.75">
      <c r="AK54570" s="121"/>
    </row>
    <row r="54571" spans="37:37" ht="12.75">
      <c r="AK54571" s="121"/>
    </row>
    <row r="54572" spans="37:37" ht="12.75">
      <c r="AK54572" s="121"/>
    </row>
    <row r="54573" spans="37:37" ht="12.75">
      <c r="AK54573" s="121"/>
    </row>
    <row r="54574" spans="37:37" ht="12.75">
      <c r="AK54574" s="121"/>
    </row>
    <row r="54575" spans="37:37" ht="12.75">
      <c r="AK54575" s="121"/>
    </row>
    <row r="54576" spans="37:37" ht="12.75">
      <c r="AK54576" s="121"/>
    </row>
    <row r="54577" spans="37:37" ht="12.75">
      <c r="AK54577" s="121"/>
    </row>
    <row r="54578" spans="37:37" ht="12.75">
      <c r="AK54578" s="121"/>
    </row>
    <row r="54579" spans="37:37" ht="12.75">
      <c r="AK54579" s="121"/>
    </row>
    <row r="54580" spans="37:37" ht="12.75">
      <c r="AK54580" s="121"/>
    </row>
    <row r="54581" spans="37:37" ht="12.75">
      <c r="AK54581" s="121"/>
    </row>
    <row r="54582" spans="37:37" ht="12.75">
      <c r="AK54582" s="121"/>
    </row>
    <row r="54583" spans="37:37" ht="12.75">
      <c r="AK54583" s="121"/>
    </row>
    <row r="54584" spans="37:37" ht="12.75">
      <c r="AK54584" s="121"/>
    </row>
    <row r="54585" spans="37:37" ht="12.75">
      <c r="AK54585" s="121"/>
    </row>
    <row r="54586" spans="37:37" ht="12.75">
      <c r="AK54586" s="121"/>
    </row>
    <row r="54587" spans="37:37" ht="12.75">
      <c r="AK54587" s="121"/>
    </row>
    <row r="54588" spans="37:37" ht="12.75">
      <c r="AK54588" s="121"/>
    </row>
    <row r="54589" spans="37:37" ht="12.75">
      <c r="AK54589" s="121"/>
    </row>
    <row r="54590" spans="37:37" ht="12.75">
      <c r="AK54590" s="121"/>
    </row>
    <row r="54591" spans="37:37" ht="12.75">
      <c r="AK54591" s="121"/>
    </row>
    <row r="54592" spans="37:37" ht="12.75">
      <c r="AK54592" s="121"/>
    </row>
    <row r="54593" spans="37:37" ht="12.75">
      <c r="AK54593" s="121"/>
    </row>
    <row r="54594" spans="37:37" ht="12.75">
      <c r="AK54594" s="121"/>
    </row>
    <row r="54595" spans="37:37" ht="12.75">
      <c r="AK54595" s="121"/>
    </row>
    <row r="54596" spans="37:37" ht="12.75">
      <c r="AK54596" s="121"/>
    </row>
    <row r="54597" spans="37:37" ht="12.75">
      <c r="AK54597" s="121"/>
    </row>
    <row r="54598" spans="37:37" ht="12.75">
      <c r="AK54598" s="121"/>
    </row>
    <row r="54599" spans="37:37" ht="12.75">
      <c r="AK54599" s="121"/>
    </row>
    <row r="54600" spans="37:37" ht="12.75">
      <c r="AK54600" s="121"/>
    </row>
    <row r="54601" spans="37:37" ht="12.75">
      <c r="AK54601" s="121"/>
    </row>
    <row r="54602" spans="37:37" ht="12.75">
      <c r="AK54602" s="121"/>
    </row>
    <row r="54603" spans="37:37" ht="12.75">
      <c r="AK54603" s="121"/>
    </row>
    <row r="54604" spans="37:37" ht="12.75">
      <c r="AK54604" s="121"/>
    </row>
    <row r="54605" spans="37:37" ht="12.75">
      <c r="AK54605" s="121"/>
    </row>
    <row r="54606" spans="37:37" ht="12.75">
      <c r="AK54606" s="121"/>
    </row>
    <row r="54607" spans="37:37" ht="12.75">
      <c r="AK54607" s="121"/>
    </row>
    <row r="54608" spans="37:37" ht="12.75">
      <c r="AK54608" s="121"/>
    </row>
    <row r="54609" spans="37:37" ht="12.75">
      <c r="AK54609" s="121"/>
    </row>
    <row r="54610" spans="37:37" ht="12.75">
      <c r="AK54610" s="121"/>
    </row>
    <row r="54611" spans="37:37" ht="12.75">
      <c r="AK54611" s="121"/>
    </row>
    <row r="54612" spans="37:37" ht="12.75">
      <c r="AK54612" s="121"/>
    </row>
    <row r="54613" spans="37:37" ht="12.75">
      <c r="AK54613" s="121"/>
    </row>
    <row r="54614" spans="37:37" ht="12.75">
      <c r="AK54614" s="121"/>
    </row>
    <row r="54615" spans="37:37" ht="12.75">
      <c r="AK54615" s="121"/>
    </row>
    <row r="54616" spans="37:37" ht="12.75">
      <c r="AK54616" s="121"/>
    </row>
    <row r="54617" spans="37:37" ht="12.75">
      <c r="AK54617" s="121"/>
    </row>
    <row r="54618" spans="37:37" ht="12.75">
      <c r="AK54618" s="121"/>
    </row>
    <row r="54619" spans="37:37" ht="12.75">
      <c r="AK54619" s="121"/>
    </row>
    <row r="54620" spans="37:37" ht="12.75">
      <c r="AK54620" s="121"/>
    </row>
    <row r="54621" spans="37:37" ht="12.75">
      <c r="AK54621" s="121"/>
    </row>
    <row r="54622" spans="37:37" ht="12.75">
      <c r="AK54622" s="121"/>
    </row>
    <row r="54623" spans="37:37" ht="12.75">
      <c r="AK54623" s="121"/>
    </row>
    <row r="54624" spans="37:37" ht="12.75">
      <c r="AK54624" s="121"/>
    </row>
    <row r="54625" spans="37:37" ht="12.75">
      <c r="AK54625" s="121"/>
    </row>
    <row r="54626" spans="37:37" ht="12.75">
      <c r="AK54626" s="121"/>
    </row>
    <row r="54627" spans="37:37" ht="12.75">
      <c r="AK54627" s="121"/>
    </row>
    <row r="54628" spans="37:37" ht="12.75">
      <c r="AK54628" s="121"/>
    </row>
    <row r="54629" spans="37:37" ht="12.75">
      <c r="AK54629" s="121"/>
    </row>
    <row r="54630" spans="37:37" ht="12.75">
      <c r="AK54630" s="121"/>
    </row>
    <row r="54631" spans="37:37" ht="12.75">
      <c r="AK54631" s="121"/>
    </row>
    <row r="54632" spans="37:37" ht="12.75">
      <c r="AK54632" s="121"/>
    </row>
    <row r="54633" spans="37:37" ht="12.75">
      <c r="AK54633" s="121"/>
    </row>
    <row r="54634" spans="37:37" ht="12.75">
      <c r="AK54634" s="121"/>
    </row>
    <row r="54635" spans="37:37" ht="12.75">
      <c r="AK54635" s="121"/>
    </row>
    <row r="54636" spans="37:37" ht="12.75">
      <c r="AK54636" s="121"/>
    </row>
    <row r="54637" spans="37:37" ht="12.75">
      <c r="AK54637" s="121"/>
    </row>
    <row r="54638" spans="37:37" ht="12.75">
      <c r="AK54638" s="121"/>
    </row>
    <row r="54639" spans="37:37" ht="12.75">
      <c r="AK54639" s="121"/>
    </row>
    <row r="54640" spans="37:37" ht="12.75">
      <c r="AK54640" s="121"/>
    </row>
    <row r="54641" spans="37:37" ht="12.75">
      <c r="AK54641" s="121"/>
    </row>
    <row r="54642" spans="37:37" ht="12.75">
      <c r="AK54642" s="121"/>
    </row>
    <row r="54643" spans="37:37" ht="12.75">
      <c r="AK54643" s="121"/>
    </row>
    <row r="54644" spans="37:37" ht="12.75">
      <c r="AK54644" s="121"/>
    </row>
    <row r="54645" spans="37:37" ht="12.75">
      <c r="AK54645" s="121"/>
    </row>
    <row r="54646" spans="37:37" ht="12.75">
      <c r="AK54646" s="121"/>
    </row>
    <row r="54647" spans="37:37" ht="12.75">
      <c r="AK54647" s="121"/>
    </row>
    <row r="54648" spans="37:37" ht="12.75">
      <c r="AK54648" s="121"/>
    </row>
    <row r="54649" spans="37:37" ht="12.75">
      <c r="AK54649" s="121"/>
    </row>
    <row r="54650" spans="37:37" ht="12.75">
      <c r="AK54650" s="121"/>
    </row>
    <row r="54651" spans="37:37" ht="12.75">
      <c r="AK54651" s="121"/>
    </row>
    <row r="54652" spans="37:37" ht="12.75">
      <c r="AK54652" s="121"/>
    </row>
    <row r="54653" spans="37:37" ht="12.75">
      <c r="AK54653" s="121"/>
    </row>
    <row r="54654" spans="37:37" ht="12.75">
      <c r="AK54654" s="121"/>
    </row>
    <row r="54655" spans="37:37" ht="12.75">
      <c r="AK54655" s="121"/>
    </row>
    <row r="54656" spans="37:37" ht="12.75">
      <c r="AK54656" s="121"/>
    </row>
    <row r="54657" spans="37:37" ht="12.75">
      <c r="AK54657" s="121"/>
    </row>
    <row r="54658" spans="37:37" ht="12.75">
      <c r="AK54658" s="121"/>
    </row>
    <row r="54659" spans="37:37" ht="12.75">
      <c r="AK54659" s="121"/>
    </row>
    <row r="54660" spans="37:37" ht="12.75">
      <c r="AK54660" s="121"/>
    </row>
    <row r="54661" spans="37:37" ht="12.75">
      <c r="AK54661" s="121"/>
    </row>
    <row r="54662" spans="37:37" ht="12.75">
      <c r="AK54662" s="121"/>
    </row>
    <row r="54663" spans="37:37" ht="12.75">
      <c r="AK54663" s="121"/>
    </row>
    <row r="54664" spans="37:37" ht="12.75">
      <c r="AK54664" s="121"/>
    </row>
    <row r="54665" spans="37:37" ht="12.75">
      <c r="AK54665" s="121"/>
    </row>
    <row r="54666" spans="37:37" ht="12.75">
      <c r="AK54666" s="121"/>
    </row>
    <row r="54667" spans="37:37" ht="12.75">
      <c r="AK54667" s="121"/>
    </row>
    <row r="54668" spans="37:37" ht="12.75">
      <c r="AK54668" s="121"/>
    </row>
    <row r="54669" spans="37:37" ht="12.75">
      <c r="AK54669" s="121"/>
    </row>
    <row r="54670" spans="37:37" ht="12.75">
      <c r="AK54670" s="121"/>
    </row>
    <row r="54671" spans="37:37" ht="12.75">
      <c r="AK54671" s="121"/>
    </row>
    <row r="54672" spans="37:37" ht="12.75">
      <c r="AK54672" s="121"/>
    </row>
    <row r="54673" spans="37:37" ht="12.75">
      <c r="AK54673" s="121"/>
    </row>
    <row r="54674" spans="37:37" ht="12.75">
      <c r="AK54674" s="121"/>
    </row>
    <row r="54675" spans="37:37" ht="12.75">
      <c r="AK54675" s="121"/>
    </row>
    <row r="54676" spans="37:37" ht="12.75">
      <c r="AK54676" s="121"/>
    </row>
    <row r="54677" spans="37:37" ht="12.75">
      <c r="AK54677" s="121"/>
    </row>
    <row r="54678" spans="37:37" ht="12.75">
      <c r="AK54678" s="121"/>
    </row>
    <row r="54679" spans="37:37" ht="12.75">
      <c r="AK54679" s="121"/>
    </row>
    <row r="54680" spans="37:37" ht="12.75">
      <c r="AK54680" s="121"/>
    </row>
    <row r="54681" spans="37:37" ht="12.75">
      <c r="AK54681" s="121"/>
    </row>
    <row r="54682" spans="37:37" ht="12.75">
      <c r="AK54682" s="121"/>
    </row>
    <row r="54683" spans="37:37" ht="12.75">
      <c r="AK54683" s="121"/>
    </row>
    <row r="54684" spans="37:37" ht="12.75">
      <c r="AK54684" s="121"/>
    </row>
    <row r="54685" spans="37:37" ht="12.75">
      <c r="AK54685" s="121"/>
    </row>
    <row r="54686" spans="37:37" ht="12.75">
      <c r="AK54686" s="121"/>
    </row>
    <row r="54687" spans="37:37" ht="12.75">
      <c r="AK54687" s="121"/>
    </row>
    <row r="54688" spans="37:37" ht="12.75">
      <c r="AK54688" s="121"/>
    </row>
    <row r="54689" spans="37:37" ht="12.75">
      <c r="AK54689" s="121"/>
    </row>
    <row r="54690" spans="37:37" ht="12.75">
      <c r="AK54690" s="121"/>
    </row>
    <row r="54691" spans="37:37" ht="12.75">
      <c r="AK54691" s="121"/>
    </row>
    <row r="54692" spans="37:37" ht="12.75">
      <c r="AK54692" s="121"/>
    </row>
    <row r="54693" spans="37:37" ht="12.75">
      <c r="AK54693" s="121"/>
    </row>
    <row r="54694" spans="37:37" ht="12.75">
      <c r="AK54694" s="121"/>
    </row>
    <row r="54695" spans="37:37" ht="12.75">
      <c r="AK54695" s="121"/>
    </row>
    <row r="54696" spans="37:37" ht="12.75">
      <c r="AK54696" s="121"/>
    </row>
    <row r="54697" spans="37:37" ht="12.75">
      <c r="AK54697" s="121"/>
    </row>
    <row r="54698" spans="37:37" ht="12.75">
      <c r="AK54698" s="121"/>
    </row>
    <row r="54699" spans="37:37" ht="12.75">
      <c r="AK54699" s="121"/>
    </row>
    <row r="54700" spans="37:37" ht="12.75">
      <c r="AK54700" s="121"/>
    </row>
    <row r="54701" spans="37:37" ht="12.75">
      <c r="AK54701" s="121"/>
    </row>
    <row r="54702" spans="37:37" ht="12.75">
      <c r="AK54702" s="121"/>
    </row>
    <row r="54703" spans="37:37" ht="12.75">
      <c r="AK54703" s="121"/>
    </row>
    <row r="54704" spans="37:37" ht="12.75">
      <c r="AK54704" s="121"/>
    </row>
    <row r="54705" spans="37:37" ht="12.75">
      <c r="AK54705" s="121"/>
    </row>
    <row r="54706" spans="37:37" ht="12.75">
      <c r="AK54706" s="121"/>
    </row>
    <row r="54707" spans="37:37" ht="12.75">
      <c r="AK54707" s="121"/>
    </row>
    <row r="54708" spans="37:37" ht="12.75">
      <c r="AK54708" s="121"/>
    </row>
    <row r="54709" spans="37:37" ht="12.75">
      <c r="AK54709" s="121"/>
    </row>
    <row r="54710" spans="37:37" ht="12.75">
      <c r="AK54710" s="121"/>
    </row>
    <row r="54711" spans="37:37" ht="12.75">
      <c r="AK54711" s="121"/>
    </row>
    <row r="54712" spans="37:37" ht="12.75">
      <c r="AK54712" s="121"/>
    </row>
    <row r="54713" spans="37:37" ht="12.75">
      <c r="AK54713" s="121"/>
    </row>
    <row r="54714" spans="37:37" ht="12.75">
      <c r="AK54714" s="121"/>
    </row>
    <row r="54715" spans="37:37" ht="12.75">
      <c r="AK54715" s="121"/>
    </row>
    <row r="54716" spans="37:37" ht="12.75">
      <c r="AK54716" s="121"/>
    </row>
    <row r="54717" spans="37:37" ht="12.75">
      <c r="AK54717" s="121"/>
    </row>
    <row r="54718" spans="37:37" ht="12.75">
      <c r="AK54718" s="121"/>
    </row>
    <row r="54719" spans="37:37" ht="12.75">
      <c r="AK54719" s="121"/>
    </row>
    <row r="54720" spans="37:37" ht="12.75">
      <c r="AK54720" s="121"/>
    </row>
    <row r="54721" spans="37:37" ht="12.75">
      <c r="AK54721" s="121"/>
    </row>
    <row r="54722" spans="37:37" ht="12.75">
      <c r="AK54722" s="121"/>
    </row>
    <row r="54723" spans="37:37" ht="12.75">
      <c r="AK54723" s="121"/>
    </row>
    <row r="54724" spans="37:37" ht="12.75">
      <c r="AK54724" s="121"/>
    </row>
    <row r="54725" spans="37:37" ht="12.75">
      <c r="AK54725" s="121"/>
    </row>
    <row r="54726" spans="37:37" ht="12.75">
      <c r="AK54726" s="121"/>
    </row>
    <row r="54727" spans="37:37" ht="12.75">
      <c r="AK54727" s="121"/>
    </row>
    <row r="54728" spans="37:37" ht="12.75">
      <c r="AK54728" s="121"/>
    </row>
    <row r="54729" spans="37:37" ht="12.75">
      <c r="AK54729" s="121"/>
    </row>
    <row r="54730" spans="37:37" ht="12.75">
      <c r="AK54730" s="121"/>
    </row>
    <row r="54731" spans="37:37" ht="12.75">
      <c r="AK54731" s="121"/>
    </row>
    <row r="54732" spans="37:37" ht="12.75">
      <c r="AK54732" s="121"/>
    </row>
    <row r="54733" spans="37:37" ht="12.75">
      <c r="AK54733" s="121"/>
    </row>
    <row r="54734" spans="37:37" ht="12.75">
      <c r="AK54734" s="121"/>
    </row>
    <row r="54735" spans="37:37" ht="12.75">
      <c r="AK54735" s="121"/>
    </row>
    <row r="54736" spans="37:37" ht="12.75">
      <c r="AK54736" s="121"/>
    </row>
    <row r="54737" spans="37:37" ht="12.75">
      <c r="AK54737" s="121"/>
    </row>
    <row r="54738" spans="37:37" ht="12.75">
      <c r="AK54738" s="121"/>
    </row>
    <row r="54739" spans="37:37" ht="12.75">
      <c r="AK54739" s="121"/>
    </row>
    <row r="54740" spans="37:37" ht="12.75">
      <c r="AK54740" s="121"/>
    </row>
    <row r="54741" spans="37:37" ht="12.75">
      <c r="AK54741" s="121"/>
    </row>
    <row r="54742" spans="37:37" ht="12.75">
      <c r="AK54742" s="121"/>
    </row>
    <row r="54743" spans="37:37" ht="12.75">
      <c r="AK54743" s="121"/>
    </row>
    <row r="54744" spans="37:37" ht="12.75">
      <c r="AK54744" s="121"/>
    </row>
    <row r="54745" spans="37:37" ht="12.75">
      <c r="AK54745" s="121"/>
    </row>
    <row r="54746" spans="37:37" ht="12.75">
      <c r="AK54746" s="121"/>
    </row>
    <row r="54747" spans="37:37" ht="12.75">
      <c r="AK54747" s="121"/>
    </row>
    <row r="54748" spans="37:37" ht="12.75">
      <c r="AK54748" s="121"/>
    </row>
    <row r="54749" spans="37:37" ht="12.75">
      <c r="AK54749" s="121"/>
    </row>
    <row r="54750" spans="37:37" ht="12.75">
      <c r="AK54750" s="121"/>
    </row>
    <row r="54751" spans="37:37" ht="12.75">
      <c r="AK54751" s="121"/>
    </row>
    <row r="54752" spans="37:37" ht="12.75">
      <c r="AK54752" s="121"/>
    </row>
    <row r="54753" spans="37:37" ht="12.75">
      <c r="AK54753" s="121"/>
    </row>
    <row r="54754" spans="37:37" ht="12.75">
      <c r="AK54754" s="121"/>
    </row>
    <row r="54755" spans="37:37" ht="12.75">
      <c r="AK54755" s="121"/>
    </row>
    <row r="54756" spans="37:37" ht="12.75">
      <c r="AK54756" s="121"/>
    </row>
    <row r="54757" spans="37:37" ht="12.75">
      <c r="AK54757" s="121"/>
    </row>
    <row r="54758" spans="37:37" ht="12.75">
      <c r="AK54758" s="121"/>
    </row>
    <row r="54759" spans="37:37" ht="12.75">
      <c r="AK54759" s="121"/>
    </row>
    <row r="54760" spans="37:37" ht="12.75">
      <c r="AK54760" s="121"/>
    </row>
    <row r="54761" spans="37:37" ht="12.75">
      <c r="AK54761" s="121"/>
    </row>
    <row r="54762" spans="37:37" ht="12.75">
      <c r="AK54762" s="121"/>
    </row>
    <row r="54763" spans="37:37" ht="12.75">
      <c r="AK54763" s="121"/>
    </row>
    <row r="54764" spans="37:37" ht="12.75">
      <c r="AK54764" s="121"/>
    </row>
    <row r="54765" spans="37:37" ht="12.75">
      <c r="AK54765" s="121"/>
    </row>
    <row r="54766" spans="37:37" ht="12.75">
      <c r="AK54766" s="121"/>
    </row>
    <row r="54767" spans="37:37" ht="12.75">
      <c r="AK54767" s="121"/>
    </row>
    <row r="54768" spans="37:37" ht="12.75">
      <c r="AK54768" s="121"/>
    </row>
    <row r="54769" spans="37:37" ht="12.75">
      <c r="AK54769" s="121"/>
    </row>
    <row r="54770" spans="37:37" ht="12.75">
      <c r="AK54770" s="121"/>
    </row>
    <row r="54771" spans="37:37" ht="12.75">
      <c r="AK54771" s="121"/>
    </row>
    <row r="54772" spans="37:37" ht="12.75">
      <c r="AK54772" s="121"/>
    </row>
    <row r="54773" spans="37:37" ht="12.75">
      <c r="AK54773" s="121"/>
    </row>
    <row r="54774" spans="37:37" ht="12.75">
      <c r="AK54774" s="121"/>
    </row>
    <row r="54775" spans="37:37" ht="12.75">
      <c r="AK54775" s="121"/>
    </row>
    <row r="54776" spans="37:37" ht="12.75">
      <c r="AK54776" s="121"/>
    </row>
    <row r="54777" spans="37:37" ht="12.75">
      <c r="AK54777" s="121"/>
    </row>
    <row r="54778" spans="37:37" ht="12.75">
      <c r="AK54778" s="121"/>
    </row>
    <row r="54779" spans="37:37" ht="12.75">
      <c r="AK54779" s="121"/>
    </row>
    <row r="54780" spans="37:37" ht="12.75">
      <c r="AK54780" s="121"/>
    </row>
    <row r="54781" spans="37:37" ht="12.75">
      <c r="AK54781" s="121"/>
    </row>
    <row r="54782" spans="37:37" ht="12.75">
      <c r="AK54782" s="121"/>
    </row>
    <row r="54783" spans="37:37" ht="12.75">
      <c r="AK54783" s="121"/>
    </row>
    <row r="54784" spans="37:37" ht="12.75">
      <c r="AK54784" s="121"/>
    </row>
    <row r="54785" spans="37:37" ht="12.75">
      <c r="AK54785" s="121"/>
    </row>
    <row r="54786" spans="37:37" ht="12.75">
      <c r="AK54786" s="121"/>
    </row>
    <row r="54787" spans="37:37" ht="12.75">
      <c r="AK54787" s="121"/>
    </row>
    <row r="54788" spans="37:37" ht="12.75">
      <c r="AK54788" s="121"/>
    </row>
    <row r="54789" spans="37:37" ht="12.75">
      <c r="AK54789" s="121"/>
    </row>
    <row r="54790" spans="37:37" ht="12.75">
      <c r="AK54790" s="121"/>
    </row>
    <row r="54791" spans="37:37" ht="12.75">
      <c r="AK54791" s="121"/>
    </row>
    <row r="54792" spans="37:37" ht="12.75">
      <c r="AK54792" s="121"/>
    </row>
    <row r="54793" spans="37:37" ht="12.75">
      <c r="AK54793" s="121"/>
    </row>
    <row r="54794" spans="37:37" ht="12.75">
      <c r="AK54794" s="121"/>
    </row>
    <row r="54795" spans="37:37" ht="12.75">
      <c r="AK54795" s="121"/>
    </row>
    <row r="54796" spans="37:37" ht="12.75">
      <c r="AK54796" s="121"/>
    </row>
    <row r="54797" spans="37:37" ht="12.75">
      <c r="AK54797" s="121"/>
    </row>
    <row r="54798" spans="37:37" ht="12.75">
      <c r="AK54798" s="121"/>
    </row>
    <row r="54799" spans="37:37" ht="12.75">
      <c r="AK54799" s="121"/>
    </row>
    <row r="54800" spans="37:37" ht="12.75">
      <c r="AK54800" s="121"/>
    </row>
    <row r="54801" spans="37:37" ht="12.75">
      <c r="AK54801" s="121"/>
    </row>
    <row r="54802" spans="37:37" ht="12.75">
      <c r="AK54802" s="121"/>
    </row>
    <row r="54803" spans="37:37" ht="12.75">
      <c r="AK54803" s="121"/>
    </row>
    <row r="54804" spans="37:37" ht="12.75">
      <c r="AK54804" s="121"/>
    </row>
    <row r="54805" spans="37:37" ht="12.75">
      <c r="AK54805" s="121"/>
    </row>
    <row r="54806" spans="37:37" ht="12.75">
      <c r="AK54806" s="121"/>
    </row>
    <row r="54807" spans="37:37" ht="12.75">
      <c r="AK54807" s="121"/>
    </row>
    <row r="54808" spans="37:37" ht="12.75">
      <c r="AK54808" s="121"/>
    </row>
    <row r="54809" spans="37:37" ht="12.75">
      <c r="AK54809" s="121"/>
    </row>
    <row r="54810" spans="37:37" ht="12.75">
      <c r="AK54810" s="121"/>
    </row>
    <row r="54811" spans="37:37" ht="12.75">
      <c r="AK54811" s="121"/>
    </row>
    <row r="54812" spans="37:37" ht="12.75">
      <c r="AK54812" s="121"/>
    </row>
    <row r="54813" spans="37:37" ht="12.75">
      <c r="AK54813" s="121"/>
    </row>
    <row r="54814" spans="37:37" ht="12.75">
      <c r="AK54814" s="121"/>
    </row>
    <row r="54815" spans="37:37" ht="12.75">
      <c r="AK54815" s="121"/>
    </row>
    <row r="54816" spans="37:37" ht="12.75">
      <c r="AK54816" s="121"/>
    </row>
    <row r="54817" spans="37:37" ht="12.75">
      <c r="AK54817" s="121"/>
    </row>
    <row r="54818" spans="37:37" ht="12.75">
      <c r="AK54818" s="121"/>
    </row>
    <row r="54819" spans="37:37" ht="12.75">
      <c r="AK54819" s="121"/>
    </row>
    <row r="54820" spans="37:37" ht="12.75">
      <c r="AK54820" s="121"/>
    </row>
    <row r="54821" spans="37:37" ht="12.75">
      <c r="AK54821" s="121"/>
    </row>
    <row r="54822" spans="37:37" ht="12.75">
      <c r="AK54822" s="121"/>
    </row>
    <row r="54823" spans="37:37" ht="12.75">
      <c r="AK54823" s="121"/>
    </row>
    <row r="54824" spans="37:37" ht="12.75">
      <c r="AK54824" s="121"/>
    </row>
    <row r="54825" spans="37:37" ht="12.75">
      <c r="AK54825" s="121"/>
    </row>
    <row r="54826" spans="37:37" ht="12.75">
      <c r="AK54826" s="121"/>
    </row>
    <row r="54827" spans="37:37" ht="12.75">
      <c r="AK54827" s="121"/>
    </row>
    <row r="54828" spans="37:37" ht="12.75">
      <c r="AK54828" s="121"/>
    </row>
    <row r="54829" spans="37:37" ht="12.75">
      <c r="AK54829" s="121"/>
    </row>
    <row r="54830" spans="37:37" ht="12.75">
      <c r="AK54830" s="121"/>
    </row>
    <row r="54831" spans="37:37" ht="12.75">
      <c r="AK54831" s="121"/>
    </row>
    <row r="54832" spans="37:37" ht="12.75">
      <c r="AK54832" s="121"/>
    </row>
    <row r="54833" spans="37:37" ht="12.75">
      <c r="AK54833" s="121"/>
    </row>
    <row r="54834" spans="37:37" ht="12.75">
      <c r="AK54834" s="121"/>
    </row>
    <row r="54835" spans="37:37" ht="12.75">
      <c r="AK54835" s="121"/>
    </row>
    <row r="54836" spans="37:37" ht="12.75">
      <c r="AK54836" s="121"/>
    </row>
    <row r="54837" spans="37:37" ht="12.75">
      <c r="AK54837" s="121"/>
    </row>
    <row r="54838" spans="37:37" ht="12.75">
      <c r="AK54838" s="121"/>
    </row>
    <row r="54839" spans="37:37" ht="12.75">
      <c r="AK54839" s="121"/>
    </row>
    <row r="54840" spans="37:37" ht="12.75">
      <c r="AK54840" s="121"/>
    </row>
    <row r="54841" spans="37:37" ht="12.75">
      <c r="AK54841" s="121"/>
    </row>
    <row r="54842" spans="37:37" ht="12.75">
      <c r="AK54842" s="121"/>
    </row>
    <row r="54843" spans="37:37" ht="12.75">
      <c r="AK54843" s="121"/>
    </row>
    <row r="54844" spans="37:37" ht="12.75">
      <c r="AK54844" s="121"/>
    </row>
    <row r="54845" spans="37:37" ht="12.75">
      <c r="AK54845" s="121"/>
    </row>
    <row r="54846" spans="37:37" ht="12.75">
      <c r="AK54846" s="121"/>
    </row>
    <row r="54847" spans="37:37" ht="12.75">
      <c r="AK54847" s="121"/>
    </row>
    <row r="54848" spans="37:37" ht="12.75">
      <c r="AK54848" s="121"/>
    </row>
    <row r="54849" spans="37:37" ht="12.75">
      <c r="AK54849" s="121"/>
    </row>
    <row r="54850" spans="37:37" ht="12.75">
      <c r="AK54850" s="121"/>
    </row>
    <row r="54851" spans="37:37" ht="12.75">
      <c r="AK54851" s="121"/>
    </row>
    <row r="54852" spans="37:37" ht="12.75">
      <c r="AK54852" s="121"/>
    </row>
    <row r="54853" spans="37:37" ht="12.75">
      <c r="AK54853" s="121"/>
    </row>
    <row r="54854" spans="37:37" ht="12.75">
      <c r="AK54854" s="121"/>
    </row>
    <row r="54855" spans="37:37" ht="12.75">
      <c r="AK54855" s="121"/>
    </row>
    <row r="54856" spans="37:37" ht="12.75">
      <c r="AK54856" s="121"/>
    </row>
    <row r="54857" spans="37:37" ht="12.75">
      <c r="AK54857" s="121"/>
    </row>
    <row r="54858" spans="37:37" ht="12.75">
      <c r="AK54858" s="121"/>
    </row>
    <row r="54859" spans="37:37" ht="12.75">
      <c r="AK54859" s="121"/>
    </row>
    <row r="54860" spans="37:37" ht="12.75">
      <c r="AK54860" s="121"/>
    </row>
    <row r="54861" spans="37:37" ht="12.75">
      <c r="AK54861" s="121"/>
    </row>
    <row r="54862" spans="37:37" ht="12.75">
      <c r="AK54862" s="121"/>
    </row>
    <row r="54863" spans="37:37" ht="12.75">
      <c r="AK54863" s="121"/>
    </row>
    <row r="54864" spans="37:37" ht="12.75">
      <c r="AK54864" s="121"/>
    </row>
    <row r="54865" spans="37:37" ht="12.75">
      <c r="AK54865" s="121"/>
    </row>
    <row r="54866" spans="37:37" ht="12.75">
      <c r="AK54866" s="121"/>
    </row>
    <row r="54867" spans="37:37" ht="12.75">
      <c r="AK54867" s="121"/>
    </row>
    <row r="54868" spans="37:37" ht="12.75">
      <c r="AK54868" s="121"/>
    </row>
    <row r="54869" spans="37:37" ht="12.75">
      <c r="AK54869" s="121"/>
    </row>
    <row r="54870" spans="37:37" ht="12.75">
      <c r="AK54870" s="121"/>
    </row>
    <row r="54871" spans="37:37" ht="12.75">
      <c r="AK54871" s="121"/>
    </row>
    <row r="54872" spans="37:37" ht="12.75">
      <c r="AK54872" s="121"/>
    </row>
    <row r="54873" spans="37:37" ht="12.75">
      <c r="AK54873" s="121"/>
    </row>
    <row r="54874" spans="37:37" ht="12.75">
      <c r="AK54874" s="121"/>
    </row>
    <row r="54875" spans="37:37" ht="12.75">
      <c r="AK54875" s="121"/>
    </row>
    <row r="54876" spans="37:37" ht="12.75">
      <c r="AK54876" s="121"/>
    </row>
    <row r="54877" spans="37:37" ht="12.75">
      <c r="AK54877" s="121"/>
    </row>
    <row r="54878" spans="37:37" ht="12.75">
      <c r="AK54878" s="121"/>
    </row>
    <row r="54879" spans="37:37" ht="12.75">
      <c r="AK54879" s="121"/>
    </row>
    <row r="54880" spans="37:37" ht="12.75">
      <c r="AK54880" s="121"/>
    </row>
    <row r="54881" spans="37:37" ht="12.75">
      <c r="AK54881" s="121"/>
    </row>
    <row r="54882" spans="37:37" ht="12.75">
      <c r="AK54882" s="121"/>
    </row>
    <row r="54883" spans="37:37" ht="12.75">
      <c r="AK54883" s="121"/>
    </row>
    <row r="54884" spans="37:37" ht="12.75">
      <c r="AK54884" s="121"/>
    </row>
    <row r="54885" spans="37:37" ht="12.75">
      <c r="AK54885" s="121"/>
    </row>
    <row r="54886" spans="37:37" ht="12.75">
      <c r="AK54886" s="121"/>
    </row>
    <row r="54887" spans="37:37" ht="12.75">
      <c r="AK54887" s="121"/>
    </row>
    <row r="54888" spans="37:37" ht="12.75">
      <c r="AK54888" s="121"/>
    </row>
    <row r="54889" spans="37:37" ht="12.75">
      <c r="AK54889" s="121"/>
    </row>
    <row r="54890" spans="37:37" ht="12.75">
      <c r="AK54890" s="121"/>
    </row>
    <row r="54891" spans="37:37" ht="12.75">
      <c r="AK54891" s="121"/>
    </row>
    <row r="54892" spans="37:37" ht="12.75">
      <c r="AK54892" s="121"/>
    </row>
    <row r="54893" spans="37:37" ht="12.75">
      <c r="AK54893" s="121"/>
    </row>
    <row r="54894" spans="37:37" ht="12.75">
      <c r="AK54894" s="121"/>
    </row>
    <row r="54895" spans="37:37" ht="12.75">
      <c r="AK54895" s="121"/>
    </row>
    <row r="54896" spans="37:37" ht="12.75">
      <c r="AK54896" s="121"/>
    </row>
    <row r="54897" spans="37:37" ht="12.75">
      <c r="AK54897" s="121"/>
    </row>
    <row r="54898" spans="37:37" ht="12.75">
      <c r="AK54898" s="121"/>
    </row>
    <row r="54899" spans="37:37" ht="12.75">
      <c r="AK54899" s="121"/>
    </row>
    <row r="54900" spans="37:37" ht="12.75">
      <c r="AK54900" s="121"/>
    </row>
    <row r="54901" spans="37:37" ht="12.75">
      <c r="AK54901" s="121"/>
    </row>
    <row r="54902" spans="37:37" ht="12.75">
      <c r="AK54902" s="121"/>
    </row>
    <row r="54903" spans="37:37" ht="12.75">
      <c r="AK54903" s="121"/>
    </row>
    <row r="54904" spans="37:37" ht="12.75">
      <c r="AK54904" s="121"/>
    </row>
    <row r="54905" spans="37:37" ht="12.75">
      <c r="AK54905" s="121"/>
    </row>
    <row r="54906" spans="37:37" ht="12.75">
      <c r="AK54906" s="121"/>
    </row>
    <row r="54907" spans="37:37" ht="12.75">
      <c r="AK54907" s="121"/>
    </row>
    <row r="54908" spans="37:37" ht="12.75">
      <c r="AK54908" s="121"/>
    </row>
    <row r="54909" spans="37:37" ht="12.75">
      <c r="AK54909" s="121"/>
    </row>
    <row r="54910" spans="37:37" ht="12.75">
      <c r="AK54910" s="121"/>
    </row>
    <row r="54911" spans="37:37" ht="12.75">
      <c r="AK54911" s="121"/>
    </row>
    <row r="54912" spans="37:37" ht="12.75">
      <c r="AK54912" s="121"/>
    </row>
    <row r="54913" spans="37:37" ht="12.75">
      <c r="AK54913" s="121"/>
    </row>
    <row r="54914" spans="37:37" ht="12.75">
      <c r="AK54914" s="121"/>
    </row>
    <row r="54915" spans="37:37" ht="12.75">
      <c r="AK54915" s="121"/>
    </row>
    <row r="54916" spans="37:37" ht="12.75">
      <c r="AK54916" s="121"/>
    </row>
    <row r="54917" spans="37:37" ht="12.75">
      <c r="AK54917" s="121"/>
    </row>
    <row r="54918" spans="37:37" ht="12.75">
      <c r="AK54918" s="121"/>
    </row>
    <row r="54919" spans="37:37" ht="12.75">
      <c r="AK54919" s="121"/>
    </row>
    <row r="54920" spans="37:37" ht="12.75">
      <c r="AK54920" s="121"/>
    </row>
    <row r="54921" spans="37:37" ht="12.75">
      <c r="AK54921" s="121"/>
    </row>
    <row r="54922" spans="37:37" ht="12.75">
      <c r="AK54922" s="121"/>
    </row>
    <row r="54923" spans="37:37" ht="12.75">
      <c r="AK54923" s="121"/>
    </row>
    <row r="54924" spans="37:37" ht="12.75">
      <c r="AK54924" s="121"/>
    </row>
    <row r="54925" spans="37:37" ht="12.75">
      <c r="AK54925" s="121"/>
    </row>
    <row r="54926" spans="37:37" ht="12.75">
      <c r="AK54926" s="121"/>
    </row>
    <row r="54927" spans="37:37" ht="12.75">
      <c r="AK54927" s="121"/>
    </row>
    <row r="54928" spans="37:37" ht="12.75">
      <c r="AK54928" s="121"/>
    </row>
    <row r="54929" spans="37:37" ht="12.75">
      <c r="AK54929" s="121"/>
    </row>
    <row r="54930" spans="37:37" ht="12.75">
      <c r="AK54930" s="121"/>
    </row>
    <row r="54931" spans="37:37" ht="12.75">
      <c r="AK54931" s="121"/>
    </row>
    <row r="54932" spans="37:37" ht="12.75">
      <c r="AK54932" s="121"/>
    </row>
    <row r="54933" spans="37:37" ht="12.75">
      <c r="AK54933" s="121"/>
    </row>
    <row r="54934" spans="37:37" ht="12.75">
      <c r="AK54934" s="121"/>
    </row>
    <row r="54935" spans="37:37" ht="12.75">
      <c r="AK54935" s="121"/>
    </row>
    <row r="54936" spans="37:37" ht="12.75">
      <c r="AK54936" s="121"/>
    </row>
    <row r="54937" spans="37:37" ht="12.75">
      <c r="AK54937" s="121"/>
    </row>
    <row r="54938" spans="37:37" ht="12.75">
      <c r="AK54938" s="121"/>
    </row>
    <row r="54939" spans="37:37" ht="12.75">
      <c r="AK54939" s="121"/>
    </row>
    <row r="54940" spans="37:37" ht="12.75">
      <c r="AK54940" s="121"/>
    </row>
    <row r="54941" spans="37:37" ht="12.75">
      <c r="AK54941" s="121"/>
    </row>
    <row r="54942" spans="37:37" ht="12.75">
      <c r="AK54942" s="121"/>
    </row>
    <row r="54943" spans="37:37" ht="12.75">
      <c r="AK54943" s="121"/>
    </row>
    <row r="54944" spans="37:37" ht="12.75">
      <c r="AK54944" s="121"/>
    </row>
    <row r="54945" spans="37:37" ht="12.75">
      <c r="AK54945" s="121"/>
    </row>
    <row r="54946" spans="37:37" ht="12.75">
      <c r="AK54946" s="121"/>
    </row>
    <row r="54947" spans="37:37" ht="12.75">
      <c r="AK54947" s="121"/>
    </row>
    <row r="54948" spans="37:37" ht="12.75">
      <c r="AK54948" s="121"/>
    </row>
    <row r="54949" spans="37:37" ht="12.75">
      <c r="AK54949" s="121"/>
    </row>
    <row r="54950" spans="37:37" ht="12.75">
      <c r="AK54950" s="121"/>
    </row>
    <row r="54951" spans="37:37" ht="12.75">
      <c r="AK54951" s="121"/>
    </row>
    <row r="54952" spans="37:37" ht="12.75">
      <c r="AK54952" s="121"/>
    </row>
    <row r="54953" spans="37:37" ht="12.75">
      <c r="AK54953" s="121"/>
    </row>
    <row r="54954" spans="37:37" ht="12.75">
      <c r="AK54954" s="121"/>
    </row>
    <row r="54955" spans="37:37" ht="12.75">
      <c r="AK54955" s="121"/>
    </row>
    <row r="54956" spans="37:37" ht="12.75">
      <c r="AK54956" s="121"/>
    </row>
    <row r="54957" spans="37:37" ht="12.75">
      <c r="AK54957" s="121"/>
    </row>
    <row r="54958" spans="37:37" ht="12.75">
      <c r="AK54958" s="121"/>
    </row>
    <row r="54959" spans="37:37" ht="12.75">
      <c r="AK54959" s="121"/>
    </row>
    <row r="54960" spans="37:37" ht="12.75">
      <c r="AK54960" s="121"/>
    </row>
    <row r="54961" spans="37:37" ht="12.75">
      <c r="AK54961" s="121"/>
    </row>
    <row r="54962" spans="37:37" ht="12.75">
      <c r="AK54962" s="121"/>
    </row>
    <row r="54963" spans="37:37" ht="12.75">
      <c r="AK54963" s="121"/>
    </row>
    <row r="54964" spans="37:37" ht="12.75">
      <c r="AK54964" s="121"/>
    </row>
    <row r="54965" spans="37:37" ht="12.75">
      <c r="AK54965" s="121"/>
    </row>
    <row r="54966" spans="37:37" ht="12.75">
      <c r="AK54966" s="121"/>
    </row>
    <row r="54967" spans="37:37" ht="12.75">
      <c r="AK54967" s="121"/>
    </row>
    <row r="54968" spans="37:37" ht="12.75">
      <c r="AK54968" s="121"/>
    </row>
    <row r="54969" spans="37:37" ht="12.75">
      <c r="AK54969" s="121"/>
    </row>
    <row r="54970" spans="37:37" ht="12.75">
      <c r="AK54970" s="121"/>
    </row>
    <row r="54971" spans="37:37" ht="12.75">
      <c r="AK54971" s="121"/>
    </row>
    <row r="54972" spans="37:37" ht="12.75">
      <c r="AK54972" s="121"/>
    </row>
    <row r="54973" spans="37:37" ht="12.75">
      <c r="AK54973" s="121"/>
    </row>
    <row r="54974" spans="37:37" ht="12.75">
      <c r="AK54974" s="121"/>
    </row>
    <row r="54975" spans="37:37" ht="12.75">
      <c r="AK54975" s="121"/>
    </row>
    <row r="54976" spans="37:37" ht="12.75">
      <c r="AK54976" s="121"/>
    </row>
    <row r="54977" spans="37:37" ht="12.75">
      <c r="AK54977" s="121"/>
    </row>
    <row r="54978" spans="37:37" ht="12.75">
      <c r="AK54978" s="121"/>
    </row>
    <row r="54979" spans="37:37" ht="12.75">
      <c r="AK54979" s="121"/>
    </row>
    <row r="54980" spans="37:37" ht="12.75">
      <c r="AK54980" s="121"/>
    </row>
    <row r="54981" spans="37:37" ht="12.75">
      <c r="AK54981" s="121"/>
    </row>
    <row r="54982" spans="37:37" ht="12.75">
      <c r="AK54982" s="121"/>
    </row>
    <row r="54983" spans="37:37" ht="12.75">
      <c r="AK54983" s="121"/>
    </row>
    <row r="54984" spans="37:37" ht="12.75">
      <c r="AK54984" s="121"/>
    </row>
    <row r="54985" spans="37:37" ht="12.75">
      <c r="AK54985" s="121"/>
    </row>
    <row r="54986" spans="37:37" ht="12.75">
      <c r="AK54986" s="121"/>
    </row>
    <row r="54987" spans="37:37" ht="12.75">
      <c r="AK54987" s="121"/>
    </row>
    <row r="54988" spans="37:37" ht="12.75">
      <c r="AK54988" s="121"/>
    </row>
    <row r="54989" spans="37:37" ht="12.75">
      <c r="AK54989" s="121"/>
    </row>
    <row r="54990" spans="37:37" ht="12.75">
      <c r="AK54990" s="121"/>
    </row>
    <row r="54991" spans="37:37" ht="12.75">
      <c r="AK54991" s="121"/>
    </row>
    <row r="54992" spans="37:37" ht="12.75">
      <c r="AK54992" s="121"/>
    </row>
    <row r="54993" spans="37:37" ht="12.75">
      <c r="AK54993" s="121"/>
    </row>
    <row r="54994" spans="37:37" ht="12.75">
      <c r="AK54994" s="121"/>
    </row>
    <row r="54995" spans="37:37" ht="12.75">
      <c r="AK54995" s="121"/>
    </row>
    <row r="54996" spans="37:37" ht="12.75">
      <c r="AK54996" s="121"/>
    </row>
    <row r="54997" spans="37:37" ht="12.75">
      <c r="AK54997" s="121"/>
    </row>
    <row r="54998" spans="37:37" ht="12.75">
      <c r="AK54998" s="121"/>
    </row>
    <row r="54999" spans="37:37" ht="12.75">
      <c r="AK54999" s="121"/>
    </row>
    <row r="55000" spans="37:37" ht="12.75">
      <c r="AK55000" s="121"/>
    </row>
    <row r="55001" spans="37:37" ht="12.75">
      <c r="AK55001" s="121"/>
    </row>
    <row r="55002" spans="37:37" ht="12.75">
      <c r="AK55002" s="121"/>
    </row>
    <row r="55003" spans="37:37" ht="12.75">
      <c r="AK55003" s="121"/>
    </row>
    <row r="55004" spans="37:37" ht="12.75">
      <c r="AK55004" s="121"/>
    </row>
    <row r="55005" spans="37:37" ht="12.75">
      <c r="AK55005" s="121"/>
    </row>
    <row r="55006" spans="37:37" ht="12.75">
      <c r="AK55006" s="121"/>
    </row>
    <row r="55007" spans="37:37" ht="12.75">
      <c r="AK55007" s="121"/>
    </row>
    <row r="55008" spans="37:37" ht="12.75">
      <c r="AK55008" s="121"/>
    </row>
    <row r="55009" spans="37:37" ht="12.75">
      <c r="AK55009" s="121"/>
    </row>
    <row r="55010" spans="37:37" ht="12.75">
      <c r="AK55010" s="121"/>
    </row>
    <row r="55011" spans="37:37" ht="12.75">
      <c r="AK55011" s="121"/>
    </row>
    <row r="55012" spans="37:37" ht="12.75">
      <c r="AK55012" s="121"/>
    </row>
    <row r="55013" spans="37:37" ht="12.75">
      <c r="AK55013" s="121"/>
    </row>
    <row r="55014" spans="37:37" ht="12.75">
      <c r="AK55014" s="121"/>
    </row>
    <row r="55015" spans="37:37" ht="12.75">
      <c r="AK55015" s="121"/>
    </row>
    <row r="55016" spans="37:37" ht="12.75">
      <c r="AK55016" s="121"/>
    </row>
    <row r="55017" spans="37:37" ht="12.75">
      <c r="AK55017" s="121"/>
    </row>
    <row r="55018" spans="37:37" ht="12.75">
      <c r="AK55018" s="121"/>
    </row>
    <row r="55019" spans="37:37" ht="12.75">
      <c r="AK55019" s="121"/>
    </row>
    <row r="55020" spans="37:37" ht="12.75">
      <c r="AK55020" s="121"/>
    </row>
    <row r="55021" spans="37:37" ht="12.75">
      <c r="AK55021" s="121"/>
    </row>
    <row r="55022" spans="37:37" ht="12.75">
      <c r="AK55022" s="121"/>
    </row>
    <row r="55023" spans="37:37" ht="12.75">
      <c r="AK55023" s="121"/>
    </row>
    <row r="55024" spans="37:37" ht="12.75">
      <c r="AK55024" s="121"/>
    </row>
    <row r="55025" spans="37:37" ht="12.75">
      <c r="AK55025" s="121"/>
    </row>
    <row r="55026" spans="37:37" ht="12.75">
      <c r="AK55026" s="121"/>
    </row>
    <row r="55027" spans="37:37" ht="12.75">
      <c r="AK55027" s="121"/>
    </row>
    <row r="55028" spans="37:37" ht="12.75">
      <c r="AK55028" s="121"/>
    </row>
    <row r="55029" spans="37:37" ht="12.75">
      <c r="AK55029" s="121"/>
    </row>
    <row r="55030" spans="37:37" ht="12.75">
      <c r="AK55030" s="121"/>
    </row>
    <row r="55031" spans="37:37" ht="12.75">
      <c r="AK55031" s="121"/>
    </row>
    <row r="55032" spans="37:37" ht="12.75">
      <c r="AK55032" s="121"/>
    </row>
    <row r="55033" spans="37:37" ht="12.75">
      <c r="AK55033" s="121"/>
    </row>
    <row r="55034" spans="37:37" ht="12.75">
      <c r="AK55034" s="121"/>
    </row>
    <row r="55035" spans="37:37" ht="12.75">
      <c r="AK55035" s="121"/>
    </row>
    <row r="55036" spans="37:37" ht="12.75">
      <c r="AK55036" s="121"/>
    </row>
    <row r="55037" spans="37:37" ht="12.75">
      <c r="AK55037" s="121"/>
    </row>
    <row r="55038" spans="37:37" ht="12.75">
      <c r="AK55038" s="121"/>
    </row>
    <row r="55039" spans="37:37" ht="12.75">
      <c r="AK55039" s="121"/>
    </row>
    <row r="55040" spans="37:37" ht="12.75">
      <c r="AK55040" s="121"/>
    </row>
    <row r="55041" spans="37:37" ht="12.75">
      <c r="AK55041" s="121"/>
    </row>
    <row r="55042" spans="37:37" ht="12.75">
      <c r="AK55042" s="121"/>
    </row>
    <row r="55043" spans="37:37" ht="12.75">
      <c r="AK55043" s="121"/>
    </row>
    <row r="55044" spans="37:37" ht="12.75">
      <c r="AK55044" s="121"/>
    </row>
    <row r="55045" spans="37:37" ht="12.75">
      <c r="AK55045" s="121"/>
    </row>
    <row r="55046" spans="37:37" ht="12.75">
      <c r="AK55046" s="121"/>
    </row>
    <row r="55047" spans="37:37" ht="12.75">
      <c r="AK55047" s="121"/>
    </row>
    <row r="55048" spans="37:37" ht="12.75">
      <c r="AK55048" s="121"/>
    </row>
    <row r="55049" spans="37:37" ht="12.75">
      <c r="AK55049" s="121"/>
    </row>
    <row r="55050" spans="37:37" ht="12.75">
      <c r="AK55050" s="121"/>
    </row>
    <row r="55051" spans="37:37" ht="12.75">
      <c r="AK55051" s="121"/>
    </row>
    <row r="55052" spans="37:37" ht="12.75">
      <c r="AK55052" s="121"/>
    </row>
    <row r="55053" spans="37:37" ht="12.75">
      <c r="AK55053" s="121"/>
    </row>
    <row r="55054" spans="37:37" ht="12.75">
      <c r="AK55054" s="121"/>
    </row>
    <row r="55055" spans="37:37" ht="12.75">
      <c r="AK55055" s="121"/>
    </row>
    <row r="55056" spans="37:37" ht="12.75">
      <c r="AK55056" s="121"/>
    </row>
    <row r="55057" spans="37:37" ht="12.75">
      <c r="AK55057" s="121"/>
    </row>
    <row r="55058" spans="37:37" ht="12.75">
      <c r="AK55058" s="121"/>
    </row>
    <row r="55059" spans="37:37" ht="12.75">
      <c r="AK55059" s="121"/>
    </row>
    <row r="55060" spans="37:37" ht="12.75">
      <c r="AK55060" s="121"/>
    </row>
    <row r="55061" spans="37:37" ht="12.75">
      <c r="AK55061" s="121"/>
    </row>
    <row r="55062" spans="37:37" ht="12.75">
      <c r="AK55062" s="121"/>
    </row>
    <row r="55063" spans="37:37" ht="12.75">
      <c r="AK55063" s="121"/>
    </row>
    <row r="55064" spans="37:37" ht="12.75">
      <c r="AK55064" s="121"/>
    </row>
    <row r="55065" spans="37:37" ht="12.75">
      <c r="AK55065" s="121"/>
    </row>
    <row r="55066" spans="37:37" ht="12.75">
      <c r="AK55066" s="121"/>
    </row>
    <row r="55067" spans="37:37" ht="12.75">
      <c r="AK55067" s="121"/>
    </row>
    <row r="55068" spans="37:37" ht="12.75">
      <c r="AK55068" s="121"/>
    </row>
    <row r="55069" spans="37:37" ht="12.75">
      <c r="AK55069" s="121"/>
    </row>
    <row r="55070" spans="37:37" ht="12.75">
      <c r="AK55070" s="121"/>
    </row>
    <row r="55071" spans="37:37" ht="12.75">
      <c r="AK55071" s="121"/>
    </row>
    <row r="55072" spans="37:37" ht="12.75">
      <c r="AK55072" s="121"/>
    </row>
    <row r="55073" spans="37:37" ht="12.75">
      <c r="AK55073" s="121"/>
    </row>
    <row r="55074" spans="37:37" ht="12.75">
      <c r="AK55074" s="121"/>
    </row>
    <row r="55075" spans="37:37" ht="12.75">
      <c r="AK55075" s="121"/>
    </row>
    <row r="55076" spans="37:37" ht="12.75">
      <c r="AK55076" s="121"/>
    </row>
    <row r="55077" spans="37:37" ht="12.75">
      <c r="AK55077" s="121"/>
    </row>
    <row r="55078" spans="37:37" ht="12.75">
      <c r="AK55078" s="121"/>
    </row>
    <row r="55079" spans="37:37" ht="12.75">
      <c r="AK55079" s="121"/>
    </row>
    <row r="55080" spans="37:37" ht="12.75">
      <c r="AK55080" s="121"/>
    </row>
    <row r="55081" spans="37:37" ht="12.75">
      <c r="AK55081" s="121"/>
    </row>
    <row r="55082" spans="37:37" ht="12.75">
      <c r="AK55082" s="121"/>
    </row>
    <row r="55083" spans="37:37" ht="12.75">
      <c r="AK55083" s="121"/>
    </row>
    <row r="55084" spans="37:37" ht="12.75">
      <c r="AK55084" s="121"/>
    </row>
    <row r="55085" spans="37:37" ht="12.75">
      <c r="AK55085" s="121"/>
    </row>
    <row r="55086" spans="37:37" ht="12.75">
      <c r="AK55086" s="121"/>
    </row>
    <row r="55087" spans="37:37" ht="12.75">
      <c r="AK55087" s="121"/>
    </row>
    <row r="55088" spans="37:37" ht="12.75">
      <c r="AK55088" s="121"/>
    </row>
    <row r="55089" spans="37:37" ht="12.75">
      <c r="AK55089" s="121"/>
    </row>
    <row r="55090" spans="37:37" ht="12.75">
      <c r="AK55090" s="121"/>
    </row>
    <row r="55091" spans="37:37" ht="12.75">
      <c r="AK55091" s="121"/>
    </row>
    <row r="55092" spans="37:37" ht="12.75">
      <c r="AK55092" s="121"/>
    </row>
    <row r="55093" spans="37:37" ht="12.75">
      <c r="AK55093" s="121"/>
    </row>
    <row r="55094" spans="37:37" ht="12.75">
      <c r="AK55094" s="121"/>
    </row>
    <row r="55095" spans="37:37" ht="12.75">
      <c r="AK55095" s="121"/>
    </row>
    <row r="55096" spans="37:37" ht="12.75">
      <c r="AK55096" s="121"/>
    </row>
    <row r="55097" spans="37:37" ht="12.75">
      <c r="AK55097" s="121"/>
    </row>
    <row r="55098" spans="37:37" ht="12.75">
      <c r="AK55098" s="121"/>
    </row>
    <row r="55099" spans="37:37" ht="12.75">
      <c r="AK55099" s="121"/>
    </row>
    <row r="55100" spans="37:37" ht="12.75">
      <c r="AK55100" s="121"/>
    </row>
    <row r="55101" spans="37:37" ht="12.75">
      <c r="AK55101" s="121"/>
    </row>
    <row r="55102" spans="37:37" ht="12.75">
      <c r="AK55102" s="121"/>
    </row>
    <row r="55103" spans="37:37" ht="12.75">
      <c r="AK55103" s="121"/>
    </row>
    <row r="55104" spans="37:37" ht="12.75">
      <c r="AK55104" s="121"/>
    </row>
    <row r="55105" spans="37:37" ht="12.75">
      <c r="AK55105" s="121"/>
    </row>
    <row r="55106" spans="37:37" ht="12.75">
      <c r="AK55106" s="121"/>
    </row>
    <row r="55107" spans="37:37" ht="12.75">
      <c r="AK55107" s="121"/>
    </row>
    <row r="55108" spans="37:37" ht="12.75">
      <c r="AK55108" s="121"/>
    </row>
    <row r="55109" spans="37:37" ht="12.75">
      <c r="AK55109" s="121"/>
    </row>
    <row r="55110" spans="37:37" ht="12.75">
      <c r="AK55110" s="121"/>
    </row>
    <row r="55111" spans="37:37" ht="12.75">
      <c r="AK55111" s="121"/>
    </row>
    <row r="55112" spans="37:37" ht="12.75">
      <c r="AK55112" s="121"/>
    </row>
    <row r="55113" spans="37:37" ht="12.75">
      <c r="AK55113" s="121"/>
    </row>
    <row r="55114" spans="37:37" ht="12.75">
      <c r="AK55114" s="121"/>
    </row>
    <row r="55115" spans="37:37" ht="12.75">
      <c r="AK55115" s="121"/>
    </row>
    <row r="55116" spans="37:37" ht="12.75">
      <c r="AK55116" s="121"/>
    </row>
    <row r="55117" spans="37:37" ht="12.75">
      <c r="AK55117" s="121"/>
    </row>
    <row r="55118" spans="37:37" ht="12.75">
      <c r="AK55118" s="121"/>
    </row>
    <row r="55119" spans="37:37" ht="12.75">
      <c r="AK55119" s="121"/>
    </row>
    <row r="55120" spans="37:37" ht="12.75">
      <c r="AK55120" s="121"/>
    </row>
    <row r="55121" spans="37:37" ht="12.75">
      <c r="AK55121" s="121"/>
    </row>
    <row r="55122" spans="37:37" ht="12.75">
      <c r="AK55122" s="121"/>
    </row>
    <row r="55123" spans="37:37" ht="12.75">
      <c r="AK55123" s="121"/>
    </row>
    <row r="55124" spans="37:37" ht="12.75">
      <c r="AK55124" s="121"/>
    </row>
    <row r="55125" spans="37:37" ht="12.75">
      <c r="AK55125" s="121"/>
    </row>
    <row r="55126" spans="37:37" ht="12.75">
      <c r="AK55126" s="121"/>
    </row>
    <row r="55127" spans="37:37" ht="12.75">
      <c r="AK55127" s="121"/>
    </row>
    <row r="55128" spans="37:37" ht="12.75">
      <c r="AK55128" s="121"/>
    </row>
    <row r="55129" spans="37:37" ht="12.75">
      <c r="AK55129" s="121"/>
    </row>
    <row r="55130" spans="37:37" ht="12.75">
      <c r="AK55130" s="121"/>
    </row>
    <row r="55131" spans="37:37" ht="12.75">
      <c r="AK55131" s="121"/>
    </row>
    <row r="55132" spans="37:37" ht="12.75">
      <c r="AK55132" s="121"/>
    </row>
    <row r="55133" spans="37:37" ht="12.75">
      <c r="AK55133" s="121"/>
    </row>
    <row r="55134" spans="37:37" ht="12.75">
      <c r="AK55134" s="121"/>
    </row>
    <row r="55135" spans="37:37" ht="12.75">
      <c r="AK55135" s="121"/>
    </row>
    <row r="55136" spans="37:37" ht="12.75">
      <c r="AK55136" s="121"/>
    </row>
    <row r="55137" spans="37:37" ht="12.75">
      <c r="AK55137" s="121"/>
    </row>
    <row r="55138" spans="37:37" ht="12.75">
      <c r="AK55138" s="121"/>
    </row>
    <row r="55139" spans="37:37" ht="12.75">
      <c r="AK55139" s="121"/>
    </row>
    <row r="55140" spans="37:37" ht="12.75">
      <c r="AK55140" s="121"/>
    </row>
    <row r="55141" spans="37:37" ht="12.75">
      <c r="AK55141" s="121"/>
    </row>
    <row r="55142" spans="37:37" ht="12.75">
      <c r="AK55142" s="121"/>
    </row>
    <row r="55143" spans="37:37" ht="12.75">
      <c r="AK55143" s="121"/>
    </row>
    <row r="55144" spans="37:37" ht="12.75">
      <c r="AK55144" s="121"/>
    </row>
    <row r="55145" spans="37:37" ht="12.75">
      <c r="AK55145" s="121"/>
    </row>
    <row r="55146" spans="37:37" ht="12.75">
      <c r="AK55146" s="121"/>
    </row>
    <row r="55147" spans="37:37" ht="12.75">
      <c r="AK55147" s="121"/>
    </row>
    <row r="55148" spans="37:37" ht="12.75">
      <c r="AK55148" s="121"/>
    </row>
    <row r="55149" spans="37:37" ht="12.75">
      <c r="AK55149" s="121"/>
    </row>
    <row r="55150" spans="37:37" ht="12.75">
      <c r="AK55150" s="121"/>
    </row>
    <row r="55151" spans="37:37" ht="12.75">
      <c r="AK55151" s="121"/>
    </row>
    <row r="55152" spans="37:37" ht="12.75">
      <c r="AK55152" s="121"/>
    </row>
    <row r="55153" spans="37:37" ht="12.75">
      <c r="AK55153" s="121"/>
    </row>
    <row r="55154" spans="37:37" ht="12.75">
      <c r="AK55154" s="121"/>
    </row>
    <row r="55155" spans="37:37" ht="12.75">
      <c r="AK55155" s="121"/>
    </row>
    <row r="55156" spans="37:37" ht="12.75">
      <c r="AK55156" s="121"/>
    </row>
    <row r="55157" spans="37:37" ht="12.75">
      <c r="AK55157" s="121"/>
    </row>
    <row r="55158" spans="37:37" ht="12.75">
      <c r="AK55158" s="121"/>
    </row>
    <row r="55159" spans="37:37" ht="12.75">
      <c r="AK55159" s="121"/>
    </row>
    <row r="55160" spans="37:37" ht="12.75">
      <c r="AK55160" s="121"/>
    </row>
    <row r="55161" spans="37:37" ht="12.75">
      <c r="AK55161" s="121"/>
    </row>
    <row r="55162" spans="37:37" ht="12.75">
      <c r="AK55162" s="121"/>
    </row>
    <row r="55163" spans="37:37" ht="12.75">
      <c r="AK55163" s="121"/>
    </row>
    <row r="55164" spans="37:37" ht="12.75">
      <c r="AK55164" s="121"/>
    </row>
    <row r="55165" spans="37:37" ht="12.75">
      <c r="AK55165" s="121"/>
    </row>
    <row r="55166" spans="37:37" ht="12.75">
      <c r="AK55166" s="121"/>
    </row>
    <row r="55167" spans="37:37" ht="12.75">
      <c r="AK55167" s="121"/>
    </row>
    <row r="55168" spans="37:37" ht="12.75">
      <c r="AK55168" s="121"/>
    </row>
    <row r="55169" spans="37:37" ht="12.75">
      <c r="AK55169" s="121"/>
    </row>
    <row r="55170" spans="37:37" ht="12.75">
      <c r="AK55170" s="121"/>
    </row>
    <row r="55171" spans="37:37" ht="12.75">
      <c r="AK55171" s="121"/>
    </row>
    <row r="55172" spans="37:37" ht="12.75">
      <c r="AK55172" s="121"/>
    </row>
    <row r="55173" spans="37:37" ht="12.75">
      <c r="AK55173" s="121"/>
    </row>
    <row r="55174" spans="37:37" ht="12.75">
      <c r="AK55174" s="121"/>
    </row>
    <row r="55175" spans="37:37" ht="12.75">
      <c r="AK55175" s="121"/>
    </row>
    <row r="55176" spans="37:37" ht="12.75">
      <c r="AK55176" s="121"/>
    </row>
    <row r="55177" spans="37:37" ht="12.75">
      <c r="AK55177" s="121"/>
    </row>
    <row r="55178" spans="37:37" ht="12.75">
      <c r="AK55178" s="121"/>
    </row>
    <row r="55179" spans="37:37" ht="12.75">
      <c r="AK55179" s="121"/>
    </row>
    <row r="55180" spans="37:37" ht="12.75">
      <c r="AK55180" s="121"/>
    </row>
    <row r="55181" spans="37:37" ht="12.75">
      <c r="AK55181" s="121"/>
    </row>
    <row r="55182" spans="37:37" ht="12.75">
      <c r="AK55182" s="121"/>
    </row>
    <row r="55183" spans="37:37" ht="12.75">
      <c r="AK55183" s="121"/>
    </row>
    <row r="55184" spans="37:37" ht="12.75">
      <c r="AK55184" s="121"/>
    </row>
    <row r="55185" spans="37:37" ht="12.75">
      <c r="AK55185" s="121"/>
    </row>
    <row r="55186" spans="37:37" ht="12.75">
      <c r="AK55186" s="121"/>
    </row>
    <row r="55187" spans="37:37" ht="12.75">
      <c r="AK55187" s="121"/>
    </row>
    <row r="55188" spans="37:37" ht="12.75">
      <c r="AK55188" s="121"/>
    </row>
    <row r="55189" spans="37:37" ht="12.75">
      <c r="AK55189" s="121"/>
    </row>
    <row r="55190" spans="37:37" ht="12.75">
      <c r="AK55190" s="121"/>
    </row>
    <row r="55191" spans="37:37" ht="12.75">
      <c r="AK55191" s="121"/>
    </row>
    <row r="55192" spans="37:37" ht="12.75">
      <c r="AK55192" s="121"/>
    </row>
    <row r="55193" spans="37:37" ht="12.75">
      <c r="AK55193" s="121"/>
    </row>
    <row r="55194" spans="37:37" ht="12.75">
      <c r="AK55194" s="121"/>
    </row>
    <row r="55195" spans="37:37" ht="12.75">
      <c r="AK55195" s="121"/>
    </row>
    <row r="55196" spans="37:37" ht="12.75">
      <c r="AK55196" s="121"/>
    </row>
    <row r="55197" spans="37:37" ht="12.75">
      <c r="AK55197" s="121"/>
    </row>
    <row r="55198" spans="37:37" ht="12.75">
      <c r="AK55198" s="121"/>
    </row>
    <row r="55199" spans="37:37" ht="12.75">
      <c r="AK55199" s="121"/>
    </row>
    <row r="55200" spans="37:37" ht="12.75">
      <c r="AK55200" s="121"/>
    </row>
    <row r="55201" spans="37:37" ht="12.75">
      <c r="AK55201" s="121"/>
    </row>
    <row r="55202" spans="37:37" ht="12.75">
      <c r="AK55202" s="121"/>
    </row>
    <row r="55203" spans="37:37" ht="12.75">
      <c r="AK55203" s="121"/>
    </row>
    <row r="55204" spans="37:37" ht="12.75">
      <c r="AK55204" s="121"/>
    </row>
    <row r="55205" spans="37:37" ht="12.75">
      <c r="AK55205" s="121"/>
    </row>
    <row r="55206" spans="37:37" ht="12.75">
      <c r="AK55206" s="121"/>
    </row>
    <row r="55207" spans="37:37" ht="12.75">
      <c r="AK55207" s="121"/>
    </row>
    <row r="55208" spans="37:37" ht="12.75">
      <c r="AK55208" s="121"/>
    </row>
    <row r="55209" spans="37:37" ht="12.75">
      <c r="AK55209" s="121"/>
    </row>
    <row r="55210" spans="37:37" ht="12.75">
      <c r="AK55210" s="121"/>
    </row>
    <row r="55211" spans="37:37" ht="12.75">
      <c r="AK55211" s="121"/>
    </row>
    <row r="55212" spans="37:37" ht="12.75">
      <c r="AK55212" s="121"/>
    </row>
    <row r="55213" spans="37:37" ht="12.75">
      <c r="AK55213" s="121"/>
    </row>
    <row r="55214" spans="37:37" ht="12.75">
      <c r="AK55214" s="121"/>
    </row>
    <row r="55215" spans="37:37" ht="12.75">
      <c r="AK55215" s="121"/>
    </row>
    <row r="55216" spans="37:37" ht="12.75">
      <c r="AK55216" s="121"/>
    </row>
    <row r="55217" spans="37:37" ht="12.75">
      <c r="AK55217" s="121"/>
    </row>
    <row r="55218" spans="37:37" ht="12.75">
      <c r="AK55218" s="121"/>
    </row>
    <row r="55219" spans="37:37" ht="12.75">
      <c r="AK55219" s="121"/>
    </row>
    <row r="55220" spans="37:37" ht="12.75">
      <c r="AK55220" s="121"/>
    </row>
    <row r="55221" spans="37:37" ht="12.75">
      <c r="AK55221" s="121"/>
    </row>
    <row r="55222" spans="37:37" ht="12.75">
      <c r="AK55222" s="121"/>
    </row>
    <row r="55223" spans="37:37" ht="12.75">
      <c r="AK55223" s="121"/>
    </row>
    <row r="55224" spans="37:37" ht="12.75">
      <c r="AK55224" s="121"/>
    </row>
    <row r="55225" spans="37:37" ht="12.75">
      <c r="AK55225" s="121"/>
    </row>
    <row r="55226" spans="37:37" ht="12.75">
      <c r="AK55226" s="121"/>
    </row>
    <row r="55227" spans="37:37" ht="12.75">
      <c r="AK55227" s="121"/>
    </row>
    <row r="55228" spans="37:37" ht="12.75">
      <c r="AK55228" s="121"/>
    </row>
    <row r="55229" spans="37:37" ht="12.75">
      <c r="AK55229" s="121"/>
    </row>
    <row r="55230" spans="37:37" ht="12.75">
      <c r="AK55230" s="121"/>
    </row>
    <row r="55231" spans="37:37" ht="12.75">
      <c r="AK55231" s="121"/>
    </row>
    <row r="55232" spans="37:37" ht="12.75">
      <c r="AK55232" s="121"/>
    </row>
    <row r="55233" spans="37:37" ht="12.75">
      <c r="AK55233" s="121"/>
    </row>
    <row r="55234" spans="37:37" ht="12.75">
      <c r="AK55234" s="121"/>
    </row>
    <row r="55235" spans="37:37" ht="12.75">
      <c r="AK55235" s="121"/>
    </row>
    <row r="55236" spans="37:37" ht="12.75">
      <c r="AK55236" s="121"/>
    </row>
    <row r="55237" spans="37:37" ht="12.75">
      <c r="AK55237" s="121"/>
    </row>
    <row r="55238" spans="37:37" ht="12.75">
      <c r="AK55238" s="121"/>
    </row>
    <row r="55239" spans="37:37" ht="12.75">
      <c r="AK55239" s="121"/>
    </row>
    <row r="55240" spans="37:37" ht="12.75">
      <c r="AK55240" s="121"/>
    </row>
    <row r="55241" spans="37:37" ht="12.75">
      <c r="AK55241" s="121"/>
    </row>
    <row r="55242" spans="37:37" ht="12.75">
      <c r="AK55242" s="121"/>
    </row>
    <row r="55243" spans="37:37" ht="12.75">
      <c r="AK55243" s="121"/>
    </row>
    <row r="55244" spans="37:37" ht="12.75">
      <c r="AK55244" s="121"/>
    </row>
    <row r="55245" spans="37:37" ht="12.75">
      <c r="AK55245" s="121"/>
    </row>
    <row r="55246" spans="37:37" ht="12.75">
      <c r="AK55246" s="121"/>
    </row>
    <row r="55247" spans="37:37" ht="12.75">
      <c r="AK55247" s="121"/>
    </row>
    <row r="55248" spans="37:37" ht="12.75">
      <c r="AK55248" s="121"/>
    </row>
    <row r="55249" spans="37:37" ht="12.75">
      <c r="AK55249" s="121"/>
    </row>
    <row r="55250" spans="37:37" ht="12.75">
      <c r="AK55250" s="121"/>
    </row>
    <row r="55251" spans="37:37" ht="12.75">
      <c r="AK55251" s="121"/>
    </row>
    <row r="55252" spans="37:37" ht="12.75">
      <c r="AK55252" s="121"/>
    </row>
    <row r="55253" spans="37:37" ht="12.75">
      <c r="AK55253" s="121"/>
    </row>
    <row r="55254" spans="37:37" ht="12.75">
      <c r="AK55254" s="121"/>
    </row>
    <row r="55255" spans="37:37" ht="12.75">
      <c r="AK55255" s="121"/>
    </row>
    <row r="55256" spans="37:37" ht="12.75">
      <c r="AK55256" s="121"/>
    </row>
    <row r="55257" spans="37:37" ht="12.75">
      <c r="AK55257" s="121"/>
    </row>
    <row r="55258" spans="37:37" ht="12.75">
      <c r="AK55258" s="121"/>
    </row>
    <row r="55259" spans="37:37" ht="12.75">
      <c r="AK55259" s="121"/>
    </row>
    <row r="55260" spans="37:37" ht="12.75">
      <c r="AK55260" s="121"/>
    </row>
    <row r="55261" spans="37:37" ht="12.75">
      <c r="AK55261" s="121"/>
    </row>
    <row r="55262" spans="37:37" ht="12.75">
      <c r="AK55262" s="121"/>
    </row>
    <row r="55263" spans="37:37" ht="12.75">
      <c r="AK55263" s="121"/>
    </row>
    <row r="55264" spans="37:37" ht="12.75">
      <c r="AK55264" s="121"/>
    </row>
    <row r="55265" spans="37:37" ht="12.75">
      <c r="AK55265" s="121"/>
    </row>
    <row r="55266" spans="37:37" ht="12.75">
      <c r="AK55266" s="121"/>
    </row>
    <row r="55267" spans="37:37" ht="12.75">
      <c r="AK55267" s="121"/>
    </row>
    <row r="55268" spans="37:37" ht="12.75">
      <c r="AK55268" s="121"/>
    </row>
    <row r="55269" spans="37:37" ht="12.75">
      <c r="AK55269" s="121"/>
    </row>
    <row r="55270" spans="37:37" ht="12.75">
      <c r="AK55270" s="121"/>
    </row>
    <row r="55271" spans="37:37" ht="12.75">
      <c r="AK55271" s="121"/>
    </row>
    <row r="55272" spans="37:37" ht="12.75">
      <c r="AK55272" s="121"/>
    </row>
    <row r="55273" spans="37:37" ht="12.75">
      <c r="AK55273" s="121"/>
    </row>
    <row r="55274" spans="37:37" ht="12.75">
      <c r="AK55274" s="121"/>
    </row>
    <row r="55275" spans="37:37" ht="12.75">
      <c r="AK55275" s="121"/>
    </row>
    <row r="55276" spans="37:37" ht="12.75">
      <c r="AK55276" s="121"/>
    </row>
    <row r="55277" spans="37:37" ht="12.75">
      <c r="AK55277" s="121"/>
    </row>
    <row r="55278" spans="37:37" ht="12.75">
      <c r="AK55278" s="121"/>
    </row>
    <row r="55279" spans="37:37" ht="12.75">
      <c r="AK55279" s="121"/>
    </row>
    <row r="55280" spans="37:37" ht="12.75">
      <c r="AK55280" s="121"/>
    </row>
    <row r="55281" spans="37:37" ht="12.75">
      <c r="AK55281" s="121"/>
    </row>
    <row r="55282" spans="37:37" ht="12.75">
      <c r="AK55282" s="121"/>
    </row>
    <row r="55283" spans="37:37" ht="12.75">
      <c r="AK55283" s="121"/>
    </row>
    <row r="55284" spans="37:37" ht="12.75">
      <c r="AK55284" s="121"/>
    </row>
    <row r="55285" spans="37:37" ht="12.75">
      <c r="AK55285" s="121"/>
    </row>
    <row r="55286" spans="37:37" ht="12.75">
      <c r="AK55286" s="121"/>
    </row>
    <row r="55287" spans="37:37" ht="12.75">
      <c r="AK55287" s="121"/>
    </row>
    <row r="55288" spans="37:37" ht="12.75">
      <c r="AK55288" s="121"/>
    </row>
    <row r="55289" spans="37:37" ht="12.75">
      <c r="AK55289" s="121"/>
    </row>
    <row r="55290" spans="37:37" ht="12.75">
      <c r="AK55290" s="121"/>
    </row>
    <row r="55291" spans="37:37" ht="12.75">
      <c r="AK55291" s="121"/>
    </row>
    <row r="55292" spans="37:37" ht="12.75">
      <c r="AK55292" s="121"/>
    </row>
    <row r="55293" spans="37:37" ht="12.75">
      <c r="AK55293" s="121"/>
    </row>
    <row r="55294" spans="37:37" ht="12.75">
      <c r="AK55294" s="121"/>
    </row>
    <row r="55295" spans="37:37" ht="12.75">
      <c r="AK55295" s="121"/>
    </row>
    <row r="55296" spans="37:37" ht="12.75">
      <c r="AK55296" s="121"/>
    </row>
    <row r="55297" spans="37:37" ht="12.75">
      <c r="AK55297" s="121"/>
    </row>
    <row r="55298" spans="37:37" ht="12.75">
      <c r="AK55298" s="121"/>
    </row>
    <row r="55299" spans="37:37" ht="12.75">
      <c r="AK55299" s="121"/>
    </row>
    <row r="55300" spans="37:37" ht="12.75">
      <c r="AK55300" s="121"/>
    </row>
    <row r="55301" spans="37:37" ht="12.75">
      <c r="AK55301" s="121"/>
    </row>
    <row r="55302" spans="37:37" ht="12.75">
      <c r="AK55302" s="121"/>
    </row>
    <row r="55303" spans="37:37" ht="12.75">
      <c r="AK55303" s="121"/>
    </row>
    <row r="55304" spans="37:37" ht="12.75">
      <c r="AK55304" s="121"/>
    </row>
    <row r="55305" spans="37:37" ht="12.75">
      <c r="AK55305" s="121"/>
    </row>
    <row r="55306" spans="37:37" ht="12.75">
      <c r="AK55306" s="121"/>
    </row>
    <row r="55307" spans="37:37" ht="12.75">
      <c r="AK55307" s="121"/>
    </row>
    <row r="55308" spans="37:37" ht="12.75">
      <c r="AK55308" s="121"/>
    </row>
    <row r="55309" spans="37:37" ht="12.75">
      <c r="AK55309" s="121"/>
    </row>
    <row r="55310" spans="37:37" ht="12.75">
      <c r="AK55310" s="121"/>
    </row>
    <row r="55311" spans="37:37" ht="12.75">
      <c r="AK55311" s="121"/>
    </row>
    <row r="55312" spans="37:37" ht="12.75">
      <c r="AK55312" s="121"/>
    </row>
    <row r="55313" spans="37:37" ht="12.75">
      <c r="AK55313" s="121"/>
    </row>
    <row r="55314" spans="37:37" ht="12.75">
      <c r="AK55314" s="121"/>
    </row>
    <row r="55315" spans="37:37" ht="12.75">
      <c r="AK55315" s="121"/>
    </row>
    <row r="55316" spans="37:37" ht="12.75">
      <c r="AK55316" s="121"/>
    </row>
    <row r="55317" spans="37:37" ht="12.75">
      <c r="AK55317" s="121"/>
    </row>
    <row r="55318" spans="37:37" ht="12.75">
      <c r="AK55318" s="121"/>
    </row>
    <row r="55319" spans="37:37" ht="12.75">
      <c r="AK55319" s="121"/>
    </row>
    <row r="55320" spans="37:37" ht="12.75">
      <c r="AK55320" s="121"/>
    </row>
    <row r="55321" spans="37:37" ht="12.75">
      <c r="AK55321" s="121"/>
    </row>
    <row r="55322" spans="37:37" ht="12.75">
      <c r="AK55322" s="121"/>
    </row>
    <row r="55323" spans="37:37" ht="12.75">
      <c r="AK55323" s="121"/>
    </row>
    <row r="55324" spans="37:37" ht="12.75">
      <c r="AK55324" s="121"/>
    </row>
    <row r="55325" spans="37:37" ht="12.75">
      <c r="AK55325" s="121"/>
    </row>
    <row r="55326" spans="37:37" ht="12.75">
      <c r="AK55326" s="121"/>
    </row>
    <row r="55327" spans="37:37" ht="12.75">
      <c r="AK55327" s="121"/>
    </row>
    <row r="55328" spans="37:37" ht="12.75">
      <c r="AK55328" s="121"/>
    </row>
    <row r="55329" spans="37:37" ht="12.75">
      <c r="AK55329" s="121"/>
    </row>
    <row r="55330" spans="37:37" ht="12.75">
      <c r="AK55330" s="121"/>
    </row>
    <row r="55331" spans="37:37" ht="12.75">
      <c r="AK55331" s="121"/>
    </row>
    <row r="55332" spans="37:37" ht="12.75">
      <c r="AK55332" s="121"/>
    </row>
    <row r="55333" spans="37:37" ht="12.75">
      <c r="AK55333" s="121"/>
    </row>
    <row r="55334" spans="37:37" ht="12.75">
      <c r="AK55334" s="121"/>
    </row>
    <row r="55335" spans="37:37" ht="12.75">
      <c r="AK55335" s="121"/>
    </row>
    <row r="55336" spans="37:37" ht="12.75">
      <c r="AK55336" s="121"/>
    </row>
    <row r="55337" spans="37:37" ht="12.75">
      <c r="AK55337" s="121"/>
    </row>
    <row r="55338" spans="37:37" ht="12.75">
      <c r="AK55338" s="121"/>
    </row>
    <row r="55339" spans="37:37" ht="12.75">
      <c r="AK55339" s="121"/>
    </row>
    <row r="55340" spans="37:37" ht="12.75">
      <c r="AK55340" s="121"/>
    </row>
    <row r="55341" spans="37:37" ht="12.75">
      <c r="AK55341" s="121"/>
    </row>
    <row r="55342" spans="37:37" ht="12.75">
      <c r="AK55342" s="121"/>
    </row>
    <row r="55343" spans="37:37" ht="12.75">
      <c r="AK55343" s="121"/>
    </row>
    <row r="55344" spans="37:37" ht="12.75">
      <c r="AK55344" s="121"/>
    </row>
    <row r="55345" spans="37:37" ht="12.75">
      <c r="AK55345" s="121"/>
    </row>
    <row r="55346" spans="37:37" ht="12.75">
      <c r="AK55346" s="121"/>
    </row>
    <row r="55347" spans="37:37" ht="12.75">
      <c r="AK55347" s="121"/>
    </row>
    <row r="55348" spans="37:37" ht="12.75">
      <c r="AK55348" s="121"/>
    </row>
    <row r="55349" spans="37:37" ht="12.75">
      <c r="AK55349" s="121"/>
    </row>
    <row r="55350" spans="37:37" ht="12.75">
      <c r="AK55350" s="121"/>
    </row>
    <row r="55351" spans="37:37" ht="12.75">
      <c r="AK55351" s="121"/>
    </row>
    <row r="55352" spans="37:37" ht="12.75">
      <c r="AK55352" s="121"/>
    </row>
    <row r="55353" spans="37:37" ht="12.75">
      <c r="AK55353" s="121"/>
    </row>
    <row r="55354" spans="37:37" ht="12.75">
      <c r="AK55354" s="121"/>
    </row>
    <row r="55355" spans="37:37" ht="12.75">
      <c r="AK55355" s="121"/>
    </row>
    <row r="55356" spans="37:37" ht="12.75">
      <c r="AK55356" s="121"/>
    </row>
    <row r="55357" spans="37:37" ht="12.75">
      <c r="AK55357" s="121"/>
    </row>
    <row r="55358" spans="37:37" ht="12.75">
      <c r="AK55358" s="121"/>
    </row>
    <row r="55359" spans="37:37" ht="12.75">
      <c r="AK55359" s="121"/>
    </row>
    <row r="55360" spans="37:37" ht="12.75">
      <c r="AK55360" s="121"/>
    </row>
    <row r="55361" spans="37:37" ht="12.75">
      <c r="AK55361" s="121"/>
    </row>
    <row r="55362" spans="37:37" ht="12.75">
      <c r="AK55362" s="121"/>
    </row>
    <row r="55363" spans="37:37" ht="12.75">
      <c r="AK55363" s="121"/>
    </row>
    <row r="55364" spans="37:37" ht="12.75">
      <c r="AK55364" s="121"/>
    </row>
    <row r="55365" spans="37:37" ht="12.75">
      <c r="AK55365" s="121"/>
    </row>
    <row r="55366" spans="37:37" ht="12.75">
      <c r="AK55366" s="121"/>
    </row>
    <row r="55367" spans="37:37" ht="12.75">
      <c r="AK55367" s="121"/>
    </row>
    <row r="55368" spans="37:37" ht="12.75">
      <c r="AK55368" s="121"/>
    </row>
    <row r="55369" spans="37:37" ht="12.75">
      <c r="AK55369" s="121"/>
    </row>
    <row r="55370" spans="37:37" ht="12.75">
      <c r="AK55370" s="121"/>
    </row>
    <row r="55371" spans="37:37" ht="12.75">
      <c r="AK55371" s="121"/>
    </row>
    <row r="55372" spans="37:37" ht="12.75">
      <c r="AK55372" s="121"/>
    </row>
    <row r="55373" spans="37:37" ht="12.75">
      <c r="AK55373" s="121"/>
    </row>
    <row r="55374" spans="37:37" ht="12.75">
      <c r="AK55374" s="121"/>
    </row>
    <row r="55375" spans="37:37" ht="12.75">
      <c r="AK55375" s="121"/>
    </row>
    <row r="55376" spans="37:37" ht="12.75">
      <c r="AK55376" s="121"/>
    </row>
    <row r="55377" spans="37:37" ht="12.75">
      <c r="AK55377" s="121"/>
    </row>
    <row r="55378" spans="37:37" ht="12.75">
      <c r="AK55378" s="121"/>
    </row>
    <row r="55379" spans="37:37" ht="12.75">
      <c r="AK55379" s="121"/>
    </row>
    <row r="55380" spans="37:37" ht="12.75">
      <c r="AK55380" s="121"/>
    </row>
    <row r="55381" spans="37:37" ht="12.75">
      <c r="AK55381" s="121"/>
    </row>
    <row r="55382" spans="37:37" ht="12.75">
      <c r="AK55382" s="121"/>
    </row>
    <row r="55383" spans="37:37" ht="12.75">
      <c r="AK55383" s="121"/>
    </row>
    <row r="55384" spans="37:37" ht="12.75">
      <c r="AK55384" s="121"/>
    </row>
    <row r="55385" spans="37:37" ht="12.75">
      <c r="AK55385" s="121"/>
    </row>
    <row r="55386" spans="37:37" ht="12.75">
      <c r="AK55386" s="121"/>
    </row>
    <row r="55387" spans="37:37" ht="12.75">
      <c r="AK55387" s="121"/>
    </row>
    <row r="55388" spans="37:37" ht="12.75">
      <c r="AK55388" s="121"/>
    </row>
    <row r="55389" spans="37:37" ht="12.75">
      <c r="AK55389" s="121"/>
    </row>
    <row r="55390" spans="37:37" ht="12.75">
      <c r="AK55390" s="121"/>
    </row>
    <row r="55391" spans="37:37" ht="12.75">
      <c r="AK55391" s="121"/>
    </row>
    <row r="55392" spans="37:37" ht="12.75">
      <c r="AK55392" s="121"/>
    </row>
    <row r="55393" spans="37:37" ht="12.75">
      <c r="AK55393" s="121"/>
    </row>
    <row r="55394" spans="37:37" ht="12.75">
      <c r="AK55394" s="121"/>
    </row>
    <row r="55395" spans="37:37" ht="12.75">
      <c r="AK55395" s="121"/>
    </row>
    <row r="55396" spans="37:37" ht="12.75">
      <c r="AK55396" s="121"/>
    </row>
    <row r="55397" spans="37:37" ht="12.75">
      <c r="AK55397" s="121"/>
    </row>
    <row r="55398" spans="37:37" ht="12.75">
      <c r="AK55398" s="121"/>
    </row>
    <row r="55399" spans="37:37" ht="12.75">
      <c r="AK55399" s="121"/>
    </row>
    <row r="55400" spans="37:37" ht="12.75">
      <c r="AK55400" s="121"/>
    </row>
    <row r="55401" spans="37:37" ht="12.75">
      <c r="AK55401" s="121"/>
    </row>
    <row r="55402" spans="37:37" ht="12.75">
      <c r="AK55402" s="121"/>
    </row>
    <row r="55403" spans="37:37" ht="12.75">
      <c r="AK55403" s="121"/>
    </row>
    <row r="55404" spans="37:37" ht="12.75">
      <c r="AK55404" s="121"/>
    </row>
    <row r="55405" spans="37:37" ht="12.75">
      <c r="AK55405" s="121"/>
    </row>
    <row r="55406" spans="37:37" ht="12.75">
      <c r="AK55406" s="121"/>
    </row>
    <row r="55407" spans="37:37" ht="12.75">
      <c r="AK55407" s="121"/>
    </row>
    <row r="55408" spans="37:37" ht="12.75">
      <c r="AK55408" s="121"/>
    </row>
    <row r="55409" spans="37:37" ht="12.75">
      <c r="AK55409" s="121"/>
    </row>
    <row r="55410" spans="37:37" ht="12.75">
      <c r="AK55410" s="121"/>
    </row>
    <row r="55411" spans="37:37" ht="12.75">
      <c r="AK55411" s="121"/>
    </row>
    <row r="55412" spans="37:37" ht="12.75">
      <c r="AK55412" s="121"/>
    </row>
    <row r="55413" spans="37:37" ht="12.75">
      <c r="AK55413" s="121"/>
    </row>
    <row r="55414" spans="37:37" ht="12.75">
      <c r="AK55414" s="121"/>
    </row>
    <row r="55415" spans="37:37" ht="12.75">
      <c r="AK55415" s="121"/>
    </row>
    <row r="55416" spans="37:37" ht="12.75">
      <c r="AK55416" s="121"/>
    </row>
    <row r="55417" spans="37:37" ht="12.75">
      <c r="AK55417" s="121"/>
    </row>
    <row r="55418" spans="37:37" ht="12.75">
      <c r="AK55418" s="121"/>
    </row>
    <row r="55419" spans="37:37" ht="12.75">
      <c r="AK55419" s="121"/>
    </row>
    <row r="55420" spans="37:37" ht="12.75">
      <c r="AK55420" s="121"/>
    </row>
    <row r="55421" spans="37:37" ht="12.75">
      <c r="AK55421" s="121"/>
    </row>
    <row r="55422" spans="37:37" ht="12.75">
      <c r="AK55422" s="121"/>
    </row>
    <row r="55423" spans="37:37" ht="12.75">
      <c r="AK55423" s="121"/>
    </row>
    <row r="55424" spans="37:37" ht="12.75">
      <c r="AK55424" s="121"/>
    </row>
    <row r="55425" spans="37:37" ht="12.75">
      <c r="AK55425" s="121"/>
    </row>
    <row r="55426" spans="37:37" ht="12.75">
      <c r="AK55426" s="121"/>
    </row>
    <row r="55427" spans="37:37" ht="12.75">
      <c r="AK55427" s="121"/>
    </row>
    <row r="55428" spans="37:37" ht="12.75">
      <c r="AK55428" s="121"/>
    </row>
    <row r="55429" spans="37:37" ht="12.75">
      <c r="AK55429" s="121"/>
    </row>
    <row r="55430" spans="37:37" ht="12.75">
      <c r="AK55430" s="121"/>
    </row>
    <row r="55431" spans="37:37" ht="12.75">
      <c r="AK55431" s="121"/>
    </row>
    <row r="55432" spans="37:37" ht="12.75">
      <c r="AK55432" s="121"/>
    </row>
    <row r="55433" spans="37:37" ht="12.75">
      <c r="AK55433" s="121"/>
    </row>
    <row r="55434" spans="37:37" ht="12.75">
      <c r="AK55434" s="121"/>
    </row>
    <row r="55435" spans="37:37" ht="12.75">
      <c r="AK55435" s="121"/>
    </row>
    <row r="55436" spans="37:37" ht="12.75">
      <c r="AK55436" s="121"/>
    </row>
    <row r="55437" spans="37:37" ht="12.75">
      <c r="AK55437" s="121"/>
    </row>
    <row r="55438" spans="37:37" ht="12.75">
      <c r="AK55438" s="121"/>
    </row>
    <row r="55439" spans="37:37" ht="12.75">
      <c r="AK55439" s="121"/>
    </row>
    <row r="55440" spans="37:37" ht="12.75">
      <c r="AK55440" s="121"/>
    </row>
    <row r="55441" spans="37:37" ht="12.75">
      <c r="AK55441" s="121"/>
    </row>
    <row r="55442" spans="37:37" ht="12.75">
      <c r="AK55442" s="121"/>
    </row>
    <row r="55443" spans="37:37" ht="12.75">
      <c r="AK55443" s="121"/>
    </row>
    <row r="55444" spans="37:37" ht="12.75">
      <c r="AK55444" s="121"/>
    </row>
    <row r="55445" spans="37:37" ht="12.75">
      <c r="AK55445" s="121"/>
    </row>
    <row r="55446" spans="37:37" ht="12.75">
      <c r="AK55446" s="121"/>
    </row>
    <row r="55447" spans="37:37" ht="12.75">
      <c r="AK55447" s="121"/>
    </row>
    <row r="55448" spans="37:37" ht="12.75">
      <c r="AK55448" s="121"/>
    </row>
    <row r="55449" spans="37:37" ht="12.75">
      <c r="AK55449" s="121"/>
    </row>
    <row r="55450" spans="37:37" ht="12.75">
      <c r="AK55450" s="121"/>
    </row>
    <row r="55451" spans="37:37" ht="12.75">
      <c r="AK55451" s="121"/>
    </row>
    <row r="55452" spans="37:37" ht="12.75">
      <c r="AK55452" s="121"/>
    </row>
    <row r="55453" spans="37:37" ht="12.75">
      <c r="AK55453" s="121"/>
    </row>
    <row r="55454" spans="37:37" ht="12.75">
      <c r="AK55454" s="121"/>
    </row>
    <row r="55455" spans="37:37" ht="12.75">
      <c r="AK55455" s="121"/>
    </row>
    <row r="55456" spans="37:37" ht="12.75">
      <c r="AK55456" s="121"/>
    </row>
    <row r="55457" spans="37:37" ht="12.75">
      <c r="AK55457" s="121"/>
    </row>
    <row r="55458" spans="37:37" ht="12.75">
      <c r="AK55458" s="121"/>
    </row>
    <row r="55459" spans="37:37" ht="12.75">
      <c r="AK55459" s="121"/>
    </row>
    <row r="55460" spans="37:37" ht="12.75">
      <c r="AK55460" s="121"/>
    </row>
    <row r="55461" spans="37:37" ht="12.75">
      <c r="AK55461" s="121"/>
    </row>
    <row r="55462" spans="37:37" ht="12.75">
      <c r="AK55462" s="121"/>
    </row>
    <row r="55463" spans="37:37" ht="12.75">
      <c r="AK55463" s="121"/>
    </row>
    <row r="55464" spans="37:37" ht="12.75">
      <c r="AK55464" s="121"/>
    </row>
    <row r="55465" spans="37:37" ht="12.75">
      <c r="AK55465" s="121"/>
    </row>
    <row r="55466" spans="37:37" ht="12.75">
      <c r="AK55466" s="121"/>
    </row>
    <row r="55467" spans="37:37" ht="12.75">
      <c r="AK55467" s="121"/>
    </row>
    <row r="55468" spans="37:37" ht="12.75">
      <c r="AK55468" s="121"/>
    </row>
    <row r="55469" spans="37:37" ht="12.75">
      <c r="AK55469" s="121"/>
    </row>
    <row r="55470" spans="37:37" ht="12.75">
      <c r="AK55470" s="121"/>
    </row>
    <row r="55471" spans="37:37" ht="12.75">
      <c r="AK55471" s="121"/>
    </row>
    <row r="55472" spans="37:37" ht="12.75">
      <c r="AK55472" s="121"/>
    </row>
    <row r="55473" spans="37:37" ht="12.75">
      <c r="AK55473" s="121"/>
    </row>
    <row r="55474" spans="37:37" ht="12.75">
      <c r="AK55474" s="121"/>
    </row>
    <row r="55475" spans="37:37" ht="12.75">
      <c r="AK55475" s="121"/>
    </row>
    <row r="55476" spans="37:37" ht="12.75">
      <c r="AK55476" s="121"/>
    </row>
    <row r="55477" spans="37:37" ht="12.75">
      <c r="AK55477" s="121"/>
    </row>
    <row r="55478" spans="37:37" ht="12.75">
      <c r="AK55478" s="121"/>
    </row>
    <row r="55479" spans="37:37" ht="12.75">
      <c r="AK55479" s="121"/>
    </row>
    <row r="55480" spans="37:37" ht="12.75">
      <c r="AK55480" s="121"/>
    </row>
    <row r="55481" spans="37:37" ht="12.75">
      <c r="AK55481" s="121"/>
    </row>
    <row r="55482" spans="37:37" ht="12.75">
      <c r="AK55482" s="121"/>
    </row>
    <row r="55483" spans="37:37" ht="12.75">
      <c r="AK55483" s="121"/>
    </row>
    <row r="55484" spans="37:37" ht="12.75">
      <c r="AK55484" s="121"/>
    </row>
    <row r="55485" spans="37:37" ht="12.75">
      <c r="AK55485" s="121"/>
    </row>
    <row r="55486" spans="37:37" ht="12.75">
      <c r="AK55486" s="121"/>
    </row>
    <row r="55487" spans="37:37" ht="12.75">
      <c r="AK55487" s="121"/>
    </row>
    <row r="55488" spans="37:37" ht="12.75">
      <c r="AK55488" s="121"/>
    </row>
    <row r="55489" spans="37:37" ht="12.75">
      <c r="AK55489" s="121"/>
    </row>
    <row r="55490" spans="37:37" ht="12.75">
      <c r="AK55490" s="121"/>
    </row>
    <row r="55491" spans="37:37" ht="12.75">
      <c r="AK55491" s="121"/>
    </row>
    <row r="55492" spans="37:37" ht="12.75">
      <c r="AK55492" s="121"/>
    </row>
    <row r="55493" spans="37:37" ht="12.75">
      <c r="AK55493" s="121"/>
    </row>
    <row r="55494" spans="37:37" ht="12.75">
      <c r="AK55494" s="121"/>
    </row>
    <row r="55495" spans="37:37" ht="12.75">
      <c r="AK55495" s="121"/>
    </row>
    <row r="55496" spans="37:37" ht="12.75">
      <c r="AK55496" s="121"/>
    </row>
    <row r="55497" spans="37:37" ht="12.75">
      <c r="AK55497" s="121"/>
    </row>
    <row r="55498" spans="37:37" ht="12.75">
      <c r="AK55498" s="121"/>
    </row>
    <row r="55499" spans="37:37" ht="12.75">
      <c r="AK55499" s="121"/>
    </row>
    <row r="55500" spans="37:37" ht="12.75">
      <c r="AK55500" s="121"/>
    </row>
    <row r="55501" spans="37:37" ht="12.75">
      <c r="AK55501" s="121"/>
    </row>
    <row r="55502" spans="37:37" ht="12.75">
      <c r="AK55502" s="121"/>
    </row>
    <row r="55503" spans="37:37" ht="12.75">
      <c r="AK55503" s="121"/>
    </row>
    <row r="55504" spans="37:37" ht="12.75">
      <c r="AK55504" s="121"/>
    </row>
    <row r="55505" spans="37:37" ht="12.75">
      <c r="AK55505" s="121"/>
    </row>
    <row r="55506" spans="37:37" ht="12.75">
      <c r="AK55506" s="121"/>
    </row>
    <row r="55507" spans="37:37" ht="12.75">
      <c r="AK55507" s="121"/>
    </row>
    <row r="55508" spans="37:37" ht="12.75">
      <c r="AK55508" s="121"/>
    </row>
    <row r="55509" spans="37:37" ht="12.75">
      <c r="AK55509" s="121"/>
    </row>
    <row r="55510" spans="37:37" ht="12.75">
      <c r="AK55510" s="121"/>
    </row>
    <row r="55511" spans="37:37" ht="12.75">
      <c r="AK55511" s="121"/>
    </row>
    <row r="55512" spans="37:37" ht="12.75">
      <c r="AK55512" s="121"/>
    </row>
    <row r="55513" spans="37:37" ht="12.75">
      <c r="AK55513" s="121"/>
    </row>
    <row r="55514" spans="37:37" ht="12.75">
      <c r="AK55514" s="121"/>
    </row>
    <row r="55515" spans="37:37" ht="12.75">
      <c r="AK55515" s="121"/>
    </row>
    <row r="55516" spans="37:37" ht="12.75">
      <c r="AK55516" s="121"/>
    </row>
    <row r="55517" spans="37:37" ht="12.75">
      <c r="AK55517" s="121"/>
    </row>
    <row r="55518" spans="37:37" ht="12.75">
      <c r="AK55518" s="121"/>
    </row>
    <row r="55519" spans="37:37" ht="12.75">
      <c r="AK55519" s="121"/>
    </row>
    <row r="55520" spans="37:37" ht="12.75">
      <c r="AK55520" s="121"/>
    </row>
    <row r="55521" spans="37:37" ht="12.75">
      <c r="AK55521" s="121"/>
    </row>
    <row r="55522" spans="37:37" ht="12.75">
      <c r="AK55522" s="121"/>
    </row>
    <row r="55523" spans="37:37" ht="12.75">
      <c r="AK55523" s="121"/>
    </row>
    <row r="55524" spans="37:37" ht="12.75">
      <c r="AK55524" s="121"/>
    </row>
    <row r="55525" spans="37:37" ht="12.75">
      <c r="AK55525" s="121"/>
    </row>
    <row r="55526" spans="37:37" ht="12.75">
      <c r="AK55526" s="121"/>
    </row>
    <row r="55527" spans="37:37" ht="12.75">
      <c r="AK55527" s="121"/>
    </row>
    <row r="55528" spans="37:37" ht="12.75">
      <c r="AK55528" s="121"/>
    </row>
    <row r="55529" spans="37:37" ht="12.75">
      <c r="AK55529" s="121"/>
    </row>
    <row r="55530" spans="37:37" ht="12.75">
      <c r="AK55530" s="121"/>
    </row>
    <row r="55531" spans="37:37" ht="12.75">
      <c r="AK55531" s="121"/>
    </row>
    <row r="55532" spans="37:37" ht="12.75">
      <c r="AK55532" s="121"/>
    </row>
    <row r="55533" spans="37:37" ht="12.75">
      <c r="AK55533" s="121"/>
    </row>
    <row r="55534" spans="37:37" ht="12.75">
      <c r="AK55534" s="121"/>
    </row>
    <row r="55535" spans="37:37" ht="12.75">
      <c r="AK55535" s="121"/>
    </row>
    <row r="55536" spans="37:37" ht="12.75">
      <c r="AK55536" s="121"/>
    </row>
    <row r="55537" spans="37:37" ht="12.75">
      <c r="AK55537" s="121"/>
    </row>
    <row r="55538" spans="37:37" ht="12.75">
      <c r="AK55538" s="121"/>
    </row>
    <row r="55539" spans="37:37" ht="12.75">
      <c r="AK55539" s="121"/>
    </row>
    <row r="55540" spans="37:37" ht="12.75">
      <c r="AK55540" s="121"/>
    </row>
    <row r="55541" spans="37:37" ht="12.75">
      <c r="AK55541" s="121"/>
    </row>
    <row r="55542" spans="37:37" ht="12.75">
      <c r="AK55542" s="121"/>
    </row>
    <row r="55543" spans="37:37" ht="12.75">
      <c r="AK55543" s="121"/>
    </row>
    <row r="55544" spans="37:37" ht="12.75">
      <c r="AK55544" s="121"/>
    </row>
    <row r="55545" spans="37:37" ht="12.75">
      <c r="AK55545" s="121"/>
    </row>
    <row r="55546" spans="37:37" ht="12.75">
      <c r="AK55546" s="121"/>
    </row>
    <row r="55547" spans="37:37" ht="12.75">
      <c r="AK55547" s="121"/>
    </row>
    <row r="55548" spans="37:37" ht="12.75">
      <c r="AK55548" s="121"/>
    </row>
    <row r="55549" spans="37:37" ht="12.75">
      <c r="AK55549" s="121"/>
    </row>
    <row r="55550" spans="37:37" ht="12.75">
      <c r="AK55550" s="121"/>
    </row>
    <row r="55551" spans="37:37" ht="12.75">
      <c r="AK55551" s="121"/>
    </row>
    <row r="55552" spans="37:37" ht="12.75">
      <c r="AK55552" s="121"/>
    </row>
    <row r="55553" spans="37:37" ht="12.75">
      <c r="AK55553" s="121"/>
    </row>
    <row r="55554" spans="37:37" ht="12.75">
      <c r="AK55554" s="121"/>
    </row>
    <row r="55555" spans="37:37" ht="12.75">
      <c r="AK55555" s="121"/>
    </row>
    <row r="55556" spans="37:37" ht="12.75">
      <c r="AK55556" s="121"/>
    </row>
    <row r="55557" spans="37:37" ht="12.75">
      <c r="AK55557" s="121"/>
    </row>
    <row r="55558" spans="37:37" ht="12.75">
      <c r="AK55558" s="121"/>
    </row>
    <row r="55559" spans="37:37" ht="12.75">
      <c r="AK55559" s="121"/>
    </row>
    <row r="55560" spans="37:37" ht="12.75">
      <c r="AK55560" s="121"/>
    </row>
    <row r="55561" spans="37:37" ht="12.75">
      <c r="AK55561" s="121"/>
    </row>
    <row r="55562" spans="37:37" ht="12.75">
      <c r="AK55562" s="121"/>
    </row>
    <row r="55563" spans="37:37" ht="12.75">
      <c r="AK55563" s="121"/>
    </row>
    <row r="55564" spans="37:37" ht="12.75">
      <c r="AK55564" s="121"/>
    </row>
    <row r="55565" spans="37:37" ht="12.75">
      <c r="AK55565" s="121"/>
    </row>
    <row r="55566" spans="37:37" ht="12.75">
      <c r="AK55566" s="121"/>
    </row>
    <row r="55567" spans="37:37" ht="12.75">
      <c r="AK55567" s="121"/>
    </row>
    <row r="55568" spans="37:37" ht="12.75">
      <c r="AK55568" s="121"/>
    </row>
    <row r="55569" spans="37:37" ht="12.75">
      <c r="AK55569" s="121"/>
    </row>
    <row r="55570" spans="37:37" ht="12.75">
      <c r="AK55570" s="121"/>
    </row>
    <row r="55571" spans="37:37" ht="12.75">
      <c r="AK55571" s="121"/>
    </row>
    <row r="55572" spans="37:37" ht="12.75">
      <c r="AK55572" s="121"/>
    </row>
    <row r="55573" spans="37:37" ht="12.75">
      <c r="AK55573" s="121"/>
    </row>
    <row r="55574" spans="37:37" ht="12.75">
      <c r="AK55574" s="121"/>
    </row>
    <row r="55575" spans="37:37" ht="12.75">
      <c r="AK55575" s="121"/>
    </row>
    <row r="55576" spans="37:37" ht="12.75">
      <c r="AK55576" s="121"/>
    </row>
    <row r="55577" spans="37:37" ht="12.75">
      <c r="AK55577" s="121"/>
    </row>
    <row r="55578" spans="37:37" ht="12.75">
      <c r="AK55578" s="121"/>
    </row>
    <row r="55579" spans="37:37" ht="12.75">
      <c r="AK55579" s="121"/>
    </row>
    <row r="55580" spans="37:37" ht="12.75">
      <c r="AK55580" s="121"/>
    </row>
    <row r="55581" spans="37:37" ht="12.75">
      <c r="AK55581" s="121"/>
    </row>
    <row r="55582" spans="37:37" ht="12.75">
      <c r="AK55582" s="121"/>
    </row>
    <row r="55583" spans="37:37" ht="12.75">
      <c r="AK55583" s="121"/>
    </row>
    <row r="55584" spans="37:37" ht="12.75">
      <c r="AK55584" s="121"/>
    </row>
    <row r="55585" spans="37:37" ht="12.75">
      <c r="AK55585" s="121"/>
    </row>
    <row r="55586" spans="37:37" ht="12.75">
      <c r="AK55586" s="121"/>
    </row>
    <row r="55587" spans="37:37" ht="12.75">
      <c r="AK55587" s="121"/>
    </row>
    <row r="55588" spans="37:37" ht="12.75">
      <c r="AK55588" s="121"/>
    </row>
    <row r="55589" spans="37:37" ht="12.75">
      <c r="AK55589" s="121"/>
    </row>
    <row r="55590" spans="37:37" ht="12.75">
      <c r="AK55590" s="121"/>
    </row>
    <row r="55591" spans="37:37" ht="12.75">
      <c r="AK55591" s="121"/>
    </row>
    <row r="55592" spans="37:37" ht="12.75">
      <c r="AK55592" s="121"/>
    </row>
    <row r="55593" spans="37:37" ht="12.75">
      <c r="AK55593" s="121"/>
    </row>
    <row r="55594" spans="37:37" ht="12.75">
      <c r="AK55594" s="121"/>
    </row>
    <row r="55595" spans="37:37" ht="12.75">
      <c r="AK55595" s="121"/>
    </row>
    <row r="55596" spans="37:37" ht="12.75">
      <c r="AK55596" s="121"/>
    </row>
    <row r="55597" spans="37:37" ht="12.75">
      <c r="AK55597" s="121"/>
    </row>
    <row r="55598" spans="37:37" ht="12.75">
      <c r="AK55598" s="121"/>
    </row>
    <row r="55599" spans="37:37" ht="12.75">
      <c r="AK55599" s="121"/>
    </row>
    <row r="55600" spans="37:37" ht="12.75">
      <c r="AK55600" s="121"/>
    </row>
    <row r="55601" spans="37:37" ht="12.75">
      <c r="AK55601" s="121"/>
    </row>
    <row r="55602" spans="37:37" ht="12.75">
      <c r="AK55602" s="121"/>
    </row>
    <row r="55603" spans="37:37" ht="12.75">
      <c r="AK55603" s="121"/>
    </row>
    <row r="55604" spans="37:37" ht="12.75">
      <c r="AK55604" s="121"/>
    </row>
    <row r="55605" spans="37:37" ht="12.75">
      <c r="AK55605" s="121"/>
    </row>
    <row r="55606" spans="37:37" ht="12.75">
      <c r="AK55606" s="121"/>
    </row>
    <row r="55607" spans="37:37" ht="12.75">
      <c r="AK55607" s="121"/>
    </row>
    <row r="55608" spans="37:37" ht="12.75">
      <c r="AK55608" s="121"/>
    </row>
    <row r="55609" spans="37:37" ht="12.75">
      <c r="AK55609" s="121"/>
    </row>
    <row r="55610" spans="37:37" ht="12.75">
      <c r="AK55610" s="121"/>
    </row>
    <row r="55611" spans="37:37" ht="12.75">
      <c r="AK55611" s="121"/>
    </row>
    <row r="55612" spans="37:37" ht="12.75">
      <c r="AK55612" s="121"/>
    </row>
    <row r="55613" spans="37:37" ht="12.75">
      <c r="AK55613" s="121"/>
    </row>
    <row r="55614" spans="37:37" ht="12.75">
      <c r="AK55614" s="121"/>
    </row>
    <row r="55615" spans="37:37" ht="12.75">
      <c r="AK55615" s="121"/>
    </row>
    <row r="55616" spans="37:37" ht="12.75">
      <c r="AK55616" s="121"/>
    </row>
    <row r="55617" spans="37:37" ht="12.75">
      <c r="AK55617" s="121"/>
    </row>
    <row r="55618" spans="37:37" ht="12.75">
      <c r="AK55618" s="121"/>
    </row>
    <row r="55619" spans="37:37" ht="12.75">
      <c r="AK55619" s="121"/>
    </row>
    <row r="55620" spans="37:37" ht="12.75">
      <c r="AK55620" s="121"/>
    </row>
    <row r="55621" spans="37:37" ht="12.75">
      <c r="AK55621" s="121"/>
    </row>
    <row r="55622" spans="37:37" ht="12.75">
      <c r="AK55622" s="121"/>
    </row>
    <row r="55623" spans="37:37" ht="12.75">
      <c r="AK55623" s="121"/>
    </row>
    <row r="55624" spans="37:37" ht="12.75">
      <c r="AK55624" s="121"/>
    </row>
    <row r="55625" spans="37:37" ht="12.75">
      <c r="AK55625" s="121"/>
    </row>
    <row r="55626" spans="37:37" ht="12.75">
      <c r="AK55626" s="121"/>
    </row>
    <row r="55627" spans="37:37" ht="12.75">
      <c r="AK55627" s="121"/>
    </row>
    <row r="55628" spans="37:37" ht="12.75">
      <c r="AK55628" s="121"/>
    </row>
    <row r="55629" spans="37:37" ht="12.75">
      <c r="AK55629" s="121"/>
    </row>
    <row r="55630" spans="37:37" ht="12.75">
      <c r="AK55630" s="121"/>
    </row>
    <row r="55631" spans="37:37" ht="12.75">
      <c r="AK55631" s="121"/>
    </row>
    <row r="55632" spans="37:37" ht="12.75">
      <c r="AK55632" s="121"/>
    </row>
    <row r="55633" spans="37:37" ht="12.75">
      <c r="AK55633" s="121"/>
    </row>
    <row r="55634" spans="37:37" ht="12.75">
      <c r="AK55634" s="121"/>
    </row>
    <row r="55635" spans="37:37" ht="12.75">
      <c r="AK55635" s="121"/>
    </row>
    <row r="55636" spans="37:37" ht="12.75">
      <c r="AK55636" s="121"/>
    </row>
    <row r="55637" spans="37:37" ht="12.75">
      <c r="AK55637" s="121"/>
    </row>
    <row r="55638" spans="37:37" ht="12.75">
      <c r="AK55638" s="121"/>
    </row>
    <row r="55639" spans="37:37" ht="12.75">
      <c r="AK55639" s="121"/>
    </row>
    <row r="55640" spans="37:37" ht="12.75">
      <c r="AK55640" s="121"/>
    </row>
    <row r="55641" spans="37:37" ht="12.75">
      <c r="AK55641" s="121"/>
    </row>
    <row r="55642" spans="37:37" ht="12.75">
      <c r="AK55642" s="121"/>
    </row>
    <row r="55643" spans="37:37" ht="12.75">
      <c r="AK55643" s="121"/>
    </row>
    <row r="55644" spans="37:37" ht="12.75">
      <c r="AK55644" s="121"/>
    </row>
    <row r="55645" spans="37:37" ht="12.75">
      <c r="AK55645" s="121"/>
    </row>
    <row r="55646" spans="37:37" ht="12.75">
      <c r="AK55646" s="121"/>
    </row>
    <row r="55647" spans="37:37" ht="12.75">
      <c r="AK55647" s="121"/>
    </row>
    <row r="55648" spans="37:37" ht="12.75">
      <c r="AK55648" s="121"/>
    </row>
    <row r="55649" spans="37:37" ht="12.75">
      <c r="AK55649" s="121"/>
    </row>
    <row r="55650" spans="37:37" ht="12.75">
      <c r="AK55650" s="121"/>
    </row>
    <row r="55651" spans="37:37" ht="12.75">
      <c r="AK55651" s="121"/>
    </row>
    <row r="55652" spans="37:37" ht="12.75">
      <c r="AK55652" s="121"/>
    </row>
    <row r="55653" spans="37:37" ht="12.75">
      <c r="AK55653" s="121"/>
    </row>
    <row r="55654" spans="37:37" ht="12.75">
      <c r="AK55654" s="121"/>
    </row>
    <row r="55655" spans="37:37" ht="12.75">
      <c r="AK55655" s="121"/>
    </row>
    <row r="55656" spans="37:37" ht="12.75">
      <c r="AK55656" s="121"/>
    </row>
    <row r="55657" spans="37:37" ht="12.75">
      <c r="AK55657" s="121"/>
    </row>
    <row r="55658" spans="37:37" ht="12.75">
      <c r="AK55658" s="121"/>
    </row>
    <row r="55659" spans="37:37" ht="12.75">
      <c r="AK55659" s="121"/>
    </row>
    <row r="55660" spans="37:37" ht="12.75">
      <c r="AK55660" s="121"/>
    </row>
    <row r="55661" spans="37:37" ht="12.75">
      <c r="AK55661" s="121"/>
    </row>
    <row r="55662" spans="37:37" ht="12.75">
      <c r="AK55662" s="121"/>
    </row>
    <row r="55663" spans="37:37" ht="12.75">
      <c r="AK55663" s="121"/>
    </row>
    <row r="55664" spans="37:37" ht="12.75">
      <c r="AK55664" s="121"/>
    </row>
    <row r="55665" spans="37:37" ht="12.75">
      <c r="AK55665" s="121"/>
    </row>
    <row r="55666" spans="37:37" ht="12.75">
      <c r="AK55666" s="121"/>
    </row>
    <row r="55667" spans="37:37" ht="12.75">
      <c r="AK55667" s="121"/>
    </row>
    <row r="55668" spans="37:37" ht="12.75">
      <c r="AK55668" s="121"/>
    </row>
    <row r="55669" spans="37:37" ht="12.75">
      <c r="AK55669" s="121"/>
    </row>
    <row r="55670" spans="37:37" ht="12.75">
      <c r="AK55670" s="121"/>
    </row>
    <row r="55671" spans="37:37" ht="12.75">
      <c r="AK55671" s="121"/>
    </row>
    <row r="55672" spans="37:37" ht="12.75">
      <c r="AK55672" s="121"/>
    </row>
    <row r="55673" spans="37:37" ht="12.75">
      <c r="AK55673" s="121"/>
    </row>
    <row r="55674" spans="37:37" ht="12.75">
      <c r="AK55674" s="121"/>
    </row>
    <row r="55675" spans="37:37" ht="12.75">
      <c r="AK55675" s="121"/>
    </row>
    <row r="55676" spans="37:37" ht="12.75">
      <c r="AK55676" s="121"/>
    </row>
    <row r="55677" spans="37:37" ht="12.75">
      <c r="AK55677" s="121"/>
    </row>
    <row r="55678" spans="37:37" ht="12.75">
      <c r="AK55678" s="121"/>
    </row>
    <row r="55679" spans="37:37" ht="12.75">
      <c r="AK55679" s="121"/>
    </row>
    <row r="55680" spans="37:37" ht="12.75">
      <c r="AK55680" s="121"/>
    </row>
    <row r="55681" spans="37:37" ht="12.75">
      <c r="AK55681" s="121"/>
    </row>
    <row r="55682" spans="37:37" ht="12.75">
      <c r="AK55682" s="121"/>
    </row>
    <row r="55683" spans="37:37" ht="12.75">
      <c r="AK55683" s="121"/>
    </row>
    <row r="55684" spans="37:37" ht="12.75">
      <c r="AK55684" s="121"/>
    </row>
    <row r="55685" spans="37:37" ht="12.75">
      <c r="AK55685" s="121"/>
    </row>
    <row r="55686" spans="37:37" ht="12.75">
      <c r="AK55686" s="121"/>
    </row>
    <row r="55687" spans="37:37" ht="12.75">
      <c r="AK55687" s="121"/>
    </row>
    <row r="55688" spans="37:37" ht="12.75">
      <c r="AK55688" s="121"/>
    </row>
    <row r="55689" spans="37:37" ht="12.75">
      <c r="AK55689" s="121"/>
    </row>
    <row r="55690" spans="37:37" ht="12.75">
      <c r="AK55690" s="121"/>
    </row>
    <row r="55691" spans="37:37" ht="12.75">
      <c r="AK55691" s="121"/>
    </row>
    <row r="55692" spans="37:37" ht="12.75">
      <c r="AK55692" s="121"/>
    </row>
    <row r="55693" spans="37:37" ht="12.75">
      <c r="AK55693" s="121"/>
    </row>
    <row r="55694" spans="37:37" ht="12.75">
      <c r="AK55694" s="121"/>
    </row>
    <row r="55695" spans="37:37" ht="12.75">
      <c r="AK55695" s="121"/>
    </row>
    <row r="55696" spans="37:37" ht="12.75">
      <c r="AK55696" s="121"/>
    </row>
    <row r="55697" spans="37:37" ht="12.75">
      <c r="AK55697" s="121"/>
    </row>
    <row r="55698" spans="37:37" ht="12.75">
      <c r="AK55698" s="121"/>
    </row>
    <row r="55699" spans="37:37" ht="12.75">
      <c r="AK55699" s="121"/>
    </row>
    <row r="55700" spans="37:37" ht="12.75">
      <c r="AK55700" s="121"/>
    </row>
    <row r="55701" spans="37:37" ht="12.75">
      <c r="AK55701" s="121"/>
    </row>
    <row r="55702" spans="37:37" ht="12.75">
      <c r="AK55702" s="121"/>
    </row>
    <row r="55703" spans="37:37" ht="12.75">
      <c r="AK55703" s="121"/>
    </row>
    <row r="55704" spans="37:37" ht="12.75">
      <c r="AK55704" s="121"/>
    </row>
    <row r="55705" spans="37:37" ht="12.75">
      <c r="AK55705" s="121"/>
    </row>
    <row r="55706" spans="37:37" ht="12.75">
      <c r="AK55706" s="121"/>
    </row>
    <row r="55707" spans="37:37" ht="12.75">
      <c r="AK55707" s="121"/>
    </row>
    <row r="55708" spans="37:37" ht="12.75">
      <c r="AK55708" s="121"/>
    </row>
    <row r="55709" spans="37:37" ht="12.75">
      <c r="AK55709" s="121"/>
    </row>
    <row r="55710" spans="37:37" ht="12.75">
      <c r="AK55710" s="121"/>
    </row>
    <row r="55711" spans="37:37" ht="12.75">
      <c r="AK55711" s="121"/>
    </row>
    <row r="55712" spans="37:37" ht="12.75">
      <c r="AK55712" s="121"/>
    </row>
    <row r="55713" spans="37:37" ht="12.75">
      <c r="AK55713" s="121"/>
    </row>
    <row r="55714" spans="37:37" ht="12.75">
      <c r="AK55714" s="121"/>
    </row>
    <row r="55715" spans="37:37" ht="12.75">
      <c r="AK55715" s="121"/>
    </row>
    <row r="55716" spans="37:37" ht="12.75">
      <c r="AK55716" s="121"/>
    </row>
    <row r="55717" spans="37:37" ht="12.75">
      <c r="AK55717" s="121"/>
    </row>
    <row r="55718" spans="37:37" ht="12.75">
      <c r="AK55718" s="121"/>
    </row>
    <row r="55719" spans="37:37" ht="12.75">
      <c r="AK55719" s="121"/>
    </row>
    <row r="55720" spans="37:37" ht="12.75">
      <c r="AK55720" s="121"/>
    </row>
    <row r="55721" spans="37:37" ht="12.75">
      <c r="AK55721" s="121"/>
    </row>
    <row r="55722" spans="37:37" ht="12.75">
      <c r="AK55722" s="121"/>
    </row>
    <row r="55723" spans="37:37" ht="12.75">
      <c r="AK55723" s="121"/>
    </row>
    <row r="55724" spans="37:37" ht="12.75">
      <c r="AK55724" s="121"/>
    </row>
    <row r="55725" spans="37:37" ht="12.75">
      <c r="AK55725" s="121"/>
    </row>
    <row r="55726" spans="37:37" ht="12.75">
      <c r="AK55726" s="121"/>
    </row>
    <row r="55727" spans="37:37" ht="12.75">
      <c r="AK55727" s="121"/>
    </row>
    <row r="55728" spans="37:37" ht="12.75">
      <c r="AK55728" s="121"/>
    </row>
    <row r="55729" spans="37:37" ht="12.75">
      <c r="AK55729" s="121"/>
    </row>
    <row r="55730" spans="37:37" ht="12.75">
      <c r="AK55730" s="121"/>
    </row>
    <row r="55731" spans="37:37" ht="12.75">
      <c r="AK55731" s="121"/>
    </row>
    <row r="55732" spans="37:37" ht="12.75">
      <c r="AK55732" s="121"/>
    </row>
    <row r="55733" spans="37:37" ht="12.75">
      <c r="AK55733" s="121"/>
    </row>
    <row r="55734" spans="37:37" ht="12.75">
      <c r="AK55734" s="121"/>
    </row>
    <row r="55735" spans="37:37" ht="12.75">
      <c r="AK55735" s="121"/>
    </row>
    <row r="55736" spans="37:37" ht="12.75">
      <c r="AK55736" s="121"/>
    </row>
    <row r="55737" spans="37:37" ht="12.75">
      <c r="AK55737" s="121"/>
    </row>
    <row r="55738" spans="37:37" ht="12.75">
      <c r="AK55738" s="121"/>
    </row>
    <row r="55739" spans="37:37" ht="12.75">
      <c r="AK55739" s="121"/>
    </row>
    <row r="55740" spans="37:37" ht="12.75">
      <c r="AK55740" s="121"/>
    </row>
    <row r="55741" spans="37:37" ht="12.75">
      <c r="AK55741" s="121"/>
    </row>
    <row r="55742" spans="37:37" ht="12.75">
      <c r="AK55742" s="121"/>
    </row>
    <row r="55743" spans="37:37" ht="12.75">
      <c r="AK55743" s="121"/>
    </row>
    <row r="55744" spans="37:37" ht="12.75">
      <c r="AK55744" s="121"/>
    </row>
    <row r="55745" spans="37:37" ht="12.75">
      <c r="AK55745" s="121"/>
    </row>
    <row r="55746" spans="37:37" ht="12.75">
      <c r="AK55746" s="121"/>
    </row>
    <row r="55747" spans="37:37" ht="12.75">
      <c r="AK55747" s="121"/>
    </row>
    <row r="55748" spans="37:37" ht="12.75">
      <c r="AK55748" s="121"/>
    </row>
    <row r="55749" spans="37:37" ht="12.75">
      <c r="AK55749" s="121"/>
    </row>
    <row r="55750" spans="37:37" ht="12.75">
      <c r="AK55750" s="121"/>
    </row>
    <row r="55751" spans="37:37" ht="12.75">
      <c r="AK55751" s="121"/>
    </row>
    <row r="55752" spans="37:37" ht="12.75">
      <c r="AK55752" s="121"/>
    </row>
    <row r="55753" spans="37:37" ht="12.75">
      <c r="AK55753" s="121"/>
    </row>
    <row r="55754" spans="37:37" ht="12.75">
      <c r="AK55754" s="121"/>
    </row>
    <row r="55755" spans="37:37" ht="12.75">
      <c r="AK55755" s="121"/>
    </row>
    <row r="55756" spans="37:37" ht="12.75">
      <c r="AK55756" s="121"/>
    </row>
    <row r="55757" spans="37:37" ht="12.75">
      <c r="AK55757" s="121"/>
    </row>
    <row r="55758" spans="37:37" ht="12.75">
      <c r="AK55758" s="121"/>
    </row>
    <row r="55759" spans="37:37" ht="12.75">
      <c r="AK55759" s="121"/>
    </row>
    <row r="55760" spans="37:37" ht="12.75">
      <c r="AK55760" s="121"/>
    </row>
    <row r="55761" spans="37:37" ht="12.75">
      <c r="AK55761" s="121"/>
    </row>
    <row r="55762" spans="37:37" ht="12.75">
      <c r="AK55762" s="121"/>
    </row>
    <row r="55763" spans="37:37" ht="12.75">
      <c r="AK55763" s="121"/>
    </row>
    <row r="55764" spans="37:37" ht="12.75">
      <c r="AK55764" s="121"/>
    </row>
    <row r="55765" spans="37:37" ht="12.75">
      <c r="AK55765" s="121"/>
    </row>
    <row r="55766" spans="37:37" ht="12.75">
      <c r="AK55766" s="121"/>
    </row>
    <row r="55767" spans="37:37" ht="12.75">
      <c r="AK55767" s="121"/>
    </row>
    <row r="55768" spans="37:37" ht="12.75">
      <c r="AK55768" s="121"/>
    </row>
    <row r="55769" spans="37:37" ht="12.75">
      <c r="AK55769" s="121"/>
    </row>
    <row r="55770" spans="37:37" ht="12.75">
      <c r="AK55770" s="121"/>
    </row>
    <row r="55771" spans="37:37" ht="12.75">
      <c r="AK55771" s="121"/>
    </row>
    <row r="55772" spans="37:37" ht="12.75">
      <c r="AK55772" s="121"/>
    </row>
    <row r="55773" spans="37:37" ht="12.75">
      <c r="AK55773" s="121"/>
    </row>
    <row r="55774" spans="37:37" ht="12.75">
      <c r="AK55774" s="121"/>
    </row>
    <row r="55775" spans="37:37" ht="12.75">
      <c r="AK55775" s="121"/>
    </row>
    <row r="55776" spans="37:37" ht="12.75">
      <c r="AK55776" s="121"/>
    </row>
    <row r="55777" spans="37:37" ht="12.75">
      <c r="AK55777" s="121"/>
    </row>
    <row r="55778" spans="37:37" ht="12.75">
      <c r="AK55778" s="121"/>
    </row>
    <row r="55779" spans="37:37" ht="12.75">
      <c r="AK55779" s="121"/>
    </row>
    <row r="55780" spans="37:37" ht="12.75">
      <c r="AK55780" s="121"/>
    </row>
    <row r="55781" spans="37:37" ht="12.75">
      <c r="AK55781" s="121"/>
    </row>
    <row r="55782" spans="37:37" ht="12.75">
      <c r="AK55782" s="121"/>
    </row>
    <row r="55783" spans="37:37" ht="12.75">
      <c r="AK55783" s="121"/>
    </row>
    <row r="55784" spans="37:37" ht="12.75">
      <c r="AK55784" s="121"/>
    </row>
    <row r="55785" spans="37:37" ht="12.75">
      <c r="AK55785" s="121"/>
    </row>
    <row r="55786" spans="37:37" ht="12.75">
      <c r="AK55786" s="121"/>
    </row>
    <row r="55787" spans="37:37" ht="12.75">
      <c r="AK55787" s="121"/>
    </row>
    <row r="55788" spans="37:37" ht="12.75">
      <c r="AK55788" s="121"/>
    </row>
    <row r="55789" spans="37:37" ht="12.75">
      <c r="AK55789" s="121"/>
    </row>
    <row r="55790" spans="37:37" ht="12.75">
      <c r="AK55790" s="121"/>
    </row>
    <row r="55791" spans="37:37" ht="12.75">
      <c r="AK55791" s="121"/>
    </row>
    <row r="55792" spans="37:37" ht="12.75">
      <c r="AK55792" s="121"/>
    </row>
    <row r="55793" spans="37:37" ht="12.75">
      <c r="AK55793" s="121"/>
    </row>
    <row r="55794" spans="37:37" ht="12.75">
      <c r="AK55794" s="121"/>
    </row>
    <row r="55795" spans="37:37" ht="12.75">
      <c r="AK55795" s="121"/>
    </row>
    <row r="55796" spans="37:37" ht="12.75">
      <c r="AK55796" s="121"/>
    </row>
    <row r="55797" spans="37:37" ht="12.75">
      <c r="AK55797" s="121"/>
    </row>
    <row r="55798" spans="37:37" ht="12.75">
      <c r="AK55798" s="121"/>
    </row>
    <row r="55799" spans="37:37" ht="12.75">
      <c r="AK55799" s="121"/>
    </row>
    <row r="55800" spans="37:37" ht="12.75">
      <c r="AK55800" s="121"/>
    </row>
    <row r="55801" spans="37:37" ht="12.75">
      <c r="AK55801" s="121"/>
    </row>
    <row r="55802" spans="37:37" ht="12.75">
      <c r="AK55802" s="121"/>
    </row>
    <row r="55803" spans="37:37" ht="12.75">
      <c r="AK55803" s="121"/>
    </row>
    <row r="55804" spans="37:37" ht="12.75">
      <c r="AK55804" s="121"/>
    </row>
    <row r="55805" spans="37:37" ht="12.75">
      <c r="AK55805" s="121"/>
    </row>
    <row r="55806" spans="37:37" ht="12.75">
      <c r="AK55806" s="121"/>
    </row>
    <row r="55807" spans="37:37" ht="12.75">
      <c r="AK55807" s="121"/>
    </row>
    <row r="55808" spans="37:37" ht="12.75">
      <c r="AK55808" s="121"/>
    </row>
    <row r="55809" spans="37:37" ht="12.75">
      <c r="AK55809" s="121"/>
    </row>
    <row r="55810" spans="37:37" ht="12.75">
      <c r="AK55810" s="121"/>
    </row>
    <row r="55811" spans="37:37" ht="12.75">
      <c r="AK55811" s="121"/>
    </row>
    <row r="55812" spans="37:37" ht="12.75">
      <c r="AK55812" s="121"/>
    </row>
    <row r="55813" spans="37:37" ht="12.75">
      <c r="AK55813" s="121"/>
    </row>
    <row r="55814" spans="37:37" ht="12.75">
      <c r="AK55814" s="121"/>
    </row>
    <row r="55815" spans="37:37" ht="12.75">
      <c r="AK55815" s="121"/>
    </row>
    <row r="55816" spans="37:37" ht="12.75">
      <c r="AK55816" s="121"/>
    </row>
    <row r="55817" spans="37:37" ht="12.75">
      <c r="AK55817" s="121"/>
    </row>
    <row r="55818" spans="37:37" ht="12.75">
      <c r="AK55818" s="121"/>
    </row>
    <row r="55819" spans="37:37" ht="12.75">
      <c r="AK55819" s="121"/>
    </row>
    <row r="55820" spans="37:37" ht="12.75">
      <c r="AK55820" s="121"/>
    </row>
    <row r="55821" spans="37:37" ht="12.75">
      <c r="AK55821" s="121"/>
    </row>
    <row r="55822" spans="37:37" ht="12.75">
      <c r="AK55822" s="121"/>
    </row>
    <row r="55823" spans="37:37" ht="12.75">
      <c r="AK55823" s="121"/>
    </row>
    <row r="55824" spans="37:37" ht="12.75">
      <c r="AK55824" s="121"/>
    </row>
    <row r="55825" spans="37:37" ht="12.75">
      <c r="AK55825" s="121"/>
    </row>
    <row r="55826" spans="37:37" ht="12.75">
      <c r="AK55826" s="121"/>
    </row>
    <row r="55827" spans="37:37" ht="12.75">
      <c r="AK55827" s="121"/>
    </row>
    <row r="55828" spans="37:37" ht="12.75">
      <c r="AK55828" s="121"/>
    </row>
    <row r="55829" spans="37:37" ht="12.75">
      <c r="AK55829" s="121"/>
    </row>
    <row r="55830" spans="37:37" ht="12.75">
      <c r="AK55830" s="121"/>
    </row>
    <row r="55831" spans="37:37" ht="12.75">
      <c r="AK55831" s="121"/>
    </row>
    <row r="55832" spans="37:37" ht="12.75">
      <c r="AK55832" s="121"/>
    </row>
    <row r="55833" spans="37:37" ht="12.75">
      <c r="AK55833" s="121"/>
    </row>
    <row r="55834" spans="37:37" ht="12.75">
      <c r="AK55834" s="121"/>
    </row>
    <row r="55835" spans="37:37" ht="12.75">
      <c r="AK55835" s="121"/>
    </row>
    <row r="55836" spans="37:37" ht="12.75">
      <c r="AK55836" s="121"/>
    </row>
    <row r="55837" spans="37:37" ht="12.75">
      <c r="AK55837" s="121"/>
    </row>
    <row r="55838" spans="37:37" ht="12.75">
      <c r="AK55838" s="121"/>
    </row>
    <row r="55839" spans="37:37" ht="12.75">
      <c r="AK55839" s="121"/>
    </row>
    <row r="55840" spans="37:37" ht="12.75">
      <c r="AK55840" s="121"/>
    </row>
    <row r="55841" spans="37:37" ht="12.75">
      <c r="AK55841" s="121"/>
    </row>
    <row r="55842" spans="37:37" ht="12.75">
      <c r="AK55842" s="121"/>
    </row>
    <row r="55843" spans="37:37" ht="12.75">
      <c r="AK55843" s="121"/>
    </row>
    <row r="55844" spans="37:37" ht="12.75">
      <c r="AK55844" s="121"/>
    </row>
    <row r="55845" spans="37:37" ht="12.75">
      <c r="AK55845" s="121"/>
    </row>
    <row r="55846" spans="37:37" ht="12.75">
      <c r="AK55846" s="121"/>
    </row>
    <row r="55847" spans="37:37" ht="12.75">
      <c r="AK55847" s="121"/>
    </row>
    <row r="55848" spans="37:37" ht="12.75">
      <c r="AK55848" s="121"/>
    </row>
    <row r="55849" spans="37:37" ht="12.75">
      <c r="AK55849" s="121"/>
    </row>
    <row r="55850" spans="37:37" ht="12.75">
      <c r="AK55850" s="121"/>
    </row>
    <row r="55851" spans="37:37" ht="12.75">
      <c r="AK55851" s="121"/>
    </row>
    <row r="55852" spans="37:37" ht="12.75">
      <c r="AK55852" s="121"/>
    </row>
    <row r="55853" spans="37:37" ht="12.75">
      <c r="AK55853" s="121"/>
    </row>
    <row r="55854" spans="37:37" ht="12.75">
      <c r="AK55854" s="121"/>
    </row>
    <row r="55855" spans="37:37" ht="12.75">
      <c r="AK55855" s="121"/>
    </row>
    <row r="55856" spans="37:37" ht="12.75">
      <c r="AK55856" s="121"/>
    </row>
    <row r="55857" spans="37:37" ht="12.75">
      <c r="AK55857" s="121"/>
    </row>
    <row r="55858" spans="37:37" ht="12.75">
      <c r="AK55858" s="121"/>
    </row>
    <row r="55859" spans="37:37" ht="12.75">
      <c r="AK55859" s="121"/>
    </row>
    <row r="55860" spans="37:37" ht="12.75">
      <c r="AK55860" s="121"/>
    </row>
    <row r="55861" spans="37:37" ht="12.75">
      <c r="AK55861" s="121"/>
    </row>
    <row r="55862" spans="37:37" ht="12.75">
      <c r="AK55862" s="121"/>
    </row>
    <row r="55863" spans="37:37" ht="12.75">
      <c r="AK55863" s="121"/>
    </row>
    <row r="55864" spans="37:37" ht="12.75">
      <c r="AK55864" s="121"/>
    </row>
    <row r="55865" spans="37:37" ht="12.75">
      <c r="AK55865" s="121"/>
    </row>
    <row r="55866" spans="37:37" ht="12.75">
      <c r="AK55866" s="121"/>
    </row>
    <row r="55867" spans="37:37" ht="12.75">
      <c r="AK55867" s="121"/>
    </row>
    <row r="55868" spans="37:37" ht="12.75">
      <c r="AK55868" s="121"/>
    </row>
    <row r="55869" spans="37:37" ht="12.75">
      <c r="AK55869" s="121"/>
    </row>
    <row r="55870" spans="37:37" ht="12.75">
      <c r="AK55870" s="121"/>
    </row>
    <row r="55871" spans="37:37" ht="12.75">
      <c r="AK55871" s="121"/>
    </row>
    <row r="55872" spans="37:37" ht="12.75">
      <c r="AK55872" s="121"/>
    </row>
    <row r="55873" spans="37:37" ht="12.75">
      <c r="AK55873" s="121"/>
    </row>
    <row r="55874" spans="37:37" ht="12.75">
      <c r="AK55874" s="121"/>
    </row>
    <row r="55875" spans="37:37" ht="12.75">
      <c r="AK55875" s="121"/>
    </row>
    <row r="55876" spans="37:37" ht="12.75">
      <c r="AK55876" s="121"/>
    </row>
    <row r="55877" spans="37:37" ht="12.75">
      <c r="AK55877" s="121"/>
    </row>
    <row r="55878" spans="37:37" ht="12.75">
      <c r="AK55878" s="121"/>
    </row>
    <row r="55879" spans="37:37" ht="12.75">
      <c r="AK55879" s="121"/>
    </row>
    <row r="55880" spans="37:37" ht="12.75">
      <c r="AK55880" s="121"/>
    </row>
    <row r="55881" spans="37:37" ht="12.75">
      <c r="AK55881" s="121"/>
    </row>
    <row r="55882" spans="37:37" ht="12.75">
      <c r="AK55882" s="121"/>
    </row>
    <row r="55883" spans="37:37" ht="12.75">
      <c r="AK55883" s="121"/>
    </row>
    <row r="55884" spans="37:37" ht="12.75">
      <c r="AK55884" s="121"/>
    </row>
    <row r="55885" spans="37:37" ht="12.75">
      <c r="AK55885" s="121"/>
    </row>
    <row r="55886" spans="37:37" ht="12.75">
      <c r="AK55886" s="121"/>
    </row>
    <row r="55887" spans="37:37" ht="12.75">
      <c r="AK55887" s="121"/>
    </row>
    <row r="55888" spans="37:37" ht="12.75">
      <c r="AK55888" s="121"/>
    </row>
    <row r="55889" spans="37:37" ht="12.75">
      <c r="AK55889" s="121"/>
    </row>
    <row r="55890" spans="37:37" ht="12.75">
      <c r="AK55890" s="121"/>
    </row>
    <row r="55891" spans="37:37" ht="12.75">
      <c r="AK55891" s="121"/>
    </row>
    <row r="55892" spans="37:37" ht="12.75">
      <c r="AK55892" s="121"/>
    </row>
    <row r="55893" spans="37:37" ht="12.75">
      <c r="AK55893" s="121"/>
    </row>
    <row r="55894" spans="37:37" ht="12.75">
      <c r="AK55894" s="121"/>
    </row>
    <row r="55895" spans="37:37" ht="12.75">
      <c r="AK55895" s="121"/>
    </row>
    <row r="55896" spans="37:37" ht="12.75">
      <c r="AK55896" s="121"/>
    </row>
    <row r="55897" spans="37:37" ht="12.75">
      <c r="AK55897" s="121"/>
    </row>
    <row r="55898" spans="37:37" ht="12.75">
      <c r="AK55898" s="121"/>
    </row>
    <row r="55899" spans="37:37" ht="12.75">
      <c r="AK55899" s="121"/>
    </row>
    <row r="55900" spans="37:37" ht="12.75">
      <c r="AK55900" s="121"/>
    </row>
    <row r="55901" spans="37:37" ht="12.75">
      <c r="AK55901" s="121"/>
    </row>
    <row r="55902" spans="37:37" ht="12.75">
      <c r="AK55902" s="121"/>
    </row>
    <row r="55903" spans="37:37" ht="12.75">
      <c r="AK55903" s="121"/>
    </row>
    <row r="55904" spans="37:37" ht="12.75">
      <c r="AK55904" s="121"/>
    </row>
    <row r="55905" spans="37:37" ht="12.75">
      <c r="AK55905" s="121"/>
    </row>
    <row r="55906" spans="37:37" ht="12.75">
      <c r="AK55906" s="121"/>
    </row>
    <row r="55907" spans="37:37" ht="12.75">
      <c r="AK55907" s="121"/>
    </row>
    <row r="55908" spans="37:37" ht="12.75">
      <c r="AK55908" s="121"/>
    </row>
    <row r="55909" spans="37:37" ht="12.75">
      <c r="AK55909" s="121"/>
    </row>
    <row r="55910" spans="37:37" ht="12.75">
      <c r="AK55910" s="121"/>
    </row>
    <row r="55911" spans="37:37" ht="12.75">
      <c r="AK55911" s="121"/>
    </row>
    <row r="55912" spans="37:37" ht="12.75">
      <c r="AK55912" s="121"/>
    </row>
    <row r="55913" spans="37:37" ht="12.75">
      <c r="AK55913" s="121"/>
    </row>
    <row r="55914" spans="37:37" ht="12.75">
      <c r="AK55914" s="121"/>
    </row>
    <row r="55915" spans="37:37" ht="12.75">
      <c r="AK55915" s="121"/>
    </row>
    <row r="55916" spans="37:37" ht="12.75">
      <c r="AK55916" s="121"/>
    </row>
    <row r="55917" spans="37:37" ht="12.75">
      <c r="AK55917" s="121"/>
    </row>
    <row r="55918" spans="37:37" ht="12.75">
      <c r="AK55918" s="121"/>
    </row>
    <row r="55919" spans="37:37" ht="12.75">
      <c r="AK55919" s="121"/>
    </row>
    <row r="55920" spans="37:37" ht="12.75">
      <c r="AK55920" s="121"/>
    </row>
    <row r="55921" spans="37:37" ht="12.75">
      <c r="AK55921" s="121"/>
    </row>
    <row r="55922" spans="37:37" ht="12.75">
      <c r="AK55922" s="121"/>
    </row>
    <row r="55923" spans="37:37" ht="12.75">
      <c r="AK55923" s="121"/>
    </row>
    <row r="55924" spans="37:37" ht="12.75">
      <c r="AK55924" s="121"/>
    </row>
    <row r="55925" spans="37:37" ht="12.75">
      <c r="AK55925" s="121"/>
    </row>
    <row r="55926" spans="37:37" ht="12.75">
      <c r="AK55926" s="121"/>
    </row>
    <row r="55927" spans="37:37" ht="12.75">
      <c r="AK55927" s="121"/>
    </row>
    <row r="55928" spans="37:37" ht="12.75">
      <c r="AK55928" s="121"/>
    </row>
    <row r="55929" spans="37:37" ht="12.75">
      <c r="AK55929" s="121"/>
    </row>
    <row r="55930" spans="37:37" ht="12.75">
      <c r="AK55930" s="121"/>
    </row>
    <row r="55931" spans="37:37" ht="12.75">
      <c r="AK55931" s="121"/>
    </row>
    <row r="55932" spans="37:37" ht="12.75">
      <c r="AK55932" s="121"/>
    </row>
    <row r="55933" spans="37:37" ht="12.75">
      <c r="AK55933" s="121"/>
    </row>
    <row r="55934" spans="37:37" ht="12.75">
      <c r="AK55934" s="121"/>
    </row>
    <row r="55935" spans="37:37" ht="12.75">
      <c r="AK55935" s="121"/>
    </row>
    <row r="55936" spans="37:37" ht="12.75">
      <c r="AK55936" s="121"/>
    </row>
    <row r="55937" spans="37:37" ht="12.75">
      <c r="AK55937" s="121"/>
    </row>
    <row r="55938" spans="37:37" ht="12.75">
      <c r="AK55938" s="121"/>
    </row>
    <row r="55939" spans="37:37" ht="12.75">
      <c r="AK55939" s="121"/>
    </row>
    <row r="55940" spans="37:37" ht="12.75">
      <c r="AK55940" s="121"/>
    </row>
    <row r="55941" spans="37:37" ht="12.75">
      <c r="AK55941" s="121"/>
    </row>
    <row r="55942" spans="37:37" ht="12.75">
      <c r="AK55942" s="121"/>
    </row>
    <row r="55943" spans="37:37" ht="12.75">
      <c r="AK55943" s="121"/>
    </row>
    <row r="55944" spans="37:37" ht="12.75">
      <c r="AK55944" s="121"/>
    </row>
    <row r="55945" spans="37:37" ht="12.75">
      <c r="AK55945" s="121"/>
    </row>
    <row r="55946" spans="37:37" ht="12.75">
      <c r="AK55946" s="121"/>
    </row>
    <row r="55947" spans="37:37" ht="12.75">
      <c r="AK55947" s="121"/>
    </row>
    <row r="55948" spans="37:37" ht="12.75">
      <c r="AK55948" s="121"/>
    </row>
    <row r="55949" spans="37:37" ht="12.75">
      <c r="AK55949" s="121"/>
    </row>
    <row r="55950" spans="37:37" ht="12.75">
      <c r="AK55950" s="121"/>
    </row>
    <row r="55951" spans="37:37" ht="12.75">
      <c r="AK55951" s="121"/>
    </row>
    <row r="55952" spans="37:37" ht="12.75">
      <c r="AK55952" s="121"/>
    </row>
    <row r="55953" spans="37:37" ht="12.75">
      <c r="AK55953" s="121"/>
    </row>
    <row r="55954" spans="37:37" ht="12.75">
      <c r="AK55954" s="121"/>
    </row>
    <row r="55955" spans="37:37" ht="12.75">
      <c r="AK55955" s="121"/>
    </row>
    <row r="55956" spans="37:37" ht="12.75">
      <c r="AK55956" s="121"/>
    </row>
    <row r="55957" spans="37:37" ht="12.75">
      <c r="AK55957" s="121"/>
    </row>
    <row r="55958" spans="37:37" ht="12.75">
      <c r="AK55958" s="121"/>
    </row>
    <row r="55959" spans="37:37" ht="12.75">
      <c r="AK55959" s="121"/>
    </row>
    <row r="55960" spans="37:37" ht="12.75">
      <c r="AK55960" s="121"/>
    </row>
    <row r="55961" spans="37:37" ht="12.75">
      <c r="AK55961" s="121"/>
    </row>
    <row r="55962" spans="37:37" ht="12.75">
      <c r="AK55962" s="121"/>
    </row>
    <row r="55963" spans="37:37" ht="12.75">
      <c r="AK55963" s="121"/>
    </row>
    <row r="55964" spans="37:37" ht="12.75">
      <c r="AK55964" s="121"/>
    </row>
    <row r="55965" spans="37:37" ht="12.75">
      <c r="AK55965" s="121"/>
    </row>
    <row r="55966" spans="37:37" ht="12.75">
      <c r="AK55966" s="121"/>
    </row>
    <row r="55967" spans="37:37" ht="12.75">
      <c r="AK55967" s="121"/>
    </row>
    <row r="55968" spans="37:37" ht="12.75">
      <c r="AK55968" s="121"/>
    </row>
    <row r="55969" spans="37:37" ht="12.75">
      <c r="AK55969" s="121"/>
    </row>
    <row r="55970" spans="37:37" ht="12.75">
      <c r="AK55970" s="121"/>
    </row>
    <row r="55971" spans="37:37" ht="12.75">
      <c r="AK55971" s="121"/>
    </row>
    <row r="55972" spans="37:37" ht="12.75">
      <c r="AK55972" s="121"/>
    </row>
    <row r="55973" spans="37:37" ht="12.75">
      <c r="AK55973" s="121"/>
    </row>
    <row r="55974" spans="37:37" ht="12.75">
      <c r="AK55974" s="121"/>
    </row>
    <row r="55975" spans="37:37" ht="12.75">
      <c r="AK55975" s="121"/>
    </row>
    <row r="55976" spans="37:37" ht="12.75">
      <c r="AK55976" s="121"/>
    </row>
    <row r="55977" spans="37:37" ht="12.75">
      <c r="AK55977" s="121"/>
    </row>
    <row r="55978" spans="37:37" ht="12.75">
      <c r="AK55978" s="121"/>
    </row>
    <row r="55979" spans="37:37" ht="12.75">
      <c r="AK55979" s="121"/>
    </row>
    <row r="55980" spans="37:37" ht="12.75">
      <c r="AK55980" s="121"/>
    </row>
    <row r="55981" spans="37:37" ht="12.75">
      <c r="AK55981" s="121"/>
    </row>
    <row r="55982" spans="37:37" ht="12.75">
      <c r="AK55982" s="121"/>
    </row>
    <row r="55983" spans="37:37" ht="12.75">
      <c r="AK55983" s="121"/>
    </row>
    <row r="55984" spans="37:37" ht="12.75">
      <c r="AK55984" s="121"/>
    </row>
    <row r="55985" spans="37:37" ht="12.75">
      <c r="AK55985" s="121"/>
    </row>
    <row r="55986" spans="37:37" ht="12.75">
      <c r="AK55986" s="121"/>
    </row>
    <row r="55987" spans="37:37" ht="12.75">
      <c r="AK55987" s="121"/>
    </row>
    <row r="55988" spans="37:37" ht="12.75">
      <c r="AK55988" s="121"/>
    </row>
    <row r="55989" spans="37:37" ht="12.75">
      <c r="AK55989" s="121"/>
    </row>
    <row r="55990" spans="37:37" ht="12.75">
      <c r="AK55990" s="121"/>
    </row>
    <row r="55991" spans="37:37" ht="12.75">
      <c r="AK55991" s="121"/>
    </row>
    <row r="55992" spans="37:37" ht="12.75">
      <c r="AK55992" s="121"/>
    </row>
    <row r="55993" spans="37:37" ht="12.75">
      <c r="AK55993" s="121"/>
    </row>
    <row r="55994" spans="37:37" ht="12.75">
      <c r="AK55994" s="121"/>
    </row>
    <row r="55995" spans="37:37" ht="12.75">
      <c r="AK55995" s="121"/>
    </row>
    <row r="55996" spans="37:37" ht="12.75">
      <c r="AK55996" s="121"/>
    </row>
    <row r="55997" spans="37:37" ht="12.75">
      <c r="AK55997" s="121"/>
    </row>
    <row r="55998" spans="37:37" ht="12.75">
      <c r="AK55998" s="121"/>
    </row>
    <row r="55999" spans="37:37" ht="12.75">
      <c r="AK55999" s="121"/>
    </row>
    <row r="56000" spans="37:37" ht="12.75">
      <c r="AK56000" s="121"/>
    </row>
    <row r="56001" spans="37:37" ht="12.75">
      <c r="AK56001" s="121"/>
    </row>
    <row r="56002" spans="37:37" ht="12.75">
      <c r="AK56002" s="121"/>
    </row>
    <row r="56003" spans="37:37" ht="12.75">
      <c r="AK56003" s="121"/>
    </row>
    <row r="56004" spans="37:37" ht="12.75">
      <c r="AK56004" s="121"/>
    </row>
    <row r="56005" spans="37:37" ht="12.75">
      <c r="AK56005" s="121"/>
    </row>
    <row r="56006" spans="37:37" ht="12.75">
      <c r="AK56006" s="121"/>
    </row>
    <row r="56007" spans="37:37" ht="12.75">
      <c r="AK56007" s="121"/>
    </row>
    <row r="56008" spans="37:37" ht="12.75">
      <c r="AK56008" s="121"/>
    </row>
    <row r="56009" spans="37:37" ht="12.75">
      <c r="AK56009" s="121"/>
    </row>
    <row r="56010" spans="37:37" ht="12.75">
      <c r="AK56010" s="121"/>
    </row>
    <row r="56011" spans="37:37" ht="12.75">
      <c r="AK56011" s="121"/>
    </row>
    <row r="56012" spans="37:37" ht="12.75">
      <c r="AK56012" s="121"/>
    </row>
    <row r="56013" spans="37:37" ht="12.75">
      <c r="AK56013" s="121"/>
    </row>
    <row r="56014" spans="37:37" ht="12.75">
      <c r="AK56014" s="121"/>
    </row>
    <row r="56015" spans="37:37" ht="12.75">
      <c r="AK56015" s="121"/>
    </row>
    <row r="56016" spans="37:37" ht="12.75">
      <c r="AK56016" s="121"/>
    </row>
    <row r="56017" spans="37:37" ht="12.75">
      <c r="AK56017" s="121"/>
    </row>
    <row r="56018" spans="37:37" ht="12.75">
      <c r="AK56018" s="121"/>
    </row>
    <row r="56019" spans="37:37" ht="12.75">
      <c r="AK56019" s="121"/>
    </row>
    <row r="56020" spans="37:37" ht="12.75">
      <c r="AK56020" s="121"/>
    </row>
    <row r="56021" spans="37:37" ht="12.75">
      <c r="AK56021" s="121"/>
    </row>
    <row r="56022" spans="37:37" ht="12.75">
      <c r="AK56022" s="121"/>
    </row>
    <row r="56023" spans="37:37" ht="12.75">
      <c r="AK56023" s="121"/>
    </row>
    <row r="56024" spans="37:37" ht="12.75">
      <c r="AK56024" s="121"/>
    </row>
    <row r="56025" spans="37:37" ht="12.75">
      <c r="AK56025" s="121"/>
    </row>
    <row r="56026" spans="37:37" ht="12.75">
      <c r="AK56026" s="121"/>
    </row>
    <row r="56027" spans="37:37" ht="12.75">
      <c r="AK56027" s="121"/>
    </row>
    <row r="56028" spans="37:37" ht="12.75">
      <c r="AK56028" s="121"/>
    </row>
    <row r="56029" spans="37:37" ht="12.75">
      <c r="AK56029" s="121"/>
    </row>
    <row r="56030" spans="37:37" ht="12.75">
      <c r="AK56030" s="121"/>
    </row>
    <row r="56031" spans="37:37" ht="12.75">
      <c r="AK56031" s="121"/>
    </row>
    <row r="56032" spans="37:37" ht="12.75">
      <c r="AK56032" s="121"/>
    </row>
    <row r="56033" spans="37:37" ht="12.75">
      <c r="AK56033" s="121"/>
    </row>
    <row r="56034" spans="37:37" ht="12.75">
      <c r="AK56034" s="121"/>
    </row>
    <row r="56035" spans="37:37" ht="12.75">
      <c r="AK56035" s="121"/>
    </row>
    <row r="56036" spans="37:37" ht="12.75">
      <c r="AK56036" s="121"/>
    </row>
    <row r="56037" spans="37:37" ht="12.75">
      <c r="AK56037" s="121"/>
    </row>
    <row r="56038" spans="37:37" ht="12.75">
      <c r="AK56038" s="121"/>
    </row>
    <row r="56039" spans="37:37" ht="12.75">
      <c r="AK56039" s="121"/>
    </row>
    <row r="56040" spans="37:37" ht="12.75">
      <c r="AK56040" s="121"/>
    </row>
    <row r="56041" spans="37:37" ht="12.75">
      <c r="AK56041" s="121"/>
    </row>
    <row r="56042" spans="37:37" ht="12.75">
      <c r="AK56042" s="121"/>
    </row>
    <row r="56043" spans="37:37" ht="12.75">
      <c r="AK56043" s="121"/>
    </row>
    <row r="56044" spans="37:37" ht="12.75">
      <c r="AK56044" s="121"/>
    </row>
    <row r="56045" spans="37:37" ht="12.75">
      <c r="AK56045" s="121"/>
    </row>
    <row r="56046" spans="37:37" ht="12.75">
      <c r="AK56046" s="121"/>
    </row>
    <row r="56047" spans="37:37" ht="12.75">
      <c r="AK56047" s="121"/>
    </row>
    <row r="56048" spans="37:37" ht="12.75">
      <c r="AK56048" s="121"/>
    </row>
    <row r="56049" spans="37:37" ht="12.75">
      <c r="AK56049" s="121"/>
    </row>
    <row r="56050" spans="37:37" ht="12.75">
      <c r="AK56050" s="121"/>
    </row>
    <row r="56051" spans="37:37" ht="12.75">
      <c r="AK56051" s="121"/>
    </row>
    <row r="56052" spans="37:37" ht="12.75">
      <c r="AK56052" s="121"/>
    </row>
    <row r="56053" spans="37:37" ht="12.75">
      <c r="AK56053" s="121"/>
    </row>
    <row r="56054" spans="37:37" ht="12.75">
      <c r="AK56054" s="121"/>
    </row>
    <row r="56055" spans="37:37" ht="12.75">
      <c r="AK56055" s="121"/>
    </row>
    <row r="56056" spans="37:37" ht="12.75">
      <c r="AK56056" s="121"/>
    </row>
    <row r="56057" spans="37:37" ht="12.75">
      <c r="AK56057" s="121"/>
    </row>
    <row r="56058" spans="37:37" ht="12.75">
      <c r="AK56058" s="121"/>
    </row>
    <row r="56059" spans="37:37" ht="12.75">
      <c r="AK56059" s="121"/>
    </row>
    <row r="56060" spans="37:37" ht="12.75">
      <c r="AK56060" s="121"/>
    </row>
    <row r="56061" spans="37:37" ht="12.75">
      <c r="AK56061" s="121"/>
    </row>
    <row r="56062" spans="37:37" ht="12.75">
      <c r="AK56062" s="121"/>
    </row>
    <row r="56063" spans="37:37" ht="12.75">
      <c r="AK56063" s="121"/>
    </row>
    <row r="56064" spans="37:37" ht="12.75">
      <c r="AK56064" s="121"/>
    </row>
    <row r="56065" spans="37:37" ht="12.75">
      <c r="AK56065" s="121"/>
    </row>
    <row r="56066" spans="37:37" ht="12.75">
      <c r="AK56066" s="121"/>
    </row>
    <row r="56067" spans="37:37" ht="12.75">
      <c r="AK56067" s="121"/>
    </row>
    <row r="56068" spans="37:37" ht="12.75">
      <c r="AK56068" s="121"/>
    </row>
    <row r="56069" spans="37:37" ht="12.75">
      <c r="AK56069" s="121"/>
    </row>
    <row r="56070" spans="37:37" ht="12.75">
      <c r="AK56070" s="121"/>
    </row>
    <row r="56071" spans="37:37" ht="12.75">
      <c r="AK56071" s="121"/>
    </row>
    <row r="56072" spans="37:37" ht="12.75">
      <c r="AK56072" s="121"/>
    </row>
    <row r="56073" spans="37:37" ht="12.75">
      <c r="AK56073" s="121"/>
    </row>
    <row r="56074" spans="37:37" ht="12.75">
      <c r="AK56074" s="121"/>
    </row>
    <row r="56075" spans="37:37" ht="12.75">
      <c r="AK56075" s="121"/>
    </row>
    <row r="56076" spans="37:37" ht="12.75">
      <c r="AK56076" s="121"/>
    </row>
    <row r="56077" spans="37:37" ht="12.75">
      <c r="AK56077" s="121"/>
    </row>
    <row r="56078" spans="37:37" ht="12.75">
      <c r="AK56078" s="121"/>
    </row>
    <row r="56079" spans="37:37" ht="12.75">
      <c r="AK56079" s="121"/>
    </row>
    <row r="56080" spans="37:37" ht="12.75">
      <c r="AK56080" s="121"/>
    </row>
    <row r="56081" spans="37:37" ht="12.75">
      <c r="AK56081" s="121"/>
    </row>
    <row r="56082" spans="37:37" ht="12.75">
      <c r="AK56082" s="121"/>
    </row>
    <row r="56083" spans="37:37" ht="12.75">
      <c r="AK56083" s="121"/>
    </row>
    <row r="56084" spans="37:37" ht="12.75">
      <c r="AK56084" s="121"/>
    </row>
    <row r="56085" spans="37:37" ht="12.75">
      <c r="AK56085" s="121"/>
    </row>
    <row r="56086" spans="37:37" ht="12.75">
      <c r="AK56086" s="121"/>
    </row>
    <row r="56087" spans="37:37" ht="12.75">
      <c r="AK56087" s="121"/>
    </row>
    <row r="56088" spans="37:37" ht="12.75">
      <c r="AK56088" s="121"/>
    </row>
    <row r="56089" spans="37:37" ht="12.75">
      <c r="AK56089" s="121"/>
    </row>
    <row r="56090" spans="37:37" ht="12.75">
      <c r="AK56090" s="121"/>
    </row>
    <row r="56091" spans="37:37" ht="12.75">
      <c r="AK56091" s="121"/>
    </row>
    <row r="56092" spans="37:37" ht="12.75">
      <c r="AK56092" s="121"/>
    </row>
    <row r="56093" spans="37:37" ht="12.75">
      <c r="AK56093" s="121"/>
    </row>
    <row r="56094" spans="37:37" ht="12.75">
      <c r="AK56094" s="121"/>
    </row>
    <row r="56095" spans="37:37" ht="12.75">
      <c r="AK56095" s="121"/>
    </row>
    <row r="56096" spans="37:37" ht="12.75">
      <c r="AK56096" s="121"/>
    </row>
    <row r="56097" spans="37:37" ht="12.75">
      <c r="AK56097" s="121"/>
    </row>
    <row r="56098" spans="37:37" ht="12.75">
      <c r="AK56098" s="121"/>
    </row>
    <row r="56099" spans="37:37" ht="12.75">
      <c r="AK56099" s="121"/>
    </row>
    <row r="56100" spans="37:37" ht="12.75">
      <c r="AK56100" s="121"/>
    </row>
    <row r="56101" spans="37:37" ht="12.75">
      <c r="AK56101" s="121"/>
    </row>
    <row r="56102" spans="37:37" ht="12.75">
      <c r="AK56102" s="121"/>
    </row>
    <row r="56103" spans="37:37" ht="12.75">
      <c r="AK56103" s="121"/>
    </row>
    <row r="56104" spans="37:37" ht="12.75">
      <c r="AK56104" s="121"/>
    </row>
    <row r="56105" spans="37:37" ht="12.75">
      <c r="AK56105" s="121"/>
    </row>
    <row r="56106" spans="37:37" ht="12.75">
      <c r="AK56106" s="121"/>
    </row>
    <row r="56107" spans="37:37" ht="12.75">
      <c r="AK56107" s="121"/>
    </row>
    <row r="56108" spans="37:37" ht="12.75">
      <c r="AK56108" s="121"/>
    </row>
    <row r="56109" spans="37:37" ht="12.75">
      <c r="AK56109" s="121"/>
    </row>
    <row r="56110" spans="37:37" ht="12.75">
      <c r="AK56110" s="121"/>
    </row>
    <row r="56111" spans="37:37" ht="12.75">
      <c r="AK56111" s="121"/>
    </row>
    <row r="56112" spans="37:37" ht="12.75">
      <c r="AK56112" s="121"/>
    </row>
    <row r="56113" spans="37:37" ht="12.75">
      <c r="AK56113" s="121"/>
    </row>
    <row r="56114" spans="37:37" ht="12.75">
      <c r="AK56114" s="121"/>
    </row>
    <row r="56115" spans="37:37" ht="12.75">
      <c r="AK56115" s="121"/>
    </row>
    <row r="56116" spans="37:37" ht="12.75">
      <c r="AK56116" s="121"/>
    </row>
    <row r="56117" spans="37:37" ht="12.75">
      <c r="AK56117" s="121"/>
    </row>
    <row r="56118" spans="37:37" ht="12.75">
      <c r="AK56118" s="121"/>
    </row>
    <row r="56119" spans="37:37" ht="12.75">
      <c r="AK56119" s="121"/>
    </row>
    <row r="56120" spans="37:37" ht="12.75">
      <c r="AK56120" s="121"/>
    </row>
    <row r="56121" spans="37:37" ht="12.75">
      <c r="AK56121" s="121"/>
    </row>
    <row r="56122" spans="37:37" ht="12.75">
      <c r="AK56122" s="121"/>
    </row>
    <row r="56123" spans="37:37" ht="12.75">
      <c r="AK56123" s="121"/>
    </row>
    <row r="56124" spans="37:37" ht="12.75">
      <c r="AK56124" s="121"/>
    </row>
    <row r="56125" spans="37:37" ht="12.75">
      <c r="AK56125" s="121"/>
    </row>
    <row r="56126" spans="37:37" ht="12.75">
      <c r="AK56126" s="121"/>
    </row>
    <row r="56127" spans="37:37" ht="12.75">
      <c r="AK56127" s="121"/>
    </row>
    <row r="56128" spans="37:37" ht="12.75">
      <c r="AK56128" s="121"/>
    </row>
    <row r="56129" spans="37:37" ht="12.75">
      <c r="AK56129" s="121"/>
    </row>
    <row r="56130" spans="37:37" ht="12.75">
      <c r="AK56130" s="121"/>
    </row>
    <row r="56131" spans="37:37" ht="12.75">
      <c r="AK56131" s="121"/>
    </row>
    <row r="56132" spans="37:37" ht="12.75">
      <c r="AK56132" s="121"/>
    </row>
    <row r="56133" spans="37:37" ht="12.75">
      <c r="AK56133" s="121"/>
    </row>
    <row r="56134" spans="37:37" ht="12.75">
      <c r="AK56134" s="121"/>
    </row>
    <row r="56135" spans="37:37" ht="12.75">
      <c r="AK56135" s="121"/>
    </row>
    <row r="56136" spans="37:37" ht="12.75">
      <c r="AK56136" s="121"/>
    </row>
    <row r="56137" spans="37:37" ht="12.75">
      <c r="AK56137" s="121"/>
    </row>
    <row r="56138" spans="37:37" ht="12.75">
      <c r="AK56138" s="121"/>
    </row>
    <row r="56139" spans="37:37" ht="12.75">
      <c r="AK56139" s="121"/>
    </row>
    <row r="56140" spans="37:37" ht="12.75">
      <c r="AK56140" s="121"/>
    </row>
    <row r="56141" spans="37:37" ht="12.75">
      <c r="AK56141" s="121"/>
    </row>
    <row r="56142" spans="37:37" ht="12.75">
      <c r="AK56142" s="121"/>
    </row>
    <row r="56143" spans="37:37" ht="12.75">
      <c r="AK56143" s="121"/>
    </row>
    <row r="56144" spans="37:37" ht="12.75">
      <c r="AK56144" s="121"/>
    </row>
    <row r="56145" spans="37:37" ht="12.75">
      <c r="AK56145" s="121"/>
    </row>
    <row r="56146" spans="37:37" ht="12.75">
      <c r="AK56146" s="121"/>
    </row>
    <row r="56147" spans="37:37" ht="12.75">
      <c r="AK56147" s="121"/>
    </row>
    <row r="56148" spans="37:37" ht="12.75">
      <c r="AK56148" s="121"/>
    </row>
    <row r="56149" spans="37:37" ht="12.75">
      <c r="AK56149" s="121"/>
    </row>
    <row r="56150" spans="37:37" ht="12.75">
      <c r="AK56150" s="121"/>
    </row>
    <row r="56151" spans="37:37" ht="12.75">
      <c r="AK56151" s="121"/>
    </row>
    <row r="56152" spans="37:37" ht="12.75">
      <c r="AK56152" s="121"/>
    </row>
    <row r="56153" spans="37:37" ht="12.75">
      <c r="AK56153" s="121"/>
    </row>
    <row r="56154" spans="37:37" ht="12.75">
      <c r="AK56154" s="121"/>
    </row>
    <row r="56155" spans="37:37" ht="12.75">
      <c r="AK56155" s="121"/>
    </row>
    <row r="56156" spans="37:37" ht="12.75">
      <c r="AK56156" s="121"/>
    </row>
    <row r="56157" spans="37:37" ht="12.75">
      <c r="AK56157" s="121"/>
    </row>
    <row r="56158" spans="37:37" ht="12.75">
      <c r="AK56158" s="121"/>
    </row>
    <row r="56159" spans="37:37" ht="12.75">
      <c r="AK56159" s="121"/>
    </row>
    <row r="56160" spans="37:37" ht="12.75">
      <c r="AK56160" s="121"/>
    </row>
    <row r="56161" spans="37:37" ht="12.75">
      <c r="AK56161" s="121"/>
    </row>
    <row r="56162" spans="37:37" ht="12.75">
      <c r="AK56162" s="121"/>
    </row>
    <row r="56163" spans="37:37" ht="12.75">
      <c r="AK56163" s="121"/>
    </row>
    <row r="56164" spans="37:37" ht="12.75">
      <c r="AK56164" s="121"/>
    </row>
    <row r="56165" spans="37:37" ht="12.75">
      <c r="AK56165" s="121"/>
    </row>
    <row r="56166" spans="37:37" ht="12.75">
      <c r="AK56166" s="121"/>
    </row>
    <row r="56167" spans="37:37" ht="12.75">
      <c r="AK56167" s="121"/>
    </row>
    <row r="56168" spans="37:37" ht="12.75">
      <c r="AK56168" s="121"/>
    </row>
    <row r="56169" spans="37:37" ht="12.75">
      <c r="AK56169" s="121"/>
    </row>
    <row r="56170" spans="37:37" ht="12.75">
      <c r="AK56170" s="121"/>
    </row>
    <row r="56171" spans="37:37" ht="12.75">
      <c r="AK56171" s="121"/>
    </row>
    <row r="56172" spans="37:37" ht="12.75">
      <c r="AK56172" s="121"/>
    </row>
    <row r="56173" spans="37:37" ht="12.75">
      <c r="AK56173" s="121"/>
    </row>
    <row r="56174" spans="37:37" ht="12.75">
      <c r="AK56174" s="121"/>
    </row>
    <row r="56175" spans="37:37" ht="12.75">
      <c r="AK56175" s="121"/>
    </row>
    <row r="56176" spans="37:37" ht="12.75">
      <c r="AK56176" s="121"/>
    </row>
    <row r="56177" spans="37:37" ht="12.75">
      <c r="AK56177" s="121"/>
    </row>
    <row r="56178" spans="37:37" ht="12.75">
      <c r="AK56178" s="121"/>
    </row>
    <row r="56179" spans="37:37" ht="12.75">
      <c r="AK56179" s="121"/>
    </row>
    <row r="56180" spans="37:37" ht="12.75">
      <c r="AK56180" s="121"/>
    </row>
    <row r="56181" spans="37:37" ht="12.75">
      <c r="AK56181" s="121"/>
    </row>
    <row r="56182" spans="37:37" ht="12.75">
      <c r="AK56182" s="121"/>
    </row>
    <row r="56183" spans="37:37" ht="12.75">
      <c r="AK56183" s="121"/>
    </row>
    <row r="56184" spans="37:37" ht="12.75">
      <c r="AK56184" s="121"/>
    </row>
    <row r="56185" spans="37:37" ht="12.75">
      <c r="AK56185" s="121"/>
    </row>
    <row r="56186" spans="37:37" ht="12.75">
      <c r="AK56186" s="121"/>
    </row>
    <row r="56187" spans="37:37" ht="12.75">
      <c r="AK56187" s="121"/>
    </row>
    <row r="56188" spans="37:37" ht="12.75">
      <c r="AK56188" s="121"/>
    </row>
    <row r="56189" spans="37:37" ht="12.75">
      <c r="AK56189" s="121"/>
    </row>
    <row r="56190" spans="37:37" ht="12.75">
      <c r="AK56190" s="121"/>
    </row>
    <row r="56191" spans="37:37" ht="12.75">
      <c r="AK56191" s="121"/>
    </row>
    <row r="56192" spans="37:37" ht="12.75">
      <c r="AK56192" s="121"/>
    </row>
    <row r="56193" spans="37:37" ht="12.75">
      <c r="AK56193" s="121"/>
    </row>
    <row r="56194" spans="37:37" ht="12.75">
      <c r="AK56194" s="121"/>
    </row>
    <row r="56195" spans="37:37" ht="12.75">
      <c r="AK56195" s="121"/>
    </row>
    <row r="56196" spans="37:37" ht="12.75">
      <c r="AK56196" s="121"/>
    </row>
    <row r="56197" spans="37:37" ht="12.75">
      <c r="AK56197" s="121"/>
    </row>
    <row r="56198" spans="37:37" ht="12.75">
      <c r="AK56198" s="121"/>
    </row>
    <row r="56199" spans="37:37" ht="12.75">
      <c r="AK56199" s="121"/>
    </row>
    <row r="56200" spans="37:37" ht="12.75">
      <c r="AK56200" s="121"/>
    </row>
    <row r="56201" spans="37:37" ht="12.75">
      <c r="AK56201" s="121"/>
    </row>
    <row r="56202" spans="37:37" ht="12.75">
      <c r="AK56202" s="121"/>
    </row>
    <row r="56203" spans="37:37" ht="12.75">
      <c r="AK56203" s="121"/>
    </row>
    <row r="56204" spans="37:37" ht="12.75">
      <c r="AK56204" s="121"/>
    </row>
    <row r="56205" spans="37:37" ht="12.75">
      <c r="AK56205" s="121"/>
    </row>
    <row r="56206" spans="37:37" ht="12.75">
      <c r="AK56206" s="121"/>
    </row>
    <row r="56207" spans="37:37" ht="12.75">
      <c r="AK56207" s="121"/>
    </row>
    <row r="56208" spans="37:37" ht="12.75">
      <c r="AK56208" s="121"/>
    </row>
    <row r="56209" spans="37:37" ht="12.75">
      <c r="AK56209" s="121"/>
    </row>
    <row r="56210" spans="37:37" ht="12.75">
      <c r="AK56210" s="121"/>
    </row>
    <row r="56211" spans="37:37" ht="12.75">
      <c r="AK56211" s="121"/>
    </row>
    <row r="56212" spans="37:37" ht="12.75">
      <c r="AK56212" s="121"/>
    </row>
    <row r="56213" spans="37:37" ht="12.75">
      <c r="AK56213" s="121"/>
    </row>
    <row r="56214" spans="37:37" ht="12.75">
      <c r="AK56214" s="121"/>
    </row>
    <row r="56215" spans="37:37" ht="12.75">
      <c r="AK56215" s="121"/>
    </row>
    <row r="56216" spans="37:37" ht="12.75">
      <c r="AK56216" s="121"/>
    </row>
    <row r="56217" spans="37:37" ht="12.75">
      <c r="AK56217" s="121"/>
    </row>
    <row r="56218" spans="37:37" ht="12.75">
      <c r="AK56218" s="121"/>
    </row>
    <row r="56219" spans="37:37" ht="12.75">
      <c r="AK56219" s="121"/>
    </row>
    <row r="56220" spans="37:37" ht="12.75">
      <c r="AK56220" s="121"/>
    </row>
    <row r="56221" spans="37:37" ht="12.75">
      <c r="AK56221" s="121"/>
    </row>
    <row r="56222" spans="37:37" ht="12.75">
      <c r="AK56222" s="121"/>
    </row>
    <row r="56223" spans="37:37" ht="12.75">
      <c r="AK56223" s="121"/>
    </row>
    <row r="56224" spans="37:37" ht="12.75">
      <c r="AK56224" s="121"/>
    </row>
    <row r="56225" spans="37:37" ht="12.75">
      <c r="AK56225" s="121"/>
    </row>
    <row r="56226" spans="37:37" ht="12.75">
      <c r="AK56226" s="121"/>
    </row>
    <row r="56227" spans="37:37" ht="12.75">
      <c r="AK56227" s="121"/>
    </row>
    <row r="56228" spans="37:37" ht="12.75">
      <c r="AK56228" s="121"/>
    </row>
    <row r="56229" spans="37:37" ht="12.75">
      <c r="AK56229" s="121"/>
    </row>
    <row r="56230" spans="37:37" ht="12.75">
      <c r="AK56230" s="121"/>
    </row>
    <row r="56231" spans="37:37" ht="12.75">
      <c r="AK56231" s="121"/>
    </row>
    <row r="56232" spans="37:37" ht="12.75">
      <c r="AK56232" s="121"/>
    </row>
    <row r="56233" spans="37:37" ht="12.75">
      <c r="AK56233" s="121"/>
    </row>
    <row r="56234" spans="37:37" ht="12.75">
      <c r="AK56234" s="121"/>
    </row>
    <row r="56235" spans="37:37" ht="12.75">
      <c r="AK56235" s="121"/>
    </row>
    <row r="56236" spans="37:37" ht="12.75">
      <c r="AK56236" s="121"/>
    </row>
    <row r="56237" spans="37:37" ht="12.75">
      <c r="AK56237" s="121"/>
    </row>
    <row r="56238" spans="37:37" ht="12.75">
      <c r="AK56238" s="121"/>
    </row>
    <row r="56239" spans="37:37" ht="12.75">
      <c r="AK56239" s="121"/>
    </row>
    <row r="56240" spans="37:37" ht="12.75">
      <c r="AK56240" s="121"/>
    </row>
    <row r="56241" spans="37:37" ht="12.75">
      <c r="AK56241" s="121"/>
    </row>
    <row r="56242" spans="37:37" ht="12.75">
      <c r="AK56242" s="121"/>
    </row>
    <row r="56243" spans="37:37" ht="12.75">
      <c r="AK56243" s="121"/>
    </row>
    <row r="56244" spans="37:37" ht="12.75">
      <c r="AK56244" s="121"/>
    </row>
    <row r="56245" spans="37:37" ht="12.75">
      <c r="AK56245" s="121"/>
    </row>
    <row r="56246" spans="37:37" ht="12.75">
      <c r="AK56246" s="121"/>
    </row>
    <row r="56247" spans="37:37" ht="12.75">
      <c r="AK56247" s="121"/>
    </row>
    <row r="56248" spans="37:37" ht="12.75">
      <c r="AK56248" s="121"/>
    </row>
    <row r="56249" spans="37:37" ht="12.75">
      <c r="AK56249" s="121"/>
    </row>
    <row r="56250" spans="37:37" ht="12.75">
      <c r="AK56250" s="121"/>
    </row>
    <row r="56251" spans="37:37" ht="12.75">
      <c r="AK56251" s="121"/>
    </row>
    <row r="56252" spans="37:37" ht="12.75">
      <c r="AK56252" s="121"/>
    </row>
    <row r="56253" spans="37:37" ht="12.75">
      <c r="AK56253" s="121"/>
    </row>
    <row r="56254" spans="37:37" ht="12.75">
      <c r="AK56254" s="121"/>
    </row>
    <row r="56255" spans="37:37" ht="12.75">
      <c r="AK56255" s="121"/>
    </row>
    <row r="56256" spans="37:37" ht="12.75">
      <c r="AK56256" s="121"/>
    </row>
    <row r="56257" spans="37:37" ht="12.75">
      <c r="AK56257" s="121"/>
    </row>
    <row r="56258" spans="37:37" ht="12.75">
      <c r="AK56258" s="121"/>
    </row>
    <row r="56259" spans="37:37" ht="12.75">
      <c r="AK56259" s="121"/>
    </row>
    <row r="56260" spans="37:37" ht="12.75">
      <c r="AK56260" s="121"/>
    </row>
    <row r="56261" spans="37:37" ht="12.75">
      <c r="AK56261" s="121"/>
    </row>
    <row r="56262" spans="37:37" ht="12.75">
      <c r="AK56262" s="121"/>
    </row>
    <row r="56263" spans="37:37" ht="12.75">
      <c r="AK56263" s="121"/>
    </row>
    <row r="56264" spans="37:37" ht="12.75">
      <c r="AK56264" s="121"/>
    </row>
    <row r="56265" spans="37:37" ht="12.75">
      <c r="AK56265" s="121"/>
    </row>
    <row r="56266" spans="37:37" ht="12.75">
      <c r="AK56266" s="121"/>
    </row>
    <row r="56267" spans="37:37" ht="12.75">
      <c r="AK56267" s="121"/>
    </row>
    <row r="56268" spans="37:37" ht="12.75">
      <c r="AK56268" s="121"/>
    </row>
    <row r="56269" spans="37:37" ht="12.75">
      <c r="AK56269" s="121"/>
    </row>
    <row r="56270" spans="37:37" ht="12.75">
      <c r="AK56270" s="121"/>
    </row>
    <row r="56271" spans="37:37" ht="12.75">
      <c r="AK56271" s="121"/>
    </row>
    <row r="56272" spans="37:37" ht="12.75">
      <c r="AK56272" s="121"/>
    </row>
    <row r="56273" spans="37:37" ht="12.75">
      <c r="AK56273" s="121"/>
    </row>
    <row r="56274" spans="37:37" ht="12.75">
      <c r="AK56274" s="121"/>
    </row>
    <row r="56275" spans="37:37" ht="12.75">
      <c r="AK56275" s="121"/>
    </row>
    <row r="56276" spans="37:37" ht="12.75">
      <c r="AK56276" s="121"/>
    </row>
    <row r="56277" spans="37:37" ht="12.75">
      <c r="AK56277" s="121"/>
    </row>
    <row r="56278" spans="37:37" ht="12.75">
      <c r="AK56278" s="121"/>
    </row>
    <row r="56279" spans="37:37" ht="12.75">
      <c r="AK56279" s="121"/>
    </row>
    <row r="56280" spans="37:37" ht="12.75">
      <c r="AK56280" s="121"/>
    </row>
    <row r="56281" spans="37:37" ht="12.75">
      <c r="AK56281" s="121"/>
    </row>
    <row r="56282" spans="37:37" ht="12.75">
      <c r="AK56282" s="121"/>
    </row>
    <row r="56283" spans="37:37" ht="12.75">
      <c r="AK56283" s="121"/>
    </row>
    <row r="56284" spans="37:37" ht="12.75">
      <c r="AK56284" s="121"/>
    </row>
    <row r="56285" spans="37:37" ht="12.75">
      <c r="AK56285" s="121"/>
    </row>
    <row r="56286" spans="37:37" ht="12.75">
      <c r="AK56286" s="121"/>
    </row>
    <row r="56287" spans="37:37" ht="12.75">
      <c r="AK56287" s="121"/>
    </row>
    <row r="56288" spans="37:37" ht="12.75">
      <c r="AK56288" s="121"/>
    </row>
    <row r="56289" spans="37:37" ht="12.75">
      <c r="AK56289" s="121"/>
    </row>
    <row r="56290" spans="37:37" ht="12.75">
      <c r="AK56290" s="121"/>
    </row>
    <row r="56291" spans="37:37" ht="12.75">
      <c r="AK56291" s="121"/>
    </row>
    <row r="56292" spans="37:37" ht="12.75">
      <c r="AK56292" s="121"/>
    </row>
    <row r="56293" spans="37:37" ht="12.75">
      <c r="AK56293" s="121"/>
    </row>
    <row r="56294" spans="37:37" ht="12.75">
      <c r="AK56294" s="121"/>
    </row>
    <row r="56295" spans="37:37" ht="12.75">
      <c r="AK56295" s="121"/>
    </row>
    <row r="56296" spans="37:37" ht="12.75">
      <c r="AK56296" s="121"/>
    </row>
    <row r="56297" spans="37:37" ht="12.75">
      <c r="AK56297" s="121"/>
    </row>
    <row r="56298" spans="37:37" ht="12.75">
      <c r="AK56298" s="121"/>
    </row>
    <row r="56299" spans="37:37" ht="12.75">
      <c r="AK56299" s="121"/>
    </row>
    <row r="56300" spans="37:37" ht="12.75">
      <c r="AK56300" s="121"/>
    </row>
    <row r="56301" spans="37:37" ht="12.75">
      <c r="AK56301" s="121"/>
    </row>
    <row r="56302" spans="37:37" ht="12.75">
      <c r="AK56302" s="121"/>
    </row>
    <row r="56303" spans="37:37" ht="12.75">
      <c r="AK56303" s="121"/>
    </row>
    <row r="56304" spans="37:37" ht="12.75">
      <c r="AK56304" s="121"/>
    </row>
    <row r="56305" spans="37:37" ht="12.75">
      <c r="AK56305" s="121"/>
    </row>
    <row r="56306" spans="37:37" ht="12.75">
      <c r="AK56306" s="121"/>
    </row>
    <row r="56307" spans="37:37" ht="12.75">
      <c r="AK56307" s="121"/>
    </row>
    <row r="56308" spans="37:37" ht="12.75">
      <c r="AK56308" s="121"/>
    </row>
    <row r="56309" spans="37:37" ht="12.75">
      <c r="AK56309" s="121"/>
    </row>
    <row r="56310" spans="37:37" ht="12.75">
      <c r="AK56310" s="121"/>
    </row>
    <row r="56311" spans="37:37" ht="12.75">
      <c r="AK56311" s="121"/>
    </row>
    <row r="56312" spans="37:37" ht="12.75">
      <c r="AK56312" s="121"/>
    </row>
    <row r="56313" spans="37:37" ht="12.75">
      <c r="AK56313" s="121"/>
    </row>
    <row r="56314" spans="37:37" ht="12.75">
      <c r="AK56314" s="121"/>
    </row>
    <row r="56315" spans="37:37" ht="12.75">
      <c r="AK56315" s="121"/>
    </row>
    <row r="56316" spans="37:37" ht="12.75">
      <c r="AK56316" s="121"/>
    </row>
    <row r="56317" spans="37:37" ht="12.75">
      <c r="AK56317" s="121"/>
    </row>
    <row r="56318" spans="37:37" ht="12.75">
      <c r="AK56318" s="121"/>
    </row>
    <row r="56319" spans="37:37" ht="12.75">
      <c r="AK56319" s="121"/>
    </row>
    <row r="56320" spans="37:37" ht="12.75">
      <c r="AK56320" s="121"/>
    </row>
    <row r="56321" spans="37:37" ht="12.75">
      <c r="AK56321" s="121"/>
    </row>
    <row r="56322" spans="37:37" ht="12.75">
      <c r="AK56322" s="121"/>
    </row>
    <row r="56323" spans="37:37" ht="12.75">
      <c r="AK56323" s="121"/>
    </row>
    <row r="56324" spans="37:37" ht="12.75">
      <c r="AK56324" s="121"/>
    </row>
    <row r="56325" spans="37:37" ht="12.75">
      <c r="AK56325" s="121"/>
    </row>
    <row r="56326" spans="37:37" ht="12.75">
      <c r="AK56326" s="121"/>
    </row>
    <row r="56327" spans="37:37" ht="12.75">
      <c r="AK56327" s="121"/>
    </row>
    <row r="56328" spans="37:37" ht="12.75">
      <c r="AK56328" s="121"/>
    </row>
    <row r="56329" spans="37:37" ht="12.75">
      <c r="AK56329" s="121"/>
    </row>
    <row r="56330" spans="37:37" ht="12.75">
      <c r="AK56330" s="121"/>
    </row>
    <row r="56331" spans="37:37" ht="12.75">
      <c r="AK56331" s="121"/>
    </row>
    <row r="56332" spans="37:37" ht="12.75">
      <c r="AK56332" s="121"/>
    </row>
    <row r="56333" spans="37:37" ht="12.75">
      <c r="AK56333" s="121"/>
    </row>
    <row r="56334" spans="37:37" ht="12.75">
      <c r="AK56334" s="121"/>
    </row>
    <row r="56335" spans="37:37" ht="12.75">
      <c r="AK56335" s="121"/>
    </row>
    <row r="56336" spans="37:37" ht="12.75">
      <c r="AK56336" s="121"/>
    </row>
    <row r="56337" spans="37:37" ht="12.75">
      <c r="AK56337" s="121"/>
    </row>
    <row r="56338" spans="37:37" ht="12.75">
      <c r="AK56338" s="121"/>
    </row>
    <row r="56339" spans="37:37" ht="12.75">
      <c r="AK56339" s="121"/>
    </row>
    <row r="56340" spans="37:37" ht="12.75">
      <c r="AK56340" s="121"/>
    </row>
    <row r="56341" spans="37:37" ht="12.75">
      <c r="AK56341" s="121"/>
    </row>
    <row r="56342" spans="37:37" ht="12.75">
      <c r="AK56342" s="121"/>
    </row>
    <row r="56343" spans="37:37" ht="12.75">
      <c r="AK56343" s="121"/>
    </row>
    <row r="56344" spans="37:37" ht="12.75">
      <c r="AK56344" s="121"/>
    </row>
    <row r="56345" spans="37:37" ht="12.75">
      <c r="AK56345" s="121"/>
    </row>
    <row r="56346" spans="37:37" ht="12.75">
      <c r="AK56346" s="121"/>
    </row>
    <row r="56347" spans="37:37" ht="12.75">
      <c r="AK56347" s="121"/>
    </row>
    <row r="56348" spans="37:37" ht="12.75">
      <c r="AK56348" s="121"/>
    </row>
    <row r="56349" spans="37:37" ht="12.75">
      <c r="AK56349" s="121"/>
    </row>
    <row r="56350" spans="37:37" ht="12.75">
      <c r="AK56350" s="121"/>
    </row>
    <row r="56351" spans="37:37" ht="12.75">
      <c r="AK56351" s="121"/>
    </row>
    <row r="56352" spans="37:37" ht="12.75">
      <c r="AK56352" s="121"/>
    </row>
    <row r="56353" spans="37:37" ht="12.75">
      <c r="AK56353" s="121"/>
    </row>
    <row r="56354" spans="37:37" ht="12.75">
      <c r="AK56354" s="121"/>
    </row>
    <row r="56355" spans="37:37" ht="12.75">
      <c r="AK56355" s="121"/>
    </row>
    <row r="56356" spans="37:37" ht="12.75">
      <c r="AK56356" s="121"/>
    </row>
    <row r="56357" spans="37:37" ht="12.75">
      <c r="AK56357" s="121"/>
    </row>
    <row r="56358" spans="37:37" ht="12.75">
      <c r="AK56358" s="121"/>
    </row>
    <row r="56359" spans="37:37" ht="12.75">
      <c r="AK56359" s="121"/>
    </row>
    <row r="56360" spans="37:37" ht="12.75">
      <c r="AK56360" s="121"/>
    </row>
    <row r="56361" spans="37:37" ht="12.75">
      <c r="AK56361" s="121"/>
    </row>
    <row r="56362" spans="37:37" ht="12.75">
      <c r="AK56362" s="121"/>
    </row>
    <row r="56363" spans="37:37" ht="12.75">
      <c r="AK56363" s="121"/>
    </row>
    <row r="56364" spans="37:37" ht="12.75">
      <c r="AK56364" s="121"/>
    </row>
    <row r="56365" spans="37:37" ht="12.75">
      <c r="AK56365" s="121"/>
    </row>
    <row r="56366" spans="37:37" ht="12.75">
      <c r="AK56366" s="121"/>
    </row>
    <row r="56367" spans="37:37" ht="12.75">
      <c r="AK56367" s="121"/>
    </row>
    <row r="56368" spans="37:37" ht="12.75">
      <c r="AK56368" s="121"/>
    </row>
    <row r="56369" spans="37:37" ht="12.75">
      <c r="AK56369" s="121"/>
    </row>
    <row r="56370" spans="37:37" ht="12.75">
      <c r="AK56370" s="121"/>
    </row>
    <row r="56371" spans="37:37" ht="12.75">
      <c r="AK56371" s="121"/>
    </row>
    <row r="56372" spans="37:37" ht="12.75">
      <c r="AK56372" s="121"/>
    </row>
    <row r="56373" spans="37:37" ht="12.75">
      <c r="AK56373" s="121"/>
    </row>
    <row r="56374" spans="37:37" ht="12.75">
      <c r="AK56374" s="121"/>
    </row>
    <row r="56375" spans="37:37" ht="12.75">
      <c r="AK56375" s="121"/>
    </row>
    <row r="56376" spans="37:37" ht="12.75">
      <c r="AK56376" s="121"/>
    </row>
    <row r="56377" spans="37:37" ht="12.75">
      <c r="AK56377" s="121"/>
    </row>
    <row r="56378" spans="37:37" ht="12.75">
      <c r="AK56378" s="121"/>
    </row>
    <row r="56379" spans="37:37" ht="12.75">
      <c r="AK56379" s="121"/>
    </row>
    <row r="56380" spans="37:37" ht="12.75">
      <c r="AK56380" s="121"/>
    </row>
    <row r="56381" spans="37:37" ht="12.75">
      <c r="AK56381" s="121"/>
    </row>
    <row r="56382" spans="37:37" ht="12.75">
      <c r="AK56382" s="121"/>
    </row>
    <row r="56383" spans="37:37" ht="12.75">
      <c r="AK56383" s="121"/>
    </row>
    <row r="56384" spans="37:37" ht="12.75">
      <c r="AK56384" s="121"/>
    </row>
    <row r="56385" spans="37:37" ht="12.75">
      <c r="AK56385" s="121"/>
    </row>
    <row r="56386" spans="37:37" ht="12.75">
      <c r="AK56386" s="121"/>
    </row>
    <row r="56387" spans="37:37" ht="12.75">
      <c r="AK56387" s="121"/>
    </row>
    <row r="56388" spans="37:37" ht="12.75">
      <c r="AK56388" s="121"/>
    </row>
    <row r="56389" spans="37:37" ht="12.75">
      <c r="AK56389" s="121"/>
    </row>
    <row r="56390" spans="37:37" ht="12.75">
      <c r="AK56390" s="121"/>
    </row>
    <row r="56391" spans="37:37" ht="12.75">
      <c r="AK56391" s="121"/>
    </row>
    <row r="56392" spans="37:37" ht="12.75">
      <c r="AK56392" s="121"/>
    </row>
    <row r="56393" spans="37:37" ht="12.75">
      <c r="AK56393" s="121"/>
    </row>
    <row r="56394" spans="37:37" ht="12.75">
      <c r="AK56394" s="121"/>
    </row>
    <row r="56395" spans="37:37" ht="12.75">
      <c r="AK56395" s="121"/>
    </row>
    <row r="56396" spans="37:37" ht="12.75">
      <c r="AK56396" s="121"/>
    </row>
    <row r="56397" spans="37:37" ht="12.75">
      <c r="AK56397" s="121"/>
    </row>
    <row r="56398" spans="37:37" ht="12.75">
      <c r="AK56398" s="121"/>
    </row>
    <row r="56399" spans="37:37" ht="12.75">
      <c r="AK56399" s="121"/>
    </row>
    <row r="56400" spans="37:37" ht="12.75">
      <c r="AK56400" s="121"/>
    </row>
    <row r="56401" spans="37:37" ht="12.75">
      <c r="AK56401" s="121"/>
    </row>
    <row r="56402" spans="37:37" ht="12.75">
      <c r="AK56402" s="121"/>
    </row>
    <row r="56403" spans="37:37" ht="12.75">
      <c r="AK56403" s="121"/>
    </row>
    <row r="56404" spans="37:37" ht="12.75">
      <c r="AK56404" s="121"/>
    </row>
    <row r="56405" spans="37:37" ht="12.75">
      <c r="AK56405" s="121"/>
    </row>
    <row r="56406" spans="37:37" ht="12.75">
      <c r="AK56406" s="121"/>
    </row>
    <row r="56407" spans="37:37" ht="12.75">
      <c r="AK56407" s="121"/>
    </row>
    <row r="56408" spans="37:37" ht="12.75">
      <c r="AK56408" s="121"/>
    </row>
    <row r="56409" spans="37:37" ht="12.75">
      <c r="AK56409" s="121"/>
    </row>
    <row r="56410" spans="37:37" ht="12.75">
      <c r="AK56410" s="121"/>
    </row>
    <row r="56411" spans="37:37" ht="12.75">
      <c r="AK56411" s="121"/>
    </row>
    <row r="56412" spans="37:37" ht="12.75">
      <c r="AK56412" s="121"/>
    </row>
    <row r="56413" spans="37:37" ht="12.75">
      <c r="AK56413" s="121"/>
    </row>
    <row r="56414" spans="37:37" ht="12.75">
      <c r="AK56414" s="121"/>
    </row>
    <row r="56415" spans="37:37" ht="12.75">
      <c r="AK56415" s="121"/>
    </row>
    <row r="56416" spans="37:37" ht="12.75">
      <c r="AK56416" s="121"/>
    </row>
    <row r="56417" spans="37:37" ht="12.75">
      <c r="AK56417" s="121"/>
    </row>
    <row r="56418" spans="37:37" ht="12.75">
      <c r="AK56418" s="121"/>
    </row>
    <row r="56419" spans="37:37" ht="12.75">
      <c r="AK56419" s="121"/>
    </row>
    <row r="56420" spans="37:37" ht="12.75">
      <c r="AK56420" s="121"/>
    </row>
    <row r="56421" spans="37:37" ht="12.75">
      <c r="AK56421" s="121"/>
    </row>
    <row r="56422" spans="37:37" ht="12.75">
      <c r="AK56422" s="121"/>
    </row>
    <row r="56423" spans="37:37" ht="12.75">
      <c r="AK56423" s="121"/>
    </row>
    <row r="56424" spans="37:37" ht="12.75">
      <c r="AK56424" s="121"/>
    </row>
    <row r="56425" spans="37:37" ht="12.75">
      <c r="AK56425" s="121"/>
    </row>
    <row r="56426" spans="37:37" ht="12.75">
      <c r="AK56426" s="121"/>
    </row>
    <row r="56427" spans="37:37" ht="12.75">
      <c r="AK56427" s="121"/>
    </row>
    <row r="56428" spans="37:37" ht="12.75">
      <c r="AK56428" s="121"/>
    </row>
    <row r="56429" spans="37:37" ht="12.75">
      <c r="AK56429" s="121"/>
    </row>
    <row r="56430" spans="37:37" ht="12.75">
      <c r="AK56430" s="121"/>
    </row>
    <row r="56431" spans="37:37" ht="12.75">
      <c r="AK56431" s="121"/>
    </row>
    <row r="56432" spans="37:37" ht="12.75">
      <c r="AK56432" s="121"/>
    </row>
    <row r="56433" spans="37:37" ht="12.75">
      <c r="AK56433" s="121"/>
    </row>
    <row r="56434" spans="37:37" ht="12.75">
      <c r="AK56434" s="121"/>
    </row>
    <row r="56435" spans="37:37" ht="12.75">
      <c r="AK56435" s="121"/>
    </row>
    <row r="56436" spans="37:37" ht="12.75">
      <c r="AK56436" s="121"/>
    </row>
    <row r="56437" spans="37:37" ht="12.75">
      <c r="AK56437" s="121"/>
    </row>
    <row r="56438" spans="37:37" ht="12.75">
      <c r="AK56438" s="121"/>
    </row>
    <row r="56439" spans="37:37" ht="12.75">
      <c r="AK56439" s="121"/>
    </row>
    <row r="56440" spans="37:37" ht="12.75">
      <c r="AK56440" s="121"/>
    </row>
    <row r="56441" spans="37:37" ht="12.75">
      <c r="AK56441" s="121"/>
    </row>
    <row r="56442" spans="37:37" ht="12.75">
      <c r="AK56442" s="121"/>
    </row>
    <row r="56443" spans="37:37" ht="12.75">
      <c r="AK56443" s="121"/>
    </row>
    <row r="56444" spans="37:37" ht="12.75">
      <c r="AK56444" s="121"/>
    </row>
    <row r="56445" spans="37:37" ht="12.75">
      <c r="AK56445" s="121"/>
    </row>
    <row r="56446" spans="37:37" ht="12.75">
      <c r="AK56446" s="121"/>
    </row>
    <row r="56447" spans="37:37" ht="12.75">
      <c r="AK56447" s="121"/>
    </row>
    <row r="56448" spans="37:37" ht="12.75">
      <c r="AK56448" s="121"/>
    </row>
    <row r="56449" spans="37:37" ht="12.75">
      <c r="AK56449" s="121"/>
    </row>
    <row r="56450" spans="37:37" ht="12.75">
      <c r="AK56450" s="121"/>
    </row>
    <row r="56451" spans="37:37" ht="12.75">
      <c r="AK56451" s="121"/>
    </row>
    <row r="56452" spans="37:37" ht="12.75">
      <c r="AK56452" s="121"/>
    </row>
    <row r="56453" spans="37:37" ht="12.75">
      <c r="AK56453" s="121"/>
    </row>
    <row r="56454" spans="37:37" ht="12.75">
      <c r="AK56454" s="121"/>
    </row>
    <row r="56455" spans="37:37" ht="12.75">
      <c r="AK56455" s="121"/>
    </row>
    <row r="56456" spans="37:37" ht="12.75">
      <c r="AK56456" s="121"/>
    </row>
    <row r="56457" spans="37:37" ht="12.75">
      <c r="AK56457" s="121"/>
    </row>
    <row r="56458" spans="37:37" ht="12.75">
      <c r="AK56458" s="121"/>
    </row>
    <row r="56459" spans="37:37" ht="12.75">
      <c r="AK56459" s="121"/>
    </row>
    <row r="56460" spans="37:37" ht="12.75">
      <c r="AK56460" s="121"/>
    </row>
    <row r="56461" spans="37:37" ht="12.75">
      <c r="AK56461" s="121"/>
    </row>
    <row r="56462" spans="37:37" ht="12.75">
      <c r="AK56462" s="121"/>
    </row>
    <row r="56463" spans="37:37" ht="12.75">
      <c r="AK56463" s="121"/>
    </row>
    <row r="56464" spans="37:37" ht="12.75">
      <c r="AK56464" s="121"/>
    </row>
    <row r="56465" spans="37:37" ht="12.75">
      <c r="AK56465" s="121"/>
    </row>
    <row r="56466" spans="37:37" ht="12.75">
      <c r="AK56466" s="121"/>
    </row>
    <row r="56467" spans="37:37" ht="12.75">
      <c r="AK56467" s="121"/>
    </row>
    <row r="56468" spans="37:37" ht="12.75">
      <c r="AK56468" s="121"/>
    </row>
    <row r="56469" spans="37:37" ht="12.75">
      <c r="AK56469" s="121"/>
    </row>
    <row r="56470" spans="37:37" ht="12.75">
      <c r="AK56470" s="121"/>
    </row>
    <row r="56471" spans="37:37" ht="12.75">
      <c r="AK56471" s="121"/>
    </row>
    <row r="56472" spans="37:37" ht="12.75">
      <c r="AK56472" s="121"/>
    </row>
    <row r="56473" spans="37:37" ht="12.75">
      <c r="AK56473" s="121"/>
    </row>
    <row r="56474" spans="37:37" ht="12.75">
      <c r="AK56474" s="121"/>
    </row>
    <row r="56475" spans="37:37" ht="12.75">
      <c r="AK56475" s="121"/>
    </row>
    <row r="56476" spans="37:37" ht="12.75">
      <c r="AK56476" s="121"/>
    </row>
    <row r="56477" spans="37:37" ht="12.75">
      <c r="AK56477" s="121"/>
    </row>
    <row r="56478" spans="37:37" ht="12.75">
      <c r="AK56478" s="121"/>
    </row>
    <row r="56479" spans="37:37" ht="12.75">
      <c r="AK56479" s="121"/>
    </row>
    <row r="56480" spans="37:37" ht="12.75">
      <c r="AK56480" s="121"/>
    </row>
    <row r="56481" spans="37:37" ht="12.75">
      <c r="AK56481" s="121"/>
    </row>
    <row r="56482" spans="37:37" ht="12.75">
      <c r="AK56482" s="121"/>
    </row>
    <row r="56483" spans="37:37" ht="12.75">
      <c r="AK56483" s="121"/>
    </row>
    <row r="56484" spans="37:37" ht="12.75">
      <c r="AK56484" s="121"/>
    </row>
    <row r="56485" spans="37:37" ht="12.75">
      <c r="AK56485" s="121"/>
    </row>
    <row r="56486" spans="37:37" ht="12.75">
      <c r="AK56486" s="121"/>
    </row>
    <row r="56487" spans="37:37" ht="12.75">
      <c r="AK56487" s="121"/>
    </row>
    <row r="56488" spans="37:37" ht="12.75">
      <c r="AK56488" s="121"/>
    </row>
    <row r="56489" spans="37:37" ht="12.75">
      <c r="AK56489" s="121"/>
    </row>
    <row r="56490" spans="37:37" ht="12.75">
      <c r="AK56490" s="121"/>
    </row>
    <row r="56491" spans="37:37" ht="12.75">
      <c r="AK56491" s="121"/>
    </row>
    <row r="56492" spans="37:37" ht="12.75">
      <c r="AK56492" s="121"/>
    </row>
    <row r="56493" spans="37:37" ht="12.75">
      <c r="AK56493" s="121"/>
    </row>
    <row r="56494" spans="37:37" ht="12.75">
      <c r="AK56494" s="121"/>
    </row>
    <row r="56495" spans="37:37" ht="12.75">
      <c r="AK56495" s="121"/>
    </row>
    <row r="56496" spans="37:37" ht="12.75">
      <c r="AK56496" s="121"/>
    </row>
    <row r="56497" spans="37:37" ht="12.75">
      <c r="AK56497" s="121"/>
    </row>
    <row r="56498" spans="37:37" ht="12.75">
      <c r="AK56498" s="121"/>
    </row>
    <row r="56499" spans="37:37" ht="12.75">
      <c r="AK56499" s="121"/>
    </row>
    <row r="56500" spans="37:37" ht="12.75">
      <c r="AK56500" s="121"/>
    </row>
    <row r="56501" spans="37:37" ht="12.75">
      <c r="AK56501" s="121"/>
    </row>
    <row r="56502" spans="37:37" ht="12.75">
      <c r="AK56502" s="121"/>
    </row>
    <row r="56503" spans="37:37" ht="12.75">
      <c r="AK56503" s="121"/>
    </row>
    <row r="56504" spans="37:37" ht="12.75">
      <c r="AK56504" s="121"/>
    </row>
    <row r="56505" spans="37:37" ht="12.75">
      <c r="AK56505" s="121"/>
    </row>
    <row r="56506" spans="37:37" ht="12.75">
      <c r="AK56506" s="121"/>
    </row>
    <row r="56507" spans="37:37" ht="12.75">
      <c r="AK56507" s="121"/>
    </row>
    <row r="56508" spans="37:37" ht="12.75">
      <c r="AK56508" s="121"/>
    </row>
    <row r="56509" spans="37:37" ht="12.75">
      <c r="AK56509" s="121"/>
    </row>
    <row r="56510" spans="37:37" ht="12.75">
      <c r="AK56510" s="121"/>
    </row>
    <row r="56511" spans="37:37" ht="12.75">
      <c r="AK56511" s="121"/>
    </row>
    <row r="56512" spans="37:37" ht="12.75">
      <c r="AK56512" s="121"/>
    </row>
    <row r="56513" spans="37:37" ht="12.75">
      <c r="AK56513" s="121"/>
    </row>
    <row r="56514" spans="37:37" ht="12.75">
      <c r="AK56514" s="121"/>
    </row>
    <row r="56515" spans="37:37" ht="12.75">
      <c r="AK56515" s="121"/>
    </row>
    <row r="56516" spans="37:37" ht="12.75">
      <c r="AK56516" s="121"/>
    </row>
    <row r="56517" spans="37:37" ht="12.75">
      <c r="AK56517" s="121"/>
    </row>
    <row r="56518" spans="37:37" ht="12.75">
      <c r="AK56518" s="121"/>
    </row>
    <row r="56519" spans="37:37" ht="12.75">
      <c r="AK56519" s="121"/>
    </row>
    <row r="56520" spans="37:37" ht="12.75">
      <c r="AK56520" s="121"/>
    </row>
    <row r="56521" spans="37:37" ht="12.75">
      <c r="AK56521" s="121"/>
    </row>
    <row r="56522" spans="37:37" ht="12.75">
      <c r="AK56522" s="121"/>
    </row>
    <row r="56523" spans="37:37" ht="12.75">
      <c r="AK56523" s="121"/>
    </row>
    <row r="56524" spans="37:37" ht="12.75">
      <c r="AK56524" s="121"/>
    </row>
    <row r="56525" spans="37:37" ht="12.75">
      <c r="AK56525" s="121"/>
    </row>
    <row r="56526" spans="37:37" ht="12.75">
      <c r="AK56526" s="121"/>
    </row>
    <row r="56527" spans="37:37" ht="12.75">
      <c r="AK56527" s="121"/>
    </row>
    <row r="56528" spans="37:37" ht="12.75">
      <c r="AK56528" s="121"/>
    </row>
    <row r="56529" spans="37:37" ht="12.75">
      <c r="AK56529" s="121"/>
    </row>
    <row r="56530" spans="37:37" ht="12.75">
      <c r="AK56530" s="121"/>
    </row>
    <row r="56531" spans="37:37" ht="12.75">
      <c r="AK56531" s="121"/>
    </row>
    <row r="56532" spans="37:37" ht="12.75">
      <c r="AK56532" s="121"/>
    </row>
    <row r="56533" spans="37:37" ht="12.75">
      <c r="AK56533" s="121"/>
    </row>
    <row r="56534" spans="37:37" ht="12.75">
      <c r="AK56534" s="121"/>
    </row>
    <row r="56535" spans="37:37" ht="12.75">
      <c r="AK56535" s="121"/>
    </row>
    <row r="56536" spans="37:37" ht="12.75">
      <c r="AK56536" s="121"/>
    </row>
    <row r="56537" spans="37:37" ht="12.75">
      <c r="AK56537" s="121"/>
    </row>
    <row r="56538" spans="37:37" ht="12.75">
      <c r="AK56538" s="121"/>
    </row>
    <row r="56539" spans="37:37" ht="12.75">
      <c r="AK56539" s="121"/>
    </row>
    <row r="56540" spans="37:37" ht="12.75">
      <c r="AK56540" s="121"/>
    </row>
    <row r="56541" spans="37:37" ht="12.75">
      <c r="AK56541" s="121"/>
    </row>
    <row r="56542" spans="37:37" ht="12.75">
      <c r="AK56542" s="121"/>
    </row>
    <row r="56543" spans="37:37" ht="12.75">
      <c r="AK56543" s="121"/>
    </row>
    <row r="56544" spans="37:37" ht="12.75">
      <c r="AK56544" s="121"/>
    </row>
    <row r="56545" spans="37:37" ht="12.75">
      <c r="AK56545" s="121"/>
    </row>
    <row r="56546" spans="37:37" ht="12.75">
      <c r="AK56546" s="121"/>
    </row>
    <row r="56547" spans="37:37" ht="12.75">
      <c r="AK56547" s="121"/>
    </row>
    <row r="56548" spans="37:37" ht="12.75">
      <c r="AK56548" s="121"/>
    </row>
    <row r="56549" spans="37:37" ht="12.75">
      <c r="AK56549" s="121"/>
    </row>
    <row r="56550" spans="37:37" ht="12.75">
      <c r="AK56550" s="121"/>
    </row>
    <row r="56551" spans="37:37" ht="12.75">
      <c r="AK56551" s="121"/>
    </row>
    <row r="56552" spans="37:37" ht="12.75">
      <c r="AK56552" s="121"/>
    </row>
    <row r="56553" spans="37:37" ht="12.75">
      <c r="AK56553" s="121"/>
    </row>
    <row r="56554" spans="37:37" ht="12.75">
      <c r="AK56554" s="121"/>
    </row>
    <row r="56555" spans="37:37" ht="12.75">
      <c r="AK56555" s="121"/>
    </row>
    <row r="56556" spans="37:37" ht="12.75">
      <c r="AK56556" s="121"/>
    </row>
    <row r="56557" spans="37:37" ht="12.75">
      <c r="AK56557" s="121"/>
    </row>
    <row r="56558" spans="37:37" ht="12.75">
      <c r="AK56558" s="121"/>
    </row>
    <row r="56559" spans="37:37" ht="12.75">
      <c r="AK56559" s="121"/>
    </row>
    <row r="56560" spans="37:37" ht="12.75">
      <c r="AK56560" s="121"/>
    </row>
    <row r="56561" spans="37:37" ht="12.75">
      <c r="AK56561" s="121"/>
    </row>
    <row r="56562" spans="37:37" ht="12.75">
      <c r="AK56562" s="121"/>
    </row>
    <row r="56563" spans="37:37" ht="12.75">
      <c r="AK56563" s="121"/>
    </row>
    <row r="56564" spans="37:37" ht="12.75">
      <c r="AK56564" s="121"/>
    </row>
    <row r="56565" spans="37:37" ht="12.75">
      <c r="AK56565" s="121"/>
    </row>
    <row r="56566" spans="37:37" ht="12.75">
      <c r="AK56566" s="121"/>
    </row>
    <row r="56567" spans="37:37" ht="12.75">
      <c r="AK56567" s="121"/>
    </row>
    <row r="56568" spans="37:37" ht="12.75">
      <c r="AK56568" s="121"/>
    </row>
    <row r="56569" spans="37:37" ht="12.75">
      <c r="AK56569" s="121"/>
    </row>
    <row r="56570" spans="37:37" ht="12.75">
      <c r="AK56570" s="121"/>
    </row>
    <row r="56571" spans="37:37" ht="12.75">
      <c r="AK56571" s="121"/>
    </row>
    <row r="56572" spans="37:37" ht="12.75">
      <c r="AK56572" s="121"/>
    </row>
    <row r="56573" spans="37:37" ht="12.75">
      <c r="AK56573" s="121"/>
    </row>
    <row r="56574" spans="37:37" ht="12.75">
      <c r="AK56574" s="121"/>
    </row>
    <row r="56575" spans="37:37" ht="12.75">
      <c r="AK56575" s="121"/>
    </row>
    <row r="56576" spans="37:37" ht="12.75">
      <c r="AK56576" s="121"/>
    </row>
    <row r="56577" spans="37:37" ht="12.75">
      <c r="AK56577" s="121"/>
    </row>
    <row r="56578" spans="37:37" ht="12.75">
      <c r="AK56578" s="121"/>
    </row>
    <row r="56579" spans="37:37" ht="12.75">
      <c r="AK56579" s="121"/>
    </row>
    <row r="56580" spans="37:37" ht="12.75">
      <c r="AK56580" s="121"/>
    </row>
    <row r="56581" spans="37:37" ht="12.75">
      <c r="AK56581" s="121"/>
    </row>
    <row r="56582" spans="37:37" ht="12.75">
      <c r="AK56582" s="121"/>
    </row>
    <row r="56583" spans="37:37" ht="12.75">
      <c r="AK56583" s="121"/>
    </row>
    <row r="56584" spans="37:37" ht="12.75">
      <c r="AK56584" s="121"/>
    </row>
    <row r="56585" spans="37:37" ht="12.75">
      <c r="AK56585" s="121"/>
    </row>
    <row r="56586" spans="37:37" ht="12.75">
      <c r="AK56586" s="121"/>
    </row>
    <row r="56587" spans="37:37" ht="12.75">
      <c r="AK56587" s="121"/>
    </row>
    <row r="56588" spans="37:37" ht="12.75">
      <c r="AK56588" s="121"/>
    </row>
    <row r="56589" spans="37:37" ht="12.75">
      <c r="AK56589" s="121"/>
    </row>
    <row r="56590" spans="37:37" ht="12.75">
      <c r="AK56590" s="121"/>
    </row>
    <row r="56591" spans="37:37" ht="12.75">
      <c r="AK56591" s="121"/>
    </row>
    <row r="56592" spans="37:37" ht="12.75">
      <c r="AK56592" s="121"/>
    </row>
    <row r="56593" spans="37:37" ht="12.75">
      <c r="AK56593" s="121"/>
    </row>
    <row r="56594" spans="37:37" ht="12.75">
      <c r="AK56594" s="121"/>
    </row>
    <row r="56595" spans="37:37" ht="12.75">
      <c r="AK56595" s="121"/>
    </row>
    <row r="56596" spans="37:37" ht="12.75">
      <c r="AK56596" s="121"/>
    </row>
    <row r="56597" spans="37:37" ht="12.75">
      <c r="AK56597" s="121"/>
    </row>
    <row r="56598" spans="37:37" ht="12.75">
      <c r="AK56598" s="121"/>
    </row>
    <row r="56599" spans="37:37" ht="12.75">
      <c r="AK56599" s="121"/>
    </row>
    <row r="56600" spans="37:37" ht="12.75">
      <c r="AK56600" s="121"/>
    </row>
    <row r="56601" spans="37:37" ht="12.75">
      <c r="AK56601" s="121"/>
    </row>
    <row r="56602" spans="37:37" ht="12.75">
      <c r="AK56602" s="121"/>
    </row>
    <row r="56603" spans="37:37" ht="12.75">
      <c r="AK56603" s="121"/>
    </row>
    <row r="56604" spans="37:37" ht="12.75">
      <c r="AK56604" s="121"/>
    </row>
    <row r="56605" spans="37:37" ht="12.75">
      <c r="AK56605" s="121"/>
    </row>
    <row r="56606" spans="37:37" ht="12.75">
      <c r="AK56606" s="121"/>
    </row>
    <row r="56607" spans="37:37" ht="12.75">
      <c r="AK56607" s="121"/>
    </row>
    <row r="56608" spans="37:37" ht="12.75">
      <c r="AK56608" s="121"/>
    </row>
    <row r="56609" spans="37:37" ht="12.75">
      <c r="AK56609" s="121"/>
    </row>
    <row r="56610" spans="37:37" ht="12.75">
      <c r="AK56610" s="121"/>
    </row>
    <row r="56611" spans="37:37" ht="12.75">
      <c r="AK56611" s="121"/>
    </row>
    <row r="56612" spans="37:37" ht="12.75">
      <c r="AK56612" s="121"/>
    </row>
    <row r="56613" spans="37:37" ht="12.75">
      <c r="AK56613" s="121"/>
    </row>
    <row r="56614" spans="37:37" ht="12.75">
      <c r="AK56614" s="121"/>
    </row>
    <row r="56615" spans="37:37" ht="12.75">
      <c r="AK56615" s="121"/>
    </row>
    <row r="56616" spans="37:37" ht="12.75">
      <c r="AK56616" s="121"/>
    </row>
    <row r="56617" spans="37:37" ht="12.75">
      <c r="AK56617" s="121"/>
    </row>
    <row r="56618" spans="37:37" ht="12.75">
      <c r="AK56618" s="121"/>
    </row>
    <row r="56619" spans="37:37" ht="12.75">
      <c r="AK56619" s="121"/>
    </row>
    <row r="56620" spans="37:37" ht="12.75">
      <c r="AK56620" s="121"/>
    </row>
    <row r="56621" spans="37:37" ht="12.75">
      <c r="AK56621" s="121"/>
    </row>
    <row r="56622" spans="37:37" ht="12.75">
      <c r="AK56622" s="121"/>
    </row>
    <row r="56623" spans="37:37" ht="12.75">
      <c r="AK56623" s="121"/>
    </row>
    <row r="56624" spans="37:37" ht="12.75">
      <c r="AK56624" s="121"/>
    </row>
    <row r="56625" spans="37:37" ht="12.75">
      <c r="AK56625" s="121"/>
    </row>
    <row r="56626" spans="37:37" ht="12.75">
      <c r="AK56626" s="121"/>
    </row>
    <row r="56627" spans="37:37" ht="12.75">
      <c r="AK56627" s="121"/>
    </row>
    <row r="56628" spans="37:37" ht="12.75">
      <c r="AK56628" s="121"/>
    </row>
    <row r="56629" spans="37:37" ht="12.75">
      <c r="AK56629" s="121"/>
    </row>
    <row r="56630" spans="37:37" ht="12.75">
      <c r="AK56630" s="121"/>
    </row>
    <row r="56631" spans="37:37" ht="12.75">
      <c r="AK56631" s="121"/>
    </row>
    <row r="56632" spans="37:37" ht="12.75">
      <c r="AK56632" s="121"/>
    </row>
    <row r="56633" spans="37:37" ht="12.75">
      <c r="AK56633" s="121"/>
    </row>
    <row r="56634" spans="37:37" ht="12.75">
      <c r="AK56634" s="121"/>
    </row>
    <row r="56635" spans="37:37" ht="12.75">
      <c r="AK56635" s="121"/>
    </row>
    <row r="56636" spans="37:37" ht="12.75">
      <c r="AK56636" s="121"/>
    </row>
    <row r="56637" spans="37:37" ht="12.75">
      <c r="AK56637" s="121"/>
    </row>
    <row r="56638" spans="37:37" ht="12.75">
      <c r="AK56638" s="121"/>
    </row>
    <row r="56639" spans="37:37" ht="12.75">
      <c r="AK56639" s="121"/>
    </row>
    <row r="56640" spans="37:37" ht="12.75">
      <c r="AK56640" s="121"/>
    </row>
    <row r="56641" spans="37:37" ht="12.75">
      <c r="AK56641" s="121"/>
    </row>
    <row r="56642" spans="37:37" ht="12.75">
      <c r="AK56642" s="121"/>
    </row>
    <row r="56643" spans="37:37" ht="12.75">
      <c r="AK56643" s="121"/>
    </row>
    <row r="56644" spans="37:37" ht="12.75">
      <c r="AK56644" s="121"/>
    </row>
    <row r="56645" spans="37:37" ht="12.75">
      <c r="AK56645" s="121"/>
    </row>
    <row r="56646" spans="37:37" ht="12.75">
      <c r="AK56646" s="121"/>
    </row>
    <row r="56647" spans="37:37" ht="12.75">
      <c r="AK56647" s="121"/>
    </row>
    <row r="56648" spans="37:37" ht="12.75">
      <c r="AK56648" s="121"/>
    </row>
    <row r="56649" spans="37:37" ht="12.75">
      <c r="AK56649" s="121"/>
    </row>
    <row r="56650" spans="37:37" ht="12.75">
      <c r="AK56650" s="121"/>
    </row>
    <row r="56651" spans="37:37" ht="12.75">
      <c r="AK56651" s="121"/>
    </row>
    <row r="56652" spans="37:37" ht="12.75">
      <c r="AK56652" s="121"/>
    </row>
    <row r="56653" spans="37:37" ht="12.75">
      <c r="AK56653" s="121"/>
    </row>
    <row r="56654" spans="37:37" ht="12.75">
      <c r="AK56654" s="121"/>
    </row>
    <row r="56655" spans="37:37" ht="12.75">
      <c r="AK56655" s="121"/>
    </row>
    <row r="56656" spans="37:37" ht="12.75">
      <c r="AK56656" s="121"/>
    </row>
    <row r="56657" spans="37:37" ht="12.75">
      <c r="AK56657" s="121"/>
    </row>
    <row r="56658" spans="37:37" ht="12.75">
      <c r="AK56658" s="121"/>
    </row>
    <row r="56659" spans="37:37" ht="12.75">
      <c r="AK56659" s="121"/>
    </row>
    <row r="56660" spans="37:37" ht="12.75">
      <c r="AK56660" s="121"/>
    </row>
    <row r="56661" spans="37:37" ht="12.75">
      <c r="AK56661" s="121"/>
    </row>
    <row r="56662" spans="37:37" ht="12.75">
      <c r="AK56662" s="121"/>
    </row>
    <row r="56663" spans="37:37" ht="12.75">
      <c r="AK56663" s="121"/>
    </row>
    <row r="56664" spans="37:37" ht="12.75">
      <c r="AK56664" s="121"/>
    </row>
    <row r="56665" spans="37:37" ht="12.75">
      <c r="AK56665" s="121"/>
    </row>
    <row r="56666" spans="37:37" ht="12.75">
      <c r="AK56666" s="121"/>
    </row>
    <row r="56667" spans="37:37" ht="12.75">
      <c r="AK56667" s="121"/>
    </row>
    <row r="56668" spans="37:37" ht="12.75">
      <c r="AK56668" s="121"/>
    </row>
    <row r="56669" spans="37:37" ht="12.75">
      <c r="AK56669" s="121"/>
    </row>
    <row r="56670" spans="37:37" ht="12.75">
      <c r="AK56670" s="121"/>
    </row>
    <row r="56671" spans="37:37" ht="12.75">
      <c r="AK56671" s="121"/>
    </row>
    <row r="56672" spans="37:37" ht="12.75">
      <c r="AK56672" s="121"/>
    </row>
    <row r="56673" spans="37:37" ht="12.75">
      <c r="AK56673" s="121"/>
    </row>
    <row r="56674" spans="37:37" ht="12.75">
      <c r="AK56674" s="121"/>
    </row>
    <row r="56675" spans="37:37" ht="12.75">
      <c r="AK56675" s="121"/>
    </row>
    <row r="56676" spans="37:37" ht="12.75">
      <c r="AK56676" s="121"/>
    </row>
    <row r="56677" spans="37:37" ht="12.75">
      <c r="AK56677" s="121"/>
    </row>
    <row r="56678" spans="37:37" ht="12.75">
      <c r="AK56678" s="121"/>
    </row>
    <row r="56679" spans="37:37" ht="12.75">
      <c r="AK56679" s="121"/>
    </row>
    <row r="56680" spans="37:37" ht="12.75">
      <c r="AK56680" s="121"/>
    </row>
    <row r="56681" spans="37:37" ht="12.75">
      <c r="AK56681" s="121"/>
    </row>
    <row r="56682" spans="37:37" ht="12.75">
      <c r="AK56682" s="121"/>
    </row>
    <row r="56683" spans="37:37" ht="12.75">
      <c r="AK56683" s="121"/>
    </row>
    <row r="56684" spans="37:37" ht="12.75">
      <c r="AK56684" s="121"/>
    </row>
    <row r="56685" spans="37:37" ht="12.75">
      <c r="AK56685" s="121"/>
    </row>
    <row r="56686" spans="37:37" ht="12.75">
      <c r="AK56686" s="121"/>
    </row>
    <row r="56687" spans="37:37" ht="12.75">
      <c r="AK56687" s="121"/>
    </row>
    <row r="56688" spans="37:37" ht="12.75">
      <c r="AK56688" s="121"/>
    </row>
    <row r="56689" spans="37:37" ht="12.75">
      <c r="AK56689" s="121"/>
    </row>
    <row r="56690" spans="37:37" ht="12.75">
      <c r="AK56690" s="121"/>
    </row>
    <row r="56691" spans="37:37" ht="12.75">
      <c r="AK56691" s="121"/>
    </row>
    <row r="56692" spans="37:37" ht="12.75">
      <c r="AK56692" s="121"/>
    </row>
    <row r="56693" spans="37:37" ht="12.75">
      <c r="AK56693" s="121"/>
    </row>
    <row r="56694" spans="37:37" ht="12.75">
      <c r="AK56694" s="121"/>
    </row>
    <row r="56695" spans="37:37" ht="12.75">
      <c r="AK56695" s="121"/>
    </row>
    <row r="56696" spans="37:37" ht="12.75">
      <c r="AK56696" s="121"/>
    </row>
    <row r="56697" spans="37:37" ht="12.75">
      <c r="AK56697" s="121"/>
    </row>
    <row r="56698" spans="37:37" ht="12.75">
      <c r="AK56698" s="121"/>
    </row>
    <row r="56699" spans="37:37" ht="12.75">
      <c r="AK56699" s="121"/>
    </row>
    <row r="56700" spans="37:37" ht="12.75">
      <c r="AK56700" s="121"/>
    </row>
    <row r="56701" spans="37:37" ht="12.75">
      <c r="AK56701" s="121"/>
    </row>
    <row r="56702" spans="37:37" ht="12.75">
      <c r="AK56702" s="121"/>
    </row>
    <row r="56703" spans="37:37" ht="12.75">
      <c r="AK56703" s="121"/>
    </row>
    <row r="56704" spans="37:37" ht="12.75">
      <c r="AK56704" s="121"/>
    </row>
    <row r="56705" spans="37:37" ht="12.75">
      <c r="AK56705" s="121"/>
    </row>
    <row r="56706" spans="37:37" ht="12.75">
      <c r="AK56706" s="121"/>
    </row>
    <row r="56707" spans="37:37" ht="12.75">
      <c r="AK56707" s="121"/>
    </row>
    <row r="56708" spans="37:37" ht="12.75">
      <c r="AK56708" s="121"/>
    </row>
    <row r="56709" spans="37:37" ht="12.75">
      <c r="AK56709" s="121"/>
    </row>
    <row r="56710" spans="37:37" ht="12.75">
      <c r="AK56710" s="121"/>
    </row>
    <row r="56711" spans="37:37" ht="12.75">
      <c r="AK56711" s="121"/>
    </row>
    <row r="56712" spans="37:37" ht="12.75">
      <c r="AK56712" s="121"/>
    </row>
    <row r="56713" spans="37:37" ht="12.75">
      <c r="AK56713" s="121"/>
    </row>
    <row r="56714" spans="37:37" ht="12.75">
      <c r="AK56714" s="121"/>
    </row>
    <row r="56715" spans="37:37" ht="12.75">
      <c r="AK56715" s="121"/>
    </row>
    <row r="56716" spans="37:37" ht="12.75">
      <c r="AK56716" s="121"/>
    </row>
    <row r="56717" spans="37:37" ht="12.75">
      <c r="AK56717" s="121"/>
    </row>
    <row r="56718" spans="37:37" ht="12.75">
      <c r="AK56718" s="121"/>
    </row>
    <row r="56719" spans="37:37" ht="12.75">
      <c r="AK56719" s="121"/>
    </row>
    <row r="56720" spans="37:37" ht="12.75">
      <c r="AK56720" s="121"/>
    </row>
    <row r="56721" spans="37:37" ht="12.75">
      <c r="AK56721" s="121"/>
    </row>
    <row r="56722" spans="37:37" ht="12.75">
      <c r="AK56722" s="121"/>
    </row>
    <row r="56723" spans="37:37" ht="12.75">
      <c r="AK56723" s="121"/>
    </row>
    <row r="56724" spans="37:37" ht="12.75">
      <c r="AK56724" s="121"/>
    </row>
    <row r="56725" spans="37:37" ht="12.75">
      <c r="AK56725" s="121"/>
    </row>
    <row r="56726" spans="37:37" ht="12.75">
      <c r="AK56726" s="121"/>
    </row>
    <row r="56727" spans="37:37" ht="12.75">
      <c r="AK56727" s="121"/>
    </row>
    <row r="56728" spans="37:37" ht="12.75">
      <c r="AK56728" s="121"/>
    </row>
    <row r="56729" spans="37:37" ht="12.75">
      <c r="AK56729" s="121"/>
    </row>
    <row r="56730" spans="37:37" ht="12.75">
      <c r="AK56730" s="121"/>
    </row>
    <row r="56731" spans="37:37" ht="12.75">
      <c r="AK56731" s="121"/>
    </row>
    <row r="56732" spans="37:37" ht="12.75">
      <c r="AK56732" s="121"/>
    </row>
    <row r="56733" spans="37:37" ht="12.75">
      <c r="AK56733" s="121"/>
    </row>
    <row r="56734" spans="37:37" ht="12.75">
      <c r="AK56734" s="121"/>
    </row>
    <row r="56735" spans="37:37" ht="12.75">
      <c r="AK56735" s="121"/>
    </row>
    <row r="56736" spans="37:37" ht="12.75">
      <c r="AK56736" s="121"/>
    </row>
    <row r="56737" spans="37:37" ht="12.75">
      <c r="AK56737" s="121"/>
    </row>
    <row r="56738" spans="37:37" ht="12.75">
      <c r="AK56738" s="121"/>
    </row>
    <row r="56739" spans="37:37" ht="12.75">
      <c r="AK56739" s="121"/>
    </row>
    <row r="56740" spans="37:37" ht="12.75">
      <c r="AK56740" s="121"/>
    </row>
    <row r="56741" spans="37:37" ht="12.75">
      <c r="AK56741" s="121"/>
    </row>
    <row r="56742" spans="37:37" ht="12.75">
      <c r="AK56742" s="121"/>
    </row>
    <row r="56743" spans="37:37" ht="12.75">
      <c r="AK56743" s="121"/>
    </row>
    <row r="56744" spans="37:37" ht="12.75">
      <c r="AK56744" s="121"/>
    </row>
    <row r="56745" spans="37:37" ht="12.75">
      <c r="AK56745" s="121"/>
    </row>
    <row r="56746" spans="37:37" ht="12.75">
      <c r="AK56746" s="121"/>
    </row>
    <row r="56747" spans="37:37" ht="12.75">
      <c r="AK56747" s="121"/>
    </row>
    <row r="56748" spans="37:37" ht="12.75">
      <c r="AK56748" s="121"/>
    </row>
    <row r="56749" spans="37:37" ht="12.75">
      <c r="AK56749" s="121"/>
    </row>
    <row r="56750" spans="37:37" ht="12.75">
      <c r="AK56750" s="121"/>
    </row>
    <row r="56751" spans="37:37" ht="12.75">
      <c r="AK56751" s="121"/>
    </row>
    <row r="56752" spans="37:37" ht="12.75">
      <c r="AK56752" s="121"/>
    </row>
    <row r="56753" spans="37:37" ht="12.75">
      <c r="AK56753" s="121"/>
    </row>
    <row r="56754" spans="37:37" ht="12.75">
      <c r="AK56754" s="121"/>
    </row>
    <row r="56755" spans="37:37" ht="12.75">
      <c r="AK56755" s="121"/>
    </row>
    <row r="56756" spans="37:37" ht="12.75">
      <c r="AK56756" s="121"/>
    </row>
    <row r="56757" spans="37:37" ht="12.75">
      <c r="AK56757" s="121"/>
    </row>
    <row r="56758" spans="37:37" ht="12.75">
      <c r="AK56758" s="121"/>
    </row>
    <row r="56759" spans="37:37" ht="12.75">
      <c r="AK56759" s="121"/>
    </row>
    <row r="56760" spans="37:37" ht="12.75">
      <c r="AK56760" s="121"/>
    </row>
    <row r="56761" spans="37:37" ht="12.75">
      <c r="AK56761" s="121"/>
    </row>
    <row r="56762" spans="37:37" ht="12.75">
      <c r="AK56762" s="121"/>
    </row>
    <row r="56763" spans="37:37" ht="12.75">
      <c r="AK56763" s="121"/>
    </row>
    <row r="56764" spans="37:37" ht="12.75">
      <c r="AK56764" s="121"/>
    </row>
    <row r="56765" spans="37:37" ht="12.75">
      <c r="AK56765" s="121"/>
    </row>
    <row r="56766" spans="37:37" ht="12.75">
      <c r="AK56766" s="121"/>
    </row>
    <row r="56767" spans="37:37" ht="12.75">
      <c r="AK56767" s="121"/>
    </row>
    <row r="56768" spans="37:37" ht="12.75">
      <c r="AK56768" s="121"/>
    </row>
    <row r="56769" spans="37:37" ht="12.75">
      <c r="AK56769" s="121"/>
    </row>
    <row r="56770" spans="37:37" ht="12.75">
      <c r="AK56770" s="121"/>
    </row>
    <row r="56771" spans="37:37" ht="12.75">
      <c r="AK56771" s="121"/>
    </row>
    <row r="56772" spans="37:37" ht="12.75">
      <c r="AK56772" s="121"/>
    </row>
    <row r="56773" spans="37:37" ht="12.75">
      <c r="AK56773" s="121"/>
    </row>
    <row r="56774" spans="37:37" ht="12.75">
      <c r="AK56774" s="121"/>
    </row>
    <row r="56775" spans="37:37" ht="12.75">
      <c r="AK56775" s="121"/>
    </row>
    <row r="56776" spans="37:37" ht="12.75">
      <c r="AK56776" s="121"/>
    </row>
    <row r="56777" spans="37:37" ht="12.75">
      <c r="AK56777" s="121"/>
    </row>
    <row r="56778" spans="37:37" ht="12.75">
      <c r="AK56778" s="121"/>
    </row>
    <row r="56779" spans="37:37" ht="12.75">
      <c r="AK56779" s="121"/>
    </row>
    <row r="56780" spans="37:37" ht="12.75">
      <c r="AK56780" s="121"/>
    </row>
    <row r="56781" spans="37:37" ht="12.75">
      <c r="AK56781" s="121"/>
    </row>
    <row r="56782" spans="37:37" ht="12.75">
      <c r="AK56782" s="121"/>
    </row>
    <row r="56783" spans="37:37" ht="12.75">
      <c r="AK56783" s="121"/>
    </row>
    <row r="56784" spans="37:37" ht="12.75">
      <c r="AK56784" s="121"/>
    </row>
    <row r="56785" spans="37:37" ht="12.75">
      <c r="AK56785" s="121"/>
    </row>
    <row r="56786" spans="37:37" ht="12.75">
      <c r="AK56786" s="121"/>
    </row>
    <row r="56787" spans="37:37" ht="12.75">
      <c r="AK56787" s="121"/>
    </row>
    <row r="56788" spans="37:37" ht="12.75">
      <c r="AK56788" s="121"/>
    </row>
    <row r="56789" spans="37:37" ht="12.75">
      <c r="AK56789" s="121"/>
    </row>
    <row r="56790" spans="37:37" ht="12.75">
      <c r="AK56790" s="121"/>
    </row>
    <row r="56791" spans="37:37" ht="12.75">
      <c r="AK56791" s="121"/>
    </row>
    <row r="56792" spans="37:37" ht="12.75">
      <c r="AK56792" s="121"/>
    </row>
    <row r="56793" spans="37:37" ht="12.75">
      <c r="AK56793" s="121"/>
    </row>
    <row r="56794" spans="37:37" ht="12.75">
      <c r="AK56794" s="121"/>
    </row>
    <row r="56795" spans="37:37" ht="12.75">
      <c r="AK56795" s="121"/>
    </row>
    <row r="56796" spans="37:37" ht="12.75">
      <c r="AK56796" s="121"/>
    </row>
    <row r="56797" spans="37:37" ht="12.75">
      <c r="AK56797" s="121"/>
    </row>
    <row r="56798" spans="37:37" ht="12.75">
      <c r="AK56798" s="121"/>
    </row>
    <row r="56799" spans="37:37" ht="12.75">
      <c r="AK56799" s="121"/>
    </row>
    <row r="56800" spans="37:37" ht="12.75">
      <c r="AK56800" s="121"/>
    </row>
    <row r="56801" spans="37:37" ht="12.75">
      <c r="AK56801" s="121"/>
    </row>
    <row r="56802" spans="37:37" ht="12.75">
      <c r="AK56802" s="121"/>
    </row>
    <row r="56803" spans="37:37" ht="12.75">
      <c r="AK56803" s="121"/>
    </row>
    <row r="56804" spans="37:37" ht="12.75">
      <c r="AK56804" s="121"/>
    </row>
    <row r="56805" spans="37:37" ht="12.75">
      <c r="AK56805" s="121"/>
    </row>
    <row r="56806" spans="37:37" ht="12.75">
      <c r="AK56806" s="121"/>
    </row>
    <row r="56807" spans="37:37" ht="12.75">
      <c r="AK56807" s="121"/>
    </row>
    <row r="56808" spans="37:37" ht="12.75">
      <c r="AK56808" s="121"/>
    </row>
    <row r="56809" spans="37:37" ht="12.75">
      <c r="AK56809" s="121"/>
    </row>
    <row r="56810" spans="37:37" ht="12.75">
      <c r="AK56810" s="121"/>
    </row>
    <row r="56811" spans="37:37" ht="12.75">
      <c r="AK56811" s="121"/>
    </row>
    <row r="56812" spans="37:37" ht="12.75">
      <c r="AK56812" s="121"/>
    </row>
    <row r="56813" spans="37:37" ht="12.75">
      <c r="AK56813" s="121"/>
    </row>
    <row r="56814" spans="37:37" ht="12.75">
      <c r="AK56814" s="121"/>
    </row>
    <row r="56815" spans="37:37" ht="12.75">
      <c r="AK56815" s="121"/>
    </row>
    <row r="56816" spans="37:37" ht="12.75">
      <c r="AK56816" s="121"/>
    </row>
    <row r="56817" spans="37:37" ht="12.75">
      <c r="AK56817" s="121"/>
    </row>
    <row r="56818" spans="37:37" ht="12.75">
      <c r="AK56818" s="121"/>
    </row>
    <row r="56819" spans="37:37" ht="12.75">
      <c r="AK56819" s="121"/>
    </row>
    <row r="56820" spans="37:37" ht="12.75">
      <c r="AK56820" s="121"/>
    </row>
    <row r="56821" spans="37:37" ht="12.75">
      <c r="AK56821" s="121"/>
    </row>
    <row r="56822" spans="37:37" ht="12.75">
      <c r="AK56822" s="121"/>
    </row>
    <row r="56823" spans="37:37" ht="12.75">
      <c r="AK56823" s="121"/>
    </row>
    <row r="56824" spans="37:37" ht="12.75">
      <c r="AK56824" s="121"/>
    </row>
    <row r="56825" spans="37:37" ht="12.75">
      <c r="AK56825" s="121"/>
    </row>
    <row r="56826" spans="37:37" ht="12.75">
      <c r="AK56826" s="121"/>
    </row>
    <row r="56827" spans="37:37" ht="12.75">
      <c r="AK56827" s="121"/>
    </row>
    <row r="56828" spans="37:37" ht="12.75">
      <c r="AK56828" s="121"/>
    </row>
    <row r="56829" spans="37:37" ht="12.75">
      <c r="AK56829" s="121"/>
    </row>
    <row r="56830" spans="37:37" ht="12.75">
      <c r="AK56830" s="121"/>
    </row>
    <row r="56831" spans="37:37" ht="12.75">
      <c r="AK56831" s="121"/>
    </row>
    <row r="56832" spans="37:37" ht="12.75">
      <c r="AK56832" s="121"/>
    </row>
    <row r="56833" spans="37:37" ht="12.75">
      <c r="AK56833" s="121"/>
    </row>
    <row r="56834" spans="37:37" ht="12.75">
      <c r="AK56834" s="121"/>
    </row>
    <row r="56835" spans="37:37" ht="12.75">
      <c r="AK56835" s="121"/>
    </row>
    <row r="56836" spans="37:37" ht="12.75">
      <c r="AK56836" s="121"/>
    </row>
    <row r="56837" spans="37:37" ht="12.75">
      <c r="AK56837" s="121"/>
    </row>
    <row r="56838" spans="37:37" ht="12.75">
      <c r="AK56838" s="121"/>
    </row>
    <row r="56839" spans="37:37" ht="12.75">
      <c r="AK56839" s="121"/>
    </row>
    <row r="56840" spans="37:37" ht="12.75">
      <c r="AK56840" s="121"/>
    </row>
    <row r="56841" spans="37:37" ht="12.75">
      <c r="AK56841" s="121"/>
    </row>
    <row r="56842" spans="37:37" ht="12.75">
      <c r="AK56842" s="121"/>
    </row>
    <row r="56843" spans="37:37" ht="12.75">
      <c r="AK56843" s="121"/>
    </row>
    <row r="56844" spans="37:37" ht="12.75">
      <c r="AK56844" s="121"/>
    </row>
    <row r="56845" spans="37:37" ht="12.75">
      <c r="AK56845" s="121"/>
    </row>
    <row r="56846" spans="37:37" ht="12.75">
      <c r="AK56846" s="121"/>
    </row>
    <row r="56847" spans="37:37" ht="12.75">
      <c r="AK56847" s="121"/>
    </row>
    <row r="56848" spans="37:37" ht="12.75">
      <c r="AK56848" s="121"/>
    </row>
    <row r="56849" spans="37:37" ht="12.75">
      <c r="AK56849" s="121"/>
    </row>
    <row r="56850" spans="37:37" ht="12.75">
      <c r="AK56850" s="121"/>
    </row>
    <row r="56851" spans="37:37" ht="12.75">
      <c r="AK56851" s="121"/>
    </row>
    <row r="56852" spans="37:37" ht="12.75">
      <c r="AK56852" s="121"/>
    </row>
    <row r="56853" spans="37:37" ht="12.75">
      <c r="AK56853" s="121"/>
    </row>
    <row r="56854" spans="37:37" ht="12.75">
      <c r="AK56854" s="121"/>
    </row>
    <row r="56855" spans="37:37" ht="12.75">
      <c r="AK56855" s="121"/>
    </row>
    <row r="56856" spans="37:37" ht="12.75">
      <c r="AK56856" s="121"/>
    </row>
    <row r="56857" spans="37:37" ht="12.75">
      <c r="AK56857" s="121"/>
    </row>
    <row r="56858" spans="37:37" ht="12.75">
      <c r="AK56858" s="121"/>
    </row>
    <row r="56859" spans="37:37" ht="12.75">
      <c r="AK56859" s="121"/>
    </row>
    <row r="56860" spans="37:37" ht="12.75">
      <c r="AK56860" s="121"/>
    </row>
    <row r="56861" spans="37:37" ht="12.75">
      <c r="AK56861" s="121"/>
    </row>
    <row r="56862" spans="37:37" ht="12.75">
      <c r="AK56862" s="121"/>
    </row>
    <row r="56863" spans="37:37" ht="12.75">
      <c r="AK56863" s="121"/>
    </row>
    <row r="56864" spans="37:37" ht="12.75">
      <c r="AK56864" s="121"/>
    </row>
    <row r="56865" spans="37:37" ht="12.75">
      <c r="AK56865" s="121"/>
    </row>
    <row r="56866" spans="37:37" ht="12.75">
      <c r="AK56866" s="121"/>
    </row>
    <row r="56867" spans="37:37" ht="12.75">
      <c r="AK56867" s="121"/>
    </row>
    <row r="56868" spans="37:37" ht="12.75">
      <c r="AK56868" s="121"/>
    </row>
    <row r="56869" spans="37:37" ht="12.75">
      <c r="AK56869" s="121"/>
    </row>
    <row r="56870" spans="37:37" ht="12.75">
      <c r="AK56870" s="121"/>
    </row>
    <row r="56871" spans="37:37" ht="12.75">
      <c r="AK56871" s="121"/>
    </row>
    <row r="56872" spans="37:37" ht="12.75">
      <c r="AK56872" s="121"/>
    </row>
    <row r="56873" spans="37:37" ht="12.75">
      <c r="AK56873" s="121"/>
    </row>
    <row r="56874" spans="37:37" ht="12.75">
      <c r="AK56874" s="121"/>
    </row>
    <row r="56875" spans="37:37" ht="12.75">
      <c r="AK56875" s="121"/>
    </row>
    <row r="56876" spans="37:37" ht="12.75">
      <c r="AK56876" s="121"/>
    </row>
    <row r="56877" spans="37:37" ht="12.75">
      <c r="AK56877" s="121"/>
    </row>
    <row r="56878" spans="37:37" ht="12.75">
      <c r="AK56878" s="121"/>
    </row>
    <row r="56879" spans="37:37" ht="12.75">
      <c r="AK56879" s="121"/>
    </row>
    <row r="56880" spans="37:37" ht="12.75">
      <c r="AK56880" s="121"/>
    </row>
    <row r="56881" spans="37:37" ht="12.75">
      <c r="AK56881" s="121"/>
    </row>
    <row r="56882" spans="37:37" ht="12.75">
      <c r="AK56882" s="121"/>
    </row>
    <row r="56883" spans="37:37" ht="12.75">
      <c r="AK56883" s="121"/>
    </row>
    <row r="56884" spans="37:37" ht="12.75">
      <c r="AK56884" s="121"/>
    </row>
    <row r="56885" spans="37:37" ht="12.75">
      <c r="AK56885" s="121"/>
    </row>
    <row r="56886" spans="37:37" ht="12.75">
      <c r="AK56886" s="121"/>
    </row>
    <row r="56887" spans="37:37" ht="12.75">
      <c r="AK56887" s="121"/>
    </row>
    <row r="56888" spans="37:37" ht="12.75">
      <c r="AK56888" s="121"/>
    </row>
    <row r="56889" spans="37:37" ht="12.75">
      <c r="AK56889" s="121"/>
    </row>
    <row r="56890" spans="37:37" ht="12.75">
      <c r="AK56890" s="121"/>
    </row>
    <row r="56891" spans="37:37" ht="12.75">
      <c r="AK56891" s="121"/>
    </row>
    <row r="56892" spans="37:37" ht="12.75">
      <c r="AK56892" s="121"/>
    </row>
    <row r="56893" spans="37:37" ht="12.75">
      <c r="AK56893" s="121"/>
    </row>
    <row r="56894" spans="37:37" ht="12.75">
      <c r="AK56894" s="121"/>
    </row>
    <row r="56895" spans="37:37" ht="12.75">
      <c r="AK56895" s="121"/>
    </row>
    <row r="56896" spans="37:37" ht="12.75">
      <c r="AK56896" s="121"/>
    </row>
    <row r="56897" spans="37:37" ht="12.75">
      <c r="AK56897" s="121"/>
    </row>
    <row r="56898" spans="37:37" ht="12.75">
      <c r="AK56898" s="121"/>
    </row>
    <row r="56899" spans="37:37" ht="12.75">
      <c r="AK56899" s="121"/>
    </row>
    <row r="56900" spans="37:37" ht="12.75">
      <c r="AK56900" s="121"/>
    </row>
    <row r="56901" spans="37:37" ht="12.75">
      <c r="AK56901" s="121"/>
    </row>
    <row r="56902" spans="37:37" ht="12.75">
      <c r="AK56902" s="121"/>
    </row>
    <row r="56903" spans="37:37" ht="12.75">
      <c r="AK56903" s="121"/>
    </row>
    <row r="56904" spans="37:37" ht="12.75">
      <c r="AK56904" s="121"/>
    </row>
    <row r="56905" spans="37:37" ht="12.75">
      <c r="AK56905" s="121"/>
    </row>
    <row r="56906" spans="37:37" ht="12.75">
      <c r="AK56906" s="121"/>
    </row>
    <row r="56907" spans="37:37" ht="12.75">
      <c r="AK56907" s="121"/>
    </row>
    <row r="56908" spans="37:37" ht="12.75">
      <c r="AK56908" s="121"/>
    </row>
    <row r="56909" spans="37:37" ht="12.75">
      <c r="AK56909" s="121"/>
    </row>
    <row r="56910" spans="37:37" ht="12.75">
      <c r="AK56910" s="121"/>
    </row>
    <row r="56911" spans="37:37" ht="12.75">
      <c r="AK56911" s="121"/>
    </row>
    <row r="56912" spans="37:37" ht="12.75">
      <c r="AK56912" s="121"/>
    </row>
    <row r="56913" spans="37:37" ht="12.75">
      <c r="AK56913" s="121"/>
    </row>
    <row r="56914" spans="37:37" ht="12.75">
      <c r="AK56914" s="121"/>
    </row>
    <row r="56915" spans="37:37" ht="12.75">
      <c r="AK56915" s="121"/>
    </row>
    <row r="56916" spans="37:37" ht="12.75">
      <c r="AK56916" s="121"/>
    </row>
    <row r="56917" spans="37:37" ht="12.75">
      <c r="AK56917" s="121"/>
    </row>
    <row r="56918" spans="37:37" ht="12.75">
      <c r="AK56918" s="121"/>
    </row>
    <row r="56919" spans="37:37" ht="12.75">
      <c r="AK56919" s="121"/>
    </row>
    <row r="56920" spans="37:37" ht="12.75">
      <c r="AK56920" s="121"/>
    </row>
    <row r="56921" spans="37:37" ht="12.75">
      <c r="AK56921" s="121"/>
    </row>
    <row r="56922" spans="37:37" ht="12.75">
      <c r="AK56922" s="121"/>
    </row>
    <row r="56923" spans="37:37" ht="12.75">
      <c r="AK56923" s="121"/>
    </row>
    <row r="56924" spans="37:37" ht="12.75">
      <c r="AK56924" s="121"/>
    </row>
    <row r="56925" spans="37:37" ht="12.75">
      <c r="AK56925" s="121"/>
    </row>
    <row r="56926" spans="37:37" ht="12.75">
      <c r="AK56926" s="121"/>
    </row>
    <row r="56927" spans="37:37" ht="12.75">
      <c r="AK56927" s="121"/>
    </row>
    <row r="56928" spans="37:37" ht="12.75">
      <c r="AK56928" s="121"/>
    </row>
    <row r="56929" spans="37:37" ht="12.75">
      <c r="AK56929" s="121"/>
    </row>
    <row r="56930" spans="37:37" ht="12.75">
      <c r="AK56930" s="121"/>
    </row>
    <row r="56931" spans="37:37" ht="12.75">
      <c r="AK56931" s="121"/>
    </row>
    <row r="56932" spans="37:37" ht="12.75">
      <c r="AK56932" s="121"/>
    </row>
    <row r="56933" spans="37:37" ht="12.75">
      <c r="AK56933" s="121"/>
    </row>
    <row r="56934" spans="37:37" ht="12.75">
      <c r="AK56934" s="121"/>
    </row>
    <row r="56935" spans="37:37" ht="12.75">
      <c r="AK56935" s="121"/>
    </row>
    <row r="56936" spans="37:37" ht="12.75">
      <c r="AK56936" s="121"/>
    </row>
    <row r="56937" spans="37:37" ht="12.75">
      <c r="AK56937" s="121"/>
    </row>
    <row r="56938" spans="37:37" ht="12.75">
      <c r="AK56938" s="121"/>
    </row>
    <row r="56939" spans="37:37" ht="12.75">
      <c r="AK56939" s="121"/>
    </row>
    <row r="56940" spans="37:37" ht="12.75">
      <c r="AK56940" s="121"/>
    </row>
    <row r="56941" spans="37:37" ht="12.75">
      <c r="AK56941" s="121"/>
    </row>
    <row r="56942" spans="37:37" ht="12.75">
      <c r="AK56942" s="121"/>
    </row>
    <row r="56943" spans="37:37" ht="12.75">
      <c r="AK56943" s="121"/>
    </row>
    <row r="56944" spans="37:37" ht="12.75">
      <c r="AK56944" s="121"/>
    </row>
    <row r="56945" spans="37:37" ht="12.75">
      <c r="AK56945" s="121"/>
    </row>
    <row r="56946" spans="37:37" ht="12.75">
      <c r="AK56946" s="121"/>
    </row>
    <row r="56947" spans="37:37" ht="12.75">
      <c r="AK56947" s="121"/>
    </row>
    <row r="56948" spans="37:37" ht="12.75">
      <c r="AK56948" s="121"/>
    </row>
    <row r="56949" spans="37:37" ht="12.75">
      <c r="AK56949" s="121"/>
    </row>
    <row r="56950" spans="37:37" ht="12.75">
      <c r="AK56950" s="121"/>
    </row>
    <row r="56951" spans="37:37" ht="12.75">
      <c r="AK56951" s="121"/>
    </row>
    <row r="56952" spans="37:37" ht="12.75">
      <c r="AK56952" s="121"/>
    </row>
    <row r="56953" spans="37:37" ht="12.75">
      <c r="AK56953" s="121"/>
    </row>
    <row r="56954" spans="37:37" ht="12.75">
      <c r="AK56954" s="121"/>
    </row>
    <row r="56955" spans="37:37" ht="12.75">
      <c r="AK56955" s="121"/>
    </row>
    <row r="56956" spans="37:37" ht="12.75">
      <c r="AK56956" s="121"/>
    </row>
    <row r="56957" spans="37:37" ht="12.75">
      <c r="AK56957" s="121"/>
    </row>
    <row r="56958" spans="37:37" ht="12.75">
      <c r="AK56958" s="121"/>
    </row>
    <row r="56959" spans="37:37" ht="12.75">
      <c r="AK56959" s="121"/>
    </row>
    <row r="56960" spans="37:37" ht="12.75">
      <c r="AK56960" s="121"/>
    </row>
    <row r="56961" spans="37:37" ht="12.75">
      <c r="AK56961" s="121"/>
    </row>
    <row r="56962" spans="37:37" ht="12.75">
      <c r="AK56962" s="121"/>
    </row>
    <row r="56963" spans="37:37" ht="12.75">
      <c r="AK56963" s="121"/>
    </row>
    <row r="56964" spans="37:37" ht="12.75">
      <c r="AK56964" s="121"/>
    </row>
    <row r="56965" spans="37:37" ht="12.75">
      <c r="AK56965" s="121"/>
    </row>
    <row r="56966" spans="37:37" ht="12.75">
      <c r="AK56966" s="121"/>
    </row>
    <row r="56967" spans="37:37" ht="12.75">
      <c r="AK56967" s="121"/>
    </row>
    <row r="56968" spans="37:37" ht="12.75">
      <c r="AK56968" s="121"/>
    </row>
    <row r="56969" spans="37:37" ht="12.75">
      <c r="AK56969" s="121"/>
    </row>
    <row r="56970" spans="37:37" ht="12.75">
      <c r="AK56970" s="121"/>
    </row>
    <row r="56971" spans="37:37" ht="12.75">
      <c r="AK56971" s="121"/>
    </row>
    <row r="56972" spans="37:37" ht="12.75">
      <c r="AK56972" s="121"/>
    </row>
    <row r="56973" spans="37:37" ht="12.75">
      <c r="AK56973" s="121"/>
    </row>
    <row r="56974" spans="37:37" ht="12.75">
      <c r="AK56974" s="121"/>
    </row>
    <row r="56975" spans="37:37" ht="12.75">
      <c r="AK56975" s="121"/>
    </row>
    <row r="56976" spans="37:37" ht="12.75">
      <c r="AK56976" s="121"/>
    </row>
    <row r="56977" spans="37:37" ht="12.75">
      <c r="AK56977" s="121"/>
    </row>
    <row r="56978" spans="37:37" ht="12.75">
      <c r="AK56978" s="121"/>
    </row>
    <row r="56979" spans="37:37" ht="12.75">
      <c r="AK56979" s="121"/>
    </row>
    <row r="56980" spans="37:37" ht="12.75">
      <c r="AK56980" s="121"/>
    </row>
    <row r="56981" spans="37:37" ht="12.75">
      <c r="AK56981" s="121"/>
    </row>
    <row r="56982" spans="37:37" ht="12.75">
      <c r="AK56982" s="121"/>
    </row>
    <row r="56983" spans="37:37" ht="12.75">
      <c r="AK56983" s="121"/>
    </row>
    <row r="56984" spans="37:37" ht="12.75">
      <c r="AK56984" s="121"/>
    </row>
    <row r="56985" spans="37:37" ht="12.75">
      <c r="AK56985" s="121"/>
    </row>
    <row r="56986" spans="37:37" ht="12.75">
      <c r="AK56986" s="121"/>
    </row>
    <row r="56987" spans="37:37" ht="12.75">
      <c r="AK56987" s="121"/>
    </row>
    <row r="56988" spans="37:37" ht="12.75">
      <c r="AK56988" s="121"/>
    </row>
    <row r="56989" spans="37:37" ht="12.75">
      <c r="AK56989" s="121"/>
    </row>
    <row r="56990" spans="37:37" ht="12.75">
      <c r="AK56990" s="121"/>
    </row>
    <row r="56991" spans="37:37" ht="12.75">
      <c r="AK56991" s="121"/>
    </row>
    <row r="56992" spans="37:37" ht="12.75">
      <c r="AK56992" s="121"/>
    </row>
    <row r="56993" spans="37:37" ht="12.75">
      <c r="AK56993" s="121"/>
    </row>
    <row r="56994" spans="37:37" ht="12.75">
      <c r="AK56994" s="121"/>
    </row>
    <row r="56995" spans="37:37" ht="12.75">
      <c r="AK56995" s="121"/>
    </row>
    <row r="56996" spans="37:37" ht="12.75">
      <c r="AK56996" s="121"/>
    </row>
    <row r="56997" spans="37:37" ht="12.75">
      <c r="AK56997" s="121"/>
    </row>
    <row r="56998" spans="37:37" ht="12.75">
      <c r="AK56998" s="121"/>
    </row>
    <row r="56999" spans="37:37" ht="12.75">
      <c r="AK56999" s="121"/>
    </row>
    <row r="57000" spans="37:37" ht="12.75">
      <c r="AK57000" s="121"/>
    </row>
    <row r="57001" spans="37:37" ht="12.75">
      <c r="AK57001" s="121"/>
    </row>
    <row r="57002" spans="37:37" ht="12.75">
      <c r="AK57002" s="121"/>
    </row>
    <row r="57003" spans="37:37" ht="12.75">
      <c r="AK57003" s="121"/>
    </row>
    <row r="57004" spans="37:37" ht="12.75">
      <c r="AK57004" s="121"/>
    </row>
    <row r="57005" spans="37:37" ht="12.75">
      <c r="AK57005" s="121"/>
    </row>
    <row r="57006" spans="37:37" ht="12.75">
      <c r="AK57006" s="121"/>
    </row>
    <row r="57007" spans="37:37" ht="12.75">
      <c r="AK57007" s="121"/>
    </row>
    <row r="57008" spans="37:37" ht="12.75">
      <c r="AK57008" s="121"/>
    </row>
    <row r="57009" spans="37:37" ht="12.75">
      <c r="AK57009" s="121"/>
    </row>
    <row r="57010" spans="37:37" ht="12.75">
      <c r="AK57010" s="121"/>
    </row>
    <row r="57011" spans="37:37" ht="12.75">
      <c r="AK57011" s="121"/>
    </row>
    <row r="57012" spans="37:37" ht="12.75">
      <c r="AK57012" s="121"/>
    </row>
    <row r="57013" spans="37:37" ht="12.75">
      <c r="AK57013" s="121"/>
    </row>
    <row r="57014" spans="37:37" ht="12.75">
      <c r="AK57014" s="121"/>
    </row>
    <row r="57015" spans="37:37" ht="12.75">
      <c r="AK57015" s="121"/>
    </row>
    <row r="57016" spans="37:37" ht="12.75">
      <c r="AK57016" s="121"/>
    </row>
    <row r="57017" spans="37:37" ht="12.75">
      <c r="AK57017" s="121"/>
    </row>
    <row r="57018" spans="37:37" ht="12.75">
      <c r="AK57018" s="121"/>
    </row>
    <row r="57019" spans="37:37" ht="12.75">
      <c r="AK57019" s="121"/>
    </row>
    <row r="57020" spans="37:37" ht="12.75">
      <c r="AK57020" s="121"/>
    </row>
    <row r="57021" spans="37:37" ht="12.75">
      <c r="AK57021" s="121"/>
    </row>
    <row r="57022" spans="37:37" ht="12.75">
      <c r="AK57022" s="121"/>
    </row>
    <row r="57023" spans="37:37" ht="12.75">
      <c r="AK57023" s="121"/>
    </row>
    <row r="57024" spans="37:37" ht="12.75">
      <c r="AK57024" s="121"/>
    </row>
    <row r="57025" spans="37:37" ht="12.75">
      <c r="AK57025" s="121"/>
    </row>
    <row r="57026" spans="37:37" ht="12.75">
      <c r="AK57026" s="121"/>
    </row>
    <row r="57027" spans="37:37" ht="12.75">
      <c r="AK57027" s="121"/>
    </row>
    <row r="57028" spans="37:37" ht="12.75">
      <c r="AK57028" s="121"/>
    </row>
    <row r="57029" spans="37:37" ht="12.75">
      <c r="AK57029" s="121"/>
    </row>
    <row r="57030" spans="37:37" ht="12.75">
      <c r="AK57030" s="121"/>
    </row>
    <row r="57031" spans="37:37" ht="12.75">
      <c r="AK57031" s="121"/>
    </row>
    <row r="57032" spans="37:37" ht="12.75">
      <c r="AK57032" s="121"/>
    </row>
    <row r="57033" spans="37:37" ht="12.75">
      <c r="AK57033" s="121"/>
    </row>
    <row r="57034" spans="37:37" ht="12.75">
      <c r="AK57034" s="121"/>
    </row>
    <row r="57035" spans="37:37" ht="12.75">
      <c r="AK57035" s="121"/>
    </row>
    <row r="57036" spans="37:37" ht="12.75">
      <c r="AK57036" s="121"/>
    </row>
    <row r="57037" spans="37:37" ht="12.75">
      <c r="AK57037" s="121"/>
    </row>
    <row r="57038" spans="37:37" ht="12.75">
      <c r="AK57038" s="121"/>
    </row>
    <row r="57039" spans="37:37" ht="12.75">
      <c r="AK57039" s="121"/>
    </row>
    <row r="57040" spans="37:37" ht="12.75">
      <c r="AK57040" s="121"/>
    </row>
    <row r="57041" spans="37:37" ht="12.75">
      <c r="AK57041" s="121"/>
    </row>
    <row r="57042" spans="37:37" ht="12.75">
      <c r="AK57042" s="121"/>
    </row>
    <row r="57043" spans="37:37" ht="12.75">
      <c r="AK57043" s="121"/>
    </row>
    <row r="57044" spans="37:37" ht="12.75">
      <c r="AK57044" s="121"/>
    </row>
    <row r="57045" spans="37:37" ht="12.75">
      <c r="AK57045" s="121"/>
    </row>
    <row r="57046" spans="37:37" ht="12.75">
      <c r="AK57046" s="121"/>
    </row>
    <row r="57047" spans="37:37" ht="12.75">
      <c r="AK57047" s="121"/>
    </row>
    <row r="57048" spans="37:37" ht="12.75">
      <c r="AK57048" s="121"/>
    </row>
    <row r="57049" spans="37:37" ht="12.75">
      <c r="AK57049" s="121"/>
    </row>
    <row r="57050" spans="37:37" ht="12.75">
      <c r="AK57050" s="121"/>
    </row>
    <row r="57051" spans="37:37" ht="12.75">
      <c r="AK57051" s="121"/>
    </row>
    <row r="57052" spans="37:37" ht="12.75">
      <c r="AK57052" s="121"/>
    </row>
    <row r="57053" spans="37:37" ht="12.75">
      <c r="AK57053" s="121"/>
    </row>
    <row r="57054" spans="37:37" ht="12.75">
      <c r="AK57054" s="121"/>
    </row>
    <row r="57055" spans="37:37" ht="12.75">
      <c r="AK57055" s="121"/>
    </row>
    <row r="57056" spans="37:37" ht="12.75">
      <c r="AK57056" s="121"/>
    </row>
    <row r="57057" spans="37:37" ht="12.75">
      <c r="AK57057" s="121"/>
    </row>
    <row r="57058" spans="37:37" ht="12.75">
      <c r="AK57058" s="121"/>
    </row>
    <row r="57059" spans="37:37" ht="12.75">
      <c r="AK57059" s="121"/>
    </row>
    <row r="57060" spans="37:37" ht="12.75">
      <c r="AK57060" s="121"/>
    </row>
    <row r="57061" spans="37:37" ht="12.75">
      <c r="AK57061" s="121"/>
    </row>
    <row r="57062" spans="37:37" ht="12.75">
      <c r="AK57062" s="121"/>
    </row>
    <row r="57063" spans="37:37" ht="12.75">
      <c r="AK57063" s="121"/>
    </row>
    <row r="57064" spans="37:37" ht="12.75">
      <c r="AK57064" s="121"/>
    </row>
    <row r="57065" spans="37:37" ht="12.75">
      <c r="AK57065" s="121"/>
    </row>
    <row r="57066" spans="37:37" ht="12.75">
      <c r="AK57066" s="121"/>
    </row>
    <row r="57067" spans="37:37" ht="12.75">
      <c r="AK57067" s="121"/>
    </row>
    <row r="57068" spans="37:37" ht="12.75">
      <c r="AK57068" s="121"/>
    </row>
    <row r="57069" spans="37:37" ht="12.75">
      <c r="AK57069" s="121"/>
    </row>
    <row r="57070" spans="37:37" ht="12.75">
      <c r="AK57070" s="121"/>
    </row>
    <row r="57071" spans="37:37" ht="12.75">
      <c r="AK57071" s="121"/>
    </row>
    <row r="57072" spans="37:37" ht="12.75">
      <c r="AK57072" s="121"/>
    </row>
    <row r="57073" spans="37:37" ht="12.75">
      <c r="AK57073" s="121"/>
    </row>
    <row r="57074" spans="37:37" ht="12.75">
      <c r="AK57074" s="121"/>
    </row>
    <row r="57075" spans="37:37" ht="12.75">
      <c r="AK57075" s="121"/>
    </row>
    <row r="57076" spans="37:37" ht="12.75">
      <c r="AK57076" s="121"/>
    </row>
    <row r="57077" spans="37:37" ht="12.75">
      <c r="AK57077" s="121"/>
    </row>
    <row r="57078" spans="37:37" ht="12.75">
      <c r="AK57078" s="121"/>
    </row>
    <row r="57079" spans="37:37" ht="12.75">
      <c r="AK57079" s="121"/>
    </row>
    <row r="57080" spans="37:37" ht="12.75">
      <c r="AK57080" s="121"/>
    </row>
    <row r="57081" spans="37:37" ht="12.75">
      <c r="AK57081" s="121"/>
    </row>
    <row r="57082" spans="37:37" ht="12.75">
      <c r="AK57082" s="121"/>
    </row>
    <row r="57083" spans="37:37" ht="12.75">
      <c r="AK57083" s="121"/>
    </row>
    <row r="57084" spans="37:37" ht="12.75">
      <c r="AK57084" s="121"/>
    </row>
    <row r="57085" spans="37:37" ht="12.75">
      <c r="AK57085" s="121"/>
    </row>
    <row r="57086" spans="37:37" ht="12.75">
      <c r="AK57086" s="121"/>
    </row>
    <row r="57087" spans="37:37" ht="12.75">
      <c r="AK57087" s="121"/>
    </row>
    <row r="57088" spans="37:37" ht="12.75">
      <c r="AK57088" s="121"/>
    </row>
    <row r="57089" spans="37:37" ht="12.75">
      <c r="AK57089" s="121"/>
    </row>
    <row r="57090" spans="37:37" ht="12.75">
      <c r="AK57090" s="121"/>
    </row>
    <row r="57091" spans="37:37" ht="12.75">
      <c r="AK57091" s="121"/>
    </row>
    <row r="57092" spans="37:37" ht="12.75">
      <c r="AK57092" s="121"/>
    </row>
    <row r="57093" spans="37:37" ht="12.75">
      <c r="AK57093" s="121"/>
    </row>
    <row r="57094" spans="37:37" ht="12.75">
      <c r="AK57094" s="121"/>
    </row>
    <row r="57095" spans="37:37" ht="12.75">
      <c r="AK57095" s="121"/>
    </row>
    <row r="57096" spans="37:37" ht="12.75">
      <c r="AK57096" s="121"/>
    </row>
    <row r="57097" spans="37:37" ht="12.75">
      <c r="AK57097" s="121"/>
    </row>
    <row r="57098" spans="37:37" ht="12.75">
      <c r="AK57098" s="121"/>
    </row>
    <row r="57099" spans="37:37" ht="12.75">
      <c r="AK57099" s="121"/>
    </row>
    <row r="57100" spans="37:37" ht="12.75">
      <c r="AK57100" s="121"/>
    </row>
    <row r="57101" spans="37:37" ht="12.75">
      <c r="AK57101" s="121"/>
    </row>
    <row r="57102" spans="37:37" ht="12.75">
      <c r="AK57102" s="121"/>
    </row>
    <row r="57103" spans="37:37" ht="12.75">
      <c r="AK57103" s="121"/>
    </row>
    <row r="57104" spans="37:37" ht="12.75">
      <c r="AK57104" s="121"/>
    </row>
    <row r="57105" spans="37:37" ht="12.75">
      <c r="AK57105" s="121"/>
    </row>
    <row r="57106" spans="37:37" ht="12.75">
      <c r="AK57106" s="121"/>
    </row>
    <row r="57107" spans="37:37" ht="12.75">
      <c r="AK57107" s="121"/>
    </row>
    <row r="57108" spans="37:37" ht="12.75">
      <c r="AK57108" s="121"/>
    </row>
    <row r="57109" spans="37:37" ht="12.75">
      <c r="AK57109" s="121"/>
    </row>
    <row r="57110" spans="37:37" ht="12.75">
      <c r="AK57110" s="121"/>
    </row>
    <row r="57111" spans="37:37" ht="12.75">
      <c r="AK57111" s="121"/>
    </row>
    <row r="57112" spans="37:37" ht="12.75">
      <c r="AK57112" s="121"/>
    </row>
    <row r="57113" spans="37:37" ht="12.75">
      <c r="AK57113" s="121"/>
    </row>
    <row r="57114" spans="37:37" ht="12.75">
      <c r="AK57114" s="121"/>
    </row>
    <row r="57115" spans="37:37" ht="12.75">
      <c r="AK57115" s="121"/>
    </row>
    <row r="57116" spans="37:37" ht="12.75">
      <c r="AK57116" s="121"/>
    </row>
    <row r="57117" spans="37:37" ht="12.75">
      <c r="AK57117" s="121"/>
    </row>
    <row r="57118" spans="37:37" ht="12.75">
      <c r="AK57118" s="121"/>
    </row>
    <row r="57119" spans="37:37" ht="12.75">
      <c r="AK57119" s="121"/>
    </row>
    <row r="57120" spans="37:37" ht="12.75">
      <c r="AK57120" s="121"/>
    </row>
    <row r="57121" spans="37:37" ht="12.75">
      <c r="AK57121" s="121"/>
    </row>
    <row r="57122" spans="37:37" ht="12.75">
      <c r="AK57122" s="121"/>
    </row>
    <row r="57123" spans="37:37" ht="12.75">
      <c r="AK57123" s="121"/>
    </row>
    <row r="57124" spans="37:37" ht="12.75">
      <c r="AK57124" s="121"/>
    </row>
    <row r="57125" spans="37:37" ht="12.75">
      <c r="AK57125" s="121"/>
    </row>
    <row r="57126" spans="37:37" ht="12.75">
      <c r="AK57126" s="121"/>
    </row>
    <row r="57127" spans="37:37" ht="12.75">
      <c r="AK57127" s="121"/>
    </row>
    <row r="57128" spans="37:37" ht="12.75">
      <c r="AK57128" s="121"/>
    </row>
    <row r="57129" spans="37:37" ht="12.75">
      <c r="AK57129" s="121"/>
    </row>
    <row r="57130" spans="37:37" ht="12.75">
      <c r="AK57130" s="121"/>
    </row>
    <row r="57131" spans="37:37" ht="12.75">
      <c r="AK57131" s="121"/>
    </row>
    <row r="57132" spans="37:37" ht="12.75">
      <c r="AK57132" s="121"/>
    </row>
    <row r="57133" spans="37:37" ht="12.75">
      <c r="AK57133" s="121"/>
    </row>
    <row r="57134" spans="37:37" ht="12.75">
      <c r="AK57134" s="121"/>
    </row>
    <row r="57135" spans="37:37" ht="12.75">
      <c r="AK57135" s="121"/>
    </row>
    <row r="57136" spans="37:37" ht="12.75">
      <c r="AK57136" s="121"/>
    </row>
    <row r="57137" spans="37:37" ht="12.75">
      <c r="AK57137" s="121"/>
    </row>
    <row r="57138" spans="37:37" ht="12.75">
      <c r="AK57138" s="121"/>
    </row>
    <row r="57139" spans="37:37" ht="12.75">
      <c r="AK57139" s="121"/>
    </row>
    <row r="57140" spans="37:37" ht="12.75">
      <c r="AK57140" s="121"/>
    </row>
    <row r="57141" spans="37:37" ht="12.75">
      <c r="AK57141" s="121"/>
    </row>
    <row r="57142" spans="37:37" ht="12.75">
      <c r="AK57142" s="121"/>
    </row>
    <row r="57143" spans="37:37" ht="12.75">
      <c r="AK57143" s="121"/>
    </row>
    <row r="57144" spans="37:37" ht="12.75">
      <c r="AK57144" s="121"/>
    </row>
    <row r="57145" spans="37:37" ht="12.75">
      <c r="AK57145" s="121"/>
    </row>
    <row r="57146" spans="37:37" ht="12.75">
      <c r="AK57146" s="121"/>
    </row>
    <row r="57147" spans="37:37" ht="12.75">
      <c r="AK57147" s="121"/>
    </row>
    <row r="57148" spans="37:37" ht="12.75">
      <c r="AK57148" s="121"/>
    </row>
    <row r="57149" spans="37:37" ht="12.75">
      <c r="AK57149" s="121"/>
    </row>
    <row r="57150" spans="37:37" ht="12.75">
      <c r="AK57150" s="121"/>
    </row>
    <row r="57151" spans="37:37" ht="12.75">
      <c r="AK57151" s="121"/>
    </row>
    <row r="57152" spans="37:37" ht="12.75">
      <c r="AK57152" s="121"/>
    </row>
    <row r="57153" spans="37:37" ht="12.75">
      <c r="AK57153" s="121"/>
    </row>
    <row r="57154" spans="37:37" ht="12.75">
      <c r="AK57154" s="121"/>
    </row>
    <row r="57155" spans="37:37" ht="12.75">
      <c r="AK57155" s="121"/>
    </row>
    <row r="57156" spans="37:37" ht="12.75">
      <c r="AK57156" s="121"/>
    </row>
    <row r="57157" spans="37:37" ht="12.75">
      <c r="AK57157" s="121"/>
    </row>
    <row r="57158" spans="37:37" ht="12.75">
      <c r="AK57158" s="121"/>
    </row>
    <row r="57159" spans="37:37" ht="12.75">
      <c r="AK57159" s="121"/>
    </row>
    <row r="57160" spans="37:37" ht="12.75">
      <c r="AK57160" s="121"/>
    </row>
    <row r="57161" spans="37:37" ht="12.75">
      <c r="AK57161" s="121"/>
    </row>
    <row r="57162" spans="37:37" ht="12.75">
      <c r="AK57162" s="121"/>
    </row>
    <row r="57163" spans="37:37" ht="12.75">
      <c r="AK57163" s="121"/>
    </row>
    <row r="57164" spans="37:37" ht="12.75">
      <c r="AK57164" s="121"/>
    </row>
    <row r="57165" spans="37:37" ht="12.75">
      <c r="AK57165" s="121"/>
    </row>
    <row r="57166" spans="37:37" ht="12.75">
      <c r="AK57166" s="121"/>
    </row>
    <row r="57167" spans="37:37" ht="12.75">
      <c r="AK57167" s="121"/>
    </row>
    <row r="57168" spans="37:37" ht="12.75">
      <c r="AK57168" s="121"/>
    </row>
    <row r="57169" spans="37:37" ht="12.75">
      <c r="AK57169" s="121"/>
    </row>
    <row r="57170" spans="37:37" ht="12.75">
      <c r="AK57170" s="121"/>
    </row>
    <row r="57171" spans="37:37" ht="12.75">
      <c r="AK57171" s="121"/>
    </row>
    <row r="57172" spans="37:37" ht="12.75">
      <c r="AK57172" s="121"/>
    </row>
    <row r="57173" spans="37:37" ht="12.75">
      <c r="AK57173" s="121"/>
    </row>
    <row r="57174" spans="37:37" ht="12.75">
      <c r="AK57174" s="121"/>
    </row>
    <row r="57175" spans="37:37" ht="12.75">
      <c r="AK57175" s="121"/>
    </row>
    <row r="57176" spans="37:37" ht="12.75">
      <c r="AK57176" s="121"/>
    </row>
    <row r="57177" spans="37:37" ht="12.75">
      <c r="AK57177" s="121"/>
    </row>
    <row r="57178" spans="37:37" ht="12.75">
      <c r="AK57178" s="121"/>
    </row>
    <row r="57179" spans="37:37" ht="12.75">
      <c r="AK57179" s="121"/>
    </row>
    <row r="57180" spans="37:37" ht="12.75">
      <c r="AK57180" s="121"/>
    </row>
    <row r="57181" spans="37:37" ht="12.75">
      <c r="AK57181" s="121"/>
    </row>
    <row r="57182" spans="37:37" ht="12.75">
      <c r="AK57182" s="121"/>
    </row>
    <row r="57183" spans="37:37" ht="12.75">
      <c r="AK57183" s="121"/>
    </row>
    <row r="57184" spans="37:37" ht="12.75">
      <c r="AK57184" s="121"/>
    </row>
    <row r="57185" spans="37:37" ht="12.75">
      <c r="AK57185" s="121"/>
    </row>
    <row r="57186" spans="37:37" ht="12.75">
      <c r="AK57186" s="121"/>
    </row>
    <row r="57187" spans="37:37" ht="12.75">
      <c r="AK57187" s="121"/>
    </row>
    <row r="57188" spans="37:37" ht="12.75">
      <c r="AK57188" s="121"/>
    </row>
    <row r="57189" spans="37:37" ht="12.75">
      <c r="AK57189" s="121"/>
    </row>
    <row r="57190" spans="37:37" ht="12.75">
      <c r="AK57190" s="121"/>
    </row>
    <row r="57191" spans="37:37" ht="12.75">
      <c r="AK57191" s="121"/>
    </row>
    <row r="57192" spans="37:37" ht="12.75">
      <c r="AK57192" s="121"/>
    </row>
    <row r="57193" spans="37:37" ht="12.75">
      <c r="AK57193" s="121"/>
    </row>
    <row r="57194" spans="37:37" ht="12.75">
      <c r="AK57194" s="121"/>
    </row>
    <row r="57195" spans="37:37" ht="12.75">
      <c r="AK57195" s="121"/>
    </row>
    <row r="57196" spans="37:37" ht="12.75">
      <c r="AK57196" s="121"/>
    </row>
    <row r="57197" spans="37:37" ht="12.75">
      <c r="AK57197" s="121"/>
    </row>
    <row r="57198" spans="37:37" ht="12.75">
      <c r="AK57198" s="121"/>
    </row>
    <row r="57199" spans="37:37" ht="12.75">
      <c r="AK57199" s="121"/>
    </row>
    <row r="57200" spans="37:37" ht="12.75">
      <c r="AK57200" s="121"/>
    </row>
    <row r="57201" spans="37:37" ht="12.75">
      <c r="AK57201" s="121"/>
    </row>
    <row r="57202" spans="37:37" ht="12.75">
      <c r="AK57202" s="121"/>
    </row>
    <row r="57203" spans="37:37" ht="12.75">
      <c r="AK57203" s="121"/>
    </row>
    <row r="57204" spans="37:37" ht="12.75">
      <c r="AK57204" s="121"/>
    </row>
    <row r="57205" spans="37:37" ht="12.75">
      <c r="AK57205" s="121"/>
    </row>
    <row r="57206" spans="37:37" ht="12.75">
      <c r="AK57206" s="121"/>
    </row>
    <row r="57207" spans="37:37" ht="12.75">
      <c r="AK57207" s="121"/>
    </row>
    <row r="57208" spans="37:37" ht="12.75">
      <c r="AK57208" s="121"/>
    </row>
    <row r="57209" spans="37:37" ht="12.75">
      <c r="AK57209" s="121"/>
    </row>
    <row r="57210" spans="37:37" ht="12.75">
      <c r="AK57210" s="121"/>
    </row>
    <row r="57211" spans="37:37" ht="12.75">
      <c r="AK57211" s="121"/>
    </row>
    <row r="57212" spans="37:37" ht="12.75">
      <c r="AK57212" s="121"/>
    </row>
    <row r="57213" spans="37:37" ht="12.75">
      <c r="AK57213" s="121"/>
    </row>
    <row r="57214" spans="37:37" ht="12.75">
      <c r="AK57214" s="121"/>
    </row>
    <row r="57215" spans="37:37" ht="12.75">
      <c r="AK57215" s="121"/>
    </row>
    <row r="57216" spans="37:37" ht="12.75">
      <c r="AK57216" s="121"/>
    </row>
    <row r="57217" spans="37:37" ht="12.75">
      <c r="AK57217" s="121"/>
    </row>
    <row r="57218" spans="37:37" ht="12.75">
      <c r="AK57218" s="121"/>
    </row>
    <row r="57219" spans="37:37" ht="12.75">
      <c r="AK57219" s="121"/>
    </row>
    <row r="57220" spans="37:37" ht="12.75">
      <c r="AK57220" s="121"/>
    </row>
    <row r="57221" spans="37:37" ht="12.75">
      <c r="AK57221" s="121"/>
    </row>
    <row r="57222" spans="37:37" ht="12.75">
      <c r="AK57222" s="121"/>
    </row>
    <row r="57223" spans="37:37" ht="12.75">
      <c r="AK57223" s="121"/>
    </row>
    <row r="57224" spans="37:37" ht="12.75">
      <c r="AK57224" s="121"/>
    </row>
    <row r="57225" spans="37:37" ht="12.75">
      <c r="AK57225" s="121"/>
    </row>
    <row r="57226" spans="37:37" ht="12.75">
      <c r="AK57226" s="121"/>
    </row>
    <row r="57227" spans="37:37" ht="12.75">
      <c r="AK57227" s="121"/>
    </row>
    <row r="57228" spans="37:37" ht="12.75">
      <c r="AK57228" s="121"/>
    </row>
    <row r="57229" spans="37:37" ht="12.75">
      <c r="AK57229" s="121"/>
    </row>
    <row r="57230" spans="37:37" ht="12.75">
      <c r="AK57230" s="121"/>
    </row>
    <row r="57231" spans="37:37" ht="12.75">
      <c r="AK57231" s="121"/>
    </row>
    <row r="57232" spans="37:37" ht="12.75">
      <c r="AK57232" s="121"/>
    </row>
    <row r="57233" spans="37:37" ht="12.75">
      <c r="AK57233" s="121"/>
    </row>
    <row r="57234" spans="37:37" ht="12.75">
      <c r="AK57234" s="121"/>
    </row>
    <row r="57235" spans="37:37" ht="12.75">
      <c r="AK57235" s="121"/>
    </row>
    <row r="57236" spans="37:37" ht="12.75">
      <c r="AK57236" s="121"/>
    </row>
    <row r="57237" spans="37:37" ht="12.75">
      <c r="AK57237" s="121"/>
    </row>
    <row r="57238" spans="37:37" ht="12.75">
      <c r="AK57238" s="121"/>
    </row>
    <row r="57239" spans="37:37" ht="12.75">
      <c r="AK57239" s="121"/>
    </row>
    <row r="57240" spans="37:37" ht="12.75">
      <c r="AK57240" s="121"/>
    </row>
    <row r="57241" spans="37:37" ht="12.75">
      <c r="AK57241" s="121"/>
    </row>
    <row r="57242" spans="37:37" ht="12.75">
      <c r="AK57242" s="121"/>
    </row>
    <row r="57243" spans="37:37" ht="12.75">
      <c r="AK57243" s="121"/>
    </row>
    <row r="57244" spans="37:37" ht="12.75">
      <c r="AK57244" s="121"/>
    </row>
    <row r="57245" spans="37:37" ht="12.75">
      <c r="AK57245" s="121"/>
    </row>
    <row r="57246" spans="37:37" ht="12.75">
      <c r="AK57246" s="121"/>
    </row>
    <row r="57247" spans="37:37" ht="12.75">
      <c r="AK57247" s="121"/>
    </row>
    <row r="57248" spans="37:37" ht="12.75">
      <c r="AK57248" s="121"/>
    </row>
    <row r="57249" spans="37:37" ht="12.75">
      <c r="AK57249" s="121"/>
    </row>
    <row r="57250" spans="37:37" ht="12.75">
      <c r="AK57250" s="121"/>
    </row>
    <row r="57251" spans="37:37" ht="12.75">
      <c r="AK57251" s="121"/>
    </row>
    <row r="57252" spans="37:37" ht="12.75">
      <c r="AK57252" s="121"/>
    </row>
    <row r="57253" spans="37:37" ht="12.75">
      <c r="AK57253" s="121"/>
    </row>
    <row r="57254" spans="37:37" ht="12.75">
      <c r="AK57254" s="121"/>
    </row>
    <row r="57255" spans="37:37" ht="12.75">
      <c r="AK57255" s="121"/>
    </row>
    <row r="57256" spans="37:37" ht="12.75">
      <c r="AK57256" s="121"/>
    </row>
    <row r="57257" spans="37:37" ht="12.75">
      <c r="AK57257" s="121"/>
    </row>
    <row r="57258" spans="37:37" ht="12.75">
      <c r="AK57258" s="121"/>
    </row>
    <row r="57259" spans="37:37" ht="12.75">
      <c r="AK57259" s="121"/>
    </row>
    <row r="57260" spans="37:37" ht="12.75">
      <c r="AK57260" s="121"/>
    </row>
    <row r="57261" spans="37:37" ht="12.75">
      <c r="AK57261" s="121"/>
    </row>
    <row r="57262" spans="37:37" ht="12.75">
      <c r="AK57262" s="121"/>
    </row>
    <row r="57263" spans="37:37" ht="12.75">
      <c r="AK57263" s="121"/>
    </row>
    <row r="57264" spans="37:37" ht="12.75">
      <c r="AK57264" s="121"/>
    </row>
    <row r="57265" spans="37:37" ht="12.75">
      <c r="AK57265" s="121"/>
    </row>
    <row r="57266" spans="37:37" ht="12.75">
      <c r="AK57266" s="121"/>
    </row>
    <row r="57267" spans="37:37" ht="12.75">
      <c r="AK57267" s="121"/>
    </row>
    <row r="57268" spans="37:37" ht="12.75">
      <c r="AK57268" s="121"/>
    </row>
    <row r="57269" spans="37:37" ht="12.75">
      <c r="AK57269" s="121"/>
    </row>
    <row r="57270" spans="37:37" ht="12.75">
      <c r="AK57270" s="121"/>
    </row>
    <row r="57271" spans="37:37" ht="12.75">
      <c r="AK57271" s="121"/>
    </row>
    <row r="57272" spans="37:37" ht="12.75">
      <c r="AK57272" s="121"/>
    </row>
    <row r="57273" spans="37:37" ht="12.75">
      <c r="AK57273" s="121"/>
    </row>
    <row r="57274" spans="37:37" ht="12.75">
      <c r="AK57274" s="121"/>
    </row>
    <row r="57275" spans="37:37" ht="12.75">
      <c r="AK57275" s="121"/>
    </row>
    <row r="57276" spans="37:37" ht="12.75">
      <c r="AK57276" s="121"/>
    </row>
    <row r="57277" spans="37:37" ht="12.75">
      <c r="AK57277" s="121"/>
    </row>
    <row r="57278" spans="37:37" ht="12.75">
      <c r="AK57278" s="121"/>
    </row>
    <row r="57279" spans="37:37" ht="12.75">
      <c r="AK57279" s="121"/>
    </row>
    <row r="57280" spans="37:37" ht="12.75">
      <c r="AK57280" s="121"/>
    </row>
    <row r="57281" spans="37:37" ht="12.75">
      <c r="AK57281" s="121"/>
    </row>
    <row r="57282" spans="37:37" ht="12.75">
      <c r="AK57282" s="121"/>
    </row>
    <row r="57283" spans="37:37" ht="12.75">
      <c r="AK57283" s="121"/>
    </row>
    <row r="57284" spans="37:37" ht="12.75">
      <c r="AK57284" s="121"/>
    </row>
    <row r="57285" spans="37:37" ht="12.75">
      <c r="AK57285" s="121"/>
    </row>
    <row r="57286" spans="37:37" ht="12.75">
      <c r="AK57286" s="121"/>
    </row>
    <row r="57287" spans="37:37" ht="12.75">
      <c r="AK57287" s="121"/>
    </row>
    <row r="57288" spans="37:37" ht="12.75">
      <c r="AK57288" s="121"/>
    </row>
    <row r="57289" spans="37:37" ht="12.75">
      <c r="AK57289" s="121"/>
    </row>
    <row r="57290" spans="37:37" ht="12.75">
      <c r="AK57290" s="121"/>
    </row>
    <row r="57291" spans="37:37" ht="12.75">
      <c r="AK57291" s="121"/>
    </row>
    <row r="57292" spans="37:37" ht="12.75">
      <c r="AK57292" s="121"/>
    </row>
    <row r="57293" spans="37:37" ht="12.75">
      <c r="AK57293" s="121"/>
    </row>
    <row r="57294" spans="37:37" ht="12.75">
      <c r="AK57294" s="121"/>
    </row>
    <row r="57295" spans="37:37" ht="12.75">
      <c r="AK57295" s="121"/>
    </row>
    <row r="57296" spans="37:37" ht="12.75">
      <c r="AK57296" s="121"/>
    </row>
    <row r="57297" spans="37:37" ht="12.75">
      <c r="AK57297" s="121"/>
    </row>
    <row r="57298" spans="37:37" ht="12.75">
      <c r="AK57298" s="121"/>
    </row>
    <row r="57299" spans="37:37" ht="12.75">
      <c r="AK57299" s="121"/>
    </row>
    <row r="57300" spans="37:37" ht="12.75">
      <c r="AK57300" s="121"/>
    </row>
    <row r="57301" spans="37:37" ht="12.75">
      <c r="AK57301" s="121"/>
    </row>
    <row r="57302" spans="37:37" ht="12.75">
      <c r="AK57302" s="121"/>
    </row>
    <row r="57303" spans="37:37" ht="12.75">
      <c r="AK57303" s="121"/>
    </row>
    <row r="57304" spans="37:37" ht="12.75">
      <c r="AK57304" s="121"/>
    </row>
    <row r="57305" spans="37:37" ht="12.75">
      <c r="AK57305" s="121"/>
    </row>
    <row r="57306" spans="37:37" ht="12.75">
      <c r="AK57306" s="121"/>
    </row>
    <row r="57307" spans="37:37" ht="12.75">
      <c r="AK57307" s="121"/>
    </row>
    <row r="57308" spans="37:37" ht="12.75">
      <c r="AK57308" s="121"/>
    </row>
    <row r="57309" spans="37:37" ht="12.75">
      <c r="AK57309" s="121"/>
    </row>
    <row r="57310" spans="37:37" ht="12.75">
      <c r="AK57310" s="121"/>
    </row>
    <row r="57311" spans="37:37" ht="12.75">
      <c r="AK57311" s="121"/>
    </row>
    <row r="57312" spans="37:37" ht="12.75">
      <c r="AK57312" s="121"/>
    </row>
    <row r="57313" spans="37:37" ht="12.75">
      <c r="AK57313" s="121"/>
    </row>
    <row r="57314" spans="37:37" ht="12.75">
      <c r="AK57314" s="121"/>
    </row>
    <row r="57315" spans="37:37" ht="12.75">
      <c r="AK57315" s="121"/>
    </row>
    <row r="57316" spans="37:37" ht="12.75">
      <c r="AK57316" s="121"/>
    </row>
    <row r="57317" spans="37:37" ht="12.75">
      <c r="AK57317" s="121"/>
    </row>
    <row r="57318" spans="37:37" ht="12.75">
      <c r="AK57318" s="121"/>
    </row>
    <row r="57319" spans="37:37" ht="12.75">
      <c r="AK57319" s="121"/>
    </row>
    <row r="57320" spans="37:37" ht="12.75">
      <c r="AK57320" s="121"/>
    </row>
    <row r="57321" spans="37:37" ht="12.75">
      <c r="AK57321" s="121"/>
    </row>
    <row r="57322" spans="37:37" ht="12.75">
      <c r="AK57322" s="121"/>
    </row>
    <row r="57323" spans="37:37" ht="12.75">
      <c r="AK57323" s="121"/>
    </row>
    <row r="57324" spans="37:37" ht="12.75">
      <c r="AK57324" s="121"/>
    </row>
    <row r="57325" spans="37:37" ht="12.75">
      <c r="AK57325" s="121"/>
    </row>
    <row r="57326" spans="37:37" ht="12.75">
      <c r="AK57326" s="121"/>
    </row>
    <row r="57327" spans="37:37" ht="12.75">
      <c r="AK57327" s="121"/>
    </row>
    <row r="57328" spans="37:37" ht="12.75">
      <c r="AK57328" s="121"/>
    </row>
    <row r="57329" spans="37:37" ht="12.75">
      <c r="AK57329" s="121"/>
    </row>
    <row r="57330" spans="37:37" ht="12.75">
      <c r="AK57330" s="121"/>
    </row>
    <row r="57331" spans="37:37" ht="12.75">
      <c r="AK57331" s="121"/>
    </row>
    <row r="57332" spans="37:37" ht="12.75">
      <c r="AK57332" s="121"/>
    </row>
    <row r="57333" spans="37:37" ht="12.75">
      <c r="AK57333" s="121"/>
    </row>
    <row r="57334" spans="37:37" ht="12.75">
      <c r="AK57334" s="121"/>
    </row>
    <row r="57335" spans="37:37" ht="12.75">
      <c r="AK57335" s="121"/>
    </row>
    <row r="57336" spans="37:37" ht="12.75">
      <c r="AK57336" s="121"/>
    </row>
    <row r="57337" spans="37:37" ht="12.75">
      <c r="AK57337" s="121"/>
    </row>
    <row r="57338" spans="37:37" ht="12.75">
      <c r="AK57338" s="121"/>
    </row>
    <row r="57339" spans="37:37" ht="12.75">
      <c r="AK57339" s="121"/>
    </row>
    <row r="57340" spans="37:37" ht="12.75">
      <c r="AK57340" s="121"/>
    </row>
    <row r="57341" spans="37:37" ht="12.75">
      <c r="AK57341" s="121"/>
    </row>
    <row r="57342" spans="37:37" ht="12.75">
      <c r="AK57342" s="121"/>
    </row>
    <row r="57343" spans="37:37" ht="12.75">
      <c r="AK57343" s="121"/>
    </row>
    <row r="57344" spans="37:37" ht="12.75">
      <c r="AK57344" s="121"/>
    </row>
    <row r="57345" spans="37:37" ht="12.75">
      <c r="AK57345" s="121"/>
    </row>
    <row r="57346" spans="37:37" ht="12.75">
      <c r="AK57346" s="121"/>
    </row>
    <row r="57347" spans="37:37" ht="12.75">
      <c r="AK57347" s="121"/>
    </row>
    <row r="57348" spans="37:37" ht="12.75">
      <c r="AK57348" s="121"/>
    </row>
    <row r="57349" spans="37:37" ht="12.75">
      <c r="AK57349" s="121"/>
    </row>
    <row r="57350" spans="37:37" ht="12.75">
      <c r="AK57350" s="121"/>
    </row>
    <row r="57351" spans="37:37" ht="12.75">
      <c r="AK57351" s="121"/>
    </row>
    <row r="57352" spans="37:37" ht="12.75">
      <c r="AK57352" s="121"/>
    </row>
    <row r="57353" spans="37:37" ht="12.75">
      <c r="AK57353" s="121"/>
    </row>
    <row r="57354" spans="37:37" ht="12.75">
      <c r="AK57354" s="121"/>
    </row>
    <row r="57355" spans="37:37" ht="12.75">
      <c r="AK57355" s="121"/>
    </row>
    <row r="57356" spans="37:37" ht="12.75">
      <c r="AK57356" s="121"/>
    </row>
    <row r="57357" spans="37:37" ht="12.75">
      <c r="AK57357" s="121"/>
    </row>
    <row r="57358" spans="37:37" ht="12.75">
      <c r="AK57358" s="121"/>
    </row>
    <row r="57359" spans="37:37" ht="12.75">
      <c r="AK57359" s="121"/>
    </row>
    <row r="57360" spans="37:37" ht="12.75">
      <c r="AK57360" s="121"/>
    </row>
    <row r="57361" spans="37:37" ht="12.75">
      <c r="AK57361" s="121"/>
    </row>
    <row r="57362" spans="37:37" ht="12.75">
      <c r="AK57362" s="121"/>
    </row>
    <row r="57363" spans="37:37" ht="12.75">
      <c r="AK57363" s="121"/>
    </row>
    <row r="57364" spans="37:37" ht="12.75">
      <c r="AK57364" s="121"/>
    </row>
    <row r="57365" spans="37:37" ht="12.75">
      <c r="AK57365" s="121"/>
    </row>
    <row r="57366" spans="37:37" ht="12.75">
      <c r="AK57366" s="121"/>
    </row>
    <row r="57367" spans="37:37" ht="12.75">
      <c r="AK57367" s="121"/>
    </row>
    <row r="57368" spans="37:37" ht="12.75">
      <c r="AK57368" s="121"/>
    </row>
    <row r="57369" spans="37:37" ht="12.75">
      <c r="AK57369" s="121"/>
    </row>
    <row r="57370" spans="37:37" ht="12.75">
      <c r="AK57370" s="121"/>
    </row>
    <row r="57371" spans="37:37" ht="12.75">
      <c r="AK57371" s="121"/>
    </row>
    <row r="57372" spans="37:37" ht="12.75">
      <c r="AK57372" s="121"/>
    </row>
    <row r="57373" spans="37:37" ht="12.75">
      <c r="AK57373" s="121"/>
    </row>
    <row r="57374" spans="37:37" ht="12.75">
      <c r="AK57374" s="121"/>
    </row>
    <row r="57375" spans="37:37" ht="12.75">
      <c r="AK57375" s="121"/>
    </row>
    <row r="57376" spans="37:37" ht="12.75">
      <c r="AK57376" s="121"/>
    </row>
    <row r="57377" spans="37:37" ht="12.75">
      <c r="AK57377" s="121"/>
    </row>
    <row r="57378" spans="37:37" ht="12.75">
      <c r="AK57378" s="121"/>
    </row>
    <row r="57379" spans="37:37" ht="12.75">
      <c r="AK57379" s="121"/>
    </row>
    <row r="57380" spans="37:37" ht="12.75">
      <c r="AK57380" s="121"/>
    </row>
    <row r="57381" spans="37:37" ht="12.75">
      <c r="AK57381" s="121"/>
    </row>
    <row r="57382" spans="37:37" ht="12.75">
      <c r="AK57382" s="121"/>
    </row>
    <row r="57383" spans="37:37" ht="12.75">
      <c r="AK57383" s="121"/>
    </row>
    <row r="57384" spans="37:37" ht="12.75">
      <c r="AK57384" s="121"/>
    </row>
    <row r="57385" spans="37:37" ht="12.75">
      <c r="AK57385" s="121"/>
    </row>
    <row r="57386" spans="37:37" ht="12.75">
      <c r="AK57386" s="121"/>
    </row>
    <row r="57387" spans="37:37" ht="12.75">
      <c r="AK57387" s="121"/>
    </row>
    <row r="57388" spans="37:37" ht="12.75">
      <c r="AK57388" s="121"/>
    </row>
    <row r="57389" spans="37:37" ht="12.75">
      <c r="AK57389" s="121"/>
    </row>
    <row r="57390" spans="37:37" ht="12.75">
      <c r="AK57390" s="121"/>
    </row>
    <row r="57391" spans="37:37" ht="12.75">
      <c r="AK57391" s="121"/>
    </row>
    <row r="57392" spans="37:37" ht="12.75">
      <c r="AK57392" s="121"/>
    </row>
    <row r="57393" spans="37:37" ht="12.75">
      <c r="AK57393" s="121"/>
    </row>
    <row r="57394" spans="37:37" ht="12.75">
      <c r="AK57394" s="121"/>
    </row>
    <row r="57395" spans="37:37" ht="12.75">
      <c r="AK57395" s="121"/>
    </row>
    <row r="57396" spans="37:37" ht="12.75">
      <c r="AK57396" s="121"/>
    </row>
    <row r="57397" spans="37:37" ht="12.75">
      <c r="AK57397" s="121"/>
    </row>
    <row r="57398" spans="37:37" ht="12.75">
      <c r="AK57398" s="121"/>
    </row>
    <row r="57399" spans="37:37" ht="12.75">
      <c r="AK57399" s="121"/>
    </row>
    <row r="57400" spans="37:37" ht="12.75">
      <c r="AK57400" s="121"/>
    </row>
    <row r="57401" spans="37:37" ht="12.75">
      <c r="AK57401" s="121"/>
    </row>
    <row r="57402" spans="37:37" ht="12.75">
      <c r="AK57402" s="121"/>
    </row>
    <row r="57403" spans="37:37" ht="12.75">
      <c r="AK57403" s="121"/>
    </row>
    <row r="57404" spans="37:37" ht="12.75">
      <c r="AK57404" s="121"/>
    </row>
    <row r="57405" spans="37:37" ht="12.75">
      <c r="AK57405" s="121"/>
    </row>
    <row r="57406" spans="37:37" ht="12.75">
      <c r="AK57406" s="121"/>
    </row>
    <row r="57407" spans="37:37" ht="12.75">
      <c r="AK57407" s="121"/>
    </row>
    <row r="57408" spans="37:37" ht="12.75">
      <c r="AK57408" s="121"/>
    </row>
    <row r="57409" spans="37:37" ht="12.75">
      <c r="AK57409" s="121"/>
    </row>
    <row r="57410" spans="37:37" ht="12.75">
      <c r="AK57410" s="121"/>
    </row>
    <row r="57411" spans="37:37" ht="12.75">
      <c r="AK57411" s="121"/>
    </row>
    <row r="57412" spans="37:37" ht="12.75">
      <c r="AK57412" s="121"/>
    </row>
    <row r="57413" spans="37:37" ht="12.75">
      <c r="AK57413" s="121"/>
    </row>
    <row r="57414" spans="37:37" ht="12.75">
      <c r="AK57414" s="121"/>
    </row>
    <row r="57415" spans="37:37" ht="12.75">
      <c r="AK57415" s="121"/>
    </row>
    <row r="57416" spans="37:37" ht="12.75">
      <c r="AK57416" s="121"/>
    </row>
    <row r="57417" spans="37:37" ht="12.75">
      <c r="AK57417" s="121"/>
    </row>
    <row r="57418" spans="37:37" ht="12.75">
      <c r="AK57418" s="121"/>
    </row>
    <row r="57419" spans="37:37" ht="12.75">
      <c r="AK57419" s="121"/>
    </row>
    <row r="57420" spans="37:37" ht="12.75">
      <c r="AK57420" s="121"/>
    </row>
    <row r="57421" spans="37:37" ht="12.75">
      <c r="AK57421" s="121"/>
    </row>
    <row r="57422" spans="37:37" ht="12.75">
      <c r="AK57422" s="121"/>
    </row>
    <row r="57423" spans="37:37" ht="12.75">
      <c r="AK57423" s="121"/>
    </row>
    <row r="57424" spans="37:37" ht="12.75">
      <c r="AK57424" s="121"/>
    </row>
    <row r="57425" spans="37:37" ht="12.75">
      <c r="AK57425" s="121"/>
    </row>
    <row r="57426" spans="37:37" ht="12.75">
      <c r="AK57426" s="121"/>
    </row>
    <row r="57427" spans="37:37" ht="12.75">
      <c r="AK57427" s="121"/>
    </row>
    <row r="57428" spans="37:37" ht="12.75">
      <c r="AK57428" s="121"/>
    </row>
    <row r="57429" spans="37:37" ht="12.75">
      <c r="AK57429" s="121"/>
    </row>
    <row r="57430" spans="37:37" ht="12.75">
      <c r="AK57430" s="121"/>
    </row>
    <row r="57431" spans="37:37" ht="12.75">
      <c r="AK57431" s="121"/>
    </row>
    <row r="57432" spans="37:37" ht="12.75">
      <c r="AK57432" s="121"/>
    </row>
    <row r="57433" spans="37:37" ht="12.75">
      <c r="AK57433" s="121"/>
    </row>
    <row r="57434" spans="37:37" ht="12.75">
      <c r="AK57434" s="121"/>
    </row>
    <row r="57435" spans="37:37" ht="12.75">
      <c r="AK57435" s="121"/>
    </row>
    <row r="57436" spans="37:37" ht="12.75">
      <c r="AK57436" s="121"/>
    </row>
    <row r="57437" spans="37:37" ht="12.75">
      <c r="AK57437" s="121"/>
    </row>
    <row r="57438" spans="37:37" ht="12.75">
      <c r="AK57438" s="121"/>
    </row>
    <row r="57439" spans="37:37" ht="12.75">
      <c r="AK57439" s="121"/>
    </row>
    <row r="57440" spans="37:37" ht="12.75">
      <c r="AK57440" s="121"/>
    </row>
    <row r="57441" spans="37:37" ht="12.75">
      <c r="AK57441" s="121"/>
    </row>
    <row r="57442" spans="37:37" ht="12.75">
      <c r="AK57442" s="121"/>
    </row>
    <row r="57443" spans="37:37" ht="12.75">
      <c r="AK57443" s="121"/>
    </row>
    <row r="57444" spans="37:37" ht="12.75">
      <c r="AK57444" s="121"/>
    </row>
    <row r="57445" spans="37:37" ht="12.75">
      <c r="AK57445" s="121"/>
    </row>
    <row r="57446" spans="37:37" ht="12.75">
      <c r="AK57446" s="121"/>
    </row>
    <row r="57447" spans="37:37" ht="12.75">
      <c r="AK57447" s="121"/>
    </row>
    <row r="57448" spans="37:37" ht="12.75">
      <c r="AK57448" s="121"/>
    </row>
    <row r="57449" spans="37:37" ht="12.75">
      <c r="AK57449" s="121"/>
    </row>
    <row r="57450" spans="37:37" ht="12.75">
      <c r="AK57450" s="121"/>
    </row>
    <row r="57451" spans="37:37" ht="12.75">
      <c r="AK57451" s="121"/>
    </row>
    <row r="57452" spans="37:37" ht="12.75">
      <c r="AK57452" s="121"/>
    </row>
    <row r="57453" spans="37:37" ht="12.75">
      <c r="AK57453" s="121"/>
    </row>
    <row r="57454" spans="37:37" ht="12.75">
      <c r="AK57454" s="121"/>
    </row>
    <row r="57455" spans="37:37" ht="12.75">
      <c r="AK57455" s="121"/>
    </row>
    <row r="57456" spans="37:37" ht="12.75">
      <c r="AK57456" s="121"/>
    </row>
    <row r="57457" spans="37:37" ht="12.75">
      <c r="AK57457" s="121"/>
    </row>
    <row r="57458" spans="37:37" ht="12.75">
      <c r="AK57458" s="121"/>
    </row>
    <row r="57459" spans="37:37" ht="12.75">
      <c r="AK57459" s="121"/>
    </row>
    <row r="57460" spans="37:37" ht="12.75">
      <c r="AK57460" s="121"/>
    </row>
    <row r="57461" spans="37:37" ht="12.75">
      <c r="AK57461" s="121"/>
    </row>
    <row r="57462" spans="37:37" ht="12.75">
      <c r="AK57462" s="121"/>
    </row>
    <row r="57463" spans="37:37" ht="12.75">
      <c r="AK57463" s="121"/>
    </row>
    <row r="57464" spans="37:37" ht="12.75">
      <c r="AK57464" s="121"/>
    </row>
    <row r="57465" spans="37:37" ht="12.75">
      <c r="AK57465" s="121"/>
    </row>
    <row r="57466" spans="37:37" ht="12.75">
      <c r="AK57466" s="121"/>
    </row>
    <row r="57467" spans="37:37" ht="12.75">
      <c r="AK57467" s="121"/>
    </row>
    <row r="57468" spans="37:37" ht="12.75">
      <c r="AK57468" s="121"/>
    </row>
    <row r="57469" spans="37:37" ht="12.75">
      <c r="AK57469" s="121"/>
    </row>
    <row r="57470" spans="37:37" ht="12.75">
      <c r="AK57470" s="121"/>
    </row>
    <row r="57471" spans="37:37" ht="12.75">
      <c r="AK57471" s="121"/>
    </row>
    <row r="57472" spans="37:37" ht="12.75">
      <c r="AK57472" s="121"/>
    </row>
    <row r="57473" spans="37:37" ht="12.75">
      <c r="AK57473" s="121"/>
    </row>
    <row r="57474" spans="37:37" ht="12.75">
      <c r="AK57474" s="121"/>
    </row>
    <row r="57475" spans="37:37" ht="12.75">
      <c r="AK57475" s="121"/>
    </row>
    <row r="57476" spans="37:37" ht="12.75">
      <c r="AK57476" s="121"/>
    </row>
    <row r="57477" spans="37:37" ht="12.75">
      <c r="AK57477" s="121"/>
    </row>
    <row r="57478" spans="37:37" ht="12.75">
      <c r="AK57478" s="121"/>
    </row>
    <row r="57479" spans="37:37" ht="12.75">
      <c r="AK57479" s="121"/>
    </row>
    <row r="57480" spans="37:37" ht="12.75">
      <c r="AK57480" s="121"/>
    </row>
    <row r="57481" spans="37:37" ht="12.75">
      <c r="AK57481" s="121"/>
    </row>
    <row r="57482" spans="37:37" ht="12.75">
      <c r="AK57482" s="121"/>
    </row>
    <row r="57483" spans="37:37" ht="12.75">
      <c r="AK57483" s="121"/>
    </row>
    <row r="57484" spans="37:37" ht="12.75">
      <c r="AK57484" s="121"/>
    </row>
    <row r="57485" spans="37:37" ht="12.75">
      <c r="AK57485" s="121"/>
    </row>
    <row r="57486" spans="37:37" ht="12.75">
      <c r="AK57486" s="121"/>
    </row>
    <row r="57487" spans="37:37" ht="12.75">
      <c r="AK57487" s="121"/>
    </row>
    <row r="57488" spans="37:37" ht="12.75">
      <c r="AK57488" s="121"/>
    </row>
    <row r="57489" spans="37:37" ht="12.75">
      <c r="AK57489" s="121"/>
    </row>
    <row r="57490" spans="37:37" ht="12.75">
      <c r="AK57490" s="121"/>
    </row>
    <row r="57491" spans="37:37" ht="12.75">
      <c r="AK57491" s="121"/>
    </row>
    <row r="57492" spans="37:37" ht="12.75">
      <c r="AK57492" s="121"/>
    </row>
    <row r="57493" spans="37:37" ht="12.75">
      <c r="AK57493" s="121"/>
    </row>
    <row r="57494" spans="37:37" ht="12.75">
      <c r="AK57494" s="121"/>
    </row>
    <row r="57495" spans="37:37" ht="12.75">
      <c r="AK57495" s="121"/>
    </row>
    <row r="57496" spans="37:37" ht="12.75">
      <c r="AK57496" s="121"/>
    </row>
    <row r="57497" spans="37:37" ht="12.75">
      <c r="AK57497" s="121"/>
    </row>
    <row r="57498" spans="37:37" ht="12.75">
      <c r="AK57498" s="121"/>
    </row>
    <row r="57499" spans="37:37" ht="12.75">
      <c r="AK57499" s="121"/>
    </row>
    <row r="57500" spans="37:37" ht="12.75">
      <c r="AK57500" s="121"/>
    </row>
    <row r="57501" spans="37:37" ht="12.75">
      <c r="AK57501" s="121"/>
    </row>
    <row r="57502" spans="37:37" ht="12.75">
      <c r="AK57502" s="121"/>
    </row>
    <row r="57503" spans="37:37" ht="12.75">
      <c r="AK57503" s="121"/>
    </row>
    <row r="57504" spans="37:37" ht="12.75">
      <c r="AK57504" s="121"/>
    </row>
    <row r="57505" spans="37:37" ht="12.75">
      <c r="AK57505" s="121"/>
    </row>
    <row r="57506" spans="37:37" ht="12.75">
      <c r="AK57506" s="121"/>
    </row>
    <row r="57507" spans="37:37" ht="12.75">
      <c r="AK57507" s="121"/>
    </row>
    <row r="57508" spans="37:37" ht="12.75">
      <c r="AK57508" s="121"/>
    </row>
    <row r="57509" spans="37:37" ht="12.75">
      <c r="AK57509" s="121"/>
    </row>
    <row r="57510" spans="37:37" ht="12.75">
      <c r="AK57510" s="121"/>
    </row>
    <row r="57511" spans="37:37" ht="12.75">
      <c r="AK57511" s="121"/>
    </row>
    <row r="57512" spans="37:37" ht="12.75">
      <c r="AK57512" s="121"/>
    </row>
    <row r="57513" spans="37:37" ht="12.75">
      <c r="AK57513" s="121"/>
    </row>
    <row r="57514" spans="37:37" ht="12.75">
      <c r="AK57514" s="121"/>
    </row>
    <row r="57515" spans="37:37" ht="12.75">
      <c r="AK57515" s="121"/>
    </row>
    <row r="57516" spans="37:37" ht="12.75">
      <c r="AK57516" s="121"/>
    </row>
    <row r="57517" spans="37:37" ht="12.75">
      <c r="AK57517" s="121"/>
    </row>
    <row r="57518" spans="37:37" ht="12.75">
      <c r="AK57518" s="121"/>
    </row>
    <row r="57519" spans="37:37" ht="12.75">
      <c r="AK57519" s="121"/>
    </row>
    <row r="57520" spans="37:37" ht="12.75">
      <c r="AK57520" s="121"/>
    </row>
    <row r="57521" spans="37:37" ht="12.75">
      <c r="AK57521" s="121"/>
    </row>
    <row r="57522" spans="37:37" ht="12.75">
      <c r="AK57522" s="121"/>
    </row>
    <row r="57523" spans="37:37" ht="12.75">
      <c r="AK57523" s="121"/>
    </row>
    <row r="57524" spans="37:37" ht="12.75">
      <c r="AK57524" s="121"/>
    </row>
    <row r="57525" spans="37:37" ht="12.75">
      <c r="AK57525" s="121"/>
    </row>
    <row r="57526" spans="37:37" ht="12.75">
      <c r="AK57526" s="121"/>
    </row>
    <row r="57527" spans="37:37" ht="12.75">
      <c r="AK57527" s="121"/>
    </row>
    <row r="57528" spans="37:37" ht="12.75">
      <c r="AK57528" s="121"/>
    </row>
    <row r="57529" spans="37:37" ht="12.75">
      <c r="AK57529" s="121"/>
    </row>
    <row r="57530" spans="37:37" ht="12.75">
      <c r="AK57530" s="121"/>
    </row>
    <row r="57531" spans="37:37" ht="12.75">
      <c r="AK57531" s="121"/>
    </row>
    <row r="57532" spans="37:37" ht="12.75">
      <c r="AK57532" s="121"/>
    </row>
    <row r="57533" spans="37:37" ht="12.75">
      <c r="AK57533" s="121"/>
    </row>
    <row r="57534" spans="37:37" ht="12.75">
      <c r="AK57534" s="121"/>
    </row>
    <row r="57535" spans="37:37" ht="12.75">
      <c r="AK57535" s="121"/>
    </row>
    <row r="57536" spans="37:37" ht="12.75">
      <c r="AK57536" s="121"/>
    </row>
    <row r="57537" spans="37:37" ht="12.75">
      <c r="AK57537" s="121"/>
    </row>
    <row r="57538" spans="37:37" ht="12.75">
      <c r="AK57538" s="121"/>
    </row>
    <row r="57539" spans="37:37" ht="12.75">
      <c r="AK57539" s="121"/>
    </row>
    <row r="57540" spans="37:37" ht="12.75">
      <c r="AK57540" s="121"/>
    </row>
    <row r="57541" spans="37:37" ht="12.75">
      <c r="AK57541" s="121"/>
    </row>
    <row r="57542" spans="37:37" ht="12.75">
      <c r="AK57542" s="121"/>
    </row>
    <row r="57543" spans="37:37" ht="12.75">
      <c r="AK57543" s="121"/>
    </row>
    <row r="57544" spans="37:37" ht="12.75">
      <c r="AK57544" s="121"/>
    </row>
    <row r="57545" spans="37:37" ht="12.75">
      <c r="AK57545" s="121"/>
    </row>
    <row r="57546" spans="37:37" ht="12.75">
      <c r="AK57546" s="121"/>
    </row>
    <row r="57547" spans="37:37" ht="12.75">
      <c r="AK57547" s="121"/>
    </row>
    <row r="57548" spans="37:37" ht="12.75">
      <c r="AK57548" s="121"/>
    </row>
    <row r="57549" spans="37:37" ht="12.75">
      <c r="AK57549" s="121"/>
    </row>
    <row r="57550" spans="37:37" ht="12.75">
      <c r="AK57550" s="121"/>
    </row>
    <row r="57551" spans="37:37" ht="12.75">
      <c r="AK57551" s="121"/>
    </row>
    <row r="57552" spans="37:37" ht="12.75">
      <c r="AK57552" s="121"/>
    </row>
    <row r="57553" spans="37:37" ht="12.75">
      <c r="AK57553" s="121"/>
    </row>
    <row r="57554" spans="37:37" ht="12.75">
      <c r="AK57554" s="121"/>
    </row>
    <row r="57555" spans="37:37" ht="12.75">
      <c r="AK57555" s="121"/>
    </row>
    <row r="57556" spans="37:37" ht="12.75">
      <c r="AK57556" s="121"/>
    </row>
    <row r="57557" spans="37:37" ht="12.75">
      <c r="AK57557" s="121"/>
    </row>
    <row r="57558" spans="37:37" ht="12.75">
      <c r="AK57558" s="121"/>
    </row>
    <row r="57559" spans="37:37" ht="12.75">
      <c r="AK57559" s="121"/>
    </row>
    <row r="57560" spans="37:37" ht="12.75">
      <c r="AK57560" s="121"/>
    </row>
    <row r="57561" spans="37:37" ht="12.75">
      <c r="AK57561" s="121"/>
    </row>
    <row r="57562" spans="37:37" ht="12.75">
      <c r="AK57562" s="121"/>
    </row>
    <row r="57563" spans="37:37" ht="12.75">
      <c r="AK57563" s="121"/>
    </row>
    <row r="57564" spans="37:37" ht="12.75">
      <c r="AK57564" s="121"/>
    </row>
    <row r="57565" spans="37:37" ht="12.75">
      <c r="AK57565" s="121"/>
    </row>
    <row r="57566" spans="37:37" ht="12.75">
      <c r="AK57566" s="121"/>
    </row>
    <row r="57567" spans="37:37" ht="12.75">
      <c r="AK57567" s="121"/>
    </row>
    <row r="57568" spans="37:37" ht="12.75">
      <c r="AK57568" s="121"/>
    </row>
    <row r="57569" spans="37:37" ht="12.75">
      <c r="AK57569" s="121"/>
    </row>
    <row r="57570" spans="37:37" ht="12.75">
      <c r="AK57570" s="121"/>
    </row>
    <row r="57571" spans="37:37" ht="12.75">
      <c r="AK57571" s="121"/>
    </row>
    <row r="57572" spans="37:37" ht="12.75">
      <c r="AK57572" s="121"/>
    </row>
    <row r="57573" spans="37:37" ht="12.75">
      <c r="AK57573" s="121"/>
    </row>
    <row r="57574" spans="37:37" ht="12.75">
      <c r="AK57574" s="121"/>
    </row>
    <row r="57575" spans="37:37" ht="12.75">
      <c r="AK57575" s="121"/>
    </row>
    <row r="57576" spans="37:37" ht="12.75">
      <c r="AK57576" s="121"/>
    </row>
    <row r="57577" spans="37:37" ht="12.75">
      <c r="AK57577" s="121"/>
    </row>
    <row r="57578" spans="37:37" ht="12.75">
      <c r="AK57578" s="121"/>
    </row>
    <row r="57579" spans="37:37" ht="12.75">
      <c r="AK57579" s="121"/>
    </row>
    <row r="57580" spans="37:37" ht="12.75">
      <c r="AK57580" s="121"/>
    </row>
    <row r="57581" spans="37:37" ht="12.75">
      <c r="AK57581" s="121"/>
    </row>
    <row r="57582" spans="37:37" ht="12.75">
      <c r="AK57582" s="121"/>
    </row>
    <row r="57583" spans="37:37" ht="12.75">
      <c r="AK57583" s="121"/>
    </row>
    <row r="57584" spans="37:37" ht="12.75">
      <c r="AK57584" s="121"/>
    </row>
    <row r="57585" spans="37:37" ht="12.75">
      <c r="AK57585" s="121"/>
    </row>
    <row r="57586" spans="37:37" ht="12.75">
      <c r="AK57586" s="121"/>
    </row>
    <row r="57587" spans="37:37" ht="12.75">
      <c r="AK57587" s="121"/>
    </row>
    <row r="57588" spans="37:37" ht="12.75">
      <c r="AK57588" s="121"/>
    </row>
    <row r="57589" spans="37:37" ht="12.75">
      <c r="AK57589" s="121"/>
    </row>
    <row r="57590" spans="37:37" ht="12.75">
      <c r="AK57590" s="121"/>
    </row>
    <row r="57591" spans="37:37" ht="12.75">
      <c r="AK57591" s="121"/>
    </row>
    <row r="57592" spans="37:37" ht="12.75">
      <c r="AK57592" s="121"/>
    </row>
    <row r="57593" spans="37:37" ht="12.75">
      <c r="AK57593" s="121"/>
    </row>
    <row r="57594" spans="37:37" ht="12.75">
      <c r="AK57594" s="121"/>
    </row>
    <row r="57595" spans="37:37" ht="12.75">
      <c r="AK57595" s="121"/>
    </row>
    <row r="57596" spans="37:37" ht="12.75">
      <c r="AK57596" s="121"/>
    </row>
    <row r="57597" spans="37:37" ht="12.75">
      <c r="AK57597" s="121"/>
    </row>
    <row r="57598" spans="37:37" ht="12.75">
      <c r="AK57598" s="121"/>
    </row>
    <row r="57599" spans="37:37" ht="12.75">
      <c r="AK57599" s="121"/>
    </row>
    <row r="57600" spans="37:37" ht="12.75">
      <c r="AK57600" s="121"/>
    </row>
    <row r="57601" spans="37:37" ht="12.75">
      <c r="AK57601" s="121"/>
    </row>
    <row r="57602" spans="37:37" ht="12.75">
      <c r="AK57602" s="121"/>
    </row>
    <row r="57603" spans="37:37" ht="12.75">
      <c r="AK57603" s="121"/>
    </row>
    <row r="57604" spans="37:37" ht="12.75">
      <c r="AK57604" s="121"/>
    </row>
    <row r="57605" spans="37:37" ht="12.75">
      <c r="AK57605" s="121"/>
    </row>
    <row r="57606" spans="37:37" ht="12.75">
      <c r="AK57606" s="121"/>
    </row>
    <row r="57607" spans="37:37" ht="12.75">
      <c r="AK57607" s="121"/>
    </row>
    <row r="57608" spans="37:37" ht="12.75">
      <c r="AK57608" s="121"/>
    </row>
    <row r="57609" spans="37:37" ht="12.75">
      <c r="AK57609" s="121"/>
    </row>
    <row r="57610" spans="37:37" ht="12.75">
      <c r="AK57610" s="121"/>
    </row>
    <row r="57611" spans="37:37" ht="12.75">
      <c r="AK57611" s="121"/>
    </row>
    <row r="57612" spans="37:37" ht="12.75">
      <c r="AK57612" s="121"/>
    </row>
    <row r="57613" spans="37:37" ht="12.75">
      <c r="AK57613" s="121"/>
    </row>
    <row r="57614" spans="37:37" ht="12.75">
      <c r="AK57614" s="121"/>
    </row>
    <row r="57615" spans="37:37" ht="12.75">
      <c r="AK57615" s="121"/>
    </row>
    <row r="57616" spans="37:37" ht="12.75">
      <c r="AK57616" s="121"/>
    </row>
    <row r="57617" spans="37:37" ht="12.75">
      <c r="AK57617" s="121"/>
    </row>
    <row r="57618" spans="37:37" ht="12.75">
      <c r="AK57618" s="121"/>
    </row>
    <row r="57619" spans="37:37" ht="12.75">
      <c r="AK57619" s="121"/>
    </row>
    <row r="57620" spans="37:37" ht="12.75">
      <c r="AK57620" s="121"/>
    </row>
    <row r="57621" spans="37:37" ht="12.75">
      <c r="AK57621" s="121"/>
    </row>
    <row r="57622" spans="37:37" ht="12.75">
      <c r="AK57622" s="121"/>
    </row>
    <row r="57623" spans="37:37" ht="12.75">
      <c r="AK57623" s="121"/>
    </row>
    <row r="57624" spans="37:37" ht="12.75">
      <c r="AK57624" s="121"/>
    </row>
    <row r="57625" spans="37:37" ht="12.75">
      <c r="AK57625" s="121"/>
    </row>
    <row r="57626" spans="37:37" ht="12.75">
      <c r="AK57626" s="121"/>
    </row>
    <row r="57627" spans="37:37" ht="12.75">
      <c r="AK57627" s="121"/>
    </row>
    <row r="57628" spans="37:37" ht="12.75">
      <c r="AK57628" s="121"/>
    </row>
    <row r="57629" spans="37:37" ht="12.75">
      <c r="AK57629" s="121"/>
    </row>
    <row r="57630" spans="37:37" ht="12.75">
      <c r="AK57630" s="121"/>
    </row>
    <row r="57631" spans="37:37" ht="12.75">
      <c r="AK57631" s="121"/>
    </row>
    <row r="57632" spans="37:37" ht="12.75">
      <c r="AK57632" s="121"/>
    </row>
    <row r="57633" spans="37:37" ht="12.75">
      <c r="AK57633" s="121"/>
    </row>
    <row r="57634" spans="37:37" ht="12.75">
      <c r="AK57634" s="121"/>
    </row>
    <row r="57635" spans="37:37" ht="12.75">
      <c r="AK57635" s="121"/>
    </row>
    <row r="57636" spans="37:37" ht="12.75">
      <c r="AK57636" s="121"/>
    </row>
    <row r="57637" spans="37:37" ht="12.75">
      <c r="AK57637" s="121"/>
    </row>
    <row r="57638" spans="37:37" ht="12.75">
      <c r="AK57638" s="121"/>
    </row>
    <row r="57639" spans="37:37" ht="12.75">
      <c r="AK57639" s="121"/>
    </row>
    <row r="57640" spans="37:37" ht="12.75">
      <c r="AK57640" s="121"/>
    </row>
    <row r="57641" spans="37:37" ht="12.75">
      <c r="AK57641" s="121"/>
    </row>
    <row r="57642" spans="37:37" ht="12.75">
      <c r="AK57642" s="121"/>
    </row>
    <row r="57643" spans="37:37" ht="12.75">
      <c r="AK57643" s="121"/>
    </row>
    <row r="57644" spans="37:37" ht="12.75">
      <c r="AK57644" s="121"/>
    </row>
    <row r="57645" spans="37:37" ht="12.75">
      <c r="AK57645" s="121"/>
    </row>
    <row r="57646" spans="37:37" ht="12.75">
      <c r="AK57646" s="121"/>
    </row>
    <row r="57647" spans="37:37" ht="12.75">
      <c r="AK57647" s="121"/>
    </row>
    <row r="57648" spans="37:37" ht="12.75">
      <c r="AK57648" s="121"/>
    </row>
    <row r="57649" spans="37:37" ht="12.75">
      <c r="AK57649" s="121"/>
    </row>
    <row r="57650" spans="37:37" ht="12.75">
      <c r="AK57650" s="121"/>
    </row>
    <row r="57651" spans="37:37" ht="12.75">
      <c r="AK57651" s="121"/>
    </row>
    <row r="57652" spans="37:37" ht="12.75">
      <c r="AK57652" s="121"/>
    </row>
    <row r="57653" spans="37:37" ht="12.75">
      <c r="AK57653" s="121"/>
    </row>
    <row r="57654" spans="37:37" ht="12.75">
      <c r="AK57654" s="121"/>
    </row>
    <row r="57655" spans="37:37" ht="12.75">
      <c r="AK57655" s="121"/>
    </row>
    <row r="57656" spans="37:37" ht="12.75">
      <c r="AK57656" s="121"/>
    </row>
    <row r="57657" spans="37:37" ht="12.75">
      <c r="AK57657" s="121"/>
    </row>
    <row r="57658" spans="37:37" ht="12.75">
      <c r="AK57658" s="121"/>
    </row>
    <row r="57659" spans="37:37" ht="12.75">
      <c r="AK57659" s="121"/>
    </row>
    <row r="57660" spans="37:37" ht="12.75">
      <c r="AK57660" s="121"/>
    </row>
    <row r="57661" spans="37:37" ht="12.75">
      <c r="AK57661" s="121"/>
    </row>
    <row r="57662" spans="37:37" ht="12.75">
      <c r="AK57662" s="121"/>
    </row>
    <row r="57663" spans="37:37" ht="12.75">
      <c r="AK57663" s="121"/>
    </row>
    <row r="57664" spans="37:37" ht="12.75">
      <c r="AK57664" s="121"/>
    </row>
    <row r="57665" spans="37:37" ht="12.75">
      <c r="AK57665" s="121"/>
    </row>
    <row r="57666" spans="37:37" ht="12.75">
      <c r="AK57666" s="121"/>
    </row>
    <row r="57667" spans="37:37" ht="12.75">
      <c r="AK57667" s="121"/>
    </row>
    <row r="57668" spans="37:37" ht="12.75">
      <c r="AK57668" s="121"/>
    </row>
    <row r="57669" spans="37:37" ht="12.75">
      <c r="AK57669" s="121"/>
    </row>
    <row r="57670" spans="37:37" ht="12.75">
      <c r="AK57670" s="121"/>
    </row>
    <row r="57671" spans="37:37" ht="12.75">
      <c r="AK57671" s="121"/>
    </row>
    <row r="57672" spans="37:37" ht="12.75">
      <c r="AK57672" s="121"/>
    </row>
    <row r="57673" spans="37:37" ht="12.75">
      <c r="AK57673" s="121"/>
    </row>
    <row r="57674" spans="37:37" ht="12.75">
      <c r="AK57674" s="121"/>
    </row>
    <row r="57675" spans="37:37" ht="12.75">
      <c r="AK57675" s="121"/>
    </row>
    <row r="57676" spans="37:37" ht="12.75">
      <c r="AK57676" s="121"/>
    </row>
    <row r="57677" spans="37:37" ht="12.75">
      <c r="AK57677" s="121"/>
    </row>
    <row r="57678" spans="37:37" ht="12.75">
      <c r="AK57678" s="121"/>
    </row>
    <row r="57679" spans="37:37" ht="12.75">
      <c r="AK57679" s="121"/>
    </row>
    <row r="57680" spans="37:37" ht="12.75">
      <c r="AK57680" s="121"/>
    </row>
    <row r="57681" spans="37:37" ht="12.75">
      <c r="AK57681" s="121"/>
    </row>
    <row r="57682" spans="37:37" ht="12.75">
      <c r="AK57682" s="121"/>
    </row>
    <row r="57683" spans="37:37" ht="12.75">
      <c r="AK57683" s="121"/>
    </row>
    <row r="57684" spans="37:37" ht="12.75">
      <c r="AK57684" s="121"/>
    </row>
    <row r="57685" spans="37:37" ht="12.75">
      <c r="AK57685" s="121"/>
    </row>
    <row r="57686" spans="37:37" ht="12.75">
      <c r="AK57686" s="121"/>
    </row>
    <row r="57687" spans="37:37" ht="12.75">
      <c r="AK57687" s="121"/>
    </row>
    <row r="57688" spans="37:37" ht="12.75">
      <c r="AK57688" s="121"/>
    </row>
    <row r="57689" spans="37:37" ht="12.75">
      <c r="AK57689" s="121"/>
    </row>
    <row r="57690" spans="37:37" ht="12.75">
      <c r="AK57690" s="121"/>
    </row>
    <row r="57691" spans="37:37" ht="12.75">
      <c r="AK57691" s="121"/>
    </row>
    <row r="57692" spans="37:37" ht="12.75">
      <c r="AK57692" s="121"/>
    </row>
    <row r="57693" spans="37:37" ht="12.75">
      <c r="AK57693" s="121"/>
    </row>
    <row r="57694" spans="37:37" ht="12.75">
      <c r="AK57694" s="121"/>
    </row>
    <row r="57695" spans="37:37" ht="12.75">
      <c r="AK57695" s="121"/>
    </row>
    <row r="57696" spans="37:37" ht="12.75">
      <c r="AK57696" s="121"/>
    </row>
    <row r="57697" spans="37:37" ht="12.75">
      <c r="AK57697" s="121"/>
    </row>
    <row r="57698" spans="37:37" ht="12.75">
      <c r="AK57698" s="121"/>
    </row>
    <row r="57699" spans="37:37" ht="12.75">
      <c r="AK57699" s="121"/>
    </row>
    <row r="57700" spans="37:37" ht="12.75">
      <c r="AK57700" s="121"/>
    </row>
    <row r="57701" spans="37:37" ht="12.75">
      <c r="AK57701" s="121"/>
    </row>
    <row r="57702" spans="37:37" ht="12.75">
      <c r="AK57702" s="121"/>
    </row>
    <row r="57703" spans="37:37" ht="12.75">
      <c r="AK57703" s="121"/>
    </row>
    <row r="57704" spans="37:37" ht="12.75">
      <c r="AK57704" s="121"/>
    </row>
    <row r="57705" spans="37:37" ht="12.75">
      <c r="AK57705" s="121"/>
    </row>
    <row r="57706" spans="37:37" ht="12.75">
      <c r="AK57706" s="121"/>
    </row>
    <row r="57707" spans="37:37" ht="12.75">
      <c r="AK57707" s="121"/>
    </row>
    <row r="57708" spans="37:37" ht="12.75">
      <c r="AK57708" s="121"/>
    </row>
    <row r="57709" spans="37:37" ht="12.75">
      <c r="AK57709" s="121"/>
    </row>
    <row r="57710" spans="37:37" ht="12.75">
      <c r="AK57710" s="121"/>
    </row>
    <row r="57711" spans="37:37" ht="12.75">
      <c r="AK57711" s="121"/>
    </row>
    <row r="57712" spans="37:37" ht="12.75">
      <c r="AK57712" s="121"/>
    </row>
    <row r="57713" spans="37:37" ht="12.75">
      <c r="AK57713" s="121"/>
    </row>
    <row r="57714" spans="37:37" ht="12.75">
      <c r="AK57714" s="121"/>
    </row>
    <row r="57715" spans="37:37" ht="12.75">
      <c r="AK57715" s="121"/>
    </row>
    <row r="57716" spans="37:37" ht="12.75">
      <c r="AK57716" s="121"/>
    </row>
    <row r="57717" spans="37:37" ht="12.75">
      <c r="AK57717" s="121"/>
    </row>
    <row r="57718" spans="37:37" ht="12.75">
      <c r="AK57718" s="121"/>
    </row>
    <row r="57719" spans="37:37" ht="12.75">
      <c r="AK57719" s="121"/>
    </row>
    <row r="57720" spans="37:37" ht="12.75">
      <c r="AK57720" s="121"/>
    </row>
    <row r="57721" spans="37:37" ht="12.75">
      <c r="AK57721" s="121"/>
    </row>
    <row r="57722" spans="37:37" ht="12.75">
      <c r="AK57722" s="121"/>
    </row>
    <row r="57723" spans="37:37" ht="12.75">
      <c r="AK57723" s="121"/>
    </row>
    <row r="57724" spans="37:37" ht="12.75">
      <c r="AK57724" s="121"/>
    </row>
    <row r="57725" spans="37:37" ht="12.75">
      <c r="AK57725" s="121"/>
    </row>
    <row r="57726" spans="37:37" ht="12.75">
      <c r="AK57726" s="121"/>
    </row>
    <row r="57727" spans="37:37" ht="12.75">
      <c r="AK57727" s="121"/>
    </row>
    <row r="57728" spans="37:37" ht="12.75">
      <c r="AK57728" s="121"/>
    </row>
    <row r="57729" spans="37:37" ht="12.75">
      <c r="AK57729" s="121"/>
    </row>
    <row r="57730" spans="37:37" ht="12.75">
      <c r="AK57730" s="121"/>
    </row>
    <row r="57731" spans="37:37" ht="12.75">
      <c r="AK57731" s="121"/>
    </row>
    <row r="57732" spans="37:37" ht="12.75">
      <c r="AK57732" s="121"/>
    </row>
    <row r="57733" spans="37:37" ht="12.75">
      <c r="AK57733" s="121"/>
    </row>
    <row r="57734" spans="37:37" ht="12.75">
      <c r="AK57734" s="121"/>
    </row>
    <row r="57735" spans="37:37" ht="12.75">
      <c r="AK57735" s="121"/>
    </row>
    <row r="57736" spans="37:37" ht="12.75">
      <c r="AK57736" s="121"/>
    </row>
    <row r="57737" spans="37:37" ht="12.75">
      <c r="AK57737" s="121"/>
    </row>
    <row r="57738" spans="37:37" ht="12.75">
      <c r="AK57738" s="121"/>
    </row>
    <row r="57739" spans="37:37" ht="12.75">
      <c r="AK57739" s="121"/>
    </row>
    <row r="57740" spans="37:37" ht="12.75">
      <c r="AK57740" s="121"/>
    </row>
    <row r="57741" spans="37:37" ht="12.75">
      <c r="AK57741" s="121"/>
    </row>
    <row r="57742" spans="37:37" ht="12.75">
      <c r="AK57742" s="121"/>
    </row>
    <row r="57743" spans="37:37" ht="12.75">
      <c r="AK57743" s="121"/>
    </row>
    <row r="57744" spans="37:37" ht="12.75">
      <c r="AK57744" s="121"/>
    </row>
    <row r="57745" spans="37:37" ht="12.75">
      <c r="AK57745" s="121"/>
    </row>
    <row r="57746" spans="37:37" ht="12.75">
      <c r="AK57746" s="121"/>
    </row>
    <row r="57747" spans="37:37" ht="12.75">
      <c r="AK57747" s="121"/>
    </row>
    <row r="57748" spans="37:37" ht="12.75">
      <c r="AK57748" s="121"/>
    </row>
    <row r="57749" spans="37:37" ht="12.75">
      <c r="AK57749" s="121"/>
    </row>
    <row r="57750" spans="37:37" ht="12.75">
      <c r="AK57750" s="121"/>
    </row>
    <row r="57751" spans="37:37" ht="12.75">
      <c r="AK57751" s="121"/>
    </row>
    <row r="57752" spans="37:37" ht="12.75">
      <c r="AK57752" s="121"/>
    </row>
    <row r="57753" spans="37:37" ht="12.75">
      <c r="AK57753" s="121"/>
    </row>
    <row r="57754" spans="37:37" ht="12.75">
      <c r="AK57754" s="121"/>
    </row>
    <row r="57755" spans="37:37" ht="12.75">
      <c r="AK57755" s="121"/>
    </row>
    <row r="57756" spans="37:37" ht="12.75">
      <c r="AK57756" s="121"/>
    </row>
    <row r="57757" spans="37:37" ht="12.75">
      <c r="AK57757" s="121"/>
    </row>
    <row r="57758" spans="37:37" ht="12.75">
      <c r="AK57758" s="121"/>
    </row>
    <row r="57759" spans="37:37" ht="12.75">
      <c r="AK57759" s="121"/>
    </row>
    <row r="57760" spans="37:37" ht="12.75">
      <c r="AK57760" s="121"/>
    </row>
    <row r="57761" spans="37:37" ht="12.75">
      <c r="AK57761" s="121"/>
    </row>
    <row r="57762" spans="37:37" ht="12.75">
      <c r="AK57762" s="121"/>
    </row>
    <row r="57763" spans="37:37" ht="12.75">
      <c r="AK57763" s="121"/>
    </row>
    <row r="57764" spans="37:37" ht="12.75">
      <c r="AK57764" s="121"/>
    </row>
    <row r="57765" spans="37:37" ht="12.75">
      <c r="AK57765" s="121"/>
    </row>
    <row r="57766" spans="37:37" ht="12.75">
      <c r="AK57766" s="121"/>
    </row>
    <row r="57767" spans="37:37" ht="12.75">
      <c r="AK57767" s="121"/>
    </row>
    <row r="57768" spans="37:37" ht="12.75">
      <c r="AK57768" s="121"/>
    </row>
    <row r="57769" spans="37:37" ht="12.75">
      <c r="AK57769" s="121"/>
    </row>
    <row r="57770" spans="37:37" ht="12.75">
      <c r="AK57770" s="121"/>
    </row>
    <row r="57771" spans="37:37" ht="12.75">
      <c r="AK57771" s="121"/>
    </row>
    <row r="57772" spans="37:37" ht="12.75">
      <c r="AK57772" s="121"/>
    </row>
    <row r="57773" spans="37:37" ht="12.75">
      <c r="AK57773" s="121"/>
    </row>
    <row r="57774" spans="37:37" ht="12.75">
      <c r="AK57774" s="121"/>
    </row>
    <row r="57775" spans="37:37" ht="12.75">
      <c r="AK57775" s="121"/>
    </row>
    <row r="57776" spans="37:37" ht="12.75">
      <c r="AK57776" s="121"/>
    </row>
    <row r="57777" spans="37:37" ht="12.75">
      <c r="AK57777" s="121"/>
    </row>
    <row r="57778" spans="37:37" ht="12.75">
      <c r="AK57778" s="121"/>
    </row>
    <row r="57779" spans="37:37" ht="12.75">
      <c r="AK57779" s="121"/>
    </row>
    <row r="57780" spans="37:37" ht="12.75">
      <c r="AK57780" s="121"/>
    </row>
    <row r="57781" spans="37:37" ht="12.75">
      <c r="AK57781" s="121"/>
    </row>
    <row r="57782" spans="37:37" ht="12.75">
      <c r="AK57782" s="121"/>
    </row>
    <row r="57783" spans="37:37" ht="12.75">
      <c r="AK57783" s="121"/>
    </row>
    <row r="57784" spans="37:37" ht="12.75">
      <c r="AK57784" s="121"/>
    </row>
    <row r="57785" spans="37:37" ht="12.75">
      <c r="AK57785" s="121"/>
    </row>
    <row r="57786" spans="37:37" ht="12.75">
      <c r="AK57786" s="121"/>
    </row>
    <row r="57787" spans="37:37" ht="12.75">
      <c r="AK57787" s="121"/>
    </row>
    <row r="57788" spans="37:37" ht="12.75">
      <c r="AK57788" s="121"/>
    </row>
    <row r="57789" spans="37:37" ht="12.75">
      <c r="AK57789" s="121"/>
    </row>
    <row r="57790" spans="37:37" ht="12.75">
      <c r="AK57790" s="121"/>
    </row>
    <row r="57791" spans="37:37" ht="12.75">
      <c r="AK57791" s="121"/>
    </row>
    <row r="57792" spans="37:37" ht="12.75">
      <c r="AK57792" s="121"/>
    </row>
    <row r="57793" spans="37:37" ht="12.75">
      <c r="AK57793" s="121"/>
    </row>
    <row r="57794" spans="37:37" ht="12.75">
      <c r="AK57794" s="121"/>
    </row>
    <row r="57795" spans="37:37" ht="12.75">
      <c r="AK57795" s="121"/>
    </row>
    <row r="57796" spans="37:37" ht="12.75">
      <c r="AK57796" s="121"/>
    </row>
    <row r="57797" spans="37:37" ht="12.75">
      <c r="AK57797" s="121"/>
    </row>
    <row r="57798" spans="37:37" ht="12.75">
      <c r="AK57798" s="121"/>
    </row>
    <row r="57799" spans="37:37" ht="12.75">
      <c r="AK57799" s="121"/>
    </row>
    <row r="57800" spans="37:37" ht="12.75">
      <c r="AK57800" s="121"/>
    </row>
    <row r="57801" spans="37:37" ht="12.75">
      <c r="AK57801" s="121"/>
    </row>
    <row r="57802" spans="37:37" ht="12.75">
      <c r="AK57802" s="121"/>
    </row>
    <row r="57803" spans="37:37" ht="12.75">
      <c r="AK57803" s="121"/>
    </row>
    <row r="57804" spans="37:37" ht="12.75">
      <c r="AK57804" s="121"/>
    </row>
    <row r="57805" spans="37:37" ht="12.75">
      <c r="AK57805" s="121"/>
    </row>
    <row r="57806" spans="37:37" ht="12.75">
      <c r="AK57806" s="121"/>
    </row>
    <row r="57807" spans="37:37" ht="12.75">
      <c r="AK57807" s="121"/>
    </row>
    <row r="57808" spans="37:37" ht="12.75">
      <c r="AK57808" s="121"/>
    </row>
    <row r="57809" spans="37:37" ht="12.75">
      <c r="AK57809" s="121"/>
    </row>
    <row r="57810" spans="37:37" ht="12.75">
      <c r="AK57810" s="121"/>
    </row>
    <row r="57811" spans="37:37" ht="12.75">
      <c r="AK57811" s="121"/>
    </row>
    <row r="57812" spans="37:37" ht="12.75">
      <c r="AK57812" s="121"/>
    </row>
    <row r="57813" spans="37:37" ht="12.75">
      <c r="AK57813" s="121"/>
    </row>
    <row r="57814" spans="37:37" ht="12.75">
      <c r="AK57814" s="121"/>
    </row>
    <row r="57815" spans="37:37" ht="12.75">
      <c r="AK57815" s="121"/>
    </row>
    <row r="57816" spans="37:37" ht="12.75">
      <c r="AK57816" s="121"/>
    </row>
    <row r="57817" spans="37:37" ht="12.75">
      <c r="AK57817" s="121"/>
    </row>
    <row r="57818" spans="37:37" ht="12.75">
      <c r="AK57818" s="121"/>
    </row>
    <row r="57819" spans="37:37" ht="12.75">
      <c r="AK57819" s="121"/>
    </row>
    <row r="57820" spans="37:37" ht="12.75">
      <c r="AK57820" s="121"/>
    </row>
    <row r="57821" spans="37:37" ht="12.75">
      <c r="AK57821" s="121"/>
    </row>
    <row r="57822" spans="37:37" ht="12.75">
      <c r="AK57822" s="121"/>
    </row>
    <row r="57823" spans="37:37" ht="12.75">
      <c r="AK57823" s="121"/>
    </row>
    <row r="57824" spans="37:37" ht="12.75">
      <c r="AK57824" s="121"/>
    </row>
    <row r="57825" spans="37:37" ht="12.75">
      <c r="AK57825" s="121"/>
    </row>
    <row r="57826" spans="37:37" ht="12.75">
      <c r="AK57826" s="121"/>
    </row>
    <row r="57827" spans="37:37" ht="12.75">
      <c r="AK57827" s="121"/>
    </row>
    <row r="57828" spans="37:37" ht="12.75">
      <c r="AK57828" s="121"/>
    </row>
    <row r="57829" spans="37:37" ht="12.75">
      <c r="AK57829" s="121"/>
    </row>
    <row r="57830" spans="37:37" ht="12.75">
      <c r="AK57830" s="121"/>
    </row>
    <row r="57831" spans="37:37" ht="12.75">
      <c r="AK57831" s="121"/>
    </row>
    <row r="57832" spans="37:37" ht="12.75">
      <c r="AK57832" s="121"/>
    </row>
    <row r="57833" spans="37:37" ht="12.75">
      <c r="AK57833" s="121"/>
    </row>
    <row r="57834" spans="37:37" ht="12.75">
      <c r="AK57834" s="121"/>
    </row>
    <row r="57835" spans="37:37" ht="12.75">
      <c r="AK57835" s="121"/>
    </row>
    <row r="57836" spans="37:37" ht="12.75">
      <c r="AK57836" s="121"/>
    </row>
    <row r="57837" spans="37:37" ht="12.75">
      <c r="AK57837" s="121"/>
    </row>
    <row r="57838" spans="37:37" ht="12.75">
      <c r="AK57838" s="121"/>
    </row>
    <row r="57839" spans="37:37" ht="12.75">
      <c r="AK57839" s="121"/>
    </row>
    <row r="57840" spans="37:37" ht="12.75">
      <c r="AK57840" s="121"/>
    </row>
    <row r="57841" spans="37:37" ht="12.75">
      <c r="AK57841" s="121"/>
    </row>
    <row r="57842" spans="37:37" ht="12.75">
      <c r="AK57842" s="121"/>
    </row>
    <row r="57843" spans="37:37" ht="12.75">
      <c r="AK57843" s="121"/>
    </row>
    <row r="57844" spans="37:37" ht="12.75">
      <c r="AK57844" s="121"/>
    </row>
    <row r="57845" spans="37:37" ht="12.75">
      <c r="AK57845" s="121"/>
    </row>
    <row r="57846" spans="37:37" ht="12.75">
      <c r="AK57846" s="121"/>
    </row>
    <row r="57847" spans="37:37" ht="12.75">
      <c r="AK57847" s="121"/>
    </row>
    <row r="57848" spans="37:37" ht="12.75">
      <c r="AK57848" s="121"/>
    </row>
    <row r="57849" spans="37:37" ht="12.75">
      <c r="AK57849" s="121"/>
    </row>
    <row r="57850" spans="37:37" ht="12.75">
      <c r="AK57850" s="121"/>
    </row>
    <row r="57851" spans="37:37" ht="12.75">
      <c r="AK57851" s="121"/>
    </row>
    <row r="57852" spans="37:37" ht="12.75">
      <c r="AK57852" s="121"/>
    </row>
    <row r="57853" spans="37:37" ht="12.75">
      <c r="AK57853" s="121"/>
    </row>
    <row r="57854" spans="37:37" ht="12.75">
      <c r="AK57854" s="121"/>
    </row>
    <row r="57855" spans="37:37" ht="12.75">
      <c r="AK57855" s="121"/>
    </row>
    <row r="57856" spans="37:37" ht="12.75">
      <c r="AK57856" s="121"/>
    </row>
    <row r="57857" spans="37:37" ht="12.75">
      <c r="AK57857" s="121"/>
    </row>
    <row r="57858" spans="37:37" ht="12.75">
      <c r="AK57858" s="121"/>
    </row>
    <row r="57859" spans="37:37" ht="12.75">
      <c r="AK57859" s="121"/>
    </row>
    <row r="57860" spans="37:37" ht="12.75">
      <c r="AK57860" s="121"/>
    </row>
    <row r="57861" spans="37:37" ht="12.75">
      <c r="AK57861" s="121"/>
    </row>
    <row r="57862" spans="37:37" ht="12.75">
      <c r="AK57862" s="121"/>
    </row>
    <row r="57863" spans="37:37" ht="12.75">
      <c r="AK57863" s="121"/>
    </row>
    <row r="57864" spans="37:37" ht="12.75">
      <c r="AK57864" s="121"/>
    </row>
    <row r="57865" spans="37:37" ht="12.75">
      <c r="AK57865" s="121"/>
    </row>
    <row r="57866" spans="37:37" ht="12.75">
      <c r="AK57866" s="121"/>
    </row>
    <row r="57867" spans="37:37" ht="12.75">
      <c r="AK57867" s="121"/>
    </row>
    <row r="57868" spans="37:37" ht="12.75">
      <c r="AK57868" s="121"/>
    </row>
    <row r="57869" spans="37:37" ht="12.75">
      <c r="AK57869" s="121"/>
    </row>
    <row r="57870" spans="37:37" ht="12.75">
      <c r="AK57870" s="121"/>
    </row>
    <row r="57871" spans="37:37" ht="12.75">
      <c r="AK57871" s="121"/>
    </row>
    <row r="57872" spans="37:37" ht="12.75">
      <c r="AK57872" s="121"/>
    </row>
    <row r="57873" spans="37:37" ht="12.75">
      <c r="AK57873" s="121"/>
    </row>
    <row r="57874" spans="37:37" ht="12.75">
      <c r="AK57874" s="121"/>
    </row>
    <row r="57875" spans="37:37" ht="12.75">
      <c r="AK57875" s="121"/>
    </row>
    <row r="57876" spans="37:37" ht="12.75">
      <c r="AK57876" s="121"/>
    </row>
    <row r="57877" spans="37:37" ht="12.75">
      <c r="AK57877" s="121"/>
    </row>
    <row r="57878" spans="37:37" ht="12.75">
      <c r="AK57878" s="121"/>
    </row>
    <row r="57879" spans="37:37" ht="12.75">
      <c r="AK57879" s="121"/>
    </row>
    <row r="57880" spans="37:37" ht="12.75">
      <c r="AK57880" s="121"/>
    </row>
    <row r="57881" spans="37:37" ht="12.75">
      <c r="AK57881" s="121"/>
    </row>
    <row r="57882" spans="37:37" ht="12.75">
      <c r="AK57882" s="121"/>
    </row>
    <row r="57883" spans="37:37" ht="12.75">
      <c r="AK57883" s="121"/>
    </row>
    <row r="57884" spans="37:37" ht="12.75">
      <c r="AK57884" s="121"/>
    </row>
    <row r="57885" spans="37:37" ht="12.75">
      <c r="AK57885" s="121"/>
    </row>
    <row r="57886" spans="37:37" ht="12.75">
      <c r="AK57886" s="121"/>
    </row>
    <row r="57887" spans="37:37" ht="12.75">
      <c r="AK57887" s="121"/>
    </row>
    <row r="57888" spans="37:37" ht="12.75">
      <c r="AK57888" s="121"/>
    </row>
    <row r="57889" spans="37:37" ht="12.75">
      <c r="AK57889" s="121"/>
    </row>
    <row r="57890" spans="37:37" ht="12.75">
      <c r="AK57890" s="121"/>
    </row>
    <row r="57891" spans="37:37" ht="12.75">
      <c r="AK57891" s="121"/>
    </row>
    <row r="57892" spans="37:37" ht="12.75">
      <c r="AK57892" s="121"/>
    </row>
    <row r="57893" spans="37:37" ht="12.75">
      <c r="AK57893" s="121"/>
    </row>
    <row r="57894" spans="37:37" ht="12.75">
      <c r="AK57894" s="121"/>
    </row>
    <row r="57895" spans="37:37" ht="12.75">
      <c r="AK57895" s="121"/>
    </row>
    <row r="57896" spans="37:37" ht="12.75">
      <c r="AK57896" s="121"/>
    </row>
    <row r="57897" spans="37:37" ht="12.75">
      <c r="AK57897" s="121"/>
    </row>
    <row r="57898" spans="37:37" ht="12.75">
      <c r="AK57898" s="121"/>
    </row>
    <row r="57899" spans="37:37" ht="12.75">
      <c r="AK57899" s="121"/>
    </row>
    <row r="57900" spans="37:37" ht="12.75">
      <c r="AK57900" s="121"/>
    </row>
    <row r="57901" spans="37:37" ht="12.75">
      <c r="AK57901" s="121"/>
    </row>
    <row r="57902" spans="37:37" ht="12.75">
      <c r="AK57902" s="121"/>
    </row>
    <row r="57903" spans="37:37" ht="12.75">
      <c r="AK57903" s="121"/>
    </row>
    <row r="57904" spans="37:37" ht="12.75">
      <c r="AK57904" s="121"/>
    </row>
    <row r="57905" spans="37:37" ht="12.75">
      <c r="AK57905" s="121"/>
    </row>
    <row r="57906" spans="37:37" ht="12.75">
      <c r="AK57906" s="121"/>
    </row>
    <row r="57907" spans="37:37" ht="12.75">
      <c r="AK57907" s="121"/>
    </row>
    <row r="57908" spans="37:37" ht="12.75">
      <c r="AK57908" s="121"/>
    </row>
    <row r="57909" spans="37:37" ht="12.75">
      <c r="AK57909" s="121"/>
    </row>
    <row r="57910" spans="37:37" ht="12.75">
      <c r="AK57910" s="121"/>
    </row>
    <row r="57911" spans="37:37" ht="12.75">
      <c r="AK57911" s="121"/>
    </row>
    <row r="57912" spans="37:37" ht="12.75">
      <c r="AK57912" s="121"/>
    </row>
    <row r="57913" spans="37:37" ht="12.75">
      <c r="AK57913" s="121"/>
    </row>
    <row r="57914" spans="37:37" ht="12.75">
      <c r="AK57914" s="121"/>
    </row>
    <row r="57915" spans="37:37" ht="12.75">
      <c r="AK57915" s="121"/>
    </row>
    <row r="57916" spans="37:37" ht="12.75">
      <c r="AK57916" s="121"/>
    </row>
    <row r="57917" spans="37:37" ht="12.75">
      <c r="AK57917" s="121"/>
    </row>
    <row r="57918" spans="37:37" ht="12.75">
      <c r="AK57918" s="121"/>
    </row>
    <row r="57919" spans="37:37" ht="12.75">
      <c r="AK57919" s="121"/>
    </row>
    <row r="57920" spans="37:37" ht="12.75">
      <c r="AK57920" s="121"/>
    </row>
    <row r="57921" spans="37:37" ht="12.75">
      <c r="AK57921" s="121"/>
    </row>
    <row r="57922" spans="37:37" ht="12.75">
      <c r="AK57922" s="121"/>
    </row>
    <row r="57923" spans="37:37" ht="12.75">
      <c r="AK57923" s="121"/>
    </row>
    <row r="57924" spans="37:37" ht="12.75">
      <c r="AK57924" s="121"/>
    </row>
    <row r="57925" spans="37:37" ht="12.75">
      <c r="AK57925" s="121"/>
    </row>
    <row r="57926" spans="37:37" ht="12.75">
      <c r="AK57926" s="121"/>
    </row>
    <row r="57927" spans="37:37" ht="12.75">
      <c r="AK57927" s="121"/>
    </row>
    <row r="57928" spans="37:37" ht="12.75">
      <c r="AK57928" s="121"/>
    </row>
    <row r="57929" spans="37:37" ht="12.75">
      <c r="AK57929" s="121"/>
    </row>
    <row r="57930" spans="37:37" ht="12.75">
      <c r="AK57930" s="121"/>
    </row>
    <row r="57931" spans="37:37" ht="12.75">
      <c r="AK57931" s="121"/>
    </row>
    <row r="57932" spans="37:37" ht="12.75">
      <c r="AK57932" s="121"/>
    </row>
    <row r="57933" spans="37:37" ht="12.75">
      <c r="AK57933" s="121"/>
    </row>
    <row r="57934" spans="37:37" ht="12.75">
      <c r="AK57934" s="121"/>
    </row>
    <row r="57935" spans="37:37" ht="12.75">
      <c r="AK57935" s="121"/>
    </row>
    <row r="57936" spans="37:37" ht="12.75">
      <c r="AK57936" s="121"/>
    </row>
    <row r="57937" spans="37:37" ht="12.75">
      <c r="AK57937" s="121"/>
    </row>
    <row r="57938" spans="37:37" ht="12.75">
      <c r="AK57938" s="121"/>
    </row>
    <row r="57939" spans="37:37" ht="12.75">
      <c r="AK57939" s="121"/>
    </row>
    <row r="57940" spans="37:37" ht="12.75">
      <c r="AK57940" s="121"/>
    </row>
    <row r="57941" spans="37:37" ht="12.75">
      <c r="AK57941" s="121"/>
    </row>
    <row r="57942" spans="37:37" ht="12.75">
      <c r="AK57942" s="121"/>
    </row>
    <row r="57943" spans="37:37" ht="12.75">
      <c r="AK57943" s="121"/>
    </row>
    <row r="57944" spans="37:37" ht="12.75">
      <c r="AK57944" s="121"/>
    </row>
    <row r="57945" spans="37:37" ht="12.75">
      <c r="AK57945" s="121"/>
    </row>
    <row r="57946" spans="37:37" ht="12.75">
      <c r="AK57946" s="121"/>
    </row>
    <row r="57947" spans="37:37" ht="12.75">
      <c r="AK57947" s="121"/>
    </row>
    <row r="57948" spans="37:37" ht="12.75">
      <c r="AK57948" s="121"/>
    </row>
    <row r="57949" spans="37:37" ht="12.75">
      <c r="AK57949" s="121"/>
    </row>
    <row r="57950" spans="37:37" ht="12.75">
      <c r="AK57950" s="121"/>
    </row>
    <row r="57951" spans="37:37" ht="12.75">
      <c r="AK57951" s="121"/>
    </row>
    <row r="57952" spans="37:37" ht="12.75">
      <c r="AK57952" s="121"/>
    </row>
    <row r="57953" spans="37:37" ht="12.75">
      <c r="AK57953" s="121"/>
    </row>
    <row r="57954" spans="37:37" ht="12.75">
      <c r="AK57954" s="121"/>
    </row>
    <row r="57955" spans="37:37" ht="12.75">
      <c r="AK57955" s="121"/>
    </row>
    <row r="57956" spans="37:37" ht="12.75">
      <c r="AK57956" s="121"/>
    </row>
    <row r="57957" spans="37:37" ht="12.75">
      <c r="AK57957" s="121"/>
    </row>
    <row r="57958" spans="37:37" ht="12.75">
      <c r="AK57958" s="121"/>
    </row>
    <row r="57959" spans="37:37" ht="12.75">
      <c r="AK57959" s="121"/>
    </row>
    <row r="57960" spans="37:37" ht="12.75">
      <c r="AK57960" s="121"/>
    </row>
    <row r="57961" spans="37:37" ht="12.75">
      <c r="AK57961" s="121"/>
    </row>
    <row r="57962" spans="37:37" ht="12.75">
      <c r="AK57962" s="121"/>
    </row>
    <row r="57963" spans="37:37" ht="12.75">
      <c r="AK57963" s="121"/>
    </row>
    <row r="57964" spans="37:37" ht="12.75">
      <c r="AK57964" s="121"/>
    </row>
    <row r="57965" spans="37:37" ht="12.75">
      <c r="AK57965" s="121"/>
    </row>
    <row r="57966" spans="37:37" ht="12.75">
      <c r="AK57966" s="121"/>
    </row>
    <row r="57967" spans="37:37" ht="12.75">
      <c r="AK57967" s="121"/>
    </row>
    <row r="57968" spans="37:37" ht="12.75">
      <c r="AK57968" s="121"/>
    </row>
    <row r="57969" spans="37:37" ht="12.75">
      <c r="AK57969" s="121"/>
    </row>
    <row r="57970" spans="37:37" ht="12.75">
      <c r="AK57970" s="121"/>
    </row>
    <row r="57971" spans="37:37" ht="12.75">
      <c r="AK57971" s="121"/>
    </row>
    <row r="57972" spans="37:37" ht="12.75">
      <c r="AK57972" s="121"/>
    </row>
    <row r="57973" spans="37:37" ht="12.75">
      <c r="AK57973" s="121"/>
    </row>
    <row r="57974" spans="37:37" ht="12.75">
      <c r="AK57974" s="121"/>
    </row>
    <row r="57975" spans="37:37" ht="12.75">
      <c r="AK57975" s="121"/>
    </row>
    <row r="57976" spans="37:37" ht="12.75">
      <c r="AK57976" s="121"/>
    </row>
    <row r="57977" spans="37:37" ht="12.75">
      <c r="AK57977" s="121"/>
    </row>
    <row r="57978" spans="37:37" ht="12.75">
      <c r="AK57978" s="121"/>
    </row>
    <row r="57979" spans="37:37" ht="12.75">
      <c r="AK57979" s="121"/>
    </row>
    <row r="57980" spans="37:37" ht="12.75">
      <c r="AK57980" s="121"/>
    </row>
    <row r="57981" spans="37:37" ht="12.75">
      <c r="AK57981" s="121"/>
    </row>
    <row r="57982" spans="37:37" ht="12.75">
      <c r="AK57982" s="121"/>
    </row>
    <row r="57983" spans="37:37" ht="12.75">
      <c r="AK57983" s="121"/>
    </row>
    <row r="57984" spans="37:37" ht="12.75">
      <c r="AK57984" s="121"/>
    </row>
    <row r="57985" spans="37:37" ht="12.75">
      <c r="AK57985" s="121"/>
    </row>
    <row r="57986" spans="37:37" ht="12.75">
      <c r="AK57986" s="121"/>
    </row>
    <row r="57987" spans="37:37" ht="12.75">
      <c r="AK57987" s="121"/>
    </row>
    <row r="57988" spans="37:37" ht="12.75">
      <c r="AK57988" s="121"/>
    </row>
    <row r="57989" spans="37:37" ht="12.75">
      <c r="AK57989" s="121"/>
    </row>
    <row r="57990" spans="37:37" ht="12.75">
      <c r="AK57990" s="121"/>
    </row>
    <row r="57991" spans="37:37" ht="12.75">
      <c r="AK57991" s="121"/>
    </row>
    <row r="57992" spans="37:37" ht="12.75">
      <c r="AK57992" s="121"/>
    </row>
    <row r="57993" spans="37:37" ht="12.75">
      <c r="AK57993" s="121"/>
    </row>
    <row r="57994" spans="37:37" ht="12.75">
      <c r="AK57994" s="121"/>
    </row>
    <row r="57995" spans="37:37" ht="12.75">
      <c r="AK57995" s="121"/>
    </row>
    <row r="57996" spans="37:37" ht="12.75">
      <c r="AK57996" s="121"/>
    </row>
    <row r="57997" spans="37:37" ht="12.75">
      <c r="AK57997" s="121"/>
    </row>
    <row r="57998" spans="37:37" ht="12.75">
      <c r="AK57998" s="121"/>
    </row>
    <row r="57999" spans="37:37" ht="12.75">
      <c r="AK57999" s="121"/>
    </row>
    <row r="58000" spans="37:37" ht="12.75">
      <c r="AK58000" s="121"/>
    </row>
    <row r="58001" spans="37:37" ht="12.75">
      <c r="AK58001" s="121"/>
    </row>
    <row r="58002" spans="37:37" ht="12.75">
      <c r="AK58002" s="121"/>
    </row>
    <row r="58003" spans="37:37" ht="12.75">
      <c r="AK58003" s="121"/>
    </row>
    <row r="58004" spans="37:37" ht="12.75">
      <c r="AK58004" s="121"/>
    </row>
    <row r="58005" spans="37:37" ht="12.75">
      <c r="AK58005" s="121"/>
    </row>
    <row r="58006" spans="37:37" ht="12.75">
      <c r="AK58006" s="121"/>
    </row>
    <row r="58007" spans="37:37" ht="12.75">
      <c r="AK58007" s="121"/>
    </row>
    <row r="58008" spans="37:37" ht="12.75">
      <c r="AK58008" s="121"/>
    </row>
    <row r="58009" spans="37:37" ht="12.75">
      <c r="AK58009" s="121"/>
    </row>
    <row r="58010" spans="37:37" ht="12.75">
      <c r="AK58010" s="121"/>
    </row>
    <row r="58011" spans="37:37" ht="12.75">
      <c r="AK58011" s="121"/>
    </row>
    <row r="58012" spans="37:37" ht="12.75">
      <c r="AK58012" s="121"/>
    </row>
    <row r="58013" spans="37:37" ht="12.75">
      <c r="AK58013" s="121"/>
    </row>
    <row r="58014" spans="37:37" ht="12.75">
      <c r="AK58014" s="121"/>
    </row>
    <row r="58015" spans="37:37" ht="12.75">
      <c r="AK58015" s="121"/>
    </row>
    <row r="58016" spans="37:37" ht="12.75">
      <c r="AK58016" s="121"/>
    </row>
    <row r="58017" spans="37:37" ht="12.75">
      <c r="AK58017" s="121"/>
    </row>
    <row r="58018" spans="37:37" ht="12.75">
      <c r="AK58018" s="121"/>
    </row>
    <row r="58019" spans="37:37" ht="12.75">
      <c r="AK58019" s="121"/>
    </row>
    <row r="58020" spans="37:37" ht="12.75">
      <c r="AK58020" s="121"/>
    </row>
    <row r="58021" spans="37:37" ht="12.75">
      <c r="AK58021" s="121"/>
    </row>
    <row r="58022" spans="37:37" ht="12.75">
      <c r="AK58022" s="121"/>
    </row>
    <row r="58023" spans="37:37" ht="12.75">
      <c r="AK58023" s="121"/>
    </row>
    <row r="58024" spans="37:37" ht="12.75">
      <c r="AK58024" s="121"/>
    </row>
    <row r="58025" spans="37:37" ht="12.75">
      <c r="AK58025" s="121"/>
    </row>
    <row r="58026" spans="37:37" ht="12.75">
      <c r="AK58026" s="121"/>
    </row>
    <row r="58027" spans="37:37" ht="12.75">
      <c r="AK58027" s="121"/>
    </row>
    <row r="58028" spans="37:37" ht="12.75">
      <c r="AK58028" s="121"/>
    </row>
    <row r="58029" spans="37:37" ht="12.75">
      <c r="AK58029" s="121"/>
    </row>
    <row r="58030" spans="37:37" ht="12.75">
      <c r="AK58030" s="121"/>
    </row>
    <row r="58031" spans="37:37" ht="12.75">
      <c r="AK58031" s="121"/>
    </row>
    <row r="58032" spans="37:37" ht="12.75">
      <c r="AK58032" s="121"/>
    </row>
    <row r="58033" spans="37:37" ht="12.75">
      <c r="AK58033" s="121"/>
    </row>
    <row r="58034" spans="37:37" ht="12.75">
      <c r="AK58034" s="121"/>
    </row>
    <row r="58035" spans="37:37" ht="12.75">
      <c r="AK58035" s="121"/>
    </row>
    <row r="58036" spans="37:37" ht="12.75">
      <c r="AK58036" s="121"/>
    </row>
    <row r="58037" spans="37:37" ht="12.75">
      <c r="AK58037" s="121"/>
    </row>
    <row r="58038" spans="37:37" ht="12.75">
      <c r="AK58038" s="121"/>
    </row>
    <row r="58039" spans="37:37" ht="12.75">
      <c r="AK58039" s="121"/>
    </row>
    <row r="58040" spans="37:37" ht="12.75">
      <c r="AK58040" s="121"/>
    </row>
    <row r="58041" spans="37:37" ht="12.75">
      <c r="AK58041" s="121"/>
    </row>
    <row r="58042" spans="37:37" ht="12.75">
      <c r="AK58042" s="121"/>
    </row>
    <row r="58043" spans="37:37" ht="12.75">
      <c r="AK58043" s="121"/>
    </row>
    <row r="58044" spans="37:37" ht="12.75">
      <c r="AK58044" s="121"/>
    </row>
    <row r="58045" spans="37:37" ht="12.75">
      <c r="AK58045" s="121"/>
    </row>
    <row r="58046" spans="37:37" ht="12.75">
      <c r="AK58046" s="121"/>
    </row>
    <row r="58047" spans="37:37" ht="12.75">
      <c r="AK58047" s="121"/>
    </row>
    <row r="58048" spans="37:37" ht="12.75">
      <c r="AK58048" s="121"/>
    </row>
    <row r="58049" spans="37:37" ht="12.75">
      <c r="AK58049" s="121"/>
    </row>
    <row r="58050" spans="37:37" ht="12.75">
      <c r="AK58050" s="121"/>
    </row>
    <row r="58051" spans="37:37" ht="12.75">
      <c r="AK58051" s="121"/>
    </row>
    <row r="58052" spans="37:37" ht="12.75">
      <c r="AK58052" s="121"/>
    </row>
    <row r="58053" spans="37:37" ht="12.75">
      <c r="AK58053" s="121"/>
    </row>
    <row r="58054" spans="37:37" ht="12.75">
      <c r="AK58054" s="121"/>
    </row>
    <row r="58055" spans="37:37" ht="12.75">
      <c r="AK58055" s="121"/>
    </row>
    <row r="58056" spans="37:37" ht="12.75">
      <c r="AK58056" s="121"/>
    </row>
    <row r="58057" spans="37:37" ht="12.75">
      <c r="AK58057" s="121"/>
    </row>
    <row r="58058" spans="37:37" ht="12.75">
      <c r="AK58058" s="121"/>
    </row>
    <row r="58059" spans="37:37" ht="12.75">
      <c r="AK58059" s="121"/>
    </row>
    <row r="58060" spans="37:37" ht="12.75">
      <c r="AK58060" s="121"/>
    </row>
    <row r="58061" spans="37:37" ht="12.75">
      <c r="AK58061" s="121"/>
    </row>
    <row r="58062" spans="37:37" ht="12.75">
      <c r="AK58062" s="121"/>
    </row>
    <row r="58063" spans="37:37" ht="12.75">
      <c r="AK58063" s="121"/>
    </row>
    <row r="58064" spans="37:37" ht="12.75">
      <c r="AK58064" s="121"/>
    </row>
    <row r="58065" spans="37:37" ht="12.75">
      <c r="AK58065" s="121"/>
    </row>
    <row r="58066" spans="37:37" ht="12.75">
      <c r="AK58066" s="121"/>
    </row>
    <row r="58067" spans="37:37" ht="12.75">
      <c r="AK58067" s="121"/>
    </row>
    <row r="58068" spans="37:37" ht="12.75">
      <c r="AK58068" s="121"/>
    </row>
    <row r="58069" spans="37:37" ht="12.75">
      <c r="AK58069" s="121"/>
    </row>
    <row r="58070" spans="37:37" ht="12.75">
      <c r="AK58070" s="121"/>
    </row>
    <row r="58071" spans="37:37" ht="12.75">
      <c r="AK58071" s="121"/>
    </row>
    <row r="58072" spans="37:37" ht="12.75">
      <c r="AK58072" s="121"/>
    </row>
    <row r="58073" spans="37:37" ht="12.75">
      <c r="AK58073" s="121"/>
    </row>
    <row r="58074" spans="37:37" ht="12.75">
      <c r="AK58074" s="121"/>
    </row>
    <row r="58075" spans="37:37" ht="12.75">
      <c r="AK58075" s="121"/>
    </row>
    <row r="58076" spans="37:37" ht="12.75">
      <c r="AK58076" s="121"/>
    </row>
    <row r="58077" spans="37:37" ht="12.75">
      <c r="AK58077" s="121"/>
    </row>
    <row r="58078" spans="37:37" ht="12.75">
      <c r="AK58078" s="121"/>
    </row>
    <row r="58079" spans="37:37" ht="12.75">
      <c r="AK58079" s="121"/>
    </row>
    <row r="58080" spans="37:37" ht="12.75">
      <c r="AK58080" s="121"/>
    </row>
    <row r="58081" spans="37:37" ht="12.75">
      <c r="AK58081" s="121"/>
    </row>
    <row r="58082" spans="37:37" ht="12.75">
      <c r="AK58082" s="121"/>
    </row>
    <row r="58083" spans="37:37" ht="12.75">
      <c r="AK58083" s="121"/>
    </row>
    <row r="58084" spans="37:37" ht="12.75">
      <c r="AK58084" s="121"/>
    </row>
    <row r="58085" spans="37:37" ht="12.75">
      <c r="AK58085" s="121"/>
    </row>
    <row r="58086" spans="37:37" ht="12.75">
      <c r="AK58086" s="121"/>
    </row>
    <row r="58087" spans="37:37" ht="12.75">
      <c r="AK58087" s="121"/>
    </row>
    <row r="58088" spans="37:37" ht="12.75">
      <c r="AK58088" s="121"/>
    </row>
    <row r="58089" spans="37:37" ht="12.75">
      <c r="AK58089" s="121"/>
    </row>
    <row r="58090" spans="37:37" ht="12.75">
      <c r="AK58090" s="121"/>
    </row>
    <row r="58091" spans="37:37" ht="12.75">
      <c r="AK58091" s="121"/>
    </row>
    <row r="58092" spans="37:37" ht="12.75">
      <c r="AK58092" s="121"/>
    </row>
    <row r="58093" spans="37:37" ht="12.75">
      <c r="AK58093" s="121"/>
    </row>
    <row r="58094" spans="37:37" ht="12.75">
      <c r="AK58094" s="121"/>
    </row>
    <row r="58095" spans="37:37" ht="12.75">
      <c r="AK58095" s="121"/>
    </row>
    <row r="58096" spans="37:37" ht="12.75">
      <c r="AK58096" s="121"/>
    </row>
    <row r="58097" spans="37:37" ht="12.75">
      <c r="AK58097" s="121"/>
    </row>
    <row r="58098" spans="37:37" ht="12.75">
      <c r="AK58098" s="121"/>
    </row>
    <row r="58099" spans="37:37" ht="12.75">
      <c r="AK58099" s="121"/>
    </row>
    <row r="58100" spans="37:37" ht="12.75">
      <c r="AK58100" s="121"/>
    </row>
    <row r="58101" spans="37:37" ht="12.75">
      <c r="AK58101" s="121"/>
    </row>
    <row r="58102" spans="37:37" ht="12.75">
      <c r="AK58102" s="121"/>
    </row>
    <row r="58103" spans="37:37" ht="12.75">
      <c r="AK58103" s="121"/>
    </row>
    <row r="58104" spans="37:37" ht="12.75">
      <c r="AK58104" s="121"/>
    </row>
    <row r="58105" spans="37:37" ht="12.75">
      <c r="AK58105" s="121"/>
    </row>
    <row r="58106" spans="37:37" ht="12.75">
      <c r="AK58106" s="121"/>
    </row>
    <row r="58107" spans="37:37" ht="12.75">
      <c r="AK58107" s="121"/>
    </row>
    <row r="58108" spans="37:37" ht="12.75">
      <c r="AK58108" s="121"/>
    </row>
    <row r="58109" spans="37:37" ht="12.75">
      <c r="AK58109" s="121"/>
    </row>
    <row r="58110" spans="37:37" ht="12.75">
      <c r="AK58110" s="121"/>
    </row>
    <row r="58111" spans="37:37" ht="12.75">
      <c r="AK58111" s="121"/>
    </row>
    <row r="58112" spans="37:37" ht="12.75">
      <c r="AK58112" s="121"/>
    </row>
    <row r="58113" spans="37:37" ht="12.75">
      <c r="AK58113" s="121"/>
    </row>
    <row r="58114" spans="37:37" ht="12.75">
      <c r="AK58114" s="121"/>
    </row>
    <row r="58115" spans="37:37" ht="12.75">
      <c r="AK58115" s="121"/>
    </row>
    <row r="58116" spans="37:37" ht="12.75">
      <c r="AK58116" s="121"/>
    </row>
    <row r="58117" spans="37:37" ht="12.75">
      <c r="AK58117" s="121"/>
    </row>
    <row r="58118" spans="37:37" ht="12.75">
      <c r="AK58118" s="121"/>
    </row>
    <row r="58119" spans="37:37" ht="12.75">
      <c r="AK58119" s="121"/>
    </row>
    <row r="58120" spans="37:37" ht="12.75">
      <c r="AK58120" s="121"/>
    </row>
    <row r="58121" spans="37:37" ht="12.75">
      <c r="AK58121" s="121"/>
    </row>
    <row r="58122" spans="37:37" ht="12.75">
      <c r="AK58122" s="121"/>
    </row>
    <row r="58123" spans="37:37" ht="12.75">
      <c r="AK58123" s="121"/>
    </row>
    <row r="58124" spans="37:37" ht="12.75">
      <c r="AK58124" s="121"/>
    </row>
    <row r="58125" spans="37:37" ht="12.75">
      <c r="AK58125" s="121"/>
    </row>
    <row r="58126" spans="37:37" ht="12.75">
      <c r="AK58126" s="121"/>
    </row>
    <row r="58127" spans="37:37" ht="12.75">
      <c r="AK58127" s="121"/>
    </row>
    <row r="58128" spans="37:37" ht="12.75">
      <c r="AK58128" s="121"/>
    </row>
    <row r="58129" spans="37:37" ht="12.75">
      <c r="AK58129" s="121"/>
    </row>
    <row r="58130" spans="37:37" ht="12.75">
      <c r="AK58130" s="121"/>
    </row>
    <row r="58131" spans="37:37" ht="12.75">
      <c r="AK58131" s="121"/>
    </row>
    <row r="58132" spans="37:37" ht="12.75">
      <c r="AK58132" s="121"/>
    </row>
    <row r="58133" spans="37:37" ht="12.75">
      <c r="AK58133" s="121"/>
    </row>
    <row r="58134" spans="37:37" ht="12.75">
      <c r="AK58134" s="121"/>
    </row>
    <row r="58135" spans="37:37" ht="12.75">
      <c r="AK58135" s="121"/>
    </row>
    <row r="58136" spans="37:37" ht="12.75">
      <c r="AK58136" s="121"/>
    </row>
    <row r="58137" spans="37:37" ht="12.75">
      <c r="AK58137" s="121"/>
    </row>
    <row r="58138" spans="37:37" ht="12.75">
      <c r="AK58138" s="121"/>
    </row>
    <row r="58139" spans="37:37" ht="12.75">
      <c r="AK58139" s="121"/>
    </row>
    <row r="58140" spans="37:37" ht="12.75">
      <c r="AK58140" s="121"/>
    </row>
    <row r="58141" spans="37:37" ht="12.75">
      <c r="AK58141" s="121"/>
    </row>
    <row r="58142" spans="37:37" ht="12.75">
      <c r="AK58142" s="121"/>
    </row>
    <row r="58143" spans="37:37" ht="12.75">
      <c r="AK58143" s="121"/>
    </row>
    <row r="58144" spans="37:37" ht="12.75">
      <c r="AK58144" s="121"/>
    </row>
    <row r="58145" spans="37:37" ht="12.75">
      <c r="AK58145" s="121"/>
    </row>
    <row r="58146" spans="37:37" ht="12.75">
      <c r="AK58146" s="121"/>
    </row>
    <row r="58147" spans="37:37" ht="12.75">
      <c r="AK58147" s="121"/>
    </row>
    <row r="58148" spans="37:37" ht="12.75">
      <c r="AK58148" s="121"/>
    </row>
    <row r="58149" spans="37:37" ht="12.75">
      <c r="AK58149" s="121"/>
    </row>
    <row r="58150" spans="37:37" ht="12.75">
      <c r="AK58150" s="121"/>
    </row>
    <row r="58151" spans="37:37" ht="12.75">
      <c r="AK58151" s="121"/>
    </row>
    <row r="58152" spans="37:37" ht="12.75">
      <c r="AK58152" s="121"/>
    </row>
    <row r="58153" spans="37:37" ht="12.75">
      <c r="AK58153" s="121"/>
    </row>
    <row r="58154" spans="37:37" ht="12.75">
      <c r="AK58154" s="121"/>
    </row>
    <row r="58155" spans="37:37" ht="12.75">
      <c r="AK58155" s="121"/>
    </row>
    <row r="58156" spans="37:37" ht="12.75">
      <c r="AK58156" s="121"/>
    </row>
    <row r="58157" spans="37:37" ht="12.75">
      <c r="AK58157" s="121"/>
    </row>
    <row r="58158" spans="37:37" ht="12.75">
      <c r="AK58158" s="121"/>
    </row>
    <row r="58159" spans="37:37" ht="12.75">
      <c r="AK58159" s="121"/>
    </row>
    <row r="58160" spans="37:37" ht="12.75">
      <c r="AK58160" s="121"/>
    </row>
    <row r="58161" spans="37:37" ht="12.75">
      <c r="AK58161" s="121"/>
    </row>
    <row r="58162" spans="37:37" ht="12.75">
      <c r="AK58162" s="121"/>
    </row>
    <row r="58163" spans="37:37" ht="12.75">
      <c r="AK58163" s="121"/>
    </row>
    <row r="58164" spans="37:37" ht="12.75">
      <c r="AK58164" s="121"/>
    </row>
    <row r="58165" spans="37:37" ht="12.75">
      <c r="AK58165" s="121"/>
    </row>
    <row r="58166" spans="37:37" ht="12.75">
      <c r="AK58166" s="121"/>
    </row>
    <row r="58167" spans="37:37" ht="12.75">
      <c r="AK58167" s="121"/>
    </row>
    <row r="58168" spans="37:37" ht="12.75">
      <c r="AK58168" s="121"/>
    </row>
    <row r="58169" spans="37:37" ht="12.75">
      <c r="AK58169" s="121"/>
    </row>
    <row r="58170" spans="37:37" ht="12.75">
      <c r="AK58170" s="121"/>
    </row>
    <row r="58171" spans="37:37" ht="12.75">
      <c r="AK58171" s="121"/>
    </row>
    <row r="58172" spans="37:37" ht="12.75">
      <c r="AK58172" s="121"/>
    </row>
    <row r="58173" spans="37:37" ht="12.75">
      <c r="AK58173" s="121"/>
    </row>
    <row r="58174" spans="37:37" ht="12.75">
      <c r="AK58174" s="121"/>
    </row>
    <row r="58175" spans="37:37" ht="12.75">
      <c r="AK58175" s="121"/>
    </row>
    <row r="58176" spans="37:37" ht="12.75">
      <c r="AK58176" s="121"/>
    </row>
    <row r="58177" spans="37:37" ht="12.75">
      <c r="AK58177" s="121"/>
    </row>
    <row r="58178" spans="37:37" ht="12.75">
      <c r="AK58178" s="121"/>
    </row>
    <row r="58179" spans="37:37" ht="12.75">
      <c r="AK58179" s="121"/>
    </row>
    <row r="58180" spans="37:37" ht="12.75">
      <c r="AK58180" s="121"/>
    </row>
    <row r="58181" spans="37:37" ht="12.75">
      <c r="AK58181" s="121"/>
    </row>
    <row r="58182" spans="37:37" ht="12.75">
      <c r="AK58182" s="121"/>
    </row>
    <row r="58183" spans="37:37" ht="12.75">
      <c r="AK58183" s="121"/>
    </row>
    <row r="58184" spans="37:37" ht="12.75">
      <c r="AK58184" s="121"/>
    </row>
    <row r="58185" spans="37:37" ht="12.75">
      <c r="AK58185" s="121"/>
    </row>
    <row r="58186" spans="37:37" ht="12.75">
      <c r="AK58186" s="121"/>
    </row>
    <row r="58187" spans="37:37" ht="12.75">
      <c r="AK58187" s="121"/>
    </row>
    <row r="58188" spans="37:37" ht="12.75">
      <c r="AK58188" s="121"/>
    </row>
    <row r="58189" spans="37:37" ht="12.75">
      <c r="AK58189" s="121"/>
    </row>
    <row r="58190" spans="37:37" ht="12.75">
      <c r="AK58190" s="121"/>
    </row>
    <row r="58191" spans="37:37" ht="12.75">
      <c r="AK58191" s="121"/>
    </row>
    <row r="58192" spans="37:37" ht="12.75">
      <c r="AK58192" s="121"/>
    </row>
    <row r="58193" spans="37:37" ht="12.75">
      <c r="AK58193" s="121"/>
    </row>
    <row r="58194" spans="37:37" ht="12.75">
      <c r="AK58194" s="121"/>
    </row>
    <row r="58195" spans="37:37" ht="12.75">
      <c r="AK58195" s="121"/>
    </row>
    <row r="58196" spans="37:37" ht="12.75">
      <c r="AK58196" s="121"/>
    </row>
    <row r="58197" spans="37:37" ht="12.75">
      <c r="AK58197" s="121"/>
    </row>
    <row r="58198" spans="37:37" ht="12.75">
      <c r="AK58198" s="121"/>
    </row>
    <row r="58199" spans="37:37" ht="12.75">
      <c r="AK58199" s="121"/>
    </row>
    <row r="58200" spans="37:37" ht="12.75">
      <c r="AK58200" s="121"/>
    </row>
    <row r="58201" spans="37:37" ht="12.75">
      <c r="AK58201" s="121"/>
    </row>
    <row r="58202" spans="37:37" ht="12.75">
      <c r="AK58202" s="121"/>
    </row>
    <row r="58203" spans="37:37" ht="12.75">
      <c r="AK58203" s="121"/>
    </row>
    <row r="58204" spans="37:37" ht="12.75">
      <c r="AK58204" s="121"/>
    </row>
    <row r="58205" spans="37:37" ht="12.75">
      <c r="AK58205" s="121"/>
    </row>
    <row r="58206" spans="37:37" ht="12.75">
      <c r="AK58206" s="121"/>
    </row>
    <row r="58207" spans="37:37" ht="12.75">
      <c r="AK58207" s="121"/>
    </row>
    <row r="58208" spans="37:37" ht="12.75">
      <c r="AK58208" s="121"/>
    </row>
    <row r="58209" spans="37:37" ht="12.75">
      <c r="AK58209" s="121"/>
    </row>
    <row r="58210" spans="37:37" ht="12.75">
      <c r="AK58210" s="121"/>
    </row>
    <row r="58211" spans="37:37" ht="12.75">
      <c r="AK58211" s="121"/>
    </row>
    <row r="58212" spans="37:37" ht="12.75">
      <c r="AK58212" s="121"/>
    </row>
    <row r="58213" spans="37:37" ht="12.75">
      <c r="AK58213" s="121"/>
    </row>
    <row r="58214" spans="37:37" ht="12.75">
      <c r="AK58214" s="121"/>
    </row>
    <row r="58215" spans="37:37" ht="12.75">
      <c r="AK58215" s="121"/>
    </row>
    <row r="58216" spans="37:37" ht="12.75">
      <c r="AK58216" s="121"/>
    </row>
    <row r="58217" spans="37:37" ht="12.75">
      <c r="AK58217" s="121"/>
    </row>
    <row r="58218" spans="37:37" ht="12.75">
      <c r="AK58218" s="121"/>
    </row>
    <row r="58219" spans="37:37" ht="12.75">
      <c r="AK58219" s="121"/>
    </row>
    <row r="58220" spans="37:37" ht="12.75">
      <c r="AK58220" s="121"/>
    </row>
    <row r="58221" spans="37:37" ht="12.75">
      <c r="AK58221" s="121"/>
    </row>
    <row r="58222" spans="37:37" ht="12.75">
      <c r="AK58222" s="121"/>
    </row>
    <row r="58223" spans="37:37" ht="12.75">
      <c r="AK58223" s="121"/>
    </row>
    <row r="58224" spans="37:37" ht="12.75">
      <c r="AK58224" s="121"/>
    </row>
    <row r="58225" spans="37:37" ht="12.75">
      <c r="AK58225" s="121"/>
    </row>
    <row r="58226" spans="37:37" ht="12.75">
      <c r="AK58226" s="121"/>
    </row>
    <row r="58227" spans="37:37" ht="12.75">
      <c r="AK58227" s="121"/>
    </row>
    <row r="58228" spans="37:37" ht="12.75">
      <c r="AK58228" s="121"/>
    </row>
    <row r="58229" spans="37:37" ht="12.75">
      <c r="AK58229" s="121"/>
    </row>
    <row r="58230" spans="37:37" ht="12.75">
      <c r="AK58230" s="121"/>
    </row>
    <row r="58231" spans="37:37" ht="12.75">
      <c r="AK58231" s="121"/>
    </row>
    <row r="58232" spans="37:37" ht="12.75">
      <c r="AK58232" s="121"/>
    </row>
    <row r="58233" spans="37:37" ht="12.75">
      <c r="AK58233" s="121"/>
    </row>
    <row r="58234" spans="37:37" ht="12.75">
      <c r="AK58234" s="121"/>
    </row>
    <row r="58235" spans="37:37" ht="12.75">
      <c r="AK58235" s="121"/>
    </row>
    <row r="58236" spans="37:37" ht="12.75">
      <c r="AK58236" s="121"/>
    </row>
    <row r="58237" spans="37:37" ht="12.75">
      <c r="AK58237" s="121"/>
    </row>
    <row r="58238" spans="37:37" ht="12.75">
      <c r="AK58238" s="121"/>
    </row>
    <row r="58239" spans="37:37" ht="12.75">
      <c r="AK58239" s="121"/>
    </row>
    <row r="58240" spans="37:37" ht="12.75">
      <c r="AK58240" s="121"/>
    </row>
    <row r="58241" spans="37:37" ht="12.75">
      <c r="AK58241" s="121"/>
    </row>
    <row r="58242" spans="37:37" ht="12.75">
      <c r="AK58242" s="121"/>
    </row>
    <row r="58243" spans="37:37" ht="12.75">
      <c r="AK58243" s="121"/>
    </row>
    <row r="58244" spans="37:37" ht="12.75">
      <c r="AK58244" s="121"/>
    </row>
    <row r="58245" spans="37:37" ht="12.75">
      <c r="AK58245" s="121"/>
    </row>
    <row r="58246" spans="37:37" ht="12.75">
      <c r="AK58246" s="121"/>
    </row>
    <row r="58247" spans="37:37" ht="12.75">
      <c r="AK58247" s="121"/>
    </row>
    <row r="58248" spans="37:37" ht="12.75">
      <c r="AK58248" s="121"/>
    </row>
    <row r="58249" spans="37:37" ht="12.75">
      <c r="AK58249" s="121"/>
    </row>
    <row r="58250" spans="37:37" ht="12.75">
      <c r="AK58250" s="121"/>
    </row>
    <row r="58251" spans="37:37" ht="12.75">
      <c r="AK58251" s="121"/>
    </row>
    <row r="58252" spans="37:37" ht="12.75">
      <c r="AK58252" s="121"/>
    </row>
    <row r="58253" spans="37:37" ht="12.75">
      <c r="AK58253" s="121"/>
    </row>
    <row r="58254" spans="37:37" ht="12.75">
      <c r="AK58254" s="121"/>
    </row>
    <row r="58255" spans="37:37" ht="12.75">
      <c r="AK58255" s="121"/>
    </row>
    <row r="58256" spans="37:37" ht="12.75">
      <c r="AK58256" s="121"/>
    </row>
    <row r="58257" spans="37:37" ht="12.75">
      <c r="AK58257" s="121"/>
    </row>
    <row r="58258" spans="37:37" ht="12.75">
      <c r="AK58258" s="121"/>
    </row>
    <row r="58259" spans="37:37" ht="12.75">
      <c r="AK58259" s="121"/>
    </row>
    <row r="58260" spans="37:37" ht="12.75">
      <c r="AK58260" s="121"/>
    </row>
    <row r="58261" spans="37:37" ht="12.75">
      <c r="AK58261" s="121"/>
    </row>
    <row r="58262" spans="37:37" ht="12.75">
      <c r="AK58262" s="121"/>
    </row>
    <row r="58263" spans="37:37" ht="12.75">
      <c r="AK58263" s="121"/>
    </row>
    <row r="58264" spans="37:37" ht="12.75">
      <c r="AK58264" s="121"/>
    </row>
    <row r="58265" spans="37:37" ht="12.75">
      <c r="AK58265" s="121"/>
    </row>
    <row r="58266" spans="37:37" ht="12.75">
      <c r="AK58266" s="121"/>
    </row>
    <row r="58267" spans="37:37" ht="12.75">
      <c r="AK58267" s="121"/>
    </row>
    <row r="58268" spans="37:37" ht="12.75">
      <c r="AK58268" s="121"/>
    </row>
    <row r="58269" spans="37:37" ht="12.75">
      <c r="AK58269" s="121"/>
    </row>
    <row r="58270" spans="37:37" ht="12.75">
      <c r="AK58270" s="121"/>
    </row>
    <row r="58271" spans="37:37" ht="12.75">
      <c r="AK58271" s="121"/>
    </row>
    <row r="58272" spans="37:37" ht="12.75">
      <c r="AK58272" s="121"/>
    </row>
    <row r="58273" spans="37:37" ht="12.75">
      <c r="AK58273" s="121"/>
    </row>
    <row r="58274" spans="37:37" ht="12.75">
      <c r="AK58274" s="121"/>
    </row>
    <row r="58275" spans="37:37" ht="12.75">
      <c r="AK58275" s="121"/>
    </row>
    <row r="58276" spans="37:37" ht="12.75">
      <c r="AK58276" s="121"/>
    </row>
    <row r="58277" spans="37:37" ht="12.75">
      <c r="AK58277" s="121"/>
    </row>
    <row r="58278" spans="37:37" ht="12.75">
      <c r="AK58278" s="121"/>
    </row>
    <row r="58279" spans="37:37" ht="12.75">
      <c r="AK58279" s="121"/>
    </row>
    <row r="58280" spans="37:37" ht="12.75">
      <c r="AK58280" s="121"/>
    </row>
    <row r="58281" spans="37:37" ht="12.75">
      <c r="AK58281" s="121"/>
    </row>
    <row r="58282" spans="37:37" ht="12.75">
      <c r="AK58282" s="121"/>
    </row>
    <row r="58283" spans="37:37" ht="12.75">
      <c r="AK58283" s="121"/>
    </row>
    <row r="58284" spans="37:37" ht="12.75">
      <c r="AK58284" s="121"/>
    </row>
    <row r="58285" spans="37:37" ht="12.75">
      <c r="AK58285" s="121"/>
    </row>
    <row r="58286" spans="37:37" ht="12.75">
      <c r="AK58286" s="121"/>
    </row>
    <row r="58287" spans="37:37" ht="12.75">
      <c r="AK58287" s="121"/>
    </row>
    <row r="58288" spans="37:37" ht="12.75">
      <c r="AK58288" s="121"/>
    </row>
    <row r="58289" spans="37:37" ht="12.75">
      <c r="AK58289" s="121"/>
    </row>
    <row r="58290" spans="37:37" ht="12.75">
      <c r="AK58290" s="121"/>
    </row>
    <row r="58291" spans="37:37" ht="12.75">
      <c r="AK58291" s="121"/>
    </row>
    <row r="58292" spans="37:37" ht="12.75">
      <c r="AK58292" s="121"/>
    </row>
    <row r="58293" spans="37:37" ht="12.75">
      <c r="AK58293" s="121"/>
    </row>
    <row r="58294" spans="37:37" ht="12.75">
      <c r="AK58294" s="121"/>
    </row>
    <row r="58295" spans="37:37" ht="12.75">
      <c r="AK58295" s="121"/>
    </row>
    <row r="58296" spans="37:37" ht="12.75">
      <c r="AK58296" s="121"/>
    </row>
    <row r="58297" spans="37:37" ht="12.75">
      <c r="AK58297" s="121"/>
    </row>
    <row r="58298" spans="37:37" ht="12.75">
      <c r="AK58298" s="121"/>
    </row>
    <row r="58299" spans="37:37" ht="12.75">
      <c r="AK58299" s="121"/>
    </row>
    <row r="58300" spans="37:37" ht="12.75">
      <c r="AK58300" s="121"/>
    </row>
    <row r="58301" spans="37:37" ht="12.75">
      <c r="AK58301" s="121"/>
    </row>
    <row r="58302" spans="37:37" ht="12.75">
      <c r="AK58302" s="121"/>
    </row>
    <row r="58303" spans="37:37" ht="12.75">
      <c r="AK58303" s="121"/>
    </row>
    <row r="58304" spans="37:37" ht="12.75">
      <c r="AK58304" s="121"/>
    </row>
    <row r="58305" spans="37:37" ht="12.75">
      <c r="AK58305" s="121"/>
    </row>
    <row r="58306" spans="37:37" ht="12.75">
      <c r="AK58306" s="121"/>
    </row>
    <row r="58307" spans="37:37" ht="12.75">
      <c r="AK58307" s="121"/>
    </row>
    <row r="58308" spans="37:37" ht="12.75">
      <c r="AK58308" s="121"/>
    </row>
    <row r="58309" spans="37:37" ht="12.75">
      <c r="AK58309" s="121"/>
    </row>
    <row r="58310" spans="37:37" ht="12.75">
      <c r="AK58310" s="121"/>
    </row>
    <row r="58311" spans="37:37" ht="12.75">
      <c r="AK58311" s="121"/>
    </row>
    <row r="58312" spans="37:37" ht="12.75">
      <c r="AK58312" s="121"/>
    </row>
    <row r="58313" spans="37:37" ht="12.75">
      <c r="AK58313" s="121"/>
    </row>
    <row r="58314" spans="37:37" ht="12.75">
      <c r="AK58314" s="121"/>
    </row>
    <row r="58315" spans="37:37" ht="12.75">
      <c r="AK58315" s="121"/>
    </row>
    <row r="58316" spans="37:37" ht="12.75">
      <c r="AK58316" s="121"/>
    </row>
    <row r="58317" spans="37:37" ht="12.75">
      <c r="AK58317" s="121"/>
    </row>
    <row r="58318" spans="37:37" ht="12.75">
      <c r="AK58318" s="121"/>
    </row>
    <row r="58319" spans="37:37" ht="12.75">
      <c r="AK58319" s="121"/>
    </row>
    <row r="58320" spans="37:37" ht="12.75">
      <c r="AK58320" s="121"/>
    </row>
    <row r="58321" spans="37:37" ht="12.75">
      <c r="AK58321" s="121"/>
    </row>
    <row r="58322" spans="37:37" ht="12.75">
      <c r="AK58322" s="121"/>
    </row>
    <row r="58323" spans="37:37" ht="12.75">
      <c r="AK58323" s="121"/>
    </row>
    <row r="58324" spans="37:37" ht="12.75">
      <c r="AK58324" s="121"/>
    </row>
    <row r="58325" spans="37:37" ht="12.75">
      <c r="AK58325" s="121"/>
    </row>
    <row r="58326" spans="37:37" ht="12.75">
      <c r="AK58326" s="121"/>
    </row>
    <row r="58327" spans="37:37" ht="12.75">
      <c r="AK58327" s="121"/>
    </row>
    <row r="58328" spans="37:37" ht="12.75">
      <c r="AK58328" s="121"/>
    </row>
    <row r="58329" spans="37:37" ht="12.75">
      <c r="AK58329" s="121"/>
    </row>
    <row r="58330" spans="37:37" ht="12.75">
      <c r="AK58330" s="121"/>
    </row>
    <row r="58331" spans="37:37" ht="12.75">
      <c r="AK58331" s="121"/>
    </row>
    <row r="58332" spans="37:37" ht="12.75">
      <c r="AK58332" s="121"/>
    </row>
    <row r="58333" spans="37:37" ht="12.75">
      <c r="AK58333" s="121"/>
    </row>
    <row r="58334" spans="37:37" ht="12.75">
      <c r="AK58334" s="121"/>
    </row>
    <row r="58335" spans="37:37" ht="12.75">
      <c r="AK58335" s="121"/>
    </row>
    <row r="58336" spans="37:37" ht="12.75">
      <c r="AK58336" s="121"/>
    </row>
    <row r="58337" spans="37:37" ht="12.75">
      <c r="AK58337" s="121"/>
    </row>
    <row r="58338" spans="37:37" ht="12.75">
      <c r="AK58338" s="121"/>
    </row>
    <row r="58339" spans="37:37" ht="12.75">
      <c r="AK58339" s="121"/>
    </row>
    <row r="58340" spans="37:37" ht="12.75">
      <c r="AK58340" s="121"/>
    </row>
    <row r="58341" spans="37:37" ht="12.75">
      <c r="AK58341" s="121"/>
    </row>
    <row r="58342" spans="37:37" ht="12.75">
      <c r="AK58342" s="121"/>
    </row>
    <row r="58343" spans="37:37" ht="12.75">
      <c r="AK58343" s="121"/>
    </row>
    <row r="58344" spans="37:37" ht="12.75">
      <c r="AK58344" s="121"/>
    </row>
    <row r="58345" spans="37:37" ht="12.75">
      <c r="AK58345" s="121"/>
    </row>
    <row r="58346" spans="37:37" ht="12.75">
      <c r="AK58346" s="121"/>
    </row>
    <row r="58347" spans="37:37" ht="12.75">
      <c r="AK58347" s="121"/>
    </row>
    <row r="58348" spans="37:37" ht="12.75">
      <c r="AK58348" s="121"/>
    </row>
    <row r="58349" spans="37:37" ht="12.75">
      <c r="AK58349" s="121"/>
    </row>
    <row r="58350" spans="37:37" ht="12.75">
      <c r="AK58350" s="121"/>
    </row>
    <row r="58351" spans="37:37" ht="12.75">
      <c r="AK58351" s="121"/>
    </row>
    <row r="58352" spans="37:37" ht="12.75">
      <c r="AK58352" s="121"/>
    </row>
    <row r="58353" spans="37:37" ht="12.75">
      <c r="AK58353" s="121"/>
    </row>
    <row r="58354" spans="37:37" ht="12.75">
      <c r="AK58354" s="121"/>
    </row>
    <row r="58355" spans="37:37" ht="12.75">
      <c r="AK58355" s="121"/>
    </row>
    <row r="58356" spans="37:37" ht="12.75">
      <c r="AK58356" s="121"/>
    </row>
    <row r="58357" spans="37:37" ht="12.75">
      <c r="AK58357" s="121"/>
    </row>
    <row r="58358" spans="37:37" ht="12.75">
      <c r="AK58358" s="121"/>
    </row>
    <row r="58359" spans="37:37" ht="12.75">
      <c r="AK58359" s="121"/>
    </row>
    <row r="58360" spans="37:37" ht="12.75">
      <c r="AK58360" s="121"/>
    </row>
    <row r="58361" spans="37:37" ht="12.75">
      <c r="AK58361" s="121"/>
    </row>
    <row r="58362" spans="37:37" ht="12.75">
      <c r="AK58362" s="121"/>
    </row>
    <row r="58363" spans="37:37" ht="12.75">
      <c r="AK58363" s="121"/>
    </row>
    <row r="58364" spans="37:37" ht="12.75">
      <c r="AK58364" s="121"/>
    </row>
    <row r="58365" spans="37:37" ht="12.75">
      <c r="AK58365" s="121"/>
    </row>
    <row r="58366" spans="37:37" ht="12.75">
      <c r="AK58366" s="121"/>
    </row>
    <row r="58367" spans="37:37" ht="12.75">
      <c r="AK58367" s="121"/>
    </row>
    <row r="58368" spans="37:37" ht="12.75">
      <c r="AK58368" s="121"/>
    </row>
    <row r="58369" spans="37:37" ht="12.75">
      <c r="AK58369" s="121"/>
    </row>
    <row r="58370" spans="37:37" ht="12.75">
      <c r="AK58370" s="121"/>
    </row>
    <row r="58371" spans="37:37" ht="12.75">
      <c r="AK58371" s="121"/>
    </row>
    <row r="58372" spans="37:37" ht="12.75">
      <c r="AK58372" s="121"/>
    </row>
    <row r="58373" spans="37:37" ht="12.75">
      <c r="AK58373" s="121"/>
    </row>
    <row r="58374" spans="37:37" ht="12.75">
      <c r="AK58374" s="121"/>
    </row>
    <row r="58375" spans="37:37" ht="12.75">
      <c r="AK58375" s="121"/>
    </row>
    <row r="58376" spans="37:37" ht="12.75">
      <c r="AK58376" s="121"/>
    </row>
    <row r="58377" spans="37:37" ht="12.75">
      <c r="AK58377" s="121"/>
    </row>
    <row r="58378" spans="37:37" ht="12.75">
      <c r="AK58378" s="121"/>
    </row>
    <row r="58379" spans="37:37" ht="12.75">
      <c r="AK58379" s="121"/>
    </row>
    <row r="58380" spans="37:37" ht="12.75">
      <c r="AK58380" s="121"/>
    </row>
    <row r="58381" spans="37:37" ht="12.75">
      <c r="AK58381" s="121"/>
    </row>
    <row r="58382" spans="37:37" ht="12.75">
      <c r="AK58382" s="121"/>
    </row>
    <row r="58383" spans="37:37" ht="12.75">
      <c r="AK58383" s="121"/>
    </row>
    <row r="58384" spans="37:37" ht="12.75">
      <c r="AK58384" s="121"/>
    </row>
    <row r="58385" spans="37:37" ht="12.75">
      <c r="AK58385" s="121"/>
    </row>
    <row r="58386" spans="37:37" ht="12.75">
      <c r="AK58386" s="121"/>
    </row>
    <row r="58387" spans="37:37" ht="12.75">
      <c r="AK58387" s="121"/>
    </row>
    <row r="58388" spans="37:37" ht="12.75">
      <c r="AK58388" s="121"/>
    </row>
    <row r="58389" spans="37:37" ht="12.75">
      <c r="AK58389" s="121"/>
    </row>
    <row r="58390" spans="37:37" ht="12.75">
      <c r="AK58390" s="121"/>
    </row>
    <row r="58391" spans="37:37" ht="12.75">
      <c r="AK58391" s="121"/>
    </row>
    <row r="58392" spans="37:37" ht="12.75">
      <c r="AK58392" s="121"/>
    </row>
    <row r="58393" spans="37:37" ht="12.75">
      <c r="AK58393" s="121"/>
    </row>
    <row r="58394" spans="37:37" ht="12.75">
      <c r="AK58394" s="121"/>
    </row>
    <row r="58395" spans="37:37" ht="12.75">
      <c r="AK58395" s="121"/>
    </row>
    <row r="58396" spans="37:37" ht="12.75">
      <c r="AK58396" s="121"/>
    </row>
    <row r="58397" spans="37:37" ht="12.75">
      <c r="AK58397" s="121"/>
    </row>
    <row r="58398" spans="37:37" ht="12.75">
      <c r="AK58398" s="121"/>
    </row>
    <row r="58399" spans="37:37" ht="12.75">
      <c r="AK58399" s="121"/>
    </row>
    <row r="58400" spans="37:37" ht="12.75">
      <c r="AK58400" s="121"/>
    </row>
    <row r="58401" spans="37:37" ht="12.75">
      <c r="AK58401" s="121"/>
    </row>
    <row r="58402" spans="37:37" ht="12.75">
      <c r="AK58402" s="121"/>
    </row>
    <row r="58403" spans="37:37" ht="12.75">
      <c r="AK58403" s="121"/>
    </row>
    <row r="58404" spans="37:37" ht="12.75">
      <c r="AK58404" s="121"/>
    </row>
    <row r="58405" spans="37:37" ht="12.75">
      <c r="AK58405" s="121"/>
    </row>
    <row r="58406" spans="37:37" ht="12.75">
      <c r="AK58406" s="121"/>
    </row>
    <row r="58407" spans="37:37" ht="12.75">
      <c r="AK58407" s="121"/>
    </row>
    <row r="58408" spans="37:37" ht="12.75">
      <c r="AK58408" s="121"/>
    </row>
    <row r="58409" spans="37:37" ht="12.75">
      <c r="AK58409" s="121"/>
    </row>
    <row r="58410" spans="37:37" ht="12.75">
      <c r="AK58410" s="121"/>
    </row>
    <row r="58411" spans="37:37" ht="12.75">
      <c r="AK58411" s="121"/>
    </row>
    <row r="58412" spans="37:37" ht="12.75">
      <c r="AK58412" s="121"/>
    </row>
    <row r="58413" spans="37:37" ht="12.75">
      <c r="AK58413" s="121"/>
    </row>
    <row r="58414" spans="37:37" ht="12.75">
      <c r="AK58414" s="121"/>
    </row>
    <row r="58415" spans="37:37" ht="12.75">
      <c r="AK58415" s="121"/>
    </row>
    <row r="58416" spans="37:37" ht="12.75">
      <c r="AK58416" s="121"/>
    </row>
    <row r="58417" spans="37:37" ht="12.75">
      <c r="AK58417" s="121"/>
    </row>
    <row r="58418" spans="37:37" ht="12.75">
      <c r="AK58418" s="121"/>
    </row>
    <row r="58419" spans="37:37" ht="12.75">
      <c r="AK58419" s="121"/>
    </row>
    <row r="58420" spans="37:37" ht="12.75">
      <c r="AK58420" s="121"/>
    </row>
    <row r="58421" spans="37:37" ht="12.75">
      <c r="AK58421" s="121"/>
    </row>
    <row r="58422" spans="37:37" ht="12.75">
      <c r="AK58422" s="121"/>
    </row>
    <row r="58423" spans="37:37" ht="12.75">
      <c r="AK58423" s="121"/>
    </row>
    <row r="58424" spans="37:37" ht="12.75">
      <c r="AK58424" s="121"/>
    </row>
    <row r="58425" spans="37:37" ht="12.75">
      <c r="AK58425" s="121"/>
    </row>
    <row r="58426" spans="37:37" ht="12.75">
      <c r="AK58426" s="121"/>
    </row>
    <row r="58427" spans="37:37" ht="12.75">
      <c r="AK58427" s="121"/>
    </row>
    <row r="58428" spans="37:37" ht="12.75">
      <c r="AK58428" s="121"/>
    </row>
    <row r="58429" spans="37:37" ht="12.75">
      <c r="AK58429" s="121"/>
    </row>
    <row r="58430" spans="37:37" ht="12.75">
      <c r="AK58430" s="121"/>
    </row>
    <row r="58431" spans="37:37" ht="12.75">
      <c r="AK58431" s="121"/>
    </row>
    <row r="58432" spans="37:37" ht="12.75">
      <c r="AK58432" s="121"/>
    </row>
    <row r="58433" spans="37:37" ht="12.75">
      <c r="AK58433" s="121"/>
    </row>
    <row r="58434" spans="37:37" ht="12.75">
      <c r="AK58434" s="121"/>
    </row>
    <row r="58435" spans="37:37" ht="12.75">
      <c r="AK58435" s="121"/>
    </row>
    <row r="58436" spans="37:37" ht="12.75">
      <c r="AK58436" s="121"/>
    </row>
    <row r="58437" spans="37:37" ht="12.75">
      <c r="AK58437" s="121"/>
    </row>
    <row r="58438" spans="37:37" ht="12.75">
      <c r="AK58438" s="121"/>
    </row>
    <row r="58439" spans="37:37" ht="12.75">
      <c r="AK58439" s="121"/>
    </row>
    <row r="58440" spans="37:37" ht="12.75">
      <c r="AK58440" s="121"/>
    </row>
    <row r="58441" spans="37:37" ht="12.75">
      <c r="AK58441" s="121"/>
    </row>
    <row r="58442" spans="37:37" ht="12.75">
      <c r="AK58442" s="121"/>
    </row>
    <row r="58443" spans="37:37" ht="12.75">
      <c r="AK58443" s="121"/>
    </row>
    <row r="58444" spans="37:37" ht="12.75">
      <c r="AK58444" s="121"/>
    </row>
    <row r="58445" spans="37:37" ht="12.75">
      <c r="AK58445" s="121"/>
    </row>
    <row r="58446" spans="37:37" ht="12.75">
      <c r="AK58446" s="121"/>
    </row>
    <row r="58447" spans="37:37" ht="12.75">
      <c r="AK58447" s="121"/>
    </row>
    <row r="58448" spans="37:37" ht="12.75">
      <c r="AK58448" s="121"/>
    </row>
    <row r="58449" spans="37:37" ht="12.75">
      <c r="AK58449" s="121"/>
    </row>
    <row r="58450" spans="37:37" ht="12.75">
      <c r="AK58450" s="121"/>
    </row>
    <row r="58451" spans="37:37" ht="12.75">
      <c r="AK58451" s="121"/>
    </row>
    <row r="58452" spans="37:37" ht="12.75">
      <c r="AK58452" s="121"/>
    </row>
    <row r="58453" spans="37:37" ht="12.75">
      <c r="AK58453" s="121"/>
    </row>
    <row r="58454" spans="37:37" ht="12.75">
      <c r="AK58454" s="121"/>
    </row>
    <row r="58455" spans="37:37" ht="12.75">
      <c r="AK58455" s="121"/>
    </row>
    <row r="58456" spans="37:37" ht="12.75">
      <c r="AK58456" s="121"/>
    </row>
    <row r="58457" spans="37:37" ht="12.75">
      <c r="AK58457" s="121"/>
    </row>
    <row r="58458" spans="37:37" ht="12.75">
      <c r="AK58458" s="121"/>
    </row>
    <row r="58459" spans="37:37" ht="12.75">
      <c r="AK58459" s="121"/>
    </row>
    <row r="58460" spans="37:37" ht="12.75">
      <c r="AK58460" s="121"/>
    </row>
    <row r="58461" spans="37:37" ht="12.75">
      <c r="AK58461" s="121"/>
    </row>
    <row r="58462" spans="37:37" ht="12.75">
      <c r="AK58462" s="121"/>
    </row>
    <row r="58463" spans="37:37" ht="12.75">
      <c r="AK58463" s="121"/>
    </row>
    <row r="58464" spans="37:37" ht="12.75">
      <c r="AK58464" s="121"/>
    </row>
    <row r="58465" spans="37:37" ht="12.75">
      <c r="AK58465" s="121"/>
    </row>
    <row r="58466" spans="37:37" ht="12.75">
      <c r="AK58466" s="121"/>
    </row>
    <row r="58467" spans="37:37" ht="12.75">
      <c r="AK58467" s="121"/>
    </row>
    <row r="58468" spans="37:37" ht="12.75">
      <c r="AK58468" s="121"/>
    </row>
    <row r="58469" spans="37:37" ht="12.75">
      <c r="AK58469" s="121"/>
    </row>
    <row r="58470" spans="37:37" ht="12.75">
      <c r="AK58470" s="121"/>
    </row>
    <row r="58471" spans="37:37" ht="12.75">
      <c r="AK58471" s="121"/>
    </row>
    <row r="58472" spans="37:37" ht="12.75">
      <c r="AK58472" s="121"/>
    </row>
    <row r="58473" spans="37:37" ht="12.75">
      <c r="AK58473" s="121"/>
    </row>
    <row r="58474" spans="37:37" ht="12.75">
      <c r="AK58474" s="121"/>
    </row>
    <row r="58475" spans="37:37" ht="12.75">
      <c r="AK58475" s="121"/>
    </row>
    <row r="58476" spans="37:37" ht="12.75">
      <c r="AK58476" s="121"/>
    </row>
    <row r="58477" spans="37:37" ht="12.75">
      <c r="AK58477" s="121"/>
    </row>
    <row r="58478" spans="37:37" ht="12.75">
      <c r="AK58478" s="121"/>
    </row>
    <row r="58479" spans="37:37" ht="12.75">
      <c r="AK58479" s="121"/>
    </row>
    <row r="58480" spans="37:37" ht="12.75">
      <c r="AK58480" s="121"/>
    </row>
    <row r="58481" spans="37:37" ht="12.75">
      <c r="AK58481" s="121"/>
    </row>
    <row r="58482" spans="37:37" ht="12.75">
      <c r="AK58482" s="121"/>
    </row>
    <row r="58483" spans="37:37" ht="12.75">
      <c r="AK58483" s="121"/>
    </row>
    <row r="58484" spans="37:37" ht="12.75">
      <c r="AK58484" s="121"/>
    </row>
    <row r="58485" spans="37:37" ht="12.75">
      <c r="AK58485" s="121"/>
    </row>
    <row r="58486" spans="37:37" ht="12.75">
      <c r="AK58486" s="121"/>
    </row>
    <row r="58487" spans="37:37" ht="12.75">
      <c r="AK58487" s="121"/>
    </row>
    <row r="58488" spans="37:37" ht="12.75">
      <c r="AK58488" s="121"/>
    </row>
    <row r="58489" spans="37:37" ht="12.75">
      <c r="AK58489" s="121"/>
    </row>
    <row r="58490" spans="37:37" ht="12.75">
      <c r="AK58490" s="121"/>
    </row>
    <row r="58491" spans="37:37" ht="12.75">
      <c r="AK58491" s="121"/>
    </row>
    <row r="58492" spans="37:37" ht="12.75">
      <c r="AK58492" s="121"/>
    </row>
    <row r="58493" spans="37:37" ht="12.75">
      <c r="AK58493" s="121"/>
    </row>
    <row r="58494" spans="37:37" ht="12.75">
      <c r="AK58494" s="121"/>
    </row>
    <row r="58495" spans="37:37" ht="12.75">
      <c r="AK58495" s="121"/>
    </row>
    <row r="58496" spans="37:37" ht="12.75">
      <c r="AK58496" s="121"/>
    </row>
    <row r="58497" spans="37:37" ht="12.75">
      <c r="AK58497" s="121"/>
    </row>
    <row r="58498" spans="37:37" ht="12.75">
      <c r="AK58498" s="121"/>
    </row>
    <row r="58499" spans="37:37" ht="12.75">
      <c r="AK58499" s="121"/>
    </row>
    <row r="58500" spans="37:37" ht="12.75">
      <c r="AK58500" s="121"/>
    </row>
    <row r="58501" spans="37:37" ht="12.75">
      <c r="AK58501" s="121"/>
    </row>
    <row r="58502" spans="37:37" ht="12.75">
      <c r="AK58502" s="121"/>
    </row>
    <row r="58503" spans="37:37" ht="12.75">
      <c r="AK58503" s="121"/>
    </row>
    <row r="58504" spans="37:37" ht="12.75">
      <c r="AK58504" s="121"/>
    </row>
    <row r="58505" spans="37:37" ht="12.75">
      <c r="AK58505" s="121"/>
    </row>
    <row r="58506" spans="37:37" ht="12.75">
      <c r="AK58506" s="121"/>
    </row>
    <row r="58507" spans="37:37" ht="12.75">
      <c r="AK58507" s="121"/>
    </row>
    <row r="58508" spans="37:37" ht="12.75">
      <c r="AK58508" s="121"/>
    </row>
    <row r="58509" spans="37:37" ht="12.75">
      <c r="AK58509" s="121"/>
    </row>
    <row r="58510" spans="37:37" ht="12.75">
      <c r="AK58510" s="121"/>
    </row>
    <row r="58511" spans="37:37" ht="12.75">
      <c r="AK58511" s="121"/>
    </row>
    <row r="58512" spans="37:37" ht="12.75">
      <c r="AK58512" s="121"/>
    </row>
    <row r="58513" spans="37:37" ht="12.75">
      <c r="AK58513" s="121"/>
    </row>
    <row r="58514" spans="37:37" ht="12.75">
      <c r="AK58514" s="121"/>
    </row>
    <row r="58515" spans="37:37" ht="12.75">
      <c r="AK58515" s="121"/>
    </row>
    <row r="58516" spans="37:37" ht="12.75">
      <c r="AK58516" s="121"/>
    </row>
    <row r="58517" spans="37:37" ht="12.75">
      <c r="AK58517" s="121"/>
    </row>
    <row r="58518" spans="37:37" ht="12.75">
      <c r="AK58518" s="121"/>
    </row>
    <row r="58519" spans="37:37" ht="12.75">
      <c r="AK58519" s="121"/>
    </row>
    <row r="58520" spans="37:37" ht="12.75">
      <c r="AK58520" s="121"/>
    </row>
    <row r="58521" spans="37:37" ht="12.75">
      <c r="AK58521" s="121"/>
    </row>
    <row r="58522" spans="37:37" ht="12.75">
      <c r="AK58522" s="121"/>
    </row>
    <row r="58523" spans="37:37" ht="12.75">
      <c r="AK58523" s="121"/>
    </row>
    <row r="58524" spans="37:37" ht="12.75">
      <c r="AK58524" s="121"/>
    </row>
    <row r="58525" spans="37:37" ht="12.75">
      <c r="AK58525" s="121"/>
    </row>
    <row r="58526" spans="37:37" ht="12.75">
      <c r="AK58526" s="121"/>
    </row>
    <row r="58527" spans="37:37" ht="12.75">
      <c r="AK58527" s="121"/>
    </row>
    <row r="58528" spans="37:37" ht="12.75">
      <c r="AK58528" s="121"/>
    </row>
    <row r="58529" spans="37:37" ht="12.75">
      <c r="AK58529" s="121"/>
    </row>
    <row r="58530" spans="37:37" ht="12.75">
      <c r="AK58530" s="121"/>
    </row>
    <row r="58531" spans="37:37" ht="12.75">
      <c r="AK58531" s="121"/>
    </row>
    <row r="58532" spans="37:37" ht="12.75">
      <c r="AK58532" s="121"/>
    </row>
    <row r="58533" spans="37:37" ht="12.75">
      <c r="AK58533" s="121"/>
    </row>
    <row r="58534" spans="37:37" ht="12.75">
      <c r="AK58534" s="121"/>
    </row>
    <row r="58535" spans="37:37" ht="12.75">
      <c r="AK58535" s="121"/>
    </row>
    <row r="58536" spans="37:37" ht="12.75">
      <c r="AK58536" s="121"/>
    </row>
    <row r="58537" spans="37:37" ht="12.75">
      <c r="AK58537" s="121"/>
    </row>
    <row r="58538" spans="37:37" ht="12.75">
      <c r="AK58538" s="121"/>
    </row>
    <row r="58539" spans="37:37" ht="12.75">
      <c r="AK58539" s="121"/>
    </row>
    <row r="58540" spans="37:37" ht="12.75">
      <c r="AK58540" s="121"/>
    </row>
    <row r="58541" spans="37:37" ht="12.75">
      <c r="AK58541" s="121"/>
    </row>
    <row r="58542" spans="37:37" ht="12.75">
      <c r="AK58542" s="121"/>
    </row>
    <row r="58543" spans="37:37" ht="12.75">
      <c r="AK58543" s="121"/>
    </row>
    <row r="58544" spans="37:37" ht="12.75">
      <c r="AK58544" s="121"/>
    </row>
    <row r="58545" spans="37:37" ht="12.75">
      <c r="AK58545" s="121"/>
    </row>
    <row r="58546" spans="37:37" ht="12.75">
      <c r="AK58546" s="121"/>
    </row>
    <row r="58547" spans="37:37" ht="12.75">
      <c r="AK58547" s="121"/>
    </row>
    <row r="58548" spans="37:37" ht="12.75">
      <c r="AK58548" s="121"/>
    </row>
    <row r="58549" spans="37:37" ht="12.75">
      <c r="AK58549" s="121"/>
    </row>
    <row r="58550" spans="37:37" ht="12.75">
      <c r="AK58550" s="121"/>
    </row>
    <row r="58551" spans="37:37" ht="12.75">
      <c r="AK58551" s="121"/>
    </row>
    <row r="58552" spans="37:37" ht="12.75">
      <c r="AK58552" s="121"/>
    </row>
    <row r="58553" spans="37:37" ht="12.75">
      <c r="AK58553" s="121"/>
    </row>
    <row r="58554" spans="37:37" ht="12.75">
      <c r="AK58554" s="121"/>
    </row>
    <row r="58555" spans="37:37" ht="12.75">
      <c r="AK58555" s="121"/>
    </row>
    <row r="58556" spans="37:37" ht="12.75">
      <c r="AK58556" s="121"/>
    </row>
    <row r="58557" spans="37:37" ht="12.75">
      <c r="AK58557" s="121"/>
    </row>
    <row r="58558" spans="37:37" ht="12.75">
      <c r="AK58558" s="121"/>
    </row>
    <row r="58559" spans="37:37" ht="12.75">
      <c r="AK58559" s="121"/>
    </row>
    <row r="58560" spans="37:37" ht="12.75">
      <c r="AK58560" s="121"/>
    </row>
    <row r="58561" spans="37:37" ht="12.75">
      <c r="AK58561" s="121"/>
    </row>
    <row r="58562" spans="37:37" ht="12.75">
      <c r="AK58562" s="121"/>
    </row>
    <row r="58563" spans="37:37" ht="12.75">
      <c r="AK58563" s="121"/>
    </row>
    <row r="58564" spans="37:37" ht="12.75">
      <c r="AK58564" s="121"/>
    </row>
    <row r="58565" spans="37:37" ht="12.75">
      <c r="AK58565" s="121"/>
    </row>
    <row r="58566" spans="37:37" ht="12.75">
      <c r="AK58566" s="121"/>
    </row>
    <row r="58567" spans="37:37" ht="12.75">
      <c r="AK58567" s="121"/>
    </row>
    <row r="58568" spans="37:37" ht="12.75">
      <c r="AK58568" s="121"/>
    </row>
    <row r="58569" spans="37:37" ht="12.75">
      <c r="AK58569" s="121"/>
    </row>
    <row r="58570" spans="37:37" ht="12.75">
      <c r="AK58570" s="121"/>
    </row>
    <row r="58571" spans="37:37" ht="12.75">
      <c r="AK58571" s="121"/>
    </row>
    <row r="58572" spans="37:37" ht="12.75">
      <c r="AK58572" s="121"/>
    </row>
    <row r="58573" spans="37:37" ht="12.75">
      <c r="AK58573" s="121"/>
    </row>
    <row r="58574" spans="37:37" ht="12.75">
      <c r="AK58574" s="121"/>
    </row>
    <row r="58575" spans="37:37" ht="12.75">
      <c r="AK58575" s="121"/>
    </row>
    <row r="58576" spans="37:37" ht="12.75">
      <c r="AK58576" s="121"/>
    </row>
    <row r="58577" spans="37:37" ht="12.75">
      <c r="AK58577" s="121"/>
    </row>
    <row r="58578" spans="37:37" ht="12.75">
      <c r="AK58578" s="121"/>
    </row>
    <row r="58579" spans="37:37" ht="12.75">
      <c r="AK58579" s="121"/>
    </row>
    <row r="58580" spans="37:37" ht="12.75">
      <c r="AK58580" s="121"/>
    </row>
    <row r="58581" spans="37:37" ht="12.75">
      <c r="AK58581" s="121"/>
    </row>
    <row r="58582" spans="37:37" ht="12.75">
      <c r="AK58582" s="121"/>
    </row>
    <row r="58583" spans="37:37" ht="12.75">
      <c r="AK58583" s="121"/>
    </row>
    <row r="58584" spans="37:37" ht="12.75">
      <c r="AK58584" s="121"/>
    </row>
    <row r="58585" spans="37:37" ht="12.75">
      <c r="AK58585" s="121"/>
    </row>
    <row r="58586" spans="37:37" ht="12.75">
      <c r="AK58586" s="121"/>
    </row>
    <row r="58587" spans="37:37" ht="12.75">
      <c r="AK58587" s="121"/>
    </row>
    <row r="58588" spans="37:37" ht="12.75">
      <c r="AK58588" s="121"/>
    </row>
    <row r="58589" spans="37:37" ht="12.75">
      <c r="AK58589" s="121"/>
    </row>
    <row r="58590" spans="37:37" ht="12.75">
      <c r="AK58590" s="121"/>
    </row>
    <row r="58591" spans="37:37" ht="12.75">
      <c r="AK58591" s="121"/>
    </row>
    <row r="58592" spans="37:37" ht="12.75">
      <c r="AK58592" s="121"/>
    </row>
    <row r="58593" spans="37:37" ht="12.75">
      <c r="AK58593" s="121"/>
    </row>
    <row r="58594" spans="37:37" ht="12.75">
      <c r="AK58594" s="121"/>
    </row>
    <row r="58595" spans="37:37" ht="12.75">
      <c r="AK58595" s="121"/>
    </row>
    <row r="58596" spans="37:37" ht="12.75">
      <c r="AK58596" s="121"/>
    </row>
    <row r="58597" spans="37:37" ht="12.75">
      <c r="AK58597" s="121"/>
    </row>
    <row r="58598" spans="37:37" ht="12.75">
      <c r="AK58598" s="121"/>
    </row>
    <row r="58599" spans="37:37" ht="12.75">
      <c r="AK58599" s="121"/>
    </row>
    <row r="58600" spans="37:37" ht="12.75">
      <c r="AK58600" s="121"/>
    </row>
    <row r="58601" spans="37:37" ht="12.75">
      <c r="AK58601" s="121"/>
    </row>
    <row r="58602" spans="37:37" ht="12.75">
      <c r="AK58602" s="121"/>
    </row>
    <row r="58603" spans="37:37" ht="12.75">
      <c r="AK58603" s="121"/>
    </row>
    <row r="58604" spans="37:37" ht="12.75">
      <c r="AK58604" s="121"/>
    </row>
    <row r="58605" spans="37:37" ht="12.75">
      <c r="AK58605" s="121"/>
    </row>
    <row r="58606" spans="37:37" ht="12.75">
      <c r="AK58606" s="121"/>
    </row>
    <row r="58607" spans="37:37" ht="12.75">
      <c r="AK58607" s="121"/>
    </row>
    <row r="58608" spans="37:37" ht="12.75">
      <c r="AK58608" s="121"/>
    </row>
    <row r="58609" spans="37:37" ht="12.75">
      <c r="AK58609" s="121"/>
    </row>
    <row r="58610" spans="37:37" ht="12.75">
      <c r="AK58610" s="121"/>
    </row>
    <row r="58611" spans="37:37" ht="12.75">
      <c r="AK58611" s="121"/>
    </row>
    <row r="58612" spans="37:37" ht="12.75">
      <c r="AK58612" s="121"/>
    </row>
    <row r="58613" spans="37:37" ht="12.75">
      <c r="AK58613" s="121"/>
    </row>
    <row r="58614" spans="37:37" ht="12.75">
      <c r="AK58614" s="121"/>
    </row>
    <row r="58615" spans="37:37" ht="12.75">
      <c r="AK58615" s="121"/>
    </row>
    <row r="58616" spans="37:37" ht="12.75">
      <c r="AK58616" s="121"/>
    </row>
    <row r="58617" spans="37:37" ht="12.75">
      <c r="AK58617" s="121"/>
    </row>
    <row r="58618" spans="37:37" ht="12.75">
      <c r="AK58618" s="121"/>
    </row>
    <row r="58619" spans="37:37" ht="12.75">
      <c r="AK58619" s="121"/>
    </row>
    <row r="58620" spans="37:37" ht="12.75">
      <c r="AK58620" s="121"/>
    </row>
    <row r="58621" spans="37:37" ht="12.75">
      <c r="AK58621" s="121"/>
    </row>
    <row r="58622" spans="37:37" ht="12.75">
      <c r="AK58622" s="121"/>
    </row>
    <row r="58623" spans="37:37" ht="12.75">
      <c r="AK58623" s="121"/>
    </row>
    <row r="58624" spans="37:37" ht="12.75">
      <c r="AK58624" s="121"/>
    </row>
    <row r="58625" spans="37:37" ht="12.75">
      <c r="AK58625" s="121"/>
    </row>
    <row r="58626" spans="37:37" ht="12.75">
      <c r="AK58626" s="121"/>
    </row>
    <row r="58627" spans="37:37" ht="12.75">
      <c r="AK58627" s="121"/>
    </row>
    <row r="58628" spans="37:37" ht="12.75">
      <c r="AK58628" s="121"/>
    </row>
    <row r="58629" spans="37:37" ht="12.75">
      <c r="AK58629" s="121"/>
    </row>
    <row r="58630" spans="37:37" ht="12.75">
      <c r="AK58630" s="121"/>
    </row>
    <row r="58631" spans="37:37" ht="12.75">
      <c r="AK58631" s="121"/>
    </row>
    <row r="58632" spans="37:37" ht="12.75">
      <c r="AK58632" s="121"/>
    </row>
    <row r="58633" spans="37:37" ht="12.75">
      <c r="AK58633" s="121"/>
    </row>
    <row r="58634" spans="37:37" ht="12.75">
      <c r="AK58634" s="121"/>
    </row>
    <row r="58635" spans="37:37" ht="12.75">
      <c r="AK58635" s="121"/>
    </row>
    <row r="58636" spans="37:37" ht="12.75">
      <c r="AK58636" s="121"/>
    </row>
    <row r="58637" spans="37:37" ht="12.75">
      <c r="AK58637" s="121"/>
    </row>
    <row r="58638" spans="37:37" ht="12.75">
      <c r="AK58638" s="121"/>
    </row>
    <row r="58639" spans="37:37" ht="12.75">
      <c r="AK58639" s="121"/>
    </row>
    <row r="58640" spans="37:37" ht="12.75">
      <c r="AK58640" s="121"/>
    </row>
    <row r="58641" spans="37:37" ht="12.75">
      <c r="AK58641" s="121"/>
    </row>
    <row r="58642" spans="37:37" ht="12.75">
      <c r="AK58642" s="121"/>
    </row>
    <row r="58643" spans="37:37" ht="12.75">
      <c r="AK58643" s="121"/>
    </row>
    <row r="58644" spans="37:37" ht="12.75">
      <c r="AK58644" s="121"/>
    </row>
    <row r="58645" spans="37:37" ht="12.75">
      <c r="AK58645" s="121"/>
    </row>
    <row r="58646" spans="37:37" ht="12.75">
      <c r="AK58646" s="121"/>
    </row>
    <row r="58647" spans="37:37" ht="12.75">
      <c r="AK58647" s="121"/>
    </row>
    <row r="58648" spans="37:37" ht="12.75">
      <c r="AK58648" s="121"/>
    </row>
    <row r="58649" spans="37:37" ht="12.75">
      <c r="AK58649" s="121"/>
    </row>
    <row r="58650" spans="37:37" ht="12.75">
      <c r="AK58650" s="121"/>
    </row>
    <row r="58651" spans="37:37" ht="12.75">
      <c r="AK58651" s="121"/>
    </row>
    <row r="58652" spans="37:37" ht="12.75">
      <c r="AK58652" s="121"/>
    </row>
    <row r="58653" spans="37:37" ht="12.75">
      <c r="AK58653" s="121"/>
    </row>
    <row r="58654" spans="37:37" ht="12.75">
      <c r="AK58654" s="121"/>
    </row>
    <row r="58655" spans="37:37" ht="12.75">
      <c r="AK58655" s="121"/>
    </row>
    <row r="58656" spans="37:37" ht="12.75">
      <c r="AK58656" s="121"/>
    </row>
    <row r="58657" spans="37:37" ht="12.75">
      <c r="AK58657" s="121"/>
    </row>
    <row r="58658" spans="37:37" ht="12.75">
      <c r="AK58658" s="121"/>
    </row>
    <row r="58659" spans="37:37" ht="12.75">
      <c r="AK58659" s="121"/>
    </row>
    <row r="58660" spans="37:37" ht="12.75">
      <c r="AK58660" s="121"/>
    </row>
    <row r="58661" spans="37:37" ht="12.75">
      <c r="AK58661" s="121"/>
    </row>
    <row r="58662" spans="37:37" ht="12.75">
      <c r="AK58662" s="121"/>
    </row>
    <row r="58663" spans="37:37" ht="12.75">
      <c r="AK58663" s="121"/>
    </row>
    <row r="58664" spans="37:37" ht="12.75">
      <c r="AK58664" s="121"/>
    </row>
    <row r="58665" spans="37:37" ht="12.75">
      <c r="AK58665" s="121"/>
    </row>
    <row r="58666" spans="37:37" ht="12.75">
      <c r="AK58666" s="121"/>
    </row>
    <row r="58667" spans="37:37" ht="12.75">
      <c r="AK58667" s="121"/>
    </row>
    <row r="58668" spans="37:37" ht="12.75">
      <c r="AK58668" s="121"/>
    </row>
    <row r="58669" spans="37:37" ht="12.75">
      <c r="AK58669" s="121"/>
    </row>
    <row r="58670" spans="37:37" ht="12.75">
      <c r="AK58670" s="121"/>
    </row>
    <row r="58671" spans="37:37" ht="12.75">
      <c r="AK58671" s="121"/>
    </row>
    <row r="58672" spans="37:37" ht="12.75">
      <c r="AK58672" s="121"/>
    </row>
    <row r="58673" spans="37:37" ht="12.75">
      <c r="AK58673" s="121"/>
    </row>
    <row r="58674" spans="37:37" ht="12.75">
      <c r="AK58674" s="121"/>
    </row>
    <row r="58675" spans="37:37" ht="12.75">
      <c r="AK58675" s="121"/>
    </row>
    <row r="58676" spans="37:37" ht="12.75">
      <c r="AK58676" s="121"/>
    </row>
    <row r="58677" spans="37:37" ht="12.75">
      <c r="AK58677" s="121"/>
    </row>
    <row r="58678" spans="37:37" ht="12.75">
      <c r="AK58678" s="121"/>
    </row>
    <row r="58679" spans="37:37" ht="12.75">
      <c r="AK58679" s="121"/>
    </row>
    <row r="58680" spans="37:37" ht="12.75">
      <c r="AK58680" s="121"/>
    </row>
    <row r="58681" spans="37:37" ht="12.75">
      <c r="AK58681" s="121"/>
    </row>
    <row r="58682" spans="37:37" ht="12.75">
      <c r="AK58682" s="121"/>
    </row>
    <row r="58683" spans="37:37" ht="12.75">
      <c r="AK58683" s="121"/>
    </row>
    <row r="58684" spans="37:37" ht="12.75">
      <c r="AK58684" s="121"/>
    </row>
    <row r="58685" spans="37:37" ht="12.75">
      <c r="AK58685" s="121"/>
    </row>
    <row r="58686" spans="37:37" ht="12.75">
      <c r="AK58686" s="121"/>
    </row>
    <row r="58687" spans="37:37" ht="12.75">
      <c r="AK58687" s="121"/>
    </row>
    <row r="58688" spans="37:37" ht="12.75">
      <c r="AK58688" s="121"/>
    </row>
    <row r="58689" spans="37:37" ht="12.75">
      <c r="AK58689" s="121"/>
    </row>
    <row r="58690" spans="37:37" ht="12.75">
      <c r="AK58690" s="121"/>
    </row>
    <row r="58691" spans="37:37" ht="12.75">
      <c r="AK58691" s="121"/>
    </row>
    <row r="58692" spans="37:37" ht="12.75">
      <c r="AK58692" s="121"/>
    </row>
    <row r="58693" spans="37:37" ht="12.75">
      <c r="AK58693" s="121"/>
    </row>
    <row r="58694" spans="37:37" ht="12.75">
      <c r="AK58694" s="121"/>
    </row>
    <row r="58695" spans="37:37" ht="12.75">
      <c r="AK58695" s="121"/>
    </row>
    <row r="58696" spans="37:37" ht="12.75">
      <c r="AK58696" s="121"/>
    </row>
    <row r="58697" spans="37:37" ht="12.75">
      <c r="AK58697" s="121"/>
    </row>
    <row r="58698" spans="37:37" ht="12.75">
      <c r="AK58698" s="121"/>
    </row>
    <row r="58699" spans="37:37" ht="12.75">
      <c r="AK58699" s="121"/>
    </row>
    <row r="58700" spans="37:37" ht="12.75">
      <c r="AK58700" s="121"/>
    </row>
    <row r="58701" spans="37:37" ht="12.75">
      <c r="AK58701" s="121"/>
    </row>
    <row r="58702" spans="37:37" ht="12.75">
      <c r="AK58702" s="121"/>
    </row>
    <row r="58703" spans="37:37" ht="12.75">
      <c r="AK58703" s="121"/>
    </row>
    <row r="58704" spans="37:37" ht="12.75">
      <c r="AK58704" s="121"/>
    </row>
    <row r="58705" spans="37:37" ht="12.75">
      <c r="AK58705" s="121"/>
    </row>
    <row r="58706" spans="37:37" ht="12.75">
      <c r="AK58706" s="121"/>
    </row>
    <row r="58707" spans="37:37" ht="12.75">
      <c r="AK58707" s="121"/>
    </row>
    <row r="58708" spans="37:37" ht="12.75">
      <c r="AK58708" s="121"/>
    </row>
    <row r="58709" spans="37:37" ht="12.75">
      <c r="AK58709" s="121"/>
    </row>
    <row r="58710" spans="37:37" ht="12.75">
      <c r="AK58710" s="121"/>
    </row>
    <row r="58711" spans="37:37" ht="12.75">
      <c r="AK58711" s="121"/>
    </row>
    <row r="58712" spans="37:37" ht="12.75">
      <c r="AK58712" s="121"/>
    </row>
    <row r="58713" spans="37:37" ht="12.75">
      <c r="AK58713" s="121"/>
    </row>
    <row r="58714" spans="37:37" ht="12.75">
      <c r="AK58714" s="121"/>
    </row>
    <row r="58715" spans="37:37" ht="12.75">
      <c r="AK58715" s="121"/>
    </row>
    <row r="58716" spans="37:37" ht="12.75">
      <c r="AK58716" s="121"/>
    </row>
    <row r="58717" spans="37:37" ht="12.75">
      <c r="AK58717" s="121"/>
    </row>
    <row r="58718" spans="37:37" ht="12.75">
      <c r="AK58718" s="121"/>
    </row>
    <row r="58719" spans="37:37" ht="12.75">
      <c r="AK58719" s="121"/>
    </row>
    <row r="58720" spans="37:37" ht="12.75">
      <c r="AK58720" s="121"/>
    </row>
    <row r="58721" spans="37:37" ht="12.75">
      <c r="AK58721" s="121"/>
    </row>
    <row r="58722" spans="37:37" ht="12.75">
      <c r="AK58722" s="121"/>
    </row>
    <row r="58723" spans="37:37" ht="12.75">
      <c r="AK58723" s="121"/>
    </row>
    <row r="58724" spans="37:37" ht="12.75">
      <c r="AK58724" s="121"/>
    </row>
    <row r="58725" spans="37:37" ht="12.75">
      <c r="AK58725" s="121"/>
    </row>
    <row r="58726" spans="37:37" ht="12.75">
      <c r="AK58726" s="121"/>
    </row>
    <row r="58727" spans="37:37" ht="12.75">
      <c r="AK58727" s="121"/>
    </row>
    <row r="58728" spans="37:37" ht="12.75">
      <c r="AK58728" s="121"/>
    </row>
    <row r="58729" spans="37:37" ht="12.75">
      <c r="AK58729" s="121"/>
    </row>
    <row r="58730" spans="37:37" ht="12.75">
      <c r="AK58730" s="121"/>
    </row>
    <row r="58731" spans="37:37" ht="12.75">
      <c r="AK58731" s="121"/>
    </row>
    <row r="58732" spans="37:37" ht="12.75">
      <c r="AK58732" s="121"/>
    </row>
    <row r="58733" spans="37:37" ht="12.75">
      <c r="AK58733" s="121"/>
    </row>
    <row r="58734" spans="37:37" ht="12.75">
      <c r="AK58734" s="121"/>
    </row>
    <row r="58735" spans="37:37" ht="12.75">
      <c r="AK58735" s="121"/>
    </row>
    <row r="58736" spans="37:37" ht="12.75">
      <c r="AK58736" s="121"/>
    </row>
    <row r="58737" spans="37:37" ht="12.75">
      <c r="AK58737" s="121"/>
    </row>
    <row r="58738" spans="37:37" ht="12.75">
      <c r="AK58738" s="121"/>
    </row>
    <row r="58739" spans="37:37" ht="12.75">
      <c r="AK58739" s="121"/>
    </row>
    <row r="58740" spans="37:37" ht="12.75">
      <c r="AK58740" s="121"/>
    </row>
    <row r="58741" spans="37:37" ht="12.75">
      <c r="AK58741" s="121"/>
    </row>
    <row r="58742" spans="37:37" ht="12.75">
      <c r="AK58742" s="121"/>
    </row>
    <row r="58743" spans="37:37" ht="12.75">
      <c r="AK58743" s="121"/>
    </row>
    <row r="58744" spans="37:37" ht="12.75">
      <c r="AK58744" s="121"/>
    </row>
    <row r="58745" spans="37:37" ht="12.75">
      <c r="AK58745" s="121"/>
    </row>
    <row r="58746" spans="37:37" ht="12.75">
      <c r="AK58746" s="121"/>
    </row>
    <row r="58747" spans="37:37" ht="12.75">
      <c r="AK58747" s="121"/>
    </row>
    <row r="58748" spans="37:37" ht="12.75">
      <c r="AK58748" s="121"/>
    </row>
    <row r="58749" spans="37:37" ht="12.75">
      <c r="AK58749" s="121"/>
    </row>
    <row r="58750" spans="37:37" ht="12.75">
      <c r="AK58750" s="121"/>
    </row>
    <row r="58751" spans="37:37" ht="12.75">
      <c r="AK58751" s="121"/>
    </row>
    <row r="58752" spans="37:37" ht="12.75">
      <c r="AK58752" s="121"/>
    </row>
    <row r="58753" spans="37:37" ht="12.75">
      <c r="AK58753" s="121"/>
    </row>
    <row r="58754" spans="37:37" ht="12.75">
      <c r="AK58754" s="121"/>
    </row>
    <row r="58755" spans="37:37" ht="12.75">
      <c r="AK58755" s="121"/>
    </row>
    <row r="58756" spans="37:37" ht="12.75">
      <c r="AK58756" s="121"/>
    </row>
    <row r="58757" spans="37:37" ht="12.75">
      <c r="AK58757" s="121"/>
    </row>
    <row r="58758" spans="37:37" ht="12.75">
      <c r="AK58758" s="121"/>
    </row>
    <row r="58759" spans="37:37" ht="12.75">
      <c r="AK58759" s="121"/>
    </row>
    <row r="58760" spans="37:37" ht="12.75">
      <c r="AK58760" s="121"/>
    </row>
    <row r="58761" spans="37:37" ht="12.75">
      <c r="AK58761" s="121"/>
    </row>
    <row r="58762" spans="37:37" ht="12.75">
      <c r="AK58762" s="121"/>
    </row>
    <row r="58763" spans="37:37" ht="12.75">
      <c r="AK58763" s="121"/>
    </row>
    <row r="58764" spans="37:37" ht="12.75">
      <c r="AK58764" s="121"/>
    </row>
    <row r="58765" spans="37:37" ht="12.75">
      <c r="AK58765" s="121"/>
    </row>
    <row r="58766" spans="37:37" ht="12.75">
      <c r="AK58766" s="121"/>
    </row>
    <row r="58767" spans="37:37" ht="12.75">
      <c r="AK58767" s="121"/>
    </row>
    <row r="58768" spans="37:37" ht="12.75">
      <c r="AK58768" s="121"/>
    </row>
    <row r="58769" spans="37:37" ht="12.75">
      <c r="AK58769" s="121"/>
    </row>
    <row r="58770" spans="37:37" ht="12.75">
      <c r="AK58770" s="121"/>
    </row>
    <row r="58771" spans="37:37" ht="12.75">
      <c r="AK58771" s="121"/>
    </row>
    <row r="58772" spans="37:37" ht="12.75">
      <c r="AK58772" s="121"/>
    </row>
    <row r="58773" spans="37:37" ht="12.75">
      <c r="AK58773" s="121"/>
    </row>
    <row r="58774" spans="37:37" ht="12.75">
      <c r="AK58774" s="121"/>
    </row>
    <row r="58775" spans="37:37" ht="12.75">
      <c r="AK58775" s="121"/>
    </row>
    <row r="58776" spans="37:37" ht="12.75">
      <c r="AK58776" s="121"/>
    </row>
    <row r="58777" spans="37:37" ht="12.75">
      <c r="AK58777" s="121"/>
    </row>
    <row r="58778" spans="37:37" ht="12.75">
      <c r="AK58778" s="121"/>
    </row>
    <row r="58779" spans="37:37" ht="12.75">
      <c r="AK58779" s="121"/>
    </row>
    <row r="58780" spans="37:37" ht="12.75">
      <c r="AK58780" s="121"/>
    </row>
    <row r="58781" spans="37:37" ht="12.75">
      <c r="AK58781" s="121"/>
    </row>
    <row r="58782" spans="37:37" ht="12.75">
      <c r="AK58782" s="121"/>
    </row>
    <row r="58783" spans="37:37" ht="12.75">
      <c r="AK58783" s="121"/>
    </row>
    <row r="58784" spans="37:37" ht="12.75">
      <c r="AK58784" s="121"/>
    </row>
    <row r="58785" spans="37:37" ht="12.75">
      <c r="AK58785" s="121"/>
    </row>
    <row r="58786" spans="37:37" ht="12.75">
      <c r="AK58786" s="121"/>
    </row>
    <row r="58787" spans="37:37" ht="12.75">
      <c r="AK58787" s="121"/>
    </row>
    <row r="58788" spans="37:37" ht="12.75">
      <c r="AK58788" s="121"/>
    </row>
    <row r="58789" spans="37:37" ht="12.75">
      <c r="AK58789" s="121"/>
    </row>
    <row r="58790" spans="37:37" ht="12.75">
      <c r="AK58790" s="121"/>
    </row>
    <row r="58791" spans="37:37" ht="12.75">
      <c r="AK58791" s="121"/>
    </row>
    <row r="58792" spans="37:37" ht="12.75">
      <c r="AK58792" s="121"/>
    </row>
    <row r="58793" spans="37:37" ht="12.75">
      <c r="AK58793" s="121"/>
    </row>
    <row r="58794" spans="37:37" ht="12.75">
      <c r="AK58794" s="121"/>
    </row>
    <row r="58795" spans="37:37" ht="12.75">
      <c r="AK58795" s="121"/>
    </row>
    <row r="58796" spans="37:37" ht="12.75">
      <c r="AK58796" s="121"/>
    </row>
    <row r="58797" spans="37:37" ht="12.75">
      <c r="AK58797" s="121"/>
    </row>
    <row r="58798" spans="37:37" ht="12.75">
      <c r="AK58798" s="121"/>
    </row>
    <row r="58799" spans="37:37" ht="12.75">
      <c r="AK58799" s="121"/>
    </row>
    <row r="58800" spans="37:37" ht="12.75">
      <c r="AK58800" s="121"/>
    </row>
    <row r="58801" spans="37:37" ht="12.75">
      <c r="AK58801" s="121"/>
    </row>
    <row r="58802" spans="37:37" ht="12.75">
      <c r="AK58802" s="121"/>
    </row>
    <row r="58803" spans="37:37" ht="12.75">
      <c r="AK58803" s="121"/>
    </row>
    <row r="58804" spans="37:37" ht="12.75">
      <c r="AK58804" s="121"/>
    </row>
    <row r="58805" spans="37:37" ht="12.75">
      <c r="AK58805" s="121"/>
    </row>
    <row r="58806" spans="37:37" ht="12.75">
      <c r="AK58806" s="121"/>
    </row>
    <row r="58807" spans="37:37" ht="12.75">
      <c r="AK58807" s="121"/>
    </row>
    <row r="58808" spans="37:37" ht="12.75">
      <c r="AK58808" s="121"/>
    </row>
    <row r="58809" spans="37:37" ht="12.75">
      <c r="AK58809" s="121"/>
    </row>
    <row r="58810" spans="37:37" ht="12.75">
      <c r="AK58810" s="121"/>
    </row>
    <row r="58811" spans="37:37" ht="12.75">
      <c r="AK58811" s="121"/>
    </row>
    <row r="58812" spans="37:37" ht="12.75">
      <c r="AK58812" s="121"/>
    </row>
    <row r="58813" spans="37:37" ht="12.75">
      <c r="AK58813" s="121"/>
    </row>
    <row r="58814" spans="37:37" ht="12.75">
      <c r="AK58814" s="121"/>
    </row>
    <row r="58815" spans="37:37" ht="12.75">
      <c r="AK58815" s="121"/>
    </row>
    <row r="58816" spans="37:37" ht="12.75">
      <c r="AK58816" s="121"/>
    </row>
    <row r="58817" spans="37:37" ht="12.75">
      <c r="AK58817" s="121"/>
    </row>
    <row r="58818" spans="37:37" ht="12.75">
      <c r="AK58818" s="121"/>
    </row>
    <row r="58819" spans="37:37" ht="12.75">
      <c r="AK58819" s="121"/>
    </row>
    <row r="58820" spans="37:37" ht="12.75">
      <c r="AK58820" s="121"/>
    </row>
    <row r="58821" spans="37:37" ht="12.75">
      <c r="AK58821" s="121"/>
    </row>
    <row r="58822" spans="37:37" ht="12.75">
      <c r="AK58822" s="121"/>
    </row>
    <row r="58823" spans="37:37" ht="12.75">
      <c r="AK58823" s="121"/>
    </row>
    <row r="58824" spans="37:37" ht="12.75">
      <c r="AK58824" s="121"/>
    </row>
    <row r="58825" spans="37:37" ht="12.75">
      <c r="AK58825" s="121"/>
    </row>
    <row r="58826" spans="37:37" ht="12.75">
      <c r="AK58826" s="121"/>
    </row>
    <row r="58827" spans="37:37" ht="12.75">
      <c r="AK58827" s="121"/>
    </row>
    <row r="58828" spans="37:37" ht="12.75">
      <c r="AK58828" s="121"/>
    </row>
    <row r="58829" spans="37:37" ht="12.75">
      <c r="AK58829" s="121"/>
    </row>
    <row r="58830" spans="37:37" ht="12.75">
      <c r="AK58830" s="121"/>
    </row>
    <row r="58831" spans="37:37" ht="12.75">
      <c r="AK58831" s="121"/>
    </row>
    <row r="58832" spans="37:37" ht="12.75">
      <c r="AK58832" s="121"/>
    </row>
    <row r="58833" spans="37:37" ht="12.75">
      <c r="AK58833" s="121"/>
    </row>
    <row r="58834" spans="37:37" ht="12.75">
      <c r="AK58834" s="121"/>
    </row>
    <row r="58835" spans="37:37" ht="12.75">
      <c r="AK58835" s="121"/>
    </row>
    <row r="58836" spans="37:37" ht="12.75">
      <c r="AK58836" s="121"/>
    </row>
    <row r="58837" spans="37:37" ht="12.75">
      <c r="AK58837" s="121"/>
    </row>
    <row r="58838" spans="37:37" ht="12.75">
      <c r="AK58838" s="121"/>
    </row>
    <row r="58839" spans="37:37" ht="12.75">
      <c r="AK58839" s="121"/>
    </row>
    <row r="58840" spans="37:37" ht="12.75">
      <c r="AK58840" s="121"/>
    </row>
    <row r="58841" spans="37:37" ht="12.75">
      <c r="AK58841" s="121"/>
    </row>
    <row r="58842" spans="37:37" ht="12.75">
      <c r="AK58842" s="121"/>
    </row>
    <row r="58843" spans="37:37" ht="12.75">
      <c r="AK58843" s="121"/>
    </row>
    <row r="58844" spans="37:37" ht="12.75">
      <c r="AK58844" s="121"/>
    </row>
    <row r="58845" spans="37:37" ht="12.75">
      <c r="AK58845" s="121"/>
    </row>
    <row r="58846" spans="37:37" ht="12.75">
      <c r="AK58846" s="121"/>
    </row>
    <row r="58847" spans="37:37" ht="12.75">
      <c r="AK58847" s="121"/>
    </row>
    <row r="58848" spans="37:37" ht="12.75">
      <c r="AK58848" s="121"/>
    </row>
    <row r="58849" spans="37:37" ht="12.75">
      <c r="AK58849" s="121"/>
    </row>
    <row r="58850" spans="37:37" ht="12.75">
      <c r="AK58850" s="121"/>
    </row>
    <row r="58851" spans="37:37" ht="12.75">
      <c r="AK58851" s="121"/>
    </row>
    <row r="58852" spans="37:37" ht="12.75">
      <c r="AK58852" s="121"/>
    </row>
    <row r="58853" spans="37:37" ht="12.75">
      <c r="AK58853" s="121"/>
    </row>
    <row r="58854" spans="37:37" ht="12.75">
      <c r="AK58854" s="121"/>
    </row>
    <row r="58855" spans="37:37" ht="12.75">
      <c r="AK58855" s="121"/>
    </row>
    <row r="58856" spans="37:37" ht="12.75">
      <c r="AK58856" s="121"/>
    </row>
    <row r="58857" spans="37:37" ht="12.75">
      <c r="AK58857" s="121"/>
    </row>
    <row r="58858" spans="37:37" ht="12.75">
      <c r="AK58858" s="121"/>
    </row>
    <row r="58859" spans="37:37" ht="12.75">
      <c r="AK58859" s="121"/>
    </row>
    <row r="58860" spans="37:37" ht="12.75">
      <c r="AK58860" s="121"/>
    </row>
    <row r="58861" spans="37:37" ht="12.75">
      <c r="AK58861" s="121"/>
    </row>
    <row r="58862" spans="37:37" ht="12.75">
      <c r="AK58862" s="121"/>
    </row>
    <row r="58863" spans="37:37" ht="12.75">
      <c r="AK58863" s="121"/>
    </row>
    <row r="58864" spans="37:37" ht="12.75">
      <c r="AK58864" s="121"/>
    </row>
    <row r="58865" spans="37:37" ht="12.75">
      <c r="AK58865" s="121"/>
    </row>
    <row r="58866" spans="37:37" ht="12.75">
      <c r="AK58866" s="121"/>
    </row>
    <row r="58867" spans="37:37" ht="12.75">
      <c r="AK58867" s="121"/>
    </row>
    <row r="58868" spans="37:37" ht="12.75">
      <c r="AK58868" s="121"/>
    </row>
    <row r="58869" spans="37:37" ht="12.75">
      <c r="AK58869" s="121"/>
    </row>
    <row r="58870" spans="37:37" ht="12.75">
      <c r="AK58870" s="121"/>
    </row>
    <row r="58871" spans="37:37" ht="12.75">
      <c r="AK58871" s="121"/>
    </row>
    <row r="58872" spans="37:37" ht="12.75">
      <c r="AK58872" s="121"/>
    </row>
    <row r="58873" spans="37:37" ht="12.75">
      <c r="AK58873" s="121"/>
    </row>
    <row r="58874" spans="37:37" ht="12.75">
      <c r="AK58874" s="121"/>
    </row>
    <row r="58875" spans="37:37" ht="12.75">
      <c r="AK58875" s="121"/>
    </row>
    <row r="58876" spans="37:37" ht="12.75">
      <c r="AK58876" s="121"/>
    </row>
    <row r="58877" spans="37:37" ht="12.75">
      <c r="AK58877" s="121"/>
    </row>
    <row r="58878" spans="37:37" ht="12.75">
      <c r="AK58878" s="121"/>
    </row>
    <row r="58879" spans="37:37" ht="12.75">
      <c r="AK58879" s="121"/>
    </row>
    <row r="58880" spans="37:37" ht="12.75">
      <c r="AK58880" s="121"/>
    </row>
    <row r="58881" spans="37:37" ht="12.75">
      <c r="AK58881" s="121"/>
    </row>
    <row r="58882" spans="37:37" ht="12.75">
      <c r="AK58882" s="121"/>
    </row>
    <row r="58883" spans="37:37" ht="12.75">
      <c r="AK58883" s="121"/>
    </row>
    <row r="58884" spans="37:37" ht="12.75">
      <c r="AK58884" s="121"/>
    </row>
    <row r="58885" spans="37:37" ht="12.75">
      <c r="AK58885" s="121"/>
    </row>
    <row r="58886" spans="37:37" ht="12.75">
      <c r="AK58886" s="121"/>
    </row>
    <row r="58887" spans="37:37" ht="12.75">
      <c r="AK58887" s="121"/>
    </row>
    <row r="58888" spans="37:37" ht="12.75">
      <c r="AK58888" s="121"/>
    </row>
    <row r="58889" spans="37:37" ht="12.75">
      <c r="AK58889" s="121"/>
    </row>
    <row r="58890" spans="37:37" ht="12.75">
      <c r="AK58890" s="121"/>
    </row>
    <row r="58891" spans="37:37" ht="12.75">
      <c r="AK58891" s="121"/>
    </row>
    <row r="58892" spans="37:37" ht="12.75">
      <c r="AK58892" s="121"/>
    </row>
    <row r="58893" spans="37:37" ht="12.75">
      <c r="AK58893" s="121"/>
    </row>
    <row r="58894" spans="37:37" ht="12.75">
      <c r="AK58894" s="121"/>
    </row>
    <row r="58895" spans="37:37" ht="12.75">
      <c r="AK58895" s="121"/>
    </row>
    <row r="58896" spans="37:37" ht="12.75">
      <c r="AK58896" s="121"/>
    </row>
    <row r="58897" spans="37:37" ht="12.75">
      <c r="AK58897" s="121"/>
    </row>
    <row r="58898" spans="37:37" ht="12.75">
      <c r="AK58898" s="121"/>
    </row>
    <row r="58899" spans="37:37" ht="12.75">
      <c r="AK58899" s="121"/>
    </row>
    <row r="58900" spans="37:37" ht="12.75">
      <c r="AK58900" s="121"/>
    </row>
    <row r="58901" spans="37:37" ht="12.75">
      <c r="AK58901" s="121"/>
    </row>
    <row r="58902" spans="37:37" ht="12.75">
      <c r="AK58902" s="121"/>
    </row>
    <row r="58903" spans="37:37" ht="12.75">
      <c r="AK58903" s="121"/>
    </row>
    <row r="58904" spans="37:37" ht="12.75">
      <c r="AK58904" s="121"/>
    </row>
    <row r="58905" spans="37:37" ht="12.75">
      <c r="AK58905" s="121"/>
    </row>
    <row r="58906" spans="37:37" ht="12.75">
      <c r="AK58906" s="121"/>
    </row>
    <row r="58907" spans="37:37" ht="12.75">
      <c r="AK58907" s="121"/>
    </row>
    <row r="58908" spans="37:37" ht="12.75">
      <c r="AK58908" s="121"/>
    </row>
    <row r="58909" spans="37:37" ht="12.75">
      <c r="AK58909" s="121"/>
    </row>
    <row r="58910" spans="37:37" ht="12.75">
      <c r="AK58910" s="121"/>
    </row>
    <row r="58911" spans="37:37" ht="12.75">
      <c r="AK58911" s="121"/>
    </row>
    <row r="58912" spans="37:37" ht="12.75">
      <c r="AK58912" s="121"/>
    </row>
    <row r="58913" spans="37:37" ht="12.75">
      <c r="AK58913" s="121"/>
    </row>
    <row r="58914" spans="37:37" ht="12.75">
      <c r="AK58914" s="121"/>
    </row>
    <row r="58915" spans="37:37" ht="12.75">
      <c r="AK58915" s="121"/>
    </row>
    <row r="58916" spans="37:37" ht="12.75">
      <c r="AK58916" s="121"/>
    </row>
    <row r="58917" spans="37:37" ht="12.75">
      <c r="AK58917" s="121"/>
    </row>
    <row r="58918" spans="37:37" ht="12.75">
      <c r="AK58918" s="121"/>
    </row>
    <row r="58919" spans="37:37" ht="12.75">
      <c r="AK58919" s="121"/>
    </row>
    <row r="58920" spans="37:37" ht="12.75">
      <c r="AK58920" s="121"/>
    </row>
    <row r="58921" spans="37:37" ht="12.75">
      <c r="AK58921" s="121"/>
    </row>
    <row r="58922" spans="37:37" ht="12.75">
      <c r="AK58922" s="121"/>
    </row>
    <row r="58923" spans="37:37" ht="12.75">
      <c r="AK58923" s="121"/>
    </row>
    <row r="58924" spans="37:37" ht="12.75">
      <c r="AK58924" s="121"/>
    </row>
    <row r="58925" spans="37:37" ht="12.75">
      <c r="AK58925" s="121"/>
    </row>
    <row r="58926" spans="37:37" ht="12.75">
      <c r="AK58926" s="121"/>
    </row>
    <row r="58927" spans="37:37" ht="12.75">
      <c r="AK58927" s="121"/>
    </row>
    <row r="58928" spans="37:37" ht="12.75">
      <c r="AK58928" s="121"/>
    </row>
    <row r="58929" spans="37:37" ht="12.75">
      <c r="AK58929" s="121"/>
    </row>
    <row r="58930" spans="37:37" ht="12.75">
      <c r="AK58930" s="121"/>
    </row>
    <row r="58931" spans="37:37" ht="12.75">
      <c r="AK58931" s="121"/>
    </row>
    <row r="58932" spans="37:37" ht="12.75">
      <c r="AK58932" s="121"/>
    </row>
    <row r="58933" spans="37:37" ht="12.75">
      <c r="AK58933" s="121"/>
    </row>
    <row r="58934" spans="37:37" ht="12.75">
      <c r="AK58934" s="121"/>
    </row>
    <row r="58935" spans="37:37" ht="12.75">
      <c r="AK58935" s="121"/>
    </row>
    <row r="58936" spans="37:37" ht="12.75">
      <c r="AK58936" s="121"/>
    </row>
    <row r="58937" spans="37:37" ht="12.75">
      <c r="AK58937" s="121"/>
    </row>
    <row r="58938" spans="37:37" ht="12.75">
      <c r="AK58938" s="121"/>
    </row>
    <row r="58939" spans="37:37" ht="12.75">
      <c r="AK58939" s="121"/>
    </row>
    <row r="58940" spans="37:37" ht="12.75">
      <c r="AK58940" s="121"/>
    </row>
    <row r="58941" spans="37:37" ht="12.75">
      <c r="AK58941" s="121"/>
    </row>
    <row r="58942" spans="37:37" ht="12.75">
      <c r="AK58942" s="121"/>
    </row>
    <row r="58943" spans="37:37" ht="12.75">
      <c r="AK58943" s="121"/>
    </row>
    <row r="58944" spans="37:37" ht="12.75">
      <c r="AK58944" s="121"/>
    </row>
    <row r="58945" spans="37:37" ht="12.75">
      <c r="AK58945" s="121"/>
    </row>
    <row r="58946" spans="37:37" ht="12.75">
      <c r="AK58946" s="121"/>
    </row>
    <row r="58947" spans="37:37" ht="12.75">
      <c r="AK58947" s="121"/>
    </row>
    <row r="58948" spans="37:37" ht="12.75">
      <c r="AK58948" s="121"/>
    </row>
    <row r="58949" spans="37:37" ht="12.75">
      <c r="AK58949" s="121"/>
    </row>
    <row r="58950" spans="37:37" ht="12.75">
      <c r="AK58950" s="121"/>
    </row>
    <row r="58951" spans="37:37" ht="12.75">
      <c r="AK58951" s="121"/>
    </row>
    <row r="58952" spans="37:37" ht="12.75">
      <c r="AK58952" s="121"/>
    </row>
    <row r="58953" spans="37:37" ht="12.75">
      <c r="AK58953" s="121"/>
    </row>
    <row r="58954" spans="37:37" ht="12.75">
      <c r="AK58954" s="121"/>
    </row>
    <row r="58955" spans="37:37" ht="12.75">
      <c r="AK58955" s="121"/>
    </row>
    <row r="58956" spans="37:37" ht="12.75">
      <c r="AK58956" s="121"/>
    </row>
    <row r="58957" spans="37:37" ht="12.75">
      <c r="AK58957" s="121"/>
    </row>
    <row r="58958" spans="37:37" ht="12.75">
      <c r="AK58958" s="121"/>
    </row>
    <row r="58959" spans="37:37" ht="12.75">
      <c r="AK58959" s="121"/>
    </row>
    <row r="58960" spans="37:37" ht="12.75">
      <c r="AK58960" s="121"/>
    </row>
    <row r="58961" spans="37:37" ht="12.75">
      <c r="AK58961" s="121"/>
    </row>
    <row r="58962" spans="37:37" ht="12.75">
      <c r="AK58962" s="121"/>
    </row>
    <row r="58963" spans="37:37" ht="12.75">
      <c r="AK58963" s="121"/>
    </row>
    <row r="58964" spans="37:37" ht="12.75">
      <c r="AK58964" s="121"/>
    </row>
    <row r="58965" spans="37:37" ht="12.75">
      <c r="AK58965" s="121"/>
    </row>
    <row r="58966" spans="37:37" ht="12.75">
      <c r="AK58966" s="121"/>
    </row>
    <row r="58967" spans="37:37" ht="12.75">
      <c r="AK58967" s="121"/>
    </row>
    <row r="58968" spans="37:37" ht="12.75">
      <c r="AK58968" s="121"/>
    </row>
    <row r="58969" spans="37:37" ht="12.75">
      <c r="AK58969" s="121"/>
    </row>
    <row r="58970" spans="37:37" ht="12.75">
      <c r="AK58970" s="121"/>
    </row>
    <row r="58971" spans="37:37" ht="12.75">
      <c r="AK58971" s="121"/>
    </row>
    <row r="58972" spans="37:37" ht="12.75">
      <c r="AK58972" s="121"/>
    </row>
    <row r="58973" spans="37:37" ht="12.75">
      <c r="AK58973" s="121"/>
    </row>
    <row r="58974" spans="37:37" ht="12.75">
      <c r="AK58974" s="121"/>
    </row>
    <row r="58975" spans="37:37" ht="12.75">
      <c r="AK58975" s="121"/>
    </row>
    <row r="58976" spans="37:37" ht="12.75">
      <c r="AK58976" s="121"/>
    </row>
    <row r="58977" spans="37:37" ht="12.75">
      <c r="AK58977" s="121"/>
    </row>
    <row r="58978" spans="37:37" ht="12.75">
      <c r="AK58978" s="121"/>
    </row>
    <row r="58979" spans="37:37" ht="12.75">
      <c r="AK58979" s="121"/>
    </row>
    <row r="58980" spans="37:37" ht="12.75">
      <c r="AK58980" s="121"/>
    </row>
    <row r="58981" spans="37:37" ht="12.75">
      <c r="AK58981" s="121"/>
    </row>
    <row r="58982" spans="37:37" ht="12.75">
      <c r="AK58982" s="121"/>
    </row>
    <row r="58983" spans="37:37" ht="12.75">
      <c r="AK58983" s="121"/>
    </row>
    <row r="58984" spans="37:37" ht="12.75">
      <c r="AK58984" s="121"/>
    </row>
    <row r="58985" spans="37:37" ht="12.75">
      <c r="AK58985" s="121"/>
    </row>
    <row r="58986" spans="37:37" ht="12.75">
      <c r="AK58986" s="121"/>
    </row>
    <row r="58987" spans="37:37" ht="12.75">
      <c r="AK58987" s="121"/>
    </row>
    <row r="58988" spans="37:37" ht="12.75">
      <c r="AK58988" s="121"/>
    </row>
    <row r="58989" spans="37:37" ht="12.75">
      <c r="AK58989" s="121"/>
    </row>
    <row r="58990" spans="37:37" ht="12.75">
      <c r="AK58990" s="121"/>
    </row>
    <row r="58991" spans="37:37" ht="12.75">
      <c r="AK58991" s="121"/>
    </row>
    <row r="58992" spans="37:37" ht="12.75">
      <c r="AK58992" s="121"/>
    </row>
    <row r="58993" spans="37:37" ht="12.75">
      <c r="AK58993" s="121"/>
    </row>
    <row r="58994" spans="37:37" ht="12.75">
      <c r="AK58994" s="121"/>
    </row>
    <row r="58995" spans="37:37" ht="12.75">
      <c r="AK58995" s="121"/>
    </row>
    <row r="58996" spans="37:37" ht="12.75">
      <c r="AK58996" s="121"/>
    </row>
    <row r="58997" spans="37:37" ht="12.75">
      <c r="AK58997" s="121"/>
    </row>
    <row r="58998" spans="37:37" ht="12.75">
      <c r="AK58998" s="121"/>
    </row>
    <row r="58999" spans="37:37" ht="12.75">
      <c r="AK58999" s="121"/>
    </row>
    <row r="59000" spans="37:37" ht="12.75">
      <c r="AK59000" s="121"/>
    </row>
    <row r="59001" spans="37:37" ht="12.75">
      <c r="AK59001" s="121"/>
    </row>
    <row r="59002" spans="37:37" ht="12.75">
      <c r="AK59002" s="121"/>
    </row>
    <row r="59003" spans="37:37" ht="12.75">
      <c r="AK59003" s="121"/>
    </row>
    <row r="59004" spans="37:37" ht="12.75">
      <c r="AK59004" s="121"/>
    </row>
    <row r="59005" spans="37:37" ht="12.75">
      <c r="AK59005" s="121"/>
    </row>
    <row r="59006" spans="37:37" ht="12.75">
      <c r="AK59006" s="121"/>
    </row>
    <row r="59007" spans="37:37" ht="12.75">
      <c r="AK59007" s="121"/>
    </row>
    <row r="59008" spans="37:37" ht="12.75">
      <c r="AK59008" s="121"/>
    </row>
    <row r="59009" spans="37:37" ht="12.75">
      <c r="AK59009" s="121"/>
    </row>
    <row r="59010" spans="37:37" ht="12.75">
      <c r="AK59010" s="121"/>
    </row>
    <row r="59011" spans="37:37" ht="12.75">
      <c r="AK59011" s="121"/>
    </row>
    <row r="59012" spans="37:37" ht="12.75">
      <c r="AK59012" s="121"/>
    </row>
    <row r="59013" spans="37:37" ht="12.75">
      <c r="AK59013" s="121"/>
    </row>
    <row r="59014" spans="37:37" ht="12.75">
      <c r="AK59014" s="121"/>
    </row>
    <row r="59015" spans="37:37" ht="12.75">
      <c r="AK59015" s="121"/>
    </row>
    <row r="59016" spans="37:37" ht="12.75">
      <c r="AK59016" s="121"/>
    </row>
    <row r="59017" spans="37:37" ht="12.75">
      <c r="AK59017" s="121"/>
    </row>
    <row r="59018" spans="37:37" ht="12.75">
      <c r="AK59018" s="121"/>
    </row>
    <row r="59019" spans="37:37" ht="12.75">
      <c r="AK59019" s="121"/>
    </row>
    <row r="59020" spans="37:37" ht="12.75">
      <c r="AK59020" s="121"/>
    </row>
    <row r="59021" spans="37:37" ht="12.75">
      <c r="AK59021" s="121"/>
    </row>
    <row r="59022" spans="37:37" ht="12.75">
      <c r="AK59022" s="121"/>
    </row>
    <row r="59023" spans="37:37" ht="12.75">
      <c r="AK59023" s="121"/>
    </row>
    <row r="59024" spans="37:37" ht="12.75">
      <c r="AK59024" s="121"/>
    </row>
    <row r="59025" spans="37:37" ht="12.75">
      <c r="AK59025" s="121"/>
    </row>
    <row r="59026" spans="37:37" ht="12.75">
      <c r="AK59026" s="121"/>
    </row>
    <row r="59027" spans="37:37" ht="12.75">
      <c r="AK59027" s="121"/>
    </row>
    <row r="59028" spans="37:37" ht="12.75">
      <c r="AK59028" s="121"/>
    </row>
    <row r="59029" spans="37:37" ht="12.75">
      <c r="AK59029" s="121"/>
    </row>
    <row r="59030" spans="37:37" ht="12.75">
      <c r="AK59030" s="121"/>
    </row>
    <row r="59031" spans="37:37" ht="12.75">
      <c r="AK59031" s="121"/>
    </row>
    <row r="59032" spans="37:37" ht="12.75">
      <c r="AK59032" s="121"/>
    </row>
    <row r="59033" spans="37:37" ht="12.75">
      <c r="AK59033" s="121"/>
    </row>
    <row r="59034" spans="37:37" ht="12.75">
      <c r="AK59034" s="121"/>
    </row>
    <row r="59035" spans="37:37" ht="12.75">
      <c r="AK59035" s="121"/>
    </row>
    <row r="59036" spans="37:37" ht="12.75">
      <c r="AK59036" s="121"/>
    </row>
    <row r="59037" spans="37:37" ht="12.75">
      <c r="AK59037" s="121"/>
    </row>
    <row r="59038" spans="37:37" ht="12.75">
      <c r="AK59038" s="121"/>
    </row>
    <row r="59039" spans="37:37" ht="12.75">
      <c r="AK59039" s="121"/>
    </row>
    <row r="59040" spans="37:37" ht="12.75">
      <c r="AK59040" s="121"/>
    </row>
    <row r="59041" spans="37:37" ht="12.75">
      <c r="AK59041" s="121"/>
    </row>
    <row r="59042" spans="37:37" ht="12.75">
      <c r="AK59042" s="121"/>
    </row>
    <row r="59043" spans="37:37" ht="12.75">
      <c r="AK59043" s="121"/>
    </row>
    <row r="59044" spans="37:37" ht="12.75">
      <c r="AK59044" s="121"/>
    </row>
    <row r="59045" spans="37:37" ht="12.75">
      <c r="AK59045" s="121"/>
    </row>
    <row r="59046" spans="37:37" ht="12.75">
      <c r="AK59046" s="121"/>
    </row>
    <row r="59047" spans="37:37" ht="12.75">
      <c r="AK59047" s="121"/>
    </row>
    <row r="59048" spans="37:37" ht="12.75">
      <c r="AK59048" s="121"/>
    </row>
    <row r="59049" spans="37:37" ht="12.75">
      <c r="AK59049" s="121"/>
    </row>
    <row r="59050" spans="37:37" ht="12.75">
      <c r="AK59050" s="121"/>
    </row>
    <row r="59051" spans="37:37" ht="12.75">
      <c r="AK59051" s="121"/>
    </row>
    <row r="59052" spans="37:37" ht="12.75">
      <c r="AK59052" s="121"/>
    </row>
    <row r="59053" spans="37:37" ht="12.75">
      <c r="AK59053" s="121"/>
    </row>
    <row r="59054" spans="37:37" ht="12.75">
      <c r="AK59054" s="121"/>
    </row>
    <row r="59055" spans="37:37" ht="12.75">
      <c r="AK59055" s="121"/>
    </row>
    <row r="59056" spans="37:37" ht="12.75">
      <c r="AK59056" s="121"/>
    </row>
    <row r="59057" spans="37:37" ht="12.75">
      <c r="AK59057" s="121"/>
    </row>
    <row r="59058" spans="37:37" ht="12.75">
      <c r="AK59058" s="121"/>
    </row>
    <row r="59059" spans="37:37" ht="12.75">
      <c r="AK59059" s="121"/>
    </row>
    <row r="59060" spans="37:37" ht="12.75">
      <c r="AK59060" s="121"/>
    </row>
    <row r="59061" spans="37:37" ht="12.75">
      <c r="AK59061" s="121"/>
    </row>
    <row r="59062" spans="37:37" ht="12.75">
      <c r="AK59062" s="121"/>
    </row>
    <row r="59063" spans="37:37" ht="12.75">
      <c r="AK59063" s="121"/>
    </row>
    <row r="59064" spans="37:37" ht="12.75">
      <c r="AK59064" s="121"/>
    </row>
    <row r="59065" spans="37:37" ht="12.75">
      <c r="AK59065" s="121"/>
    </row>
    <row r="59066" spans="37:37" ht="12.75">
      <c r="AK59066" s="121"/>
    </row>
    <row r="59067" spans="37:37" ht="12.75">
      <c r="AK59067" s="121"/>
    </row>
    <row r="59068" spans="37:37" ht="12.75">
      <c r="AK59068" s="121"/>
    </row>
    <row r="59069" spans="37:37" ht="12.75">
      <c r="AK59069" s="121"/>
    </row>
    <row r="59070" spans="37:37" ht="12.75">
      <c r="AK59070" s="121"/>
    </row>
    <row r="59071" spans="37:37" ht="12.75">
      <c r="AK59071" s="121"/>
    </row>
    <row r="59072" spans="37:37" ht="12.75">
      <c r="AK59072" s="121"/>
    </row>
    <row r="59073" spans="37:37" ht="12.75">
      <c r="AK59073" s="121"/>
    </row>
    <row r="59074" spans="37:37" ht="12.75">
      <c r="AK59074" s="121"/>
    </row>
    <row r="59075" spans="37:37" ht="12.75">
      <c r="AK59075" s="121"/>
    </row>
    <row r="59076" spans="37:37" ht="12.75">
      <c r="AK59076" s="121"/>
    </row>
    <row r="59077" spans="37:37" ht="12.75">
      <c r="AK59077" s="121"/>
    </row>
    <row r="59078" spans="37:37" ht="12.75">
      <c r="AK59078" s="121"/>
    </row>
    <row r="59079" spans="37:37" ht="12.75">
      <c r="AK59079" s="121"/>
    </row>
    <row r="59080" spans="37:37" ht="12.75">
      <c r="AK59080" s="121"/>
    </row>
    <row r="59081" spans="37:37" ht="12.75">
      <c r="AK59081" s="121"/>
    </row>
    <row r="59082" spans="37:37" ht="12.75">
      <c r="AK59082" s="121"/>
    </row>
    <row r="59083" spans="37:37" ht="12.75">
      <c r="AK59083" s="121"/>
    </row>
    <row r="59084" spans="37:37" ht="12.75">
      <c r="AK59084" s="121"/>
    </row>
    <row r="59085" spans="37:37" ht="12.75">
      <c r="AK59085" s="121"/>
    </row>
    <row r="59086" spans="37:37" ht="12.75">
      <c r="AK59086" s="121"/>
    </row>
    <row r="59087" spans="37:37" ht="12.75">
      <c r="AK59087" s="121"/>
    </row>
    <row r="59088" spans="37:37" ht="12.75">
      <c r="AK59088" s="121"/>
    </row>
    <row r="59089" spans="37:37" ht="12.75">
      <c r="AK59089" s="121"/>
    </row>
    <row r="59090" spans="37:37" ht="12.75">
      <c r="AK59090" s="121"/>
    </row>
    <row r="59091" spans="37:37" ht="12.75">
      <c r="AK59091" s="121"/>
    </row>
    <row r="59092" spans="37:37" ht="12.75">
      <c r="AK59092" s="121"/>
    </row>
    <row r="59093" spans="37:37" ht="12.75">
      <c r="AK59093" s="121"/>
    </row>
    <row r="59094" spans="37:37" ht="12.75">
      <c r="AK59094" s="121"/>
    </row>
    <row r="59095" spans="37:37" ht="12.75">
      <c r="AK59095" s="121"/>
    </row>
    <row r="59096" spans="37:37" ht="12.75">
      <c r="AK59096" s="121"/>
    </row>
    <row r="59097" spans="37:37" ht="12.75">
      <c r="AK59097" s="121"/>
    </row>
    <row r="59098" spans="37:37" ht="12.75">
      <c r="AK59098" s="121"/>
    </row>
    <row r="59099" spans="37:37" ht="12.75">
      <c r="AK59099" s="121"/>
    </row>
    <row r="59100" spans="37:37" ht="12.75">
      <c r="AK59100" s="121"/>
    </row>
    <row r="59101" spans="37:37" ht="12.75">
      <c r="AK59101" s="121"/>
    </row>
    <row r="59102" spans="37:37" ht="12.75">
      <c r="AK59102" s="121"/>
    </row>
    <row r="59103" spans="37:37" ht="12.75">
      <c r="AK59103" s="121"/>
    </row>
    <row r="59104" spans="37:37" ht="12.75">
      <c r="AK59104" s="121"/>
    </row>
    <row r="59105" spans="37:37" ht="12.75">
      <c r="AK59105" s="121"/>
    </row>
    <row r="59106" spans="37:37" ht="12.75">
      <c r="AK59106" s="121"/>
    </row>
    <row r="59107" spans="37:37" ht="12.75">
      <c r="AK59107" s="121"/>
    </row>
    <row r="59108" spans="37:37" ht="12.75">
      <c r="AK59108" s="121"/>
    </row>
    <row r="59109" spans="37:37" ht="12.75">
      <c r="AK59109" s="121"/>
    </row>
    <row r="59110" spans="37:37" ht="12.75">
      <c r="AK59110" s="121"/>
    </row>
    <row r="59111" spans="37:37" ht="12.75">
      <c r="AK59111" s="121"/>
    </row>
    <row r="59112" spans="37:37" ht="12.75">
      <c r="AK59112" s="121"/>
    </row>
    <row r="59113" spans="37:37" ht="12.75">
      <c r="AK59113" s="121"/>
    </row>
    <row r="59114" spans="37:37" ht="12.75">
      <c r="AK59114" s="121"/>
    </row>
    <row r="59115" spans="37:37" ht="12.75">
      <c r="AK59115" s="121"/>
    </row>
    <row r="59116" spans="37:37" ht="12.75">
      <c r="AK59116" s="121"/>
    </row>
    <row r="59117" spans="37:37" ht="12.75">
      <c r="AK59117" s="121"/>
    </row>
    <row r="59118" spans="37:37" ht="12.75">
      <c r="AK59118" s="121"/>
    </row>
    <row r="59119" spans="37:37" ht="12.75">
      <c r="AK59119" s="121"/>
    </row>
    <row r="59120" spans="37:37" ht="12.75">
      <c r="AK59120" s="121"/>
    </row>
    <row r="59121" spans="37:37" ht="12.75">
      <c r="AK59121" s="121"/>
    </row>
    <row r="59122" spans="37:37" ht="12.75">
      <c r="AK59122" s="121"/>
    </row>
    <row r="59123" spans="37:37" ht="12.75">
      <c r="AK59123" s="121"/>
    </row>
    <row r="59124" spans="37:37" ht="12.75">
      <c r="AK59124" s="121"/>
    </row>
    <row r="59125" spans="37:37" ht="12.75">
      <c r="AK59125" s="121"/>
    </row>
    <row r="59126" spans="37:37" ht="12.75">
      <c r="AK59126" s="121"/>
    </row>
    <row r="59127" spans="37:37" ht="12.75">
      <c r="AK59127" s="121"/>
    </row>
    <row r="59128" spans="37:37" ht="12.75">
      <c r="AK59128" s="121"/>
    </row>
    <row r="59129" spans="37:37" ht="12.75">
      <c r="AK59129" s="121"/>
    </row>
    <row r="59130" spans="37:37" ht="12.75">
      <c r="AK59130" s="121"/>
    </row>
    <row r="59131" spans="37:37" ht="12.75">
      <c r="AK59131" s="121"/>
    </row>
    <row r="59132" spans="37:37" ht="12.75">
      <c r="AK59132" s="121"/>
    </row>
    <row r="59133" spans="37:37" ht="12.75">
      <c r="AK59133" s="121"/>
    </row>
    <row r="59134" spans="37:37" ht="12.75">
      <c r="AK59134" s="121"/>
    </row>
    <row r="59135" spans="37:37" ht="12.75">
      <c r="AK59135" s="121"/>
    </row>
    <row r="59136" spans="37:37" ht="12.75">
      <c r="AK59136" s="121"/>
    </row>
    <row r="59137" spans="37:37" ht="12.75">
      <c r="AK59137" s="121"/>
    </row>
    <row r="59138" spans="37:37" ht="12.75">
      <c r="AK59138" s="121"/>
    </row>
    <row r="59139" spans="37:37" ht="12.75">
      <c r="AK59139" s="121"/>
    </row>
    <row r="59140" spans="37:37" ht="12.75">
      <c r="AK59140" s="121"/>
    </row>
    <row r="59141" spans="37:37" ht="12.75">
      <c r="AK59141" s="121"/>
    </row>
    <row r="59142" spans="37:37" ht="12.75">
      <c r="AK59142" s="121"/>
    </row>
    <row r="59143" spans="37:37" ht="12.75">
      <c r="AK59143" s="121"/>
    </row>
    <row r="59144" spans="37:37" ht="12.75">
      <c r="AK59144" s="121"/>
    </row>
    <row r="59145" spans="37:37" ht="12.75">
      <c r="AK59145" s="121"/>
    </row>
    <row r="59146" spans="37:37" ht="12.75">
      <c r="AK59146" s="121"/>
    </row>
    <row r="59147" spans="37:37" ht="12.75">
      <c r="AK59147" s="121"/>
    </row>
    <row r="59148" spans="37:37" ht="12.75">
      <c r="AK59148" s="121"/>
    </row>
    <row r="59149" spans="37:37" ht="12.75">
      <c r="AK59149" s="121"/>
    </row>
    <row r="59150" spans="37:37" ht="12.75">
      <c r="AK59150" s="121"/>
    </row>
    <row r="59151" spans="37:37" ht="12.75">
      <c r="AK59151" s="121"/>
    </row>
    <row r="59152" spans="37:37" ht="12.75">
      <c r="AK59152" s="121"/>
    </row>
    <row r="59153" spans="37:37" ht="12.75">
      <c r="AK59153" s="121"/>
    </row>
    <row r="59154" spans="37:37" ht="12.75">
      <c r="AK59154" s="121"/>
    </row>
    <row r="59155" spans="37:37" ht="12.75">
      <c r="AK59155" s="121"/>
    </row>
    <row r="59156" spans="37:37" ht="12.75">
      <c r="AK59156" s="121"/>
    </row>
    <row r="59157" spans="37:37" ht="12.75">
      <c r="AK59157" s="121"/>
    </row>
    <row r="59158" spans="37:37" ht="12.75">
      <c r="AK59158" s="121"/>
    </row>
    <row r="59159" spans="37:37" ht="12.75">
      <c r="AK59159" s="121"/>
    </row>
    <row r="59160" spans="37:37" ht="12.75">
      <c r="AK59160" s="121"/>
    </row>
    <row r="59161" spans="37:37" ht="12.75">
      <c r="AK59161" s="121"/>
    </row>
    <row r="59162" spans="37:37" ht="12.75">
      <c r="AK59162" s="121"/>
    </row>
    <row r="59163" spans="37:37" ht="12.75">
      <c r="AK59163" s="121"/>
    </row>
    <row r="59164" spans="37:37" ht="12.75">
      <c r="AK59164" s="121"/>
    </row>
    <row r="59165" spans="37:37" ht="12.75">
      <c r="AK59165" s="121"/>
    </row>
    <row r="59166" spans="37:37" ht="12.75">
      <c r="AK59166" s="121"/>
    </row>
    <row r="59167" spans="37:37" ht="12.75">
      <c r="AK59167" s="121"/>
    </row>
    <row r="59168" spans="37:37" ht="12.75">
      <c r="AK59168" s="121"/>
    </row>
    <row r="59169" spans="37:37" ht="12.75">
      <c r="AK59169" s="121"/>
    </row>
    <row r="59170" spans="37:37" ht="12.75">
      <c r="AK59170" s="121"/>
    </row>
    <row r="59171" spans="37:37" ht="12.75">
      <c r="AK59171" s="121"/>
    </row>
    <row r="59172" spans="37:37" ht="12.75">
      <c r="AK59172" s="121"/>
    </row>
    <row r="59173" spans="37:37" ht="12.75">
      <c r="AK59173" s="121"/>
    </row>
    <row r="59174" spans="37:37" ht="12.75">
      <c r="AK59174" s="121"/>
    </row>
    <row r="59175" spans="37:37" ht="12.75">
      <c r="AK59175" s="121"/>
    </row>
    <row r="59176" spans="37:37" ht="12.75">
      <c r="AK59176" s="121"/>
    </row>
    <row r="59177" spans="37:37" ht="12.75">
      <c r="AK59177" s="121"/>
    </row>
    <row r="59178" spans="37:37" ht="12.75">
      <c r="AK59178" s="121"/>
    </row>
    <row r="59179" spans="37:37" ht="12.75">
      <c r="AK59179" s="121"/>
    </row>
    <row r="59180" spans="37:37" ht="12.75">
      <c r="AK59180" s="121"/>
    </row>
    <row r="59181" spans="37:37" ht="12.75">
      <c r="AK59181" s="121"/>
    </row>
    <row r="59182" spans="37:37" ht="12.75">
      <c r="AK59182" s="121"/>
    </row>
    <row r="59183" spans="37:37" ht="12.75">
      <c r="AK59183" s="121"/>
    </row>
    <row r="59184" spans="37:37" ht="12.75">
      <c r="AK59184" s="121"/>
    </row>
    <row r="59185" spans="37:37" ht="12.75">
      <c r="AK59185" s="121"/>
    </row>
    <row r="59186" spans="37:37" ht="12.75">
      <c r="AK59186" s="121"/>
    </row>
    <row r="59187" spans="37:37" ht="12.75">
      <c r="AK59187" s="121"/>
    </row>
    <row r="59188" spans="37:37" ht="12.75">
      <c r="AK59188" s="121"/>
    </row>
    <row r="59189" spans="37:37" ht="12.75">
      <c r="AK59189" s="121"/>
    </row>
    <row r="59190" spans="37:37" ht="12.75">
      <c r="AK59190" s="121"/>
    </row>
    <row r="59191" spans="37:37" ht="12.75">
      <c r="AK59191" s="121"/>
    </row>
    <row r="59192" spans="37:37" ht="12.75">
      <c r="AK59192" s="121"/>
    </row>
    <row r="59193" spans="37:37" ht="12.75">
      <c r="AK59193" s="121"/>
    </row>
    <row r="59194" spans="37:37" ht="12.75">
      <c r="AK59194" s="121"/>
    </row>
    <row r="59195" spans="37:37" ht="12.75">
      <c r="AK59195" s="121"/>
    </row>
    <row r="59196" spans="37:37" ht="12.75">
      <c r="AK59196" s="121"/>
    </row>
    <row r="59197" spans="37:37" ht="12.75">
      <c r="AK59197" s="121"/>
    </row>
    <row r="59198" spans="37:37" ht="12.75">
      <c r="AK59198" s="121"/>
    </row>
    <row r="59199" spans="37:37" ht="12.75">
      <c r="AK59199" s="121"/>
    </row>
    <row r="59200" spans="37:37" ht="12.75">
      <c r="AK59200" s="121"/>
    </row>
    <row r="59201" spans="37:37" ht="12.75">
      <c r="AK59201" s="121"/>
    </row>
    <row r="59202" spans="37:37" ht="12.75">
      <c r="AK59202" s="121"/>
    </row>
    <row r="59203" spans="37:37" ht="12.75">
      <c r="AK59203" s="121"/>
    </row>
    <row r="59204" spans="37:37" ht="12.75">
      <c r="AK59204" s="121"/>
    </row>
    <row r="59205" spans="37:37" ht="12.75">
      <c r="AK59205" s="121"/>
    </row>
    <row r="59206" spans="37:37" ht="12.75">
      <c r="AK59206" s="121"/>
    </row>
    <row r="59207" spans="37:37" ht="12.75">
      <c r="AK59207" s="121"/>
    </row>
    <row r="59208" spans="37:37" ht="12.75">
      <c r="AK59208" s="121"/>
    </row>
    <row r="59209" spans="37:37" ht="12.75">
      <c r="AK59209" s="121"/>
    </row>
    <row r="59210" spans="37:37" ht="12.75">
      <c r="AK59210" s="121"/>
    </row>
    <row r="59211" spans="37:37" ht="12.75">
      <c r="AK59211" s="121"/>
    </row>
    <row r="59212" spans="37:37" ht="12.75">
      <c r="AK59212" s="121"/>
    </row>
    <row r="59213" spans="37:37" ht="12.75">
      <c r="AK59213" s="121"/>
    </row>
    <row r="59214" spans="37:37" ht="12.75">
      <c r="AK59214" s="121"/>
    </row>
    <row r="59215" spans="37:37" ht="12.75">
      <c r="AK59215" s="121"/>
    </row>
    <row r="59216" spans="37:37" ht="12.75">
      <c r="AK59216" s="121"/>
    </row>
    <row r="59217" spans="37:37" ht="12.75">
      <c r="AK59217" s="121"/>
    </row>
    <row r="59218" spans="37:37" ht="12.75">
      <c r="AK59218" s="121"/>
    </row>
    <row r="59219" spans="37:37" ht="12.75">
      <c r="AK59219" s="121"/>
    </row>
    <row r="59220" spans="37:37" ht="12.75">
      <c r="AK59220" s="121"/>
    </row>
    <row r="59221" spans="37:37" ht="12.75">
      <c r="AK59221" s="121"/>
    </row>
    <row r="59222" spans="37:37" ht="12.75">
      <c r="AK59222" s="121"/>
    </row>
    <row r="59223" spans="37:37" ht="12.75">
      <c r="AK59223" s="121"/>
    </row>
    <row r="59224" spans="37:37" ht="12.75">
      <c r="AK59224" s="121"/>
    </row>
    <row r="59225" spans="37:37" ht="12.75">
      <c r="AK59225" s="121"/>
    </row>
    <row r="59226" spans="37:37" ht="12.75">
      <c r="AK59226" s="121"/>
    </row>
    <row r="59227" spans="37:37" ht="12.75">
      <c r="AK59227" s="121"/>
    </row>
    <row r="59228" spans="37:37" ht="12.75">
      <c r="AK59228" s="121"/>
    </row>
    <row r="59229" spans="37:37" ht="12.75">
      <c r="AK59229" s="121"/>
    </row>
    <row r="59230" spans="37:37" ht="12.75">
      <c r="AK59230" s="121"/>
    </row>
    <row r="59231" spans="37:37" ht="12.75">
      <c r="AK59231" s="121"/>
    </row>
    <row r="59232" spans="37:37" ht="12.75">
      <c r="AK59232" s="121"/>
    </row>
    <row r="59233" spans="37:37" ht="12.75">
      <c r="AK59233" s="121"/>
    </row>
    <row r="59234" spans="37:37" ht="12.75">
      <c r="AK59234" s="121"/>
    </row>
    <row r="59235" spans="37:37" ht="12.75">
      <c r="AK59235" s="121"/>
    </row>
    <row r="59236" spans="37:37" ht="12.75">
      <c r="AK59236" s="121"/>
    </row>
    <row r="59237" spans="37:37" ht="12.75">
      <c r="AK59237" s="121"/>
    </row>
    <row r="59238" spans="37:37" ht="12.75">
      <c r="AK59238" s="121"/>
    </row>
    <row r="59239" spans="37:37" ht="12.75">
      <c r="AK59239" s="121"/>
    </row>
    <row r="59240" spans="37:37" ht="12.75">
      <c r="AK59240" s="121"/>
    </row>
    <row r="59241" spans="37:37" ht="12.75">
      <c r="AK59241" s="121"/>
    </row>
    <row r="59242" spans="37:37" ht="12.75">
      <c r="AK59242" s="121"/>
    </row>
    <row r="59243" spans="37:37" ht="12.75">
      <c r="AK59243" s="121"/>
    </row>
    <row r="59244" spans="37:37" ht="12.75">
      <c r="AK59244" s="121"/>
    </row>
    <row r="59245" spans="37:37" ht="12.75">
      <c r="AK59245" s="121"/>
    </row>
    <row r="59246" spans="37:37" ht="12.75">
      <c r="AK59246" s="121"/>
    </row>
    <row r="59247" spans="37:37" ht="12.75">
      <c r="AK59247" s="121"/>
    </row>
    <row r="59248" spans="37:37" ht="12.75">
      <c r="AK59248" s="121"/>
    </row>
    <row r="59249" spans="37:37" ht="12.75">
      <c r="AK59249" s="121"/>
    </row>
    <row r="59250" spans="37:37" ht="12.75">
      <c r="AK59250" s="121"/>
    </row>
    <row r="59251" spans="37:37" ht="12.75">
      <c r="AK59251" s="121"/>
    </row>
    <row r="59252" spans="37:37" ht="12.75">
      <c r="AK59252" s="121"/>
    </row>
    <row r="59253" spans="37:37" ht="12.75">
      <c r="AK59253" s="121"/>
    </row>
    <row r="59254" spans="37:37" ht="12.75">
      <c r="AK59254" s="121"/>
    </row>
    <row r="59255" spans="37:37" ht="12.75">
      <c r="AK59255" s="121"/>
    </row>
    <row r="59256" spans="37:37" ht="12.75">
      <c r="AK59256" s="121"/>
    </row>
    <row r="59257" spans="37:37" ht="12.75">
      <c r="AK59257" s="121"/>
    </row>
    <row r="59258" spans="37:37" ht="12.75">
      <c r="AK59258" s="121"/>
    </row>
    <row r="59259" spans="37:37" ht="12.75">
      <c r="AK59259" s="121"/>
    </row>
    <row r="59260" spans="37:37" ht="12.75">
      <c r="AK59260" s="121"/>
    </row>
    <row r="59261" spans="37:37" ht="12.75">
      <c r="AK59261" s="121"/>
    </row>
    <row r="59262" spans="37:37" ht="12.75">
      <c r="AK59262" s="121"/>
    </row>
    <row r="59263" spans="37:37" ht="12.75">
      <c r="AK59263" s="121"/>
    </row>
    <row r="59264" spans="37:37" ht="12.75">
      <c r="AK59264" s="121"/>
    </row>
    <row r="59265" spans="37:37" ht="12.75">
      <c r="AK59265" s="121"/>
    </row>
    <row r="59266" spans="37:37" ht="12.75">
      <c r="AK59266" s="121"/>
    </row>
    <row r="59267" spans="37:37" ht="12.75">
      <c r="AK59267" s="121"/>
    </row>
    <row r="59268" spans="37:37" ht="12.75">
      <c r="AK59268" s="121"/>
    </row>
    <row r="59269" spans="37:37" ht="12.75">
      <c r="AK59269" s="121"/>
    </row>
    <row r="59270" spans="37:37" ht="12.75">
      <c r="AK59270" s="121"/>
    </row>
    <row r="59271" spans="37:37" ht="12.75">
      <c r="AK59271" s="121"/>
    </row>
    <row r="59272" spans="37:37" ht="12.75">
      <c r="AK59272" s="121"/>
    </row>
    <row r="59273" spans="37:37" ht="12.75">
      <c r="AK59273" s="121"/>
    </row>
    <row r="59274" spans="37:37" ht="12.75">
      <c r="AK59274" s="121"/>
    </row>
    <row r="59275" spans="37:37" ht="12.75">
      <c r="AK59275" s="121"/>
    </row>
    <row r="59276" spans="37:37" ht="12.75">
      <c r="AK59276" s="121"/>
    </row>
    <row r="59277" spans="37:37" ht="12.75">
      <c r="AK59277" s="121"/>
    </row>
    <row r="59278" spans="37:37" ht="12.75">
      <c r="AK59278" s="121"/>
    </row>
    <row r="59279" spans="37:37" ht="12.75">
      <c r="AK59279" s="121"/>
    </row>
    <row r="59280" spans="37:37" ht="12.75">
      <c r="AK59280" s="121"/>
    </row>
    <row r="59281" spans="37:37" ht="12.75">
      <c r="AK59281" s="121"/>
    </row>
    <row r="59282" spans="37:37" ht="12.75">
      <c r="AK59282" s="121"/>
    </row>
    <row r="59283" spans="37:37" ht="12.75">
      <c r="AK59283" s="121"/>
    </row>
    <row r="59284" spans="37:37" ht="12.75">
      <c r="AK59284" s="121"/>
    </row>
    <row r="59285" spans="37:37" ht="12.75">
      <c r="AK59285" s="121"/>
    </row>
    <row r="59286" spans="37:37" ht="12.75">
      <c r="AK59286" s="121"/>
    </row>
    <row r="59287" spans="37:37" ht="12.75">
      <c r="AK59287" s="121"/>
    </row>
    <row r="59288" spans="37:37" ht="12.75">
      <c r="AK59288" s="121"/>
    </row>
    <row r="59289" spans="37:37" ht="12.75">
      <c r="AK59289" s="121"/>
    </row>
    <row r="59290" spans="37:37" ht="12.75">
      <c r="AK59290" s="121"/>
    </row>
    <row r="59291" spans="37:37" ht="12.75">
      <c r="AK59291" s="121"/>
    </row>
    <row r="59292" spans="37:37" ht="12.75">
      <c r="AK59292" s="121"/>
    </row>
    <row r="59293" spans="37:37" ht="12.75">
      <c r="AK59293" s="121"/>
    </row>
    <row r="59294" spans="37:37" ht="12.75">
      <c r="AK59294" s="121"/>
    </row>
    <row r="59295" spans="37:37" ht="12.75">
      <c r="AK59295" s="121"/>
    </row>
    <row r="59296" spans="37:37" ht="12.75">
      <c r="AK59296" s="121"/>
    </row>
    <row r="59297" spans="37:37" ht="12.75">
      <c r="AK59297" s="121"/>
    </row>
    <row r="59298" spans="37:37" ht="12.75">
      <c r="AK59298" s="121"/>
    </row>
    <row r="59299" spans="37:37" ht="12.75">
      <c r="AK59299" s="121"/>
    </row>
    <row r="59300" spans="37:37" ht="12.75">
      <c r="AK59300" s="121"/>
    </row>
    <row r="59301" spans="37:37" ht="12.75">
      <c r="AK59301" s="121"/>
    </row>
    <row r="59302" spans="37:37" ht="12.75">
      <c r="AK59302" s="121"/>
    </row>
    <row r="59303" spans="37:37" ht="12.75">
      <c r="AK59303" s="121"/>
    </row>
    <row r="59304" spans="37:37" ht="12.75">
      <c r="AK59304" s="121"/>
    </row>
    <row r="59305" spans="37:37" ht="12.75">
      <c r="AK59305" s="121"/>
    </row>
    <row r="59306" spans="37:37" ht="12.75">
      <c r="AK59306" s="121"/>
    </row>
    <row r="59307" spans="37:37" ht="12.75">
      <c r="AK59307" s="121"/>
    </row>
    <row r="59308" spans="37:37" ht="12.75">
      <c r="AK59308" s="121"/>
    </row>
    <row r="59309" spans="37:37" ht="12.75">
      <c r="AK59309" s="121"/>
    </row>
    <row r="59310" spans="37:37" ht="12.75">
      <c r="AK59310" s="121"/>
    </row>
    <row r="59311" spans="37:37" ht="12.75">
      <c r="AK59311" s="121"/>
    </row>
    <row r="59312" spans="37:37" ht="12.75">
      <c r="AK59312" s="121"/>
    </row>
    <row r="59313" spans="37:37" ht="12.75">
      <c r="AK59313" s="121"/>
    </row>
    <row r="59314" spans="37:37" ht="12.75">
      <c r="AK59314" s="121"/>
    </row>
    <row r="59315" spans="37:37" ht="12.75">
      <c r="AK59315" s="121"/>
    </row>
    <row r="59316" spans="37:37" ht="12.75">
      <c r="AK59316" s="121"/>
    </row>
    <row r="59317" spans="37:37" ht="12.75">
      <c r="AK59317" s="121"/>
    </row>
    <row r="59318" spans="37:37" ht="12.75">
      <c r="AK59318" s="121"/>
    </row>
    <row r="59319" spans="37:37" ht="12.75">
      <c r="AK59319" s="121"/>
    </row>
    <row r="59320" spans="37:37" ht="12.75">
      <c r="AK59320" s="121"/>
    </row>
    <row r="59321" spans="37:37" ht="12.75">
      <c r="AK59321" s="121"/>
    </row>
    <row r="59322" spans="37:37" ht="12.75">
      <c r="AK59322" s="121"/>
    </row>
    <row r="59323" spans="37:37" ht="12.75">
      <c r="AK59323" s="121"/>
    </row>
    <row r="59324" spans="37:37" ht="12.75">
      <c r="AK59324" s="121"/>
    </row>
    <row r="59325" spans="37:37" ht="12.75">
      <c r="AK59325" s="121"/>
    </row>
    <row r="59326" spans="37:37" ht="12.75">
      <c r="AK59326" s="121"/>
    </row>
    <row r="59327" spans="37:37" ht="12.75">
      <c r="AK59327" s="121"/>
    </row>
    <row r="59328" spans="37:37" ht="12.75">
      <c r="AK59328" s="121"/>
    </row>
    <row r="59329" spans="37:37" ht="12.75">
      <c r="AK59329" s="121"/>
    </row>
    <row r="59330" spans="37:37" ht="12.75">
      <c r="AK59330" s="121"/>
    </row>
    <row r="59331" spans="37:37" ht="12.75">
      <c r="AK59331" s="121"/>
    </row>
    <row r="59332" spans="37:37" ht="12.75">
      <c r="AK59332" s="121"/>
    </row>
    <row r="59333" spans="37:37" ht="12.75">
      <c r="AK59333" s="121"/>
    </row>
    <row r="59334" spans="37:37" ht="12.75">
      <c r="AK59334" s="121"/>
    </row>
    <row r="59335" spans="37:37" ht="12.75">
      <c r="AK59335" s="121"/>
    </row>
    <row r="59336" spans="37:37" ht="12.75">
      <c r="AK59336" s="121"/>
    </row>
    <row r="59337" spans="37:37" ht="12.75">
      <c r="AK59337" s="121"/>
    </row>
    <row r="59338" spans="37:37" ht="12.75">
      <c r="AK59338" s="121"/>
    </row>
    <row r="59339" spans="37:37" ht="12.75">
      <c r="AK59339" s="121"/>
    </row>
    <row r="59340" spans="37:37" ht="12.75">
      <c r="AK59340" s="121"/>
    </row>
    <row r="59341" spans="37:37" ht="12.75">
      <c r="AK59341" s="121"/>
    </row>
    <row r="59342" spans="37:37" ht="12.75">
      <c r="AK59342" s="121"/>
    </row>
    <row r="59343" spans="37:37" ht="12.75">
      <c r="AK59343" s="121"/>
    </row>
    <row r="59344" spans="37:37" ht="12.75">
      <c r="AK59344" s="121"/>
    </row>
    <row r="59345" spans="37:37" ht="12.75">
      <c r="AK59345" s="121"/>
    </row>
    <row r="59346" spans="37:37" ht="12.75">
      <c r="AK59346" s="121"/>
    </row>
    <row r="59347" spans="37:37" ht="12.75">
      <c r="AK59347" s="121"/>
    </row>
    <row r="59348" spans="37:37" ht="12.75">
      <c r="AK59348" s="121"/>
    </row>
    <row r="59349" spans="37:37" ht="12.75">
      <c r="AK59349" s="121"/>
    </row>
    <row r="59350" spans="37:37" ht="12.75">
      <c r="AK59350" s="121"/>
    </row>
    <row r="59351" spans="37:37" ht="12.75">
      <c r="AK59351" s="121"/>
    </row>
    <row r="59352" spans="37:37" ht="12.75">
      <c r="AK59352" s="121"/>
    </row>
    <row r="59353" spans="37:37" ht="12.75">
      <c r="AK59353" s="121"/>
    </row>
    <row r="59354" spans="37:37" ht="12.75">
      <c r="AK59354" s="121"/>
    </row>
    <row r="59355" spans="37:37" ht="12.75">
      <c r="AK59355" s="121"/>
    </row>
    <row r="59356" spans="37:37" ht="12.75">
      <c r="AK59356" s="121"/>
    </row>
    <row r="59357" spans="37:37" ht="12.75">
      <c r="AK59357" s="121"/>
    </row>
    <row r="59358" spans="37:37" ht="12.75">
      <c r="AK59358" s="121"/>
    </row>
    <row r="59359" spans="37:37" ht="12.75">
      <c r="AK59359" s="121"/>
    </row>
    <row r="59360" spans="37:37" ht="12.75">
      <c r="AK59360" s="121"/>
    </row>
    <row r="59361" spans="37:37" ht="12.75">
      <c r="AK59361" s="121"/>
    </row>
    <row r="59362" spans="37:37" ht="12.75">
      <c r="AK59362" s="121"/>
    </row>
    <row r="59363" spans="37:37" ht="12.75">
      <c r="AK59363" s="121"/>
    </row>
    <row r="59364" spans="37:37" ht="12.75">
      <c r="AK59364" s="121"/>
    </row>
    <row r="59365" spans="37:37" ht="12.75">
      <c r="AK59365" s="121"/>
    </row>
    <row r="59366" spans="37:37" ht="12.75">
      <c r="AK59366" s="121"/>
    </row>
    <row r="59367" spans="37:37" ht="12.75">
      <c r="AK59367" s="121"/>
    </row>
    <row r="59368" spans="37:37" ht="12.75">
      <c r="AK59368" s="121"/>
    </row>
    <row r="59369" spans="37:37" ht="12.75">
      <c r="AK59369" s="121"/>
    </row>
    <row r="59370" spans="37:37" ht="12.75">
      <c r="AK59370" s="121"/>
    </row>
    <row r="59371" spans="37:37" ht="12.75">
      <c r="AK59371" s="121"/>
    </row>
    <row r="59372" spans="37:37" ht="12.75">
      <c r="AK59372" s="121"/>
    </row>
    <row r="59373" spans="37:37" ht="12.75">
      <c r="AK59373" s="121"/>
    </row>
    <row r="59374" spans="37:37" ht="12.75">
      <c r="AK59374" s="121"/>
    </row>
    <row r="59375" spans="37:37" ht="12.75">
      <c r="AK59375" s="121"/>
    </row>
    <row r="59376" spans="37:37" ht="12.75">
      <c r="AK59376" s="121"/>
    </row>
    <row r="59377" spans="37:37" ht="12.75">
      <c r="AK59377" s="121"/>
    </row>
    <row r="59378" spans="37:37" ht="12.75">
      <c r="AK59378" s="121"/>
    </row>
    <row r="59379" spans="37:37" ht="12.75">
      <c r="AK59379" s="121"/>
    </row>
    <row r="59380" spans="37:37" ht="12.75">
      <c r="AK59380" s="121"/>
    </row>
    <row r="59381" spans="37:37" ht="12.75">
      <c r="AK59381" s="121"/>
    </row>
    <row r="59382" spans="37:37" ht="12.75">
      <c r="AK59382" s="121"/>
    </row>
    <row r="59383" spans="37:37" ht="12.75">
      <c r="AK59383" s="121"/>
    </row>
    <row r="59384" spans="37:37" ht="12.75">
      <c r="AK59384" s="121"/>
    </row>
    <row r="59385" spans="37:37" ht="12.75">
      <c r="AK59385" s="121"/>
    </row>
    <row r="59386" spans="37:37" ht="12.75">
      <c r="AK59386" s="121"/>
    </row>
    <row r="59387" spans="37:37" ht="12.75">
      <c r="AK59387" s="121"/>
    </row>
    <row r="59388" spans="37:37" ht="12.75">
      <c r="AK59388" s="121"/>
    </row>
    <row r="59389" spans="37:37" ht="12.75">
      <c r="AK59389" s="121"/>
    </row>
    <row r="59390" spans="37:37" ht="12.75">
      <c r="AK59390" s="121"/>
    </row>
    <row r="59391" spans="37:37" ht="12.75">
      <c r="AK59391" s="121"/>
    </row>
    <row r="59392" spans="37:37" ht="12.75">
      <c r="AK59392" s="121"/>
    </row>
    <row r="59393" spans="37:37" ht="12.75">
      <c r="AK59393" s="121"/>
    </row>
    <row r="59394" spans="37:37" ht="12.75">
      <c r="AK59394" s="121"/>
    </row>
    <row r="59395" spans="37:37" ht="12.75">
      <c r="AK59395" s="121"/>
    </row>
    <row r="59396" spans="37:37" ht="12.75">
      <c r="AK59396" s="121"/>
    </row>
    <row r="59397" spans="37:37" ht="12.75">
      <c r="AK59397" s="121"/>
    </row>
    <row r="59398" spans="37:37" ht="12.75">
      <c r="AK59398" s="121"/>
    </row>
    <row r="59399" spans="37:37" ht="12.75">
      <c r="AK59399" s="121"/>
    </row>
    <row r="59400" spans="37:37" ht="12.75">
      <c r="AK59400" s="121"/>
    </row>
    <row r="59401" spans="37:37" ht="12.75">
      <c r="AK59401" s="121"/>
    </row>
    <row r="59402" spans="37:37" ht="12.75">
      <c r="AK59402" s="121"/>
    </row>
    <row r="59403" spans="37:37" ht="12.75">
      <c r="AK59403" s="121"/>
    </row>
    <row r="59404" spans="37:37" ht="12.75">
      <c r="AK59404" s="121"/>
    </row>
    <row r="59405" spans="37:37" ht="12.75">
      <c r="AK59405" s="121"/>
    </row>
    <row r="59406" spans="37:37" ht="12.75">
      <c r="AK59406" s="121"/>
    </row>
    <row r="59407" spans="37:37" ht="12.75">
      <c r="AK59407" s="121"/>
    </row>
    <row r="59408" spans="37:37" ht="12.75">
      <c r="AK59408" s="121"/>
    </row>
    <row r="59409" spans="37:37" ht="12.75">
      <c r="AK59409" s="121"/>
    </row>
    <row r="59410" spans="37:37" ht="12.75">
      <c r="AK59410" s="121"/>
    </row>
    <row r="59411" spans="37:37" ht="12.75">
      <c r="AK59411" s="121"/>
    </row>
    <row r="59412" spans="37:37" ht="12.75">
      <c r="AK59412" s="121"/>
    </row>
    <row r="59413" spans="37:37" ht="12.75">
      <c r="AK59413" s="121"/>
    </row>
    <row r="59414" spans="37:37" ht="12.75">
      <c r="AK59414" s="121"/>
    </row>
    <row r="59415" spans="37:37" ht="12.75">
      <c r="AK59415" s="121"/>
    </row>
    <row r="59416" spans="37:37" ht="12.75">
      <c r="AK59416" s="121"/>
    </row>
    <row r="59417" spans="37:37" ht="12.75">
      <c r="AK59417" s="121"/>
    </row>
    <row r="59418" spans="37:37" ht="12.75">
      <c r="AK59418" s="121"/>
    </row>
    <row r="59419" spans="37:37" ht="12.75">
      <c r="AK59419" s="121"/>
    </row>
    <row r="59420" spans="37:37" ht="12.75">
      <c r="AK59420" s="121"/>
    </row>
    <row r="59421" spans="37:37" ht="12.75">
      <c r="AK59421" s="121"/>
    </row>
    <row r="59422" spans="37:37" ht="12.75">
      <c r="AK59422" s="121"/>
    </row>
    <row r="59423" spans="37:37" ht="12.75">
      <c r="AK59423" s="121"/>
    </row>
    <row r="59424" spans="37:37" ht="12.75">
      <c r="AK59424" s="121"/>
    </row>
    <row r="59425" spans="37:37" ht="12.75">
      <c r="AK59425" s="121"/>
    </row>
    <row r="59426" spans="37:37" ht="12.75">
      <c r="AK59426" s="121"/>
    </row>
    <row r="59427" spans="37:37" ht="12.75">
      <c r="AK59427" s="121"/>
    </row>
    <row r="59428" spans="37:37" ht="12.75">
      <c r="AK59428" s="121"/>
    </row>
    <row r="59429" spans="37:37" ht="12.75">
      <c r="AK59429" s="121"/>
    </row>
    <row r="59430" spans="37:37" ht="12.75">
      <c r="AK59430" s="121"/>
    </row>
    <row r="59431" spans="37:37" ht="12.75">
      <c r="AK59431" s="121"/>
    </row>
    <row r="59432" spans="37:37" ht="12.75">
      <c r="AK59432" s="121"/>
    </row>
    <row r="59433" spans="37:37" ht="12.75">
      <c r="AK59433" s="121"/>
    </row>
    <row r="59434" spans="37:37" ht="12.75">
      <c r="AK59434" s="121"/>
    </row>
    <row r="59435" spans="37:37" ht="12.75">
      <c r="AK59435" s="121"/>
    </row>
    <row r="59436" spans="37:37" ht="12.75">
      <c r="AK59436" s="121"/>
    </row>
    <row r="59437" spans="37:37" ht="12.75">
      <c r="AK59437" s="121"/>
    </row>
    <row r="59438" spans="37:37" ht="12.75">
      <c r="AK59438" s="121"/>
    </row>
    <row r="59439" spans="37:37" ht="12.75">
      <c r="AK59439" s="121"/>
    </row>
    <row r="59440" spans="37:37" ht="12.75">
      <c r="AK59440" s="121"/>
    </row>
    <row r="59441" spans="37:37" ht="12.75">
      <c r="AK59441" s="121"/>
    </row>
    <row r="59442" spans="37:37" ht="12.75">
      <c r="AK59442" s="121"/>
    </row>
    <row r="59443" spans="37:37" ht="12.75">
      <c r="AK59443" s="121"/>
    </row>
    <row r="59444" spans="37:37" ht="12.75">
      <c r="AK59444" s="121"/>
    </row>
    <row r="59445" spans="37:37" ht="12.75">
      <c r="AK59445" s="121"/>
    </row>
    <row r="59446" spans="37:37" ht="12.75">
      <c r="AK59446" s="121"/>
    </row>
    <row r="59447" spans="37:37" ht="12.75">
      <c r="AK59447" s="121"/>
    </row>
    <row r="59448" spans="37:37" ht="12.75">
      <c r="AK59448" s="121"/>
    </row>
    <row r="59449" spans="37:37" ht="12.75">
      <c r="AK59449" s="121"/>
    </row>
    <row r="59450" spans="37:37" ht="12.75">
      <c r="AK59450" s="121"/>
    </row>
    <row r="59451" spans="37:37" ht="12.75">
      <c r="AK59451" s="121"/>
    </row>
    <row r="59452" spans="37:37" ht="12.75">
      <c r="AK59452" s="121"/>
    </row>
    <row r="59453" spans="37:37" ht="12.75">
      <c r="AK59453" s="121"/>
    </row>
    <row r="59454" spans="37:37" ht="12.75">
      <c r="AK59454" s="121"/>
    </row>
    <row r="59455" spans="37:37" ht="12.75">
      <c r="AK59455" s="121"/>
    </row>
    <row r="59456" spans="37:37" ht="12.75">
      <c r="AK59456" s="121"/>
    </row>
    <row r="59457" spans="37:37" ht="12.75">
      <c r="AK59457" s="121"/>
    </row>
    <row r="59458" spans="37:37" ht="12.75">
      <c r="AK59458" s="121"/>
    </row>
    <row r="59459" spans="37:37" ht="12.75">
      <c r="AK59459" s="121"/>
    </row>
    <row r="59460" spans="37:37" ht="12.75">
      <c r="AK59460" s="121"/>
    </row>
    <row r="59461" spans="37:37" ht="12.75">
      <c r="AK59461" s="121"/>
    </row>
    <row r="59462" spans="37:37" ht="12.75">
      <c r="AK59462" s="121"/>
    </row>
    <row r="59463" spans="37:37" ht="12.75">
      <c r="AK59463" s="121"/>
    </row>
    <row r="59464" spans="37:37" ht="12.75">
      <c r="AK59464" s="121"/>
    </row>
    <row r="59465" spans="37:37" ht="12.75">
      <c r="AK59465" s="121"/>
    </row>
    <row r="59466" spans="37:37" ht="12.75">
      <c r="AK59466" s="121"/>
    </row>
    <row r="59467" spans="37:37" ht="12.75">
      <c r="AK59467" s="121"/>
    </row>
    <row r="59468" spans="37:37" ht="12.75">
      <c r="AK59468" s="121"/>
    </row>
    <row r="59469" spans="37:37" ht="12.75">
      <c r="AK59469" s="121"/>
    </row>
    <row r="59470" spans="37:37" ht="12.75">
      <c r="AK59470" s="121"/>
    </row>
    <row r="59471" spans="37:37" ht="12.75">
      <c r="AK59471" s="121"/>
    </row>
    <row r="59472" spans="37:37" ht="12.75">
      <c r="AK59472" s="121"/>
    </row>
    <row r="59473" spans="37:37" ht="12.75">
      <c r="AK59473" s="121"/>
    </row>
    <row r="59474" spans="37:37" ht="12.75">
      <c r="AK59474" s="121"/>
    </row>
    <row r="59475" spans="37:37" ht="12.75">
      <c r="AK59475" s="121"/>
    </row>
    <row r="59476" spans="37:37" ht="12.75">
      <c r="AK59476" s="121"/>
    </row>
    <row r="59477" spans="37:37" ht="12.75">
      <c r="AK59477" s="121"/>
    </row>
    <row r="59478" spans="37:37" ht="12.75">
      <c r="AK59478" s="121"/>
    </row>
    <row r="59479" spans="37:37" ht="12.75">
      <c r="AK59479" s="121"/>
    </row>
    <row r="59480" spans="37:37" ht="12.75">
      <c r="AK59480" s="121"/>
    </row>
    <row r="59481" spans="37:37" ht="12.75">
      <c r="AK59481" s="121"/>
    </row>
    <row r="59482" spans="37:37" ht="12.75">
      <c r="AK59482" s="121"/>
    </row>
    <row r="59483" spans="37:37" ht="12.75">
      <c r="AK59483" s="121"/>
    </row>
    <row r="59484" spans="37:37" ht="12.75">
      <c r="AK59484" s="121"/>
    </row>
    <row r="59485" spans="37:37" ht="12.75">
      <c r="AK59485" s="121"/>
    </row>
    <row r="59486" spans="37:37" ht="12.75">
      <c r="AK59486" s="121"/>
    </row>
    <row r="59487" spans="37:37" ht="12.75">
      <c r="AK59487" s="121"/>
    </row>
    <row r="59488" spans="37:37" ht="12.75">
      <c r="AK59488" s="121"/>
    </row>
    <row r="59489" spans="37:37" ht="12.75">
      <c r="AK59489" s="121"/>
    </row>
    <row r="59490" spans="37:37" ht="12.75">
      <c r="AK59490" s="121"/>
    </row>
    <row r="59491" spans="37:37" ht="12.75">
      <c r="AK59491" s="121"/>
    </row>
    <row r="59492" spans="37:37" ht="12.75">
      <c r="AK59492" s="121"/>
    </row>
    <row r="59493" spans="37:37" ht="12.75">
      <c r="AK59493" s="121"/>
    </row>
    <row r="59494" spans="37:37" ht="12.75">
      <c r="AK59494" s="121"/>
    </row>
    <row r="59495" spans="37:37" ht="12.75">
      <c r="AK59495" s="121"/>
    </row>
    <row r="59496" spans="37:37" ht="12.75">
      <c r="AK59496" s="121"/>
    </row>
    <row r="59497" spans="37:37" ht="12.75">
      <c r="AK59497" s="121"/>
    </row>
    <row r="59498" spans="37:37" ht="12.75">
      <c r="AK59498" s="121"/>
    </row>
    <row r="59499" spans="37:37" ht="12.75">
      <c r="AK59499" s="121"/>
    </row>
    <row r="59500" spans="37:37" ht="12.75">
      <c r="AK59500" s="121"/>
    </row>
    <row r="59501" spans="37:37" ht="12.75">
      <c r="AK59501" s="121"/>
    </row>
    <row r="59502" spans="37:37" ht="12.75">
      <c r="AK59502" s="121"/>
    </row>
    <row r="59503" spans="37:37" ht="12.75">
      <c r="AK59503" s="121"/>
    </row>
    <row r="59504" spans="37:37" ht="12.75">
      <c r="AK59504" s="121"/>
    </row>
    <row r="59505" spans="37:37" ht="12.75">
      <c r="AK59505" s="121"/>
    </row>
    <row r="59506" spans="37:37" ht="12.75">
      <c r="AK59506" s="121"/>
    </row>
    <row r="59507" spans="37:37" ht="12.75">
      <c r="AK59507" s="121"/>
    </row>
    <row r="59508" spans="37:37" ht="12.75">
      <c r="AK59508" s="121"/>
    </row>
    <row r="59509" spans="37:37" ht="12.75">
      <c r="AK59509" s="121"/>
    </row>
    <row r="59510" spans="37:37" ht="12.75">
      <c r="AK59510" s="121"/>
    </row>
    <row r="59511" spans="37:37" ht="12.75">
      <c r="AK59511" s="121"/>
    </row>
    <row r="59512" spans="37:37" ht="12.75">
      <c r="AK59512" s="121"/>
    </row>
    <row r="59513" spans="37:37" ht="12.75">
      <c r="AK59513" s="121"/>
    </row>
    <row r="59514" spans="37:37" ht="12.75">
      <c r="AK59514" s="121"/>
    </row>
    <row r="59515" spans="37:37" ht="12.75">
      <c r="AK59515" s="121"/>
    </row>
    <row r="59516" spans="37:37" ht="12.75">
      <c r="AK59516" s="121"/>
    </row>
    <row r="59517" spans="37:37" ht="12.75">
      <c r="AK59517" s="121"/>
    </row>
    <row r="59518" spans="37:37" ht="12.75">
      <c r="AK59518" s="121"/>
    </row>
    <row r="59519" spans="37:37" ht="12.75">
      <c r="AK59519" s="121"/>
    </row>
    <row r="59520" spans="37:37" ht="12.75">
      <c r="AK59520" s="121"/>
    </row>
    <row r="59521" spans="37:37" ht="12.75">
      <c r="AK59521" s="121"/>
    </row>
    <row r="59522" spans="37:37" ht="12.75">
      <c r="AK59522" s="121"/>
    </row>
    <row r="59523" spans="37:37" ht="12.75">
      <c r="AK59523" s="121"/>
    </row>
    <row r="59524" spans="37:37" ht="12.75">
      <c r="AK59524" s="121"/>
    </row>
    <row r="59525" spans="37:37" ht="12.75">
      <c r="AK59525" s="121"/>
    </row>
    <row r="59526" spans="37:37" ht="12.75">
      <c r="AK59526" s="121"/>
    </row>
    <row r="59527" spans="37:37" ht="12.75">
      <c r="AK59527" s="121"/>
    </row>
    <row r="59528" spans="37:37" ht="12.75">
      <c r="AK59528" s="121"/>
    </row>
    <row r="59529" spans="37:37" ht="12.75">
      <c r="AK59529" s="121"/>
    </row>
    <row r="59530" spans="37:37" ht="12.75">
      <c r="AK59530" s="121"/>
    </row>
    <row r="59531" spans="37:37" ht="12.75">
      <c r="AK59531" s="121"/>
    </row>
    <row r="59532" spans="37:37" ht="12.75">
      <c r="AK59532" s="121"/>
    </row>
    <row r="59533" spans="37:37" ht="12.75">
      <c r="AK59533" s="121"/>
    </row>
    <row r="59534" spans="37:37" ht="12.75">
      <c r="AK59534" s="121"/>
    </row>
    <row r="59535" spans="37:37" ht="12.75">
      <c r="AK59535" s="121"/>
    </row>
    <row r="59536" spans="37:37" ht="12.75">
      <c r="AK59536" s="121"/>
    </row>
    <row r="59537" spans="37:37" ht="12.75">
      <c r="AK59537" s="121"/>
    </row>
    <row r="59538" spans="37:37" ht="12.75">
      <c r="AK59538" s="121"/>
    </row>
    <row r="59539" spans="37:37" ht="12.75">
      <c r="AK59539" s="121"/>
    </row>
    <row r="59540" spans="37:37" ht="12.75">
      <c r="AK59540" s="121"/>
    </row>
    <row r="59541" spans="37:37" ht="12.75">
      <c r="AK59541" s="121"/>
    </row>
    <row r="59542" spans="37:37" ht="12.75">
      <c r="AK59542" s="121"/>
    </row>
    <row r="59543" spans="37:37" ht="12.75">
      <c r="AK59543" s="121"/>
    </row>
    <row r="59544" spans="37:37" ht="12.75">
      <c r="AK59544" s="121"/>
    </row>
    <row r="59545" spans="37:37" ht="12.75">
      <c r="AK59545" s="121"/>
    </row>
    <row r="59546" spans="37:37" ht="12.75">
      <c r="AK59546" s="121"/>
    </row>
    <row r="59547" spans="37:37" ht="12.75">
      <c r="AK59547" s="121"/>
    </row>
    <row r="59548" spans="37:37" ht="12.75">
      <c r="AK59548" s="121"/>
    </row>
    <row r="59549" spans="37:37" ht="12.75">
      <c r="AK59549" s="121"/>
    </row>
    <row r="59550" spans="37:37" ht="12.75">
      <c r="AK59550" s="121"/>
    </row>
    <row r="59551" spans="37:37" ht="12.75">
      <c r="AK59551" s="121"/>
    </row>
    <row r="59552" spans="37:37" ht="12.75">
      <c r="AK59552" s="121"/>
    </row>
    <row r="59553" spans="37:37" ht="12.75">
      <c r="AK59553" s="121"/>
    </row>
    <row r="59554" spans="37:37" ht="12.75">
      <c r="AK59554" s="121"/>
    </row>
    <row r="59555" spans="37:37" ht="12.75">
      <c r="AK59555" s="121"/>
    </row>
    <row r="59556" spans="37:37" ht="12.75">
      <c r="AK59556" s="121"/>
    </row>
    <row r="59557" spans="37:37" ht="12.75">
      <c r="AK59557" s="121"/>
    </row>
    <row r="59558" spans="37:37" ht="12.75">
      <c r="AK59558" s="121"/>
    </row>
    <row r="59559" spans="37:37" ht="12.75">
      <c r="AK59559" s="121"/>
    </row>
    <row r="59560" spans="37:37" ht="12.75">
      <c r="AK59560" s="121"/>
    </row>
    <row r="59561" spans="37:37" ht="12.75">
      <c r="AK59561" s="121"/>
    </row>
    <row r="59562" spans="37:37" ht="12.75">
      <c r="AK59562" s="121"/>
    </row>
    <row r="59563" spans="37:37" ht="12.75">
      <c r="AK59563" s="121"/>
    </row>
    <row r="59564" spans="37:37" ht="12.75">
      <c r="AK59564" s="121"/>
    </row>
    <row r="59565" spans="37:37" ht="12.75">
      <c r="AK59565" s="121"/>
    </row>
    <row r="59566" spans="37:37" ht="12.75">
      <c r="AK59566" s="121"/>
    </row>
    <row r="59567" spans="37:37" ht="12.75">
      <c r="AK59567" s="121"/>
    </row>
    <row r="59568" spans="37:37" ht="12.75">
      <c r="AK59568" s="121"/>
    </row>
    <row r="59569" spans="37:37" ht="12.75">
      <c r="AK59569" s="121"/>
    </row>
    <row r="59570" spans="37:37" ht="12.75">
      <c r="AK59570" s="121"/>
    </row>
    <row r="59571" spans="37:37" ht="12.75">
      <c r="AK59571" s="121"/>
    </row>
    <row r="59572" spans="37:37" ht="12.75">
      <c r="AK59572" s="121"/>
    </row>
    <row r="59573" spans="37:37" ht="12.75">
      <c r="AK59573" s="121"/>
    </row>
    <row r="59574" spans="37:37" ht="12.75">
      <c r="AK59574" s="121"/>
    </row>
    <row r="59575" spans="37:37" ht="12.75">
      <c r="AK59575" s="121"/>
    </row>
    <row r="59576" spans="37:37" ht="12.75">
      <c r="AK59576" s="121"/>
    </row>
    <row r="59577" spans="37:37" ht="12.75">
      <c r="AK59577" s="121"/>
    </row>
    <row r="59578" spans="37:37" ht="12.75">
      <c r="AK59578" s="121"/>
    </row>
    <row r="59579" spans="37:37" ht="12.75">
      <c r="AK59579" s="121"/>
    </row>
    <row r="59580" spans="37:37" ht="12.75">
      <c r="AK59580" s="121"/>
    </row>
    <row r="59581" spans="37:37" ht="12.75">
      <c r="AK59581" s="121"/>
    </row>
    <row r="59582" spans="37:37" ht="12.75">
      <c r="AK59582" s="121"/>
    </row>
    <row r="59583" spans="37:37" ht="12.75">
      <c r="AK59583" s="121"/>
    </row>
    <row r="59584" spans="37:37" ht="12.75">
      <c r="AK59584" s="121"/>
    </row>
    <row r="59585" spans="37:37" ht="12.75">
      <c r="AK59585" s="121"/>
    </row>
    <row r="59586" spans="37:37" ht="12.75">
      <c r="AK59586" s="121"/>
    </row>
    <row r="59587" spans="37:37" ht="12.75">
      <c r="AK59587" s="121"/>
    </row>
    <row r="59588" spans="37:37" ht="12.75">
      <c r="AK59588" s="121"/>
    </row>
    <row r="59589" spans="37:37" ht="12.75">
      <c r="AK59589" s="121"/>
    </row>
    <row r="59590" spans="37:37" ht="12.75">
      <c r="AK59590" s="121"/>
    </row>
    <row r="59591" spans="37:37" ht="12.75">
      <c r="AK59591" s="121"/>
    </row>
    <row r="59592" spans="37:37" ht="12.75">
      <c r="AK59592" s="121"/>
    </row>
    <row r="59593" spans="37:37" ht="12.75">
      <c r="AK59593" s="121"/>
    </row>
    <row r="59594" spans="37:37" ht="12.75">
      <c r="AK59594" s="121"/>
    </row>
    <row r="59595" spans="37:37" ht="12.75">
      <c r="AK59595" s="121"/>
    </row>
    <row r="59596" spans="37:37" ht="12.75">
      <c r="AK59596" s="121"/>
    </row>
    <row r="59597" spans="37:37" ht="12.75">
      <c r="AK59597" s="121"/>
    </row>
    <row r="59598" spans="37:37" ht="12.75">
      <c r="AK59598" s="121"/>
    </row>
    <row r="59599" spans="37:37" ht="12.75">
      <c r="AK59599" s="121"/>
    </row>
    <row r="59600" spans="37:37" ht="12.75">
      <c r="AK59600" s="121"/>
    </row>
    <row r="59601" spans="37:37" ht="12.75">
      <c r="AK59601" s="121"/>
    </row>
    <row r="59602" spans="37:37" ht="12.75">
      <c r="AK59602" s="121"/>
    </row>
    <row r="59603" spans="37:37" ht="12.75">
      <c r="AK59603" s="121"/>
    </row>
    <row r="59604" spans="37:37" ht="12.75">
      <c r="AK59604" s="121"/>
    </row>
    <row r="59605" spans="37:37" ht="12.75">
      <c r="AK59605" s="121"/>
    </row>
    <row r="59606" spans="37:37" ht="12.75">
      <c r="AK59606" s="121"/>
    </row>
    <row r="59607" spans="37:37" ht="12.75">
      <c r="AK59607" s="121"/>
    </row>
    <row r="59608" spans="37:37" ht="12.75">
      <c r="AK59608" s="121"/>
    </row>
    <row r="59609" spans="37:37" ht="12.75">
      <c r="AK59609" s="121"/>
    </row>
    <row r="59610" spans="37:37" ht="12.75">
      <c r="AK59610" s="121"/>
    </row>
    <row r="59611" spans="37:37" ht="12.75">
      <c r="AK59611" s="121"/>
    </row>
    <row r="59612" spans="37:37" ht="12.75">
      <c r="AK59612" s="121"/>
    </row>
    <row r="59613" spans="37:37" ht="12.75">
      <c r="AK59613" s="121"/>
    </row>
    <row r="59614" spans="37:37" ht="12.75">
      <c r="AK59614" s="121"/>
    </row>
    <row r="59615" spans="37:37" ht="12.75">
      <c r="AK59615" s="121"/>
    </row>
    <row r="59616" spans="37:37" ht="12.75">
      <c r="AK59616" s="121"/>
    </row>
    <row r="59617" spans="37:37" ht="12.75">
      <c r="AK59617" s="121"/>
    </row>
    <row r="59618" spans="37:37" ht="12.75">
      <c r="AK59618" s="121"/>
    </row>
    <row r="59619" spans="37:37" ht="12.75">
      <c r="AK59619" s="121"/>
    </row>
    <row r="59620" spans="37:37" ht="12.75">
      <c r="AK59620" s="121"/>
    </row>
    <row r="59621" spans="37:37" ht="12.75">
      <c r="AK59621" s="121"/>
    </row>
    <row r="59622" spans="37:37" ht="12.75">
      <c r="AK59622" s="121"/>
    </row>
    <row r="59623" spans="37:37" ht="12.75">
      <c r="AK59623" s="121"/>
    </row>
    <row r="59624" spans="37:37" ht="12.75">
      <c r="AK59624" s="121"/>
    </row>
    <row r="59625" spans="37:37" ht="12.75">
      <c r="AK59625" s="121"/>
    </row>
    <row r="59626" spans="37:37" ht="12.75">
      <c r="AK59626" s="121"/>
    </row>
    <row r="59627" spans="37:37" ht="12.75">
      <c r="AK59627" s="121"/>
    </row>
    <row r="59628" spans="37:37" ht="12.75">
      <c r="AK59628" s="121"/>
    </row>
    <row r="59629" spans="37:37" ht="12.75">
      <c r="AK59629" s="121"/>
    </row>
    <row r="59630" spans="37:37" ht="12.75">
      <c r="AK59630" s="121"/>
    </row>
    <row r="59631" spans="37:37" ht="12.75">
      <c r="AK59631" s="121"/>
    </row>
    <row r="59632" spans="37:37" ht="12.75">
      <c r="AK59632" s="121"/>
    </row>
    <row r="59633" spans="37:37" ht="12.75">
      <c r="AK59633" s="121"/>
    </row>
    <row r="59634" spans="37:37" ht="12.75">
      <c r="AK59634" s="121"/>
    </row>
    <row r="59635" spans="37:37" ht="12.75">
      <c r="AK59635" s="121"/>
    </row>
    <row r="59636" spans="37:37" ht="12.75">
      <c r="AK59636" s="121"/>
    </row>
    <row r="59637" spans="37:37" ht="12.75">
      <c r="AK59637" s="121"/>
    </row>
    <row r="59638" spans="37:37" ht="12.75">
      <c r="AK59638" s="121"/>
    </row>
    <row r="59639" spans="37:37" ht="12.75">
      <c r="AK59639" s="121"/>
    </row>
    <row r="59640" spans="37:37" ht="12.75">
      <c r="AK59640" s="121"/>
    </row>
    <row r="59641" spans="37:37" ht="12.75">
      <c r="AK59641" s="121"/>
    </row>
    <row r="59642" spans="37:37" ht="12.75">
      <c r="AK59642" s="121"/>
    </row>
    <row r="59643" spans="37:37" ht="12.75">
      <c r="AK59643" s="121"/>
    </row>
    <row r="59644" spans="37:37" ht="12.75">
      <c r="AK59644" s="121"/>
    </row>
    <row r="59645" spans="37:37" ht="12.75">
      <c r="AK59645" s="121"/>
    </row>
    <row r="59646" spans="37:37" ht="12.75">
      <c r="AK59646" s="121"/>
    </row>
    <row r="59647" spans="37:37" ht="12.75">
      <c r="AK59647" s="121"/>
    </row>
    <row r="59648" spans="37:37" ht="12.75">
      <c r="AK59648" s="121"/>
    </row>
    <row r="59649" spans="37:37" ht="12.75">
      <c r="AK59649" s="121"/>
    </row>
    <row r="59650" spans="37:37" ht="12.75">
      <c r="AK59650" s="121"/>
    </row>
    <row r="59651" spans="37:37" ht="12.75">
      <c r="AK59651" s="121"/>
    </row>
    <row r="59652" spans="37:37" ht="12.75">
      <c r="AK59652" s="121"/>
    </row>
    <row r="59653" spans="37:37" ht="12.75">
      <c r="AK59653" s="121"/>
    </row>
    <row r="59654" spans="37:37" ht="12.75">
      <c r="AK59654" s="121"/>
    </row>
    <row r="59655" spans="37:37" ht="12.75">
      <c r="AK59655" s="121"/>
    </row>
    <row r="59656" spans="37:37" ht="12.75">
      <c r="AK59656" s="121"/>
    </row>
    <row r="59657" spans="37:37" ht="12.75">
      <c r="AK59657" s="121"/>
    </row>
    <row r="59658" spans="37:37" ht="12.75">
      <c r="AK59658" s="121"/>
    </row>
    <row r="59659" spans="37:37" ht="12.75">
      <c r="AK59659" s="121"/>
    </row>
    <row r="59660" spans="37:37" ht="12.75">
      <c r="AK59660" s="121"/>
    </row>
    <row r="59661" spans="37:37" ht="12.75">
      <c r="AK59661" s="121"/>
    </row>
    <row r="59662" spans="37:37" ht="12.75">
      <c r="AK59662" s="121"/>
    </row>
    <row r="59663" spans="37:37" ht="12.75">
      <c r="AK59663" s="121"/>
    </row>
    <row r="59664" spans="37:37" ht="12.75">
      <c r="AK59664" s="121"/>
    </row>
    <row r="59665" spans="37:37" ht="12.75">
      <c r="AK59665" s="121"/>
    </row>
    <row r="59666" spans="37:37" ht="12.75">
      <c r="AK59666" s="121"/>
    </row>
    <row r="59667" spans="37:37" ht="12.75">
      <c r="AK59667" s="121"/>
    </row>
    <row r="59668" spans="37:37" ht="12.75">
      <c r="AK59668" s="121"/>
    </row>
    <row r="59669" spans="37:37" ht="12.75">
      <c r="AK59669" s="121"/>
    </row>
    <row r="59670" spans="37:37" ht="12.75">
      <c r="AK59670" s="121"/>
    </row>
    <row r="59671" spans="37:37" ht="12.75">
      <c r="AK59671" s="121"/>
    </row>
    <row r="59672" spans="37:37" ht="12.75">
      <c r="AK59672" s="121"/>
    </row>
    <row r="59673" spans="37:37" ht="12.75">
      <c r="AK59673" s="121"/>
    </row>
    <row r="59674" spans="37:37" ht="12.75">
      <c r="AK59674" s="121"/>
    </row>
    <row r="59675" spans="37:37" ht="12.75">
      <c r="AK59675" s="121"/>
    </row>
    <row r="59676" spans="37:37" ht="12.75">
      <c r="AK59676" s="121"/>
    </row>
    <row r="59677" spans="37:37" ht="12.75">
      <c r="AK59677" s="121"/>
    </row>
    <row r="59678" spans="37:37" ht="12.75">
      <c r="AK59678" s="121"/>
    </row>
    <row r="59679" spans="37:37" ht="12.75">
      <c r="AK59679" s="121"/>
    </row>
    <row r="59680" spans="37:37" ht="12.75">
      <c r="AK59680" s="121"/>
    </row>
    <row r="59681" spans="37:37" ht="12.75">
      <c r="AK59681" s="121"/>
    </row>
    <row r="59682" spans="37:37" ht="12.75">
      <c r="AK59682" s="121"/>
    </row>
    <row r="59683" spans="37:37" ht="12.75">
      <c r="AK59683" s="121"/>
    </row>
    <row r="59684" spans="37:37" ht="12.75">
      <c r="AK59684" s="121"/>
    </row>
    <row r="59685" spans="37:37" ht="12.75">
      <c r="AK59685" s="121"/>
    </row>
    <row r="59686" spans="37:37" ht="12.75">
      <c r="AK59686" s="121"/>
    </row>
    <row r="59687" spans="37:37" ht="12.75">
      <c r="AK59687" s="121"/>
    </row>
    <row r="59688" spans="37:37" ht="12.75">
      <c r="AK59688" s="121"/>
    </row>
    <row r="59689" spans="37:37" ht="12.75">
      <c r="AK59689" s="121"/>
    </row>
    <row r="59690" spans="37:37" ht="12.75">
      <c r="AK59690" s="121"/>
    </row>
    <row r="59691" spans="37:37" ht="12.75">
      <c r="AK59691" s="121"/>
    </row>
    <row r="59692" spans="37:37" ht="12.75">
      <c r="AK59692" s="121"/>
    </row>
    <row r="59693" spans="37:37" ht="12.75">
      <c r="AK59693" s="121"/>
    </row>
    <row r="59694" spans="37:37" ht="12.75">
      <c r="AK59694" s="121"/>
    </row>
    <row r="59695" spans="37:37" ht="12.75">
      <c r="AK59695" s="121"/>
    </row>
    <row r="59696" spans="37:37" ht="12.75">
      <c r="AK59696" s="121"/>
    </row>
    <row r="59697" spans="37:37" ht="12.75">
      <c r="AK59697" s="121"/>
    </row>
    <row r="59698" spans="37:37" ht="12.75">
      <c r="AK59698" s="121"/>
    </row>
    <row r="59699" spans="37:37" ht="12.75">
      <c r="AK59699" s="121"/>
    </row>
    <row r="59700" spans="37:37" ht="12.75">
      <c r="AK59700" s="121"/>
    </row>
    <row r="59701" spans="37:37" ht="12.75">
      <c r="AK59701" s="121"/>
    </row>
    <row r="59702" spans="37:37" ht="12.75">
      <c r="AK59702" s="121"/>
    </row>
    <row r="59703" spans="37:37" ht="12.75">
      <c r="AK59703" s="121"/>
    </row>
    <row r="59704" spans="37:37" ht="12.75">
      <c r="AK59704" s="121"/>
    </row>
    <row r="59705" spans="37:37" ht="12.75">
      <c r="AK59705" s="121"/>
    </row>
    <row r="59706" spans="37:37" ht="12.75">
      <c r="AK59706" s="121"/>
    </row>
    <row r="59707" spans="37:37" ht="12.75">
      <c r="AK59707" s="121"/>
    </row>
    <row r="59708" spans="37:37" ht="12.75">
      <c r="AK59708" s="121"/>
    </row>
    <row r="59709" spans="37:37" ht="12.75">
      <c r="AK59709" s="121"/>
    </row>
    <row r="59710" spans="37:37" ht="12.75">
      <c r="AK59710" s="121"/>
    </row>
    <row r="59711" spans="37:37" ht="12.75">
      <c r="AK59711" s="121"/>
    </row>
    <row r="59712" spans="37:37" ht="12.75">
      <c r="AK59712" s="121"/>
    </row>
    <row r="59713" spans="37:37" ht="12.75">
      <c r="AK59713" s="121"/>
    </row>
    <row r="59714" spans="37:37" ht="12.75">
      <c r="AK59714" s="121"/>
    </row>
    <row r="59715" spans="37:37" ht="12.75">
      <c r="AK59715" s="121"/>
    </row>
    <row r="59716" spans="37:37" ht="12.75">
      <c r="AK59716" s="121"/>
    </row>
    <row r="59717" spans="37:37" ht="12.75">
      <c r="AK59717" s="121"/>
    </row>
    <row r="59718" spans="37:37" ht="12.75">
      <c r="AK59718" s="121"/>
    </row>
    <row r="59719" spans="37:37" ht="12.75">
      <c r="AK59719" s="121"/>
    </row>
    <row r="59720" spans="37:37" ht="12.75">
      <c r="AK59720" s="121"/>
    </row>
    <row r="59721" spans="37:37" ht="12.75">
      <c r="AK59721" s="121"/>
    </row>
    <row r="59722" spans="37:37" ht="12.75">
      <c r="AK59722" s="121"/>
    </row>
    <row r="59723" spans="37:37" ht="12.75">
      <c r="AK59723" s="121"/>
    </row>
    <row r="59724" spans="37:37" ht="12.75">
      <c r="AK59724" s="121"/>
    </row>
    <row r="59725" spans="37:37" ht="12.75">
      <c r="AK59725" s="121"/>
    </row>
    <row r="59726" spans="37:37" ht="12.75">
      <c r="AK59726" s="121"/>
    </row>
    <row r="59727" spans="37:37" ht="12.75">
      <c r="AK59727" s="121"/>
    </row>
    <row r="59728" spans="37:37" ht="12.75">
      <c r="AK59728" s="121"/>
    </row>
    <row r="59729" spans="37:37" ht="12.75">
      <c r="AK59729" s="121"/>
    </row>
    <row r="59730" spans="37:37" ht="12.75">
      <c r="AK59730" s="121"/>
    </row>
    <row r="59731" spans="37:37" ht="12.75">
      <c r="AK59731" s="121"/>
    </row>
    <row r="59732" spans="37:37" ht="12.75">
      <c r="AK59732" s="121"/>
    </row>
    <row r="59733" spans="37:37" ht="12.75">
      <c r="AK59733" s="121"/>
    </row>
    <row r="59734" spans="37:37" ht="12.75">
      <c r="AK59734" s="121"/>
    </row>
    <row r="59735" spans="37:37" ht="12.75">
      <c r="AK59735" s="121"/>
    </row>
    <row r="59736" spans="37:37" ht="12.75">
      <c r="AK59736" s="121"/>
    </row>
    <row r="59737" spans="37:37" ht="12.75">
      <c r="AK59737" s="121"/>
    </row>
    <row r="59738" spans="37:37" ht="12.75">
      <c r="AK59738" s="121"/>
    </row>
    <row r="59739" spans="37:37" ht="12.75">
      <c r="AK59739" s="121"/>
    </row>
    <row r="59740" spans="37:37" ht="12.75">
      <c r="AK59740" s="121"/>
    </row>
    <row r="59741" spans="37:37" ht="12.75">
      <c r="AK59741" s="121"/>
    </row>
    <row r="59742" spans="37:37" ht="12.75">
      <c r="AK59742" s="121"/>
    </row>
    <row r="59743" spans="37:37" ht="12.75">
      <c r="AK59743" s="121"/>
    </row>
    <row r="59744" spans="37:37" ht="12.75">
      <c r="AK59744" s="121"/>
    </row>
    <row r="59745" spans="37:37" ht="12.75">
      <c r="AK59745" s="121"/>
    </row>
    <row r="59746" spans="37:37" ht="12.75">
      <c r="AK59746" s="121"/>
    </row>
    <row r="59747" spans="37:37" ht="12.75">
      <c r="AK59747" s="121"/>
    </row>
    <row r="59748" spans="37:37" ht="12.75">
      <c r="AK59748" s="121"/>
    </row>
    <row r="59749" spans="37:37" ht="12.75">
      <c r="AK59749" s="121"/>
    </row>
    <row r="59750" spans="37:37" ht="12.75">
      <c r="AK59750" s="121"/>
    </row>
    <row r="59751" spans="37:37" ht="12.75">
      <c r="AK59751" s="121"/>
    </row>
    <row r="59752" spans="37:37" ht="12.75">
      <c r="AK59752" s="121"/>
    </row>
    <row r="59753" spans="37:37" ht="12.75">
      <c r="AK59753" s="121"/>
    </row>
    <row r="59754" spans="37:37" ht="12.75">
      <c r="AK59754" s="121"/>
    </row>
    <row r="59755" spans="37:37" ht="12.75">
      <c r="AK59755" s="121"/>
    </row>
    <row r="59756" spans="37:37" ht="12.75">
      <c r="AK59756" s="121"/>
    </row>
    <row r="59757" spans="37:37" ht="12.75">
      <c r="AK59757" s="121"/>
    </row>
    <row r="59758" spans="37:37" ht="12.75">
      <c r="AK59758" s="121"/>
    </row>
    <row r="59759" spans="37:37" ht="12.75">
      <c r="AK59759" s="121"/>
    </row>
    <row r="59760" spans="37:37" ht="12.75">
      <c r="AK59760" s="121"/>
    </row>
    <row r="59761" spans="37:37" ht="12.75">
      <c r="AK59761" s="121"/>
    </row>
    <row r="59762" spans="37:37" ht="12.75">
      <c r="AK59762" s="121"/>
    </row>
    <row r="59763" spans="37:37" ht="12.75">
      <c r="AK59763" s="121"/>
    </row>
    <row r="59764" spans="37:37" ht="12.75">
      <c r="AK59764" s="121"/>
    </row>
    <row r="59765" spans="37:37" ht="12.75">
      <c r="AK59765" s="121"/>
    </row>
    <row r="59766" spans="37:37" ht="12.75">
      <c r="AK59766" s="121"/>
    </row>
    <row r="59767" spans="37:37" ht="12.75">
      <c r="AK59767" s="121"/>
    </row>
    <row r="59768" spans="37:37" ht="12.75">
      <c r="AK59768" s="121"/>
    </row>
    <row r="59769" spans="37:37" ht="12.75">
      <c r="AK59769" s="121"/>
    </row>
    <row r="59770" spans="37:37" ht="12.75">
      <c r="AK59770" s="121"/>
    </row>
    <row r="59771" spans="37:37" ht="12.75">
      <c r="AK59771" s="121"/>
    </row>
    <row r="59772" spans="37:37" ht="12.75">
      <c r="AK59772" s="121"/>
    </row>
    <row r="59773" spans="37:37" ht="12.75">
      <c r="AK59773" s="121"/>
    </row>
    <row r="59774" spans="37:37" ht="12.75">
      <c r="AK59774" s="121"/>
    </row>
    <row r="59775" spans="37:37" ht="12.75">
      <c r="AK59775" s="121"/>
    </row>
    <row r="59776" spans="37:37" ht="12.75">
      <c r="AK59776" s="121"/>
    </row>
    <row r="59777" spans="37:37" ht="12.75">
      <c r="AK59777" s="121"/>
    </row>
    <row r="59778" spans="37:37" ht="12.75">
      <c r="AK59778" s="121"/>
    </row>
    <row r="59779" spans="37:37" ht="12.75">
      <c r="AK59779" s="121"/>
    </row>
    <row r="59780" spans="37:37" ht="12.75">
      <c r="AK59780" s="121"/>
    </row>
    <row r="59781" spans="37:37" ht="12.75">
      <c r="AK59781" s="121"/>
    </row>
    <row r="59782" spans="37:37" ht="12.75">
      <c r="AK59782" s="121"/>
    </row>
    <row r="59783" spans="37:37" ht="12.75">
      <c r="AK59783" s="121"/>
    </row>
    <row r="59784" spans="37:37" ht="12.75">
      <c r="AK59784" s="121"/>
    </row>
    <row r="59785" spans="37:37" ht="12.75">
      <c r="AK59785" s="121"/>
    </row>
    <row r="59786" spans="37:37" ht="12.75">
      <c r="AK59786" s="121"/>
    </row>
    <row r="59787" spans="37:37" ht="12.75">
      <c r="AK59787" s="121"/>
    </row>
    <row r="59788" spans="37:37" ht="12.75">
      <c r="AK59788" s="121"/>
    </row>
    <row r="59789" spans="37:37" ht="12.75">
      <c r="AK59789" s="121"/>
    </row>
    <row r="59790" spans="37:37" ht="12.75">
      <c r="AK59790" s="121"/>
    </row>
    <row r="59791" spans="37:37" ht="12.75">
      <c r="AK59791" s="121"/>
    </row>
    <row r="59792" spans="37:37" ht="12.75">
      <c r="AK59792" s="121"/>
    </row>
    <row r="59793" spans="37:37" ht="12.75">
      <c r="AK59793" s="121"/>
    </row>
    <row r="59794" spans="37:37" ht="12.75">
      <c r="AK59794" s="121"/>
    </row>
    <row r="59795" spans="37:37" ht="12.75">
      <c r="AK59795" s="121"/>
    </row>
    <row r="59796" spans="37:37" ht="12.75">
      <c r="AK59796" s="121"/>
    </row>
    <row r="59797" spans="37:37" ht="12.75">
      <c r="AK59797" s="121"/>
    </row>
    <row r="59798" spans="37:37" ht="12.75">
      <c r="AK59798" s="121"/>
    </row>
    <row r="59799" spans="37:37" ht="12.75">
      <c r="AK59799" s="121"/>
    </row>
    <row r="59800" spans="37:37" ht="12.75">
      <c r="AK59800" s="121"/>
    </row>
    <row r="59801" spans="37:37" ht="12.75">
      <c r="AK59801" s="121"/>
    </row>
    <row r="59802" spans="37:37" ht="12.75">
      <c r="AK59802" s="121"/>
    </row>
    <row r="59803" spans="37:37" ht="12.75">
      <c r="AK59803" s="121"/>
    </row>
    <row r="59804" spans="37:37" ht="12.75">
      <c r="AK59804" s="121"/>
    </row>
    <row r="59805" spans="37:37" ht="12.75">
      <c r="AK59805" s="121"/>
    </row>
    <row r="59806" spans="37:37" ht="12.75">
      <c r="AK59806" s="121"/>
    </row>
    <row r="59807" spans="37:37" ht="12.75">
      <c r="AK59807" s="121"/>
    </row>
    <row r="59808" spans="37:37" ht="12.75">
      <c r="AK59808" s="121"/>
    </row>
    <row r="59809" spans="37:37" ht="12.75">
      <c r="AK59809" s="121"/>
    </row>
    <row r="59810" spans="37:37" ht="12.75">
      <c r="AK59810" s="121"/>
    </row>
    <row r="59811" spans="37:37" ht="12.75">
      <c r="AK59811" s="121"/>
    </row>
    <row r="59812" spans="37:37" ht="12.75">
      <c r="AK59812" s="121"/>
    </row>
    <row r="59813" spans="37:37" ht="12.75">
      <c r="AK59813" s="121"/>
    </row>
    <row r="59814" spans="37:37" ht="12.75">
      <c r="AK59814" s="121"/>
    </row>
    <row r="59815" spans="37:37" ht="12.75">
      <c r="AK59815" s="121"/>
    </row>
    <row r="59816" spans="37:37" ht="12.75">
      <c r="AK59816" s="121"/>
    </row>
    <row r="59817" spans="37:37" ht="12.75">
      <c r="AK59817" s="121"/>
    </row>
    <row r="59818" spans="37:37" ht="12.75">
      <c r="AK59818" s="121"/>
    </row>
    <row r="59819" spans="37:37" ht="12.75">
      <c r="AK59819" s="121"/>
    </row>
    <row r="59820" spans="37:37" ht="12.75">
      <c r="AK59820" s="121"/>
    </row>
    <row r="59821" spans="37:37" ht="12.75">
      <c r="AK59821" s="121"/>
    </row>
    <row r="59822" spans="37:37" ht="12.75">
      <c r="AK59822" s="121"/>
    </row>
    <row r="59823" spans="37:37" ht="12.75">
      <c r="AK59823" s="121"/>
    </row>
    <row r="59824" spans="37:37" ht="12.75">
      <c r="AK59824" s="121"/>
    </row>
    <row r="59825" spans="37:37" ht="12.75">
      <c r="AK59825" s="121"/>
    </row>
    <row r="59826" spans="37:37" ht="12.75">
      <c r="AK59826" s="121"/>
    </row>
    <row r="59827" spans="37:37" ht="12.75">
      <c r="AK59827" s="121"/>
    </row>
    <row r="59828" spans="37:37" ht="12.75">
      <c r="AK59828" s="121"/>
    </row>
    <row r="59829" spans="37:37" ht="12.75">
      <c r="AK59829" s="121"/>
    </row>
    <row r="59830" spans="37:37" ht="12.75">
      <c r="AK59830" s="121"/>
    </row>
    <row r="59831" spans="37:37" ht="12.75">
      <c r="AK59831" s="121"/>
    </row>
    <row r="59832" spans="37:37" ht="12.75">
      <c r="AK59832" s="121"/>
    </row>
    <row r="59833" spans="37:37" ht="12.75">
      <c r="AK59833" s="121"/>
    </row>
    <row r="59834" spans="37:37" ht="12.75">
      <c r="AK59834" s="121"/>
    </row>
    <row r="59835" spans="37:37" ht="12.75">
      <c r="AK59835" s="121"/>
    </row>
    <row r="59836" spans="37:37" ht="12.75">
      <c r="AK59836" s="121"/>
    </row>
    <row r="59837" spans="37:37" ht="12.75">
      <c r="AK59837" s="121"/>
    </row>
    <row r="59838" spans="37:37" ht="12.75">
      <c r="AK59838" s="121"/>
    </row>
    <row r="59839" spans="37:37" ht="12.75">
      <c r="AK59839" s="121"/>
    </row>
    <row r="59840" spans="37:37" ht="12.75">
      <c r="AK59840" s="121"/>
    </row>
    <row r="59841" spans="37:37" ht="12.75">
      <c r="AK59841" s="121"/>
    </row>
    <row r="59842" spans="37:37" ht="12.75">
      <c r="AK59842" s="121"/>
    </row>
    <row r="59843" spans="37:37" ht="12.75">
      <c r="AK59843" s="121"/>
    </row>
    <row r="59844" spans="37:37" ht="12.75">
      <c r="AK59844" s="121"/>
    </row>
    <row r="59845" spans="37:37" ht="12.75">
      <c r="AK59845" s="121"/>
    </row>
    <row r="59846" spans="37:37" ht="12.75">
      <c r="AK59846" s="121"/>
    </row>
    <row r="59847" spans="37:37" ht="12.75">
      <c r="AK59847" s="121"/>
    </row>
    <row r="59848" spans="37:37" ht="12.75">
      <c r="AK59848" s="121"/>
    </row>
    <row r="59849" spans="37:37" ht="12.75">
      <c r="AK59849" s="121"/>
    </row>
    <row r="59850" spans="37:37" ht="12.75">
      <c r="AK59850" s="121"/>
    </row>
    <row r="59851" spans="37:37" ht="12.75">
      <c r="AK59851" s="121"/>
    </row>
    <row r="59852" spans="37:37" ht="12.75">
      <c r="AK59852" s="121"/>
    </row>
    <row r="59853" spans="37:37" ht="12.75">
      <c r="AK59853" s="121"/>
    </row>
    <row r="59854" spans="37:37" ht="12.75">
      <c r="AK59854" s="121"/>
    </row>
    <row r="59855" spans="37:37" ht="12.75">
      <c r="AK59855" s="121"/>
    </row>
    <row r="59856" spans="37:37" ht="12.75">
      <c r="AK59856" s="121"/>
    </row>
    <row r="59857" spans="37:37" ht="12.75">
      <c r="AK59857" s="121"/>
    </row>
    <row r="59858" spans="37:37" ht="12.75">
      <c r="AK59858" s="121"/>
    </row>
    <row r="59859" spans="37:37" ht="12.75">
      <c r="AK59859" s="121"/>
    </row>
    <row r="59860" spans="37:37" ht="12.75">
      <c r="AK59860" s="121"/>
    </row>
    <row r="59861" spans="37:37" ht="12.75">
      <c r="AK59861" s="121"/>
    </row>
    <row r="59862" spans="37:37" ht="12.75">
      <c r="AK59862" s="121"/>
    </row>
    <row r="59863" spans="37:37" ht="12.75">
      <c r="AK59863" s="121"/>
    </row>
    <row r="59864" spans="37:37" ht="12.75">
      <c r="AK59864" s="121"/>
    </row>
    <row r="59865" spans="37:37" ht="12.75">
      <c r="AK59865" s="121"/>
    </row>
    <row r="59866" spans="37:37" ht="12.75">
      <c r="AK59866" s="121"/>
    </row>
    <row r="59867" spans="37:37" ht="12.75">
      <c r="AK59867" s="121"/>
    </row>
    <row r="59868" spans="37:37" ht="12.75">
      <c r="AK59868" s="121"/>
    </row>
    <row r="59869" spans="37:37" ht="12.75">
      <c r="AK59869" s="121"/>
    </row>
    <row r="59870" spans="37:37" ht="12.75">
      <c r="AK59870" s="121"/>
    </row>
    <row r="59871" spans="37:37" ht="12.75">
      <c r="AK59871" s="121"/>
    </row>
    <row r="59872" spans="37:37" ht="12.75">
      <c r="AK59872" s="121"/>
    </row>
    <row r="59873" spans="37:37" ht="12.75">
      <c r="AK59873" s="121"/>
    </row>
    <row r="59874" spans="37:37" ht="12.75">
      <c r="AK59874" s="121"/>
    </row>
    <row r="59875" spans="37:37" ht="12.75">
      <c r="AK59875" s="121"/>
    </row>
    <row r="59876" spans="37:37" ht="12.75">
      <c r="AK59876" s="121"/>
    </row>
    <row r="59877" spans="37:37" ht="12.75">
      <c r="AK59877" s="121"/>
    </row>
    <row r="59878" spans="37:37" ht="12.75">
      <c r="AK59878" s="121"/>
    </row>
    <row r="59879" spans="37:37" ht="12.75">
      <c r="AK59879" s="121"/>
    </row>
    <row r="59880" spans="37:37" ht="12.75">
      <c r="AK59880" s="121"/>
    </row>
    <row r="59881" spans="37:37" ht="12.75">
      <c r="AK59881" s="121"/>
    </row>
    <row r="59882" spans="37:37" ht="12.75">
      <c r="AK59882" s="121"/>
    </row>
    <row r="59883" spans="37:37" ht="12.75">
      <c r="AK59883" s="121"/>
    </row>
    <row r="59884" spans="37:37" ht="12.75">
      <c r="AK59884" s="121"/>
    </row>
    <row r="59885" spans="37:37" ht="12.75">
      <c r="AK59885" s="121"/>
    </row>
    <row r="59886" spans="37:37" ht="12.75">
      <c r="AK59886" s="121"/>
    </row>
    <row r="59887" spans="37:37" ht="12.75">
      <c r="AK59887" s="121"/>
    </row>
    <row r="59888" spans="37:37" ht="12.75">
      <c r="AK59888" s="121"/>
    </row>
    <row r="59889" spans="37:37" ht="12.75">
      <c r="AK59889" s="121"/>
    </row>
    <row r="59890" spans="37:37" ht="12.75">
      <c r="AK59890" s="121"/>
    </row>
    <row r="59891" spans="37:37" ht="12.75">
      <c r="AK59891" s="121"/>
    </row>
    <row r="59892" spans="37:37" ht="12.75">
      <c r="AK59892" s="121"/>
    </row>
    <row r="59893" spans="37:37" ht="12.75">
      <c r="AK59893" s="121"/>
    </row>
    <row r="59894" spans="37:37" ht="12.75">
      <c r="AK59894" s="121"/>
    </row>
    <row r="59895" spans="37:37" ht="12.75">
      <c r="AK59895" s="121"/>
    </row>
    <row r="59896" spans="37:37" ht="12.75">
      <c r="AK59896" s="121"/>
    </row>
    <row r="59897" spans="37:37" ht="12.75">
      <c r="AK59897" s="121"/>
    </row>
    <row r="59898" spans="37:37" ht="12.75">
      <c r="AK59898" s="121"/>
    </row>
    <row r="59899" spans="37:37" ht="12.75">
      <c r="AK59899" s="121"/>
    </row>
    <row r="59900" spans="37:37" ht="12.75">
      <c r="AK59900" s="121"/>
    </row>
    <row r="59901" spans="37:37" ht="12.75">
      <c r="AK59901" s="121"/>
    </row>
    <row r="59902" spans="37:37" ht="12.75">
      <c r="AK59902" s="121"/>
    </row>
    <row r="59903" spans="37:37" ht="12.75">
      <c r="AK59903" s="121"/>
    </row>
    <row r="59904" spans="37:37" ht="12.75">
      <c r="AK59904" s="121"/>
    </row>
    <row r="59905" spans="37:37" ht="12.75">
      <c r="AK59905" s="121"/>
    </row>
    <row r="59906" spans="37:37" ht="12.75">
      <c r="AK59906" s="121"/>
    </row>
    <row r="59907" spans="37:37" ht="12.75">
      <c r="AK59907" s="121"/>
    </row>
    <row r="59908" spans="37:37" ht="12.75">
      <c r="AK59908" s="121"/>
    </row>
    <row r="59909" spans="37:37" ht="12.75">
      <c r="AK59909" s="121"/>
    </row>
    <row r="59910" spans="37:37" ht="12.75">
      <c r="AK59910" s="121"/>
    </row>
    <row r="59911" spans="37:37" ht="12.75">
      <c r="AK59911" s="121"/>
    </row>
    <row r="59912" spans="37:37" ht="12.75">
      <c r="AK59912" s="121"/>
    </row>
    <row r="59913" spans="37:37" ht="12.75">
      <c r="AK59913" s="121"/>
    </row>
    <row r="59914" spans="37:37" ht="12.75">
      <c r="AK59914" s="121"/>
    </row>
    <row r="59915" spans="37:37" ht="12.75">
      <c r="AK59915" s="121"/>
    </row>
    <row r="59916" spans="37:37" ht="12.75">
      <c r="AK59916" s="121"/>
    </row>
    <row r="59917" spans="37:37" ht="12.75">
      <c r="AK59917" s="121"/>
    </row>
    <row r="59918" spans="37:37" ht="12.75">
      <c r="AK59918" s="121"/>
    </row>
    <row r="59919" spans="37:37" ht="12.75">
      <c r="AK59919" s="121"/>
    </row>
    <row r="59920" spans="37:37" ht="12.75">
      <c r="AK59920" s="121"/>
    </row>
    <row r="59921" spans="37:37" ht="12.75">
      <c r="AK59921" s="121"/>
    </row>
    <row r="59922" spans="37:37" ht="12.75">
      <c r="AK59922" s="121"/>
    </row>
    <row r="59923" spans="37:37" ht="12.75">
      <c r="AK59923" s="121"/>
    </row>
    <row r="59924" spans="37:37" ht="12.75">
      <c r="AK59924" s="121"/>
    </row>
    <row r="59925" spans="37:37" ht="12.75">
      <c r="AK59925" s="121"/>
    </row>
    <row r="59926" spans="37:37" ht="12.75">
      <c r="AK59926" s="121"/>
    </row>
    <row r="59927" spans="37:37" ht="12.75">
      <c r="AK59927" s="121"/>
    </row>
    <row r="59928" spans="37:37" ht="12.75">
      <c r="AK59928" s="121"/>
    </row>
    <row r="59929" spans="37:37" ht="12.75">
      <c r="AK59929" s="121"/>
    </row>
    <row r="59930" spans="37:37" ht="12.75">
      <c r="AK59930" s="121"/>
    </row>
    <row r="59931" spans="37:37" ht="12.75">
      <c r="AK59931" s="121"/>
    </row>
    <row r="59932" spans="37:37" ht="12.75">
      <c r="AK59932" s="121"/>
    </row>
    <row r="59933" spans="37:37" ht="12.75">
      <c r="AK59933" s="121"/>
    </row>
    <row r="59934" spans="37:37" ht="12.75">
      <c r="AK59934" s="121"/>
    </row>
    <row r="59935" spans="37:37" ht="12.75">
      <c r="AK59935" s="121"/>
    </row>
    <row r="59936" spans="37:37" ht="12.75">
      <c r="AK59936" s="121"/>
    </row>
    <row r="59937" spans="37:37" ht="12.75">
      <c r="AK59937" s="121"/>
    </row>
    <row r="59938" spans="37:37" ht="12.75">
      <c r="AK59938" s="121"/>
    </row>
    <row r="59939" spans="37:37" ht="12.75">
      <c r="AK59939" s="121"/>
    </row>
    <row r="59940" spans="37:37" ht="12.75">
      <c r="AK59940" s="121"/>
    </row>
    <row r="59941" spans="37:37" ht="12.75">
      <c r="AK59941" s="121"/>
    </row>
    <row r="59942" spans="37:37" ht="12.75">
      <c r="AK59942" s="121"/>
    </row>
    <row r="59943" spans="37:37" ht="12.75">
      <c r="AK59943" s="121"/>
    </row>
    <row r="59944" spans="37:37" ht="12.75">
      <c r="AK59944" s="121"/>
    </row>
    <row r="59945" spans="37:37" ht="12.75">
      <c r="AK59945" s="121"/>
    </row>
    <row r="59946" spans="37:37" ht="12.75">
      <c r="AK59946" s="121"/>
    </row>
    <row r="59947" spans="37:37" ht="12.75">
      <c r="AK59947" s="121"/>
    </row>
    <row r="59948" spans="37:37" ht="12.75">
      <c r="AK59948" s="121"/>
    </row>
    <row r="59949" spans="37:37" ht="12.75">
      <c r="AK59949" s="121"/>
    </row>
    <row r="59950" spans="37:37" ht="12.75">
      <c r="AK59950" s="121"/>
    </row>
    <row r="59951" spans="37:37" ht="12.75">
      <c r="AK59951" s="121"/>
    </row>
    <row r="59952" spans="37:37" ht="12.75">
      <c r="AK59952" s="121"/>
    </row>
    <row r="59953" spans="37:37" ht="12.75">
      <c r="AK59953" s="121"/>
    </row>
    <row r="59954" spans="37:37" ht="12.75">
      <c r="AK59954" s="121"/>
    </row>
    <row r="59955" spans="37:37" ht="12.75">
      <c r="AK59955" s="121"/>
    </row>
    <row r="59956" spans="37:37" ht="12.75">
      <c r="AK59956" s="121"/>
    </row>
    <row r="59957" spans="37:37" ht="12.75">
      <c r="AK59957" s="121"/>
    </row>
    <row r="59958" spans="37:37" ht="12.75">
      <c r="AK59958" s="121"/>
    </row>
    <row r="59959" spans="37:37" ht="12.75">
      <c r="AK59959" s="121"/>
    </row>
    <row r="59960" spans="37:37" ht="12.75">
      <c r="AK59960" s="121"/>
    </row>
    <row r="59961" spans="37:37" ht="12.75">
      <c r="AK59961" s="121"/>
    </row>
    <row r="59962" spans="37:37" ht="12.75">
      <c r="AK59962" s="121"/>
    </row>
    <row r="59963" spans="37:37" ht="12.75">
      <c r="AK59963" s="121"/>
    </row>
    <row r="59964" spans="37:37" ht="12.75">
      <c r="AK59964" s="121"/>
    </row>
    <row r="59965" spans="37:37" ht="12.75">
      <c r="AK59965" s="121"/>
    </row>
    <row r="59966" spans="37:37" ht="12.75">
      <c r="AK59966" s="121"/>
    </row>
    <row r="59967" spans="37:37" ht="12.75">
      <c r="AK59967" s="121"/>
    </row>
    <row r="59968" spans="37:37" ht="12.75">
      <c r="AK59968" s="121"/>
    </row>
    <row r="59969" spans="37:37" ht="12.75">
      <c r="AK59969" s="121"/>
    </row>
    <row r="59970" spans="37:37" ht="12.75">
      <c r="AK59970" s="121"/>
    </row>
    <row r="59971" spans="37:37" ht="12.75">
      <c r="AK59971" s="121"/>
    </row>
    <row r="59972" spans="37:37" ht="12.75">
      <c r="AK59972" s="121"/>
    </row>
    <row r="59973" spans="37:37" ht="12.75">
      <c r="AK59973" s="121"/>
    </row>
    <row r="59974" spans="37:37" ht="12.75">
      <c r="AK59974" s="121"/>
    </row>
    <row r="59975" spans="37:37" ht="12.75">
      <c r="AK59975" s="121"/>
    </row>
    <row r="59976" spans="37:37" ht="12.75">
      <c r="AK59976" s="121"/>
    </row>
    <row r="59977" spans="37:37" ht="12.75">
      <c r="AK59977" s="121"/>
    </row>
    <row r="59978" spans="37:37" ht="12.75">
      <c r="AK59978" s="121"/>
    </row>
    <row r="59979" spans="37:37" ht="12.75">
      <c r="AK59979" s="121"/>
    </row>
    <row r="59980" spans="37:37" ht="12.75">
      <c r="AK59980" s="121"/>
    </row>
    <row r="59981" spans="37:37" ht="12.75">
      <c r="AK59981" s="121"/>
    </row>
    <row r="59982" spans="37:37" ht="12.75">
      <c r="AK59982" s="121"/>
    </row>
    <row r="59983" spans="37:37" ht="12.75">
      <c r="AK59983" s="121"/>
    </row>
    <row r="59984" spans="37:37" ht="12.75">
      <c r="AK59984" s="121"/>
    </row>
    <row r="59985" spans="37:37" ht="12.75">
      <c r="AK59985" s="121"/>
    </row>
    <row r="59986" spans="37:37" ht="12.75">
      <c r="AK59986" s="121"/>
    </row>
    <row r="59987" spans="37:37" ht="12.75">
      <c r="AK59987" s="121"/>
    </row>
    <row r="59988" spans="37:37" ht="12.75">
      <c r="AK59988" s="121"/>
    </row>
    <row r="59989" spans="37:37" ht="12.75">
      <c r="AK59989" s="121"/>
    </row>
    <row r="59990" spans="37:37" ht="12.75">
      <c r="AK59990" s="121"/>
    </row>
    <row r="59991" spans="37:37" ht="12.75">
      <c r="AK59991" s="121"/>
    </row>
    <row r="59992" spans="37:37" ht="12.75">
      <c r="AK59992" s="121"/>
    </row>
    <row r="59993" spans="37:37" ht="12.75">
      <c r="AK59993" s="121"/>
    </row>
    <row r="59994" spans="37:37" ht="12.75">
      <c r="AK59994" s="121"/>
    </row>
    <row r="59995" spans="37:37" ht="12.75">
      <c r="AK59995" s="121"/>
    </row>
    <row r="59996" spans="37:37" ht="12.75">
      <c r="AK59996" s="121"/>
    </row>
    <row r="59997" spans="37:37" ht="12.75">
      <c r="AK59997" s="121"/>
    </row>
    <row r="59998" spans="37:37" ht="12.75">
      <c r="AK59998" s="121"/>
    </row>
    <row r="59999" spans="37:37" ht="12.75">
      <c r="AK59999" s="121"/>
    </row>
    <row r="60000" spans="37:37" ht="12.75">
      <c r="AK60000" s="121"/>
    </row>
    <row r="60001" spans="37:37" ht="12.75">
      <c r="AK60001" s="121"/>
    </row>
    <row r="60002" spans="37:37" ht="12.75">
      <c r="AK60002" s="121"/>
    </row>
    <row r="60003" spans="37:37" ht="12.75">
      <c r="AK60003" s="121"/>
    </row>
    <row r="60004" spans="37:37" ht="12.75">
      <c r="AK60004" s="121"/>
    </row>
    <row r="60005" spans="37:37" ht="12.75">
      <c r="AK60005" s="121"/>
    </row>
    <row r="60006" spans="37:37" ht="12.75">
      <c r="AK60006" s="121"/>
    </row>
    <row r="60007" spans="37:37" ht="12.75">
      <c r="AK60007" s="121"/>
    </row>
    <row r="60008" spans="37:37" ht="12.75">
      <c r="AK60008" s="121"/>
    </row>
    <row r="60009" spans="37:37" ht="12.75">
      <c r="AK60009" s="121"/>
    </row>
    <row r="60010" spans="37:37" ht="12.75">
      <c r="AK60010" s="121"/>
    </row>
    <row r="60011" spans="37:37" ht="12.75">
      <c r="AK60011" s="121"/>
    </row>
    <row r="60012" spans="37:37" ht="12.75">
      <c r="AK60012" s="121"/>
    </row>
    <row r="60013" spans="37:37" ht="12.75">
      <c r="AK60013" s="121"/>
    </row>
    <row r="60014" spans="37:37" ht="12.75">
      <c r="AK60014" s="121"/>
    </row>
    <row r="60015" spans="37:37" ht="12.75">
      <c r="AK60015" s="121"/>
    </row>
    <row r="60016" spans="37:37" ht="12.75">
      <c r="AK60016" s="121"/>
    </row>
    <row r="60017" spans="37:37" ht="12.75">
      <c r="AK60017" s="121"/>
    </row>
    <row r="60018" spans="37:37" ht="12.75">
      <c r="AK60018" s="121"/>
    </row>
    <row r="60019" spans="37:37" ht="12.75">
      <c r="AK60019" s="121"/>
    </row>
    <row r="60020" spans="37:37" ht="12.75">
      <c r="AK60020" s="121"/>
    </row>
    <row r="60021" spans="37:37" ht="12.75">
      <c r="AK60021" s="121"/>
    </row>
    <row r="60022" spans="37:37" ht="12.75">
      <c r="AK60022" s="121"/>
    </row>
    <row r="60023" spans="37:37" ht="12.75">
      <c r="AK60023" s="121"/>
    </row>
    <row r="60024" spans="37:37" ht="12.75">
      <c r="AK60024" s="121"/>
    </row>
    <row r="60025" spans="37:37" ht="12.75">
      <c r="AK60025" s="121"/>
    </row>
    <row r="60026" spans="37:37" ht="12.75">
      <c r="AK60026" s="121"/>
    </row>
    <row r="60027" spans="37:37" ht="12.75">
      <c r="AK60027" s="121"/>
    </row>
    <row r="60028" spans="37:37" ht="12.75">
      <c r="AK60028" s="121"/>
    </row>
    <row r="60029" spans="37:37" ht="12.75">
      <c r="AK60029" s="121"/>
    </row>
    <row r="60030" spans="37:37" ht="12.75">
      <c r="AK60030" s="121"/>
    </row>
    <row r="60031" spans="37:37" ht="12.75">
      <c r="AK60031" s="121"/>
    </row>
    <row r="60032" spans="37:37" ht="12.75">
      <c r="AK60032" s="121"/>
    </row>
    <row r="60033" spans="37:37" ht="12.75">
      <c r="AK60033" s="121"/>
    </row>
    <row r="60034" spans="37:37" ht="12.75">
      <c r="AK60034" s="121"/>
    </row>
    <row r="60035" spans="37:37" ht="12.75">
      <c r="AK60035" s="121"/>
    </row>
    <row r="60036" spans="37:37" ht="12.75">
      <c r="AK60036" s="121"/>
    </row>
    <row r="60037" spans="37:37" ht="12.75">
      <c r="AK60037" s="121"/>
    </row>
    <row r="60038" spans="37:37" ht="12.75">
      <c r="AK60038" s="121"/>
    </row>
    <row r="60039" spans="37:37" ht="12.75">
      <c r="AK60039" s="121"/>
    </row>
    <row r="60040" spans="37:37" ht="12.75">
      <c r="AK60040" s="121"/>
    </row>
    <row r="60041" spans="37:37" ht="12.75">
      <c r="AK60041" s="121"/>
    </row>
    <row r="60042" spans="37:37" ht="12.75">
      <c r="AK60042" s="121"/>
    </row>
    <row r="60043" spans="37:37" ht="12.75">
      <c r="AK60043" s="121"/>
    </row>
    <row r="60044" spans="37:37" ht="12.75">
      <c r="AK60044" s="121"/>
    </row>
    <row r="60045" spans="37:37" ht="12.75">
      <c r="AK60045" s="121"/>
    </row>
    <row r="60046" spans="37:37" ht="12.75">
      <c r="AK60046" s="121"/>
    </row>
    <row r="60047" spans="37:37" ht="12.75">
      <c r="AK60047" s="121"/>
    </row>
    <row r="60048" spans="37:37" ht="12.75">
      <c r="AK60048" s="121"/>
    </row>
    <row r="60049" spans="37:37" ht="12.75">
      <c r="AK60049" s="121"/>
    </row>
    <row r="60050" spans="37:37" ht="12.75">
      <c r="AK60050" s="121"/>
    </row>
    <row r="60051" spans="37:37" ht="12.75">
      <c r="AK60051" s="121"/>
    </row>
    <row r="60052" spans="37:37" ht="12.75">
      <c r="AK60052" s="121"/>
    </row>
    <row r="60053" spans="37:37" ht="12.75">
      <c r="AK60053" s="121"/>
    </row>
    <row r="60054" spans="37:37" ht="12.75">
      <c r="AK60054" s="121"/>
    </row>
    <row r="60055" spans="37:37" ht="12.75">
      <c r="AK60055" s="121"/>
    </row>
    <row r="60056" spans="37:37" ht="12.75">
      <c r="AK60056" s="121"/>
    </row>
    <row r="60057" spans="37:37" ht="12.75">
      <c r="AK60057" s="121"/>
    </row>
    <row r="60058" spans="37:37" ht="12.75">
      <c r="AK60058" s="121"/>
    </row>
    <row r="60059" spans="37:37" ht="12.75">
      <c r="AK60059" s="121"/>
    </row>
    <row r="60060" spans="37:37" ht="12.75">
      <c r="AK60060" s="121"/>
    </row>
    <row r="60061" spans="37:37" ht="12.75">
      <c r="AK60061" s="121"/>
    </row>
    <row r="60062" spans="37:37" ht="12.75">
      <c r="AK60062" s="121"/>
    </row>
    <row r="60063" spans="37:37" ht="12.75">
      <c r="AK60063" s="121"/>
    </row>
    <row r="60064" spans="37:37" ht="12.75">
      <c r="AK60064" s="121"/>
    </row>
    <row r="60065" spans="37:37" ht="12.75">
      <c r="AK60065" s="121"/>
    </row>
    <row r="60066" spans="37:37" ht="12.75">
      <c r="AK60066" s="121"/>
    </row>
    <row r="60067" spans="37:37" ht="12.75">
      <c r="AK60067" s="121"/>
    </row>
    <row r="60068" spans="37:37" ht="12.75">
      <c r="AK60068" s="121"/>
    </row>
    <row r="60069" spans="37:37" ht="12.75">
      <c r="AK60069" s="121"/>
    </row>
    <row r="60070" spans="37:37" ht="12.75">
      <c r="AK60070" s="121"/>
    </row>
    <row r="60071" spans="37:37" ht="12.75">
      <c r="AK60071" s="121"/>
    </row>
    <row r="60072" spans="37:37" ht="12.75">
      <c r="AK60072" s="121"/>
    </row>
    <row r="60073" spans="37:37" ht="12.75">
      <c r="AK60073" s="121"/>
    </row>
    <row r="60074" spans="37:37" ht="12.75">
      <c r="AK60074" s="121"/>
    </row>
    <row r="60075" spans="37:37" ht="12.75">
      <c r="AK60075" s="121"/>
    </row>
    <row r="60076" spans="37:37" ht="12.75">
      <c r="AK60076" s="121"/>
    </row>
    <row r="60077" spans="37:37" ht="12.75">
      <c r="AK60077" s="121"/>
    </row>
    <row r="60078" spans="37:37" ht="12.75">
      <c r="AK60078" s="121"/>
    </row>
    <row r="60079" spans="37:37" ht="12.75">
      <c r="AK60079" s="121"/>
    </row>
    <row r="60080" spans="37:37" ht="12.75">
      <c r="AK60080" s="121"/>
    </row>
    <row r="60081" spans="37:37" ht="12.75">
      <c r="AK60081" s="121"/>
    </row>
    <row r="60082" spans="37:37" ht="12.75">
      <c r="AK60082" s="121"/>
    </row>
    <row r="60083" spans="37:37" ht="12.75">
      <c r="AK60083" s="121"/>
    </row>
    <row r="60084" spans="37:37" ht="12.75">
      <c r="AK60084" s="121"/>
    </row>
    <row r="60085" spans="37:37" ht="12.75">
      <c r="AK60085" s="121"/>
    </row>
    <row r="60086" spans="37:37" ht="12.75">
      <c r="AK60086" s="121"/>
    </row>
    <row r="60087" spans="37:37" ht="12.75">
      <c r="AK60087" s="121"/>
    </row>
    <row r="60088" spans="37:37" ht="12.75">
      <c r="AK60088" s="121"/>
    </row>
    <row r="60089" spans="37:37" ht="12.75">
      <c r="AK60089" s="121"/>
    </row>
    <row r="60090" spans="37:37" ht="12.75">
      <c r="AK60090" s="121"/>
    </row>
    <row r="60091" spans="37:37" ht="12.75">
      <c r="AK60091" s="121"/>
    </row>
    <row r="60092" spans="37:37" ht="12.75">
      <c r="AK60092" s="121"/>
    </row>
    <row r="60093" spans="37:37" ht="12.75">
      <c r="AK60093" s="121"/>
    </row>
    <row r="60094" spans="37:37" ht="12.75">
      <c r="AK60094" s="121"/>
    </row>
    <row r="60095" spans="37:37" ht="12.75">
      <c r="AK60095" s="121"/>
    </row>
    <row r="60096" spans="37:37" ht="12.75">
      <c r="AK60096" s="121"/>
    </row>
    <row r="60097" spans="37:37" ht="12.75">
      <c r="AK60097" s="121"/>
    </row>
    <row r="60098" spans="37:37" ht="12.75">
      <c r="AK60098" s="121"/>
    </row>
    <row r="60099" spans="37:37" ht="12.75">
      <c r="AK60099" s="121"/>
    </row>
    <row r="60100" spans="37:37" ht="12.75">
      <c r="AK60100" s="121"/>
    </row>
    <row r="60101" spans="37:37" ht="12.75">
      <c r="AK60101" s="121"/>
    </row>
    <row r="60102" spans="37:37" ht="12.75">
      <c r="AK60102" s="121"/>
    </row>
    <row r="60103" spans="37:37" ht="12.75">
      <c r="AK60103" s="121"/>
    </row>
    <row r="60104" spans="37:37" ht="12.75">
      <c r="AK60104" s="121"/>
    </row>
    <row r="60105" spans="37:37" ht="12.75">
      <c r="AK60105" s="121"/>
    </row>
    <row r="60106" spans="37:37" ht="12.75">
      <c r="AK60106" s="121"/>
    </row>
    <row r="60107" spans="37:37" ht="12.75">
      <c r="AK60107" s="121"/>
    </row>
    <row r="60108" spans="37:37" ht="12.75">
      <c r="AK60108" s="121"/>
    </row>
    <row r="60109" spans="37:37" ht="12.75">
      <c r="AK60109" s="121"/>
    </row>
    <row r="60110" spans="37:37" ht="12.75">
      <c r="AK60110" s="121"/>
    </row>
    <row r="60111" spans="37:37" ht="12.75">
      <c r="AK60111" s="121"/>
    </row>
    <row r="60112" spans="37:37" ht="12.75">
      <c r="AK60112" s="121"/>
    </row>
    <row r="60113" spans="37:37" ht="12.75">
      <c r="AK60113" s="121"/>
    </row>
    <row r="60114" spans="37:37" ht="12.75">
      <c r="AK60114" s="121"/>
    </row>
    <row r="60115" spans="37:37" ht="12.75">
      <c r="AK60115" s="121"/>
    </row>
    <row r="60116" spans="37:37" ht="12.75">
      <c r="AK60116" s="121"/>
    </row>
    <row r="60117" spans="37:37" ht="12.75">
      <c r="AK60117" s="121"/>
    </row>
    <row r="60118" spans="37:37" ht="12.75">
      <c r="AK60118" s="121"/>
    </row>
    <row r="60119" spans="37:37" ht="12.75">
      <c r="AK60119" s="121"/>
    </row>
    <row r="60120" spans="37:37" ht="12.75">
      <c r="AK60120" s="121"/>
    </row>
    <row r="60121" spans="37:37" ht="12.75">
      <c r="AK60121" s="121"/>
    </row>
    <row r="60122" spans="37:37" ht="12.75">
      <c r="AK60122" s="121"/>
    </row>
    <row r="60123" spans="37:37" ht="12.75">
      <c r="AK60123" s="121"/>
    </row>
    <row r="60124" spans="37:37" ht="12.75">
      <c r="AK60124" s="121"/>
    </row>
    <row r="60125" spans="37:37" ht="12.75">
      <c r="AK60125" s="121"/>
    </row>
    <row r="60126" spans="37:37" ht="12.75">
      <c r="AK60126" s="121"/>
    </row>
    <row r="60127" spans="37:37" ht="12.75">
      <c r="AK60127" s="121"/>
    </row>
    <row r="60128" spans="37:37" ht="12.75">
      <c r="AK60128" s="121"/>
    </row>
    <row r="60129" spans="37:37" ht="12.75">
      <c r="AK60129" s="121"/>
    </row>
    <row r="60130" spans="37:37" ht="12.75">
      <c r="AK60130" s="121"/>
    </row>
    <row r="60131" spans="37:37" ht="12.75">
      <c r="AK60131" s="121"/>
    </row>
    <row r="60132" spans="37:37" ht="12.75">
      <c r="AK60132" s="121"/>
    </row>
    <row r="60133" spans="37:37" ht="12.75">
      <c r="AK60133" s="121"/>
    </row>
    <row r="60134" spans="37:37" ht="12.75">
      <c r="AK60134" s="121"/>
    </row>
    <row r="60135" spans="37:37" ht="12.75">
      <c r="AK60135" s="121"/>
    </row>
    <row r="60136" spans="37:37" ht="12.75">
      <c r="AK60136" s="121"/>
    </row>
    <row r="60137" spans="37:37" ht="12.75">
      <c r="AK60137" s="121"/>
    </row>
    <row r="60138" spans="37:37" ht="12.75">
      <c r="AK60138" s="121"/>
    </row>
    <row r="60139" spans="37:37" ht="12.75">
      <c r="AK60139" s="121"/>
    </row>
    <row r="60140" spans="37:37" ht="12.75">
      <c r="AK60140" s="121"/>
    </row>
    <row r="60141" spans="37:37" ht="12.75">
      <c r="AK60141" s="121"/>
    </row>
    <row r="60142" spans="37:37" ht="12.75">
      <c r="AK60142" s="121"/>
    </row>
    <row r="60143" spans="37:37" ht="12.75">
      <c r="AK60143" s="121"/>
    </row>
    <row r="60144" spans="37:37" ht="12.75">
      <c r="AK60144" s="121"/>
    </row>
    <row r="60145" spans="37:37" ht="12.75">
      <c r="AK60145" s="121"/>
    </row>
    <row r="60146" spans="37:37" ht="12.75">
      <c r="AK60146" s="121"/>
    </row>
    <row r="60147" spans="37:37" ht="12.75">
      <c r="AK60147" s="121"/>
    </row>
    <row r="60148" spans="37:37" ht="12.75">
      <c r="AK60148" s="121"/>
    </row>
    <row r="60149" spans="37:37" ht="12.75">
      <c r="AK60149" s="121"/>
    </row>
    <row r="60150" spans="37:37" ht="12.75">
      <c r="AK60150" s="121"/>
    </row>
    <row r="60151" spans="37:37" ht="12.75">
      <c r="AK60151" s="121"/>
    </row>
    <row r="60152" spans="37:37" ht="12.75">
      <c r="AK60152" s="121"/>
    </row>
    <row r="60153" spans="37:37" ht="12.75">
      <c r="AK60153" s="121"/>
    </row>
    <row r="60154" spans="37:37" ht="12.75">
      <c r="AK60154" s="121"/>
    </row>
    <row r="60155" spans="37:37" ht="12.75">
      <c r="AK60155" s="121"/>
    </row>
    <row r="60156" spans="37:37" ht="12.75">
      <c r="AK60156" s="121"/>
    </row>
    <row r="60157" spans="37:37" ht="12.75">
      <c r="AK60157" s="121"/>
    </row>
    <row r="60158" spans="37:37" ht="12.75">
      <c r="AK60158" s="121"/>
    </row>
    <row r="60159" spans="37:37" ht="12.75">
      <c r="AK60159" s="121"/>
    </row>
    <row r="60160" spans="37:37" ht="12.75">
      <c r="AK60160" s="121"/>
    </row>
    <row r="60161" spans="37:37" ht="12.75">
      <c r="AK60161" s="121"/>
    </row>
    <row r="60162" spans="37:37" ht="12.75">
      <c r="AK60162" s="121"/>
    </row>
    <row r="60163" spans="37:37" ht="12.75">
      <c r="AK60163" s="121"/>
    </row>
    <row r="60164" spans="37:37" ht="12.75">
      <c r="AK60164" s="121"/>
    </row>
    <row r="60165" spans="37:37" ht="12.75">
      <c r="AK60165" s="121"/>
    </row>
    <row r="60166" spans="37:37" ht="12.75">
      <c r="AK60166" s="121"/>
    </row>
    <row r="60167" spans="37:37" ht="12.75">
      <c r="AK60167" s="121"/>
    </row>
    <row r="60168" spans="37:37" ht="12.75">
      <c r="AK60168" s="121"/>
    </row>
    <row r="60169" spans="37:37" ht="12.75">
      <c r="AK60169" s="121"/>
    </row>
    <row r="60170" spans="37:37" ht="12.75">
      <c r="AK60170" s="121"/>
    </row>
    <row r="60171" spans="37:37" ht="12.75">
      <c r="AK60171" s="121"/>
    </row>
    <row r="60172" spans="37:37" ht="12.75">
      <c r="AK60172" s="121"/>
    </row>
    <row r="60173" spans="37:37" ht="12.75">
      <c r="AK60173" s="121"/>
    </row>
    <row r="60174" spans="37:37" ht="12.75">
      <c r="AK60174" s="121"/>
    </row>
    <row r="60175" spans="37:37" ht="12.75">
      <c r="AK60175" s="121"/>
    </row>
    <row r="60176" spans="37:37" ht="12.75">
      <c r="AK60176" s="121"/>
    </row>
    <row r="60177" spans="37:37" ht="12.75">
      <c r="AK60177" s="121"/>
    </row>
    <row r="60178" spans="37:37" ht="12.75">
      <c r="AK60178" s="121"/>
    </row>
    <row r="60179" spans="37:37" ht="12.75">
      <c r="AK60179" s="121"/>
    </row>
    <row r="60180" spans="37:37" ht="12.75">
      <c r="AK60180" s="121"/>
    </row>
    <row r="60181" spans="37:37" ht="12.75">
      <c r="AK60181" s="121"/>
    </row>
    <row r="60182" spans="37:37" ht="12.75">
      <c r="AK60182" s="121"/>
    </row>
    <row r="60183" spans="37:37" ht="12.75">
      <c r="AK60183" s="121"/>
    </row>
    <row r="60184" spans="37:37" ht="12.75">
      <c r="AK60184" s="121"/>
    </row>
    <row r="60185" spans="37:37" ht="12.75">
      <c r="AK60185" s="121"/>
    </row>
    <row r="60186" spans="37:37" ht="12.75">
      <c r="AK60186" s="121"/>
    </row>
    <row r="60187" spans="37:37" ht="12.75">
      <c r="AK60187" s="121"/>
    </row>
    <row r="60188" spans="37:37" ht="12.75">
      <c r="AK60188" s="121"/>
    </row>
    <row r="60189" spans="37:37" ht="12.75">
      <c r="AK60189" s="121"/>
    </row>
    <row r="60190" spans="37:37" ht="12.75">
      <c r="AK60190" s="121"/>
    </row>
    <row r="60191" spans="37:37" ht="12.75">
      <c r="AK60191" s="121"/>
    </row>
    <row r="60192" spans="37:37" ht="12.75">
      <c r="AK60192" s="121"/>
    </row>
    <row r="60193" spans="37:37" ht="12.75">
      <c r="AK60193" s="121"/>
    </row>
    <row r="60194" spans="37:37" ht="12.75">
      <c r="AK60194" s="121"/>
    </row>
    <row r="60195" spans="37:37" ht="12.75">
      <c r="AK60195" s="121"/>
    </row>
    <row r="60196" spans="37:37" ht="12.75">
      <c r="AK60196" s="121"/>
    </row>
    <row r="60197" spans="37:37" ht="12.75">
      <c r="AK60197" s="121"/>
    </row>
    <row r="60198" spans="37:37" ht="12.75">
      <c r="AK60198" s="121"/>
    </row>
    <row r="60199" spans="37:37" ht="12.75">
      <c r="AK60199" s="121"/>
    </row>
    <row r="60200" spans="37:37" ht="12.75">
      <c r="AK60200" s="121"/>
    </row>
    <row r="60201" spans="37:37" ht="12.75">
      <c r="AK60201" s="121"/>
    </row>
    <row r="60202" spans="37:37" ht="12.75">
      <c r="AK60202" s="121"/>
    </row>
    <row r="60203" spans="37:37" ht="12.75">
      <c r="AK60203" s="121"/>
    </row>
    <row r="60204" spans="37:37" ht="12.75">
      <c r="AK60204" s="121"/>
    </row>
    <row r="60205" spans="37:37" ht="12.75">
      <c r="AK60205" s="121"/>
    </row>
    <row r="60206" spans="37:37" ht="12.75">
      <c r="AK60206" s="121"/>
    </row>
    <row r="60207" spans="37:37" ht="12.75">
      <c r="AK60207" s="121"/>
    </row>
    <row r="60208" spans="37:37" ht="12.75">
      <c r="AK60208" s="121"/>
    </row>
    <row r="60209" spans="37:37" ht="12.75">
      <c r="AK60209" s="121"/>
    </row>
    <row r="60210" spans="37:37" ht="12.75">
      <c r="AK60210" s="121"/>
    </row>
    <row r="60211" spans="37:37" ht="12.75">
      <c r="AK60211" s="121"/>
    </row>
    <row r="60212" spans="37:37" ht="12.75">
      <c r="AK60212" s="121"/>
    </row>
    <row r="60213" spans="37:37" ht="12.75">
      <c r="AK60213" s="121"/>
    </row>
    <row r="60214" spans="37:37" ht="12.75">
      <c r="AK60214" s="121"/>
    </row>
    <row r="60215" spans="37:37" ht="12.75">
      <c r="AK60215" s="121"/>
    </row>
    <row r="60216" spans="37:37" ht="12.75">
      <c r="AK60216" s="121"/>
    </row>
    <row r="60217" spans="37:37" ht="12.75">
      <c r="AK60217" s="121"/>
    </row>
    <row r="60218" spans="37:37" ht="12.75">
      <c r="AK60218" s="121"/>
    </row>
    <row r="60219" spans="37:37" ht="12.75">
      <c r="AK60219" s="121"/>
    </row>
    <row r="60220" spans="37:37" ht="12.75">
      <c r="AK60220" s="121"/>
    </row>
    <row r="60221" spans="37:37" ht="12.75">
      <c r="AK60221" s="121"/>
    </row>
    <row r="60222" spans="37:37" ht="12.75">
      <c r="AK60222" s="121"/>
    </row>
    <row r="60223" spans="37:37" ht="12.75">
      <c r="AK60223" s="121"/>
    </row>
    <row r="60224" spans="37:37" ht="12.75">
      <c r="AK60224" s="121"/>
    </row>
    <row r="60225" spans="37:37" ht="12.75">
      <c r="AK60225" s="121"/>
    </row>
    <row r="60226" spans="37:37" ht="12.75">
      <c r="AK60226" s="121"/>
    </row>
    <row r="60227" spans="37:37" ht="12.75">
      <c r="AK60227" s="121"/>
    </row>
    <row r="60228" spans="37:37" ht="12.75">
      <c r="AK60228" s="121"/>
    </row>
    <row r="60229" spans="37:37" ht="12.75">
      <c r="AK60229" s="121"/>
    </row>
    <row r="60230" spans="37:37" ht="12.75">
      <c r="AK60230" s="121"/>
    </row>
    <row r="60231" spans="37:37" ht="12.75">
      <c r="AK60231" s="121"/>
    </row>
    <row r="60232" spans="37:37" ht="12.75">
      <c r="AK60232" s="121"/>
    </row>
    <row r="60233" spans="37:37" ht="12.75">
      <c r="AK60233" s="121"/>
    </row>
    <row r="60234" spans="37:37" ht="12.75">
      <c r="AK60234" s="121"/>
    </row>
    <row r="60235" spans="37:37" ht="12.75">
      <c r="AK60235" s="121"/>
    </row>
    <row r="60236" spans="37:37" ht="12.75">
      <c r="AK60236" s="121"/>
    </row>
    <row r="60237" spans="37:37" ht="12.75">
      <c r="AK60237" s="121"/>
    </row>
    <row r="60238" spans="37:37" ht="12.75">
      <c r="AK60238" s="121"/>
    </row>
    <row r="60239" spans="37:37" ht="12.75">
      <c r="AK60239" s="121"/>
    </row>
    <row r="60240" spans="37:37" ht="12.75">
      <c r="AK60240" s="121"/>
    </row>
    <row r="60241" spans="37:37" ht="12.75">
      <c r="AK60241" s="121"/>
    </row>
    <row r="60242" spans="37:37" ht="12.75">
      <c r="AK60242" s="121"/>
    </row>
    <row r="60243" spans="37:37" ht="12.75">
      <c r="AK60243" s="121"/>
    </row>
    <row r="60244" spans="37:37" ht="12.75">
      <c r="AK60244" s="121"/>
    </row>
    <row r="60245" spans="37:37" ht="12.75">
      <c r="AK60245" s="121"/>
    </row>
    <row r="60246" spans="37:37" ht="12.75">
      <c r="AK60246" s="121"/>
    </row>
    <row r="60247" spans="37:37" ht="12.75">
      <c r="AK60247" s="121"/>
    </row>
    <row r="60248" spans="37:37" ht="12.75">
      <c r="AK60248" s="121"/>
    </row>
    <row r="60249" spans="37:37" ht="12.75">
      <c r="AK60249" s="121"/>
    </row>
    <row r="60250" spans="37:37" ht="12.75">
      <c r="AK60250" s="121"/>
    </row>
    <row r="60251" spans="37:37" ht="12.75">
      <c r="AK60251" s="121"/>
    </row>
    <row r="60252" spans="37:37" ht="12.75">
      <c r="AK60252" s="121"/>
    </row>
    <row r="60253" spans="37:37" ht="12.75">
      <c r="AK60253" s="121"/>
    </row>
    <row r="60254" spans="37:37" ht="12.75">
      <c r="AK60254" s="121"/>
    </row>
    <row r="60255" spans="37:37" ht="12.75">
      <c r="AK60255" s="121"/>
    </row>
    <row r="60256" spans="37:37" ht="12.75">
      <c r="AK60256" s="121"/>
    </row>
    <row r="60257" spans="37:37" ht="12.75">
      <c r="AK60257" s="121"/>
    </row>
    <row r="60258" spans="37:37" ht="12.75">
      <c r="AK60258" s="121"/>
    </row>
    <row r="60259" spans="37:37" ht="12.75">
      <c r="AK60259" s="121"/>
    </row>
    <row r="60260" spans="37:37" ht="12.75">
      <c r="AK60260" s="121"/>
    </row>
    <row r="60261" spans="37:37" ht="12.75">
      <c r="AK60261" s="121"/>
    </row>
    <row r="60262" spans="37:37" ht="12.75">
      <c r="AK60262" s="121"/>
    </row>
    <row r="60263" spans="37:37" ht="12.75">
      <c r="AK60263" s="121"/>
    </row>
    <row r="60264" spans="37:37" ht="12.75">
      <c r="AK60264" s="121"/>
    </row>
    <row r="60265" spans="37:37" ht="12.75">
      <c r="AK60265" s="121"/>
    </row>
    <row r="60266" spans="37:37" ht="12.75">
      <c r="AK60266" s="121"/>
    </row>
    <row r="60267" spans="37:37" ht="12.75">
      <c r="AK60267" s="121"/>
    </row>
    <row r="60268" spans="37:37" ht="12.75">
      <c r="AK60268" s="121"/>
    </row>
    <row r="60269" spans="37:37" ht="12.75">
      <c r="AK60269" s="121"/>
    </row>
    <row r="60270" spans="37:37" ht="12.75">
      <c r="AK60270" s="121"/>
    </row>
    <row r="60271" spans="37:37" ht="12.75">
      <c r="AK60271" s="121"/>
    </row>
    <row r="60272" spans="37:37" ht="12.75">
      <c r="AK60272" s="121"/>
    </row>
    <row r="60273" spans="37:37" ht="12.75">
      <c r="AK60273" s="121"/>
    </row>
    <row r="60274" spans="37:37" ht="12.75">
      <c r="AK60274" s="121"/>
    </row>
    <row r="60275" spans="37:37" ht="12.75">
      <c r="AK60275" s="121"/>
    </row>
    <row r="60276" spans="37:37" ht="12.75">
      <c r="AK60276" s="121"/>
    </row>
    <row r="60277" spans="37:37" ht="12.75">
      <c r="AK60277" s="121"/>
    </row>
    <row r="60278" spans="37:37" ht="12.75">
      <c r="AK60278" s="121"/>
    </row>
    <row r="60279" spans="37:37" ht="12.75">
      <c r="AK60279" s="121"/>
    </row>
    <row r="60280" spans="37:37" ht="12.75">
      <c r="AK60280" s="121"/>
    </row>
    <row r="60281" spans="37:37" ht="12.75">
      <c r="AK60281" s="121"/>
    </row>
    <row r="60282" spans="37:37" ht="12.75">
      <c r="AK60282" s="121"/>
    </row>
    <row r="60283" spans="37:37" ht="12.75">
      <c r="AK60283" s="121"/>
    </row>
    <row r="60284" spans="37:37" ht="12.75">
      <c r="AK60284" s="121"/>
    </row>
    <row r="60285" spans="37:37" ht="12.75">
      <c r="AK60285" s="121"/>
    </row>
    <row r="60286" spans="37:37" ht="12.75">
      <c r="AK60286" s="121"/>
    </row>
    <row r="60287" spans="37:37" ht="12.75">
      <c r="AK60287" s="121"/>
    </row>
    <row r="60288" spans="37:37" ht="12.75">
      <c r="AK60288" s="121"/>
    </row>
    <row r="60289" spans="37:37" ht="12.75">
      <c r="AK60289" s="121"/>
    </row>
    <row r="60290" spans="37:37" ht="12.75">
      <c r="AK60290" s="121"/>
    </row>
    <row r="60291" spans="37:37" ht="12.75">
      <c r="AK60291" s="121"/>
    </row>
    <row r="60292" spans="37:37" ht="12.75">
      <c r="AK60292" s="121"/>
    </row>
    <row r="60293" spans="37:37" ht="12.75">
      <c r="AK60293" s="121"/>
    </row>
    <row r="60294" spans="37:37" ht="12.75">
      <c r="AK60294" s="121"/>
    </row>
    <row r="60295" spans="37:37" ht="12.75">
      <c r="AK60295" s="121"/>
    </row>
    <row r="60296" spans="37:37" ht="12.75">
      <c r="AK60296" s="121"/>
    </row>
    <row r="60297" spans="37:37" ht="12.75">
      <c r="AK60297" s="121"/>
    </row>
    <row r="60298" spans="37:37" ht="12.75">
      <c r="AK60298" s="121"/>
    </row>
    <row r="60299" spans="37:37" ht="12.75">
      <c r="AK60299" s="121"/>
    </row>
    <row r="60300" spans="37:37" ht="12.75">
      <c r="AK60300" s="121"/>
    </row>
    <row r="60301" spans="37:37" ht="12.75">
      <c r="AK60301" s="121"/>
    </row>
    <row r="60302" spans="37:37" ht="12.75">
      <c r="AK60302" s="121"/>
    </row>
    <row r="60303" spans="37:37" ht="12.75">
      <c r="AK60303" s="121"/>
    </row>
    <row r="60304" spans="37:37" ht="12.75">
      <c r="AK60304" s="121"/>
    </row>
    <row r="60305" spans="37:37" ht="12.75">
      <c r="AK60305" s="121"/>
    </row>
    <row r="60306" spans="37:37" ht="12.75">
      <c r="AK60306" s="121"/>
    </row>
    <row r="60307" spans="37:37" ht="12.75">
      <c r="AK60307" s="121"/>
    </row>
    <row r="60308" spans="37:37" ht="12.75">
      <c r="AK60308" s="121"/>
    </row>
    <row r="60309" spans="37:37" ht="12.75">
      <c r="AK60309" s="121"/>
    </row>
    <row r="60310" spans="37:37" ht="12.75">
      <c r="AK60310" s="121"/>
    </row>
    <row r="60311" spans="37:37" ht="12.75">
      <c r="AK60311" s="121"/>
    </row>
    <row r="60312" spans="37:37" ht="12.75">
      <c r="AK60312" s="121"/>
    </row>
    <row r="60313" spans="37:37" ht="12.75">
      <c r="AK60313" s="121"/>
    </row>
    <row r="60314" spans="37:37" ht="12.75">
      <c r="AK60314" s="121"/>
    </row>
    <row r="60315" spans="37:37" ht="12.75">
      <c r="AK60315" s="121"/>
    </row>
    <row r="60316" spans="37:37" ht="12.75">
      <c r="AK60316" s="121"/>
    </row>
    <row r="60317" spans="37:37" ht="12.75">
      <c r="AK60317" s="121"/>
    </row>
    <row r="60318" spans="37:37" ht="12.75">
      <c r="AK60318" s="121"/>
    </row>
    <row r="60319" spans="37:37" ht="12.75">
      <c r="AK60319" s="121"/>
    </row>
    <row r="60320" spans="37:37" ht="12.75">
      <c r="AK60320" s="121"/>
    </row>
    <row r="60321" spans="37:37" ht="12.75">
      <c r="AK60321" s="121"/>
    </row>
    <row r="60322" spans="37:37" ht="12.75">
      <c r="AK60322" s="121"/>
    </row>
    <row r="60323" spans="37:37" ht="12.75">
      <c r="AK60323" s="121"/>
    </row>
    <row r="60324" spans="37:37" ht="12.75">
      <c r="AK60324" s="121"/>
    </row>
    <row r="60325" spans="37:37" ht="12.75">
      <c r="AK60325" s="121"/>
    </row>
    <row r="60326" spans="37:37" ht="12.75">
      <c r="AK60326" s="121"/>
    </row>
    <row r="60327" spans="37:37" ht="12.75">
      <c r="AK60327" s="121"/>
    </row>
    <row r="60328" spans="37:37" ht="12.75">
      <c r="AK60328" s="121"/>
    </row>
    <row r="60329" spans="37:37" ht="12.75">
      <c r="AK60329" s="121"/>
    </row>
    <row r="60330" spans="37:37" ht="12.75">
      <c r="AK60330" s="121"/>
    </row>
    <row r="60331" spans="37:37" ht="12.75">
      <c r="AK60331" s="121"/>
    </row>
    <row r="60332" spans="37:37" ht="12.75">
      <c r="AK60332" s="121"/>
    </row>
    <row r="60333" spans="37:37" ht="12.75">
      <c r="AK60333" s="121"/>
    </row>
    <row r="60334" spans="37:37" ht="12.75">
      <c r="AK60334" s="121"/>
    </row>
    <row r="60335" spans="37:37" ht="12.75">
      <c r="AK60335" s="121"/>
    </row>
    <row r="60336" spans="37:37" ht="12.75">
      <c r="AK60336" s="121"/>
    </row>
    <row r="60337" spans="37:37" ht="12.75">
      <c r="AK60337" s="121"/>
    </row>
    <row r="60338" spans="37:37" ht="12.75">
      <c r="AK60338" s="121"/>
    </row>
    <row r="60339" spans="37:37" ht="12.75">
      <c r="AK60339" s="121"/>
    </row>
    <row r="60340" spans="37:37" ht="12.75">
      <c r="AK60340" s="121"/>
    </row>
    <row r="60341" spans="37:37" ht="12.75">
      <c r="AK60341" s="121"/>
    </row>
    <row r="60342" spans="37:37" ht="12.75">
      <c r="AK60342" s="121"/>
    </row>
    <row r="60343" spans="37:37" ht="12.75">
      <c r="AK60343" s="121"/>
    </row>
    <row r="60344" spans="37:37" ht="12.75">
      <c r="AK60344" s="121"/>
    </row>
    <row r="60345" spans="37:37" ht="12.75">
      <c r="AK60345" s="121"/>
    </row>
    <row r="60346" spans="37:37" ht="12.75">
      <c r="AK60346" s="121"/>
    </row>
    <row r="60347" spans="37:37" ht="12.75">
      <c r="AK60347" s="121"/>
    </row>
    <row r="60348" spans="37:37" ht="12.75">
      <c r="AK60348" s="121"/>
    </row>
    <row r="60349" spans="37:37" ht="12.75">
      <c r="AK60349" s="121"/>
    </row>
    <row r="60350" spans="37:37" ht="12.75">
      <c r="AK60350" s="121"/>
    </row>
    <row r="60351" spans="37:37" ht="12.75">
      <c r="AK60351" s="121"/>
    </row>
    <row r="60352" spans="37:37" ht="12.75">
      <c r="AK60352" s="121"/>
    </row>
    <row r="60353" spans="37:37" ht="12.75">
      <c r="AK60353" s="121"/>
    </row>
    <row r="60354" spans="37:37" ht="12.75">
      <c r="AK60354" s="121"/>
    </row>
    <row r="60355" spans="37:37" ht="12.75">
      <c r="AK60355" s="121"/>
    </row>
    <row r="60356" spans="37:37" ht="12.75">
      <c r="AK60356" s="121"/>
    </row>
    <row r="60357" spans="37:37" ht="12.75">
      <c r="AK60357" s="121"/>
    </row>
    <row r="60358" spans="37:37" ht="12.75">
      <c r="AK60358" s="121"/>
    </row>
    <row r="60359" spans="37:37" ht="12.75">
      <c r="AK60359" s="121"/>
    </row>
    <row r="60360" spans="37:37" ht="12.75">
      <c r="AK60360" s="121"/>
    </row>
    <row r="60361" spans="37:37" ht="12.75">
      <c r="AK60361" s="121"/>
    </row>
    <row r="60362" spans="37:37" ht="12.75">
      <c r="AK60362" s="121"/>
    </row>
    <row r="60363" spans="37:37" ht="12.75">
      <c r="AK60363" s="121"/>
    </row>
    <row r="60364" spans="37:37" ht="12.75">
      <c r="AK60364" s="121"/>
    </row>
    <row r="60365" spans="37:37" ht="12.75">
      <c r="AK60365" s="121"/>
    </row>
    <row r="60366" spans="37:37" ht="12.75">
      <c r="AK60366" s="121"/>
    </row>
    <row r="60367" spans="37:37" ht="12.75">
      <c r="AK60367" s="121"/>
    </row>
    <row r="60368" spans="37:37" ht="12.75">
      <c r="AK60368" s="121"/>
    </row>
    <row r="60369" spans="37:37" ht="12.75">
      <c r="AK60369" s="121"/>
    </row>
    <row r="60370" spans="37:37" ht="12.75">
      <c r="AK60370" s="121"/>
    </row>
    <row r="60371" spans="37:37" ht="12.75">
      <c r="AK60371" s="121"/>
    </row>
    <row r="60372" spans="37:37" ht="12.75">
      <c r="AK60372" s="121"/>
    </row>
    <row r="60373" spans="37:37" ht="12.75">
      <c r="AK60373" s="121"/>
    </row>
    <row r="60374" spans="37:37" ht="12.75">
      <c r="AK60374" s="121"/>
    </row>
    <row r="60375" spans="37:37" ht="12.75">
      <c r="AK60375" s="121"/>
    </row>
    <row r="60376" spans="37:37" ht="12.75">
      <c r="AK60376" s="121"/>
    </row>
    <row r="60377" spans="37:37" ht="12.75">
      <c r="AK60377" s="121"/>
    </row>
    <row r="60378" spans="37:37" ht="12.75">
      <c r="AK60378" s="121"/>
    </row>
    <row r="60379" spans="37:37" ht="12.75">
      <c r="AK60379" s="121"/>
    </row>
    <row r="60380" spans="37:37" ht="12.75">
      <c r="AK60380" s="121"/>
    </row>
    <row r="60381" spans="37:37" ht="12.75">
      <c r="AK60381" s="121"/>
    </row>
    <row r="60382" spans="37:37" ht="12.75">
      <c r="AK60382" s="121"/>
    </row>
    <row r="60383" spans="37:37" ht="12.75">
      <c r="AK60383" s="121"/>
    </row>
    <row r="60384" spans="37:37" ht="12.75">
      <c r="AK60384" s="121"/>
    </row>
    <row r="60385" spans="37:37" ht="12.75">
      <c r="AK60385" s="121"/>
    </row>
    <row r="60386" spans="37:37" ht="12.75">
      <c r="AK60386" s="121"/>
    </row>
    <row r="60387" spans="37:37" ht="12.75">
      <c r="AK60387" s="121"/>
    </row>
    <row r="60388" spans="37:37" ht="12.75">
      <c r="AK60388" s="121"/>
    </row>
    <row r="60389" spans="37:37" ht="12.75">
      <c r="AK60389" s="121"/>
    </row>
    <row r="60390" spans="37:37" ht="12.75">
      <c r="AK60390" s="121"/>
    </row>
    <row r="60391" spans="37:37" ht="12.75">
      <c r="AK60391" s="121"/>
    </row>
    <row r="60392" spans="37:37" ht="12.75">
      <c r="AK60392" s="121"/>
    </row>
    <row r="60393" spans="37:37" ht="12.75">
      <c r="AK60393" s="121"/>
    </row>
    <row r="60394" spans="37:37" ht="12.75">
      <c r="AK60394" s="121"/>
    </row>
    <row r="60395" spans="37:37" ht="12.75">
      <c r="AK60395" s="121"/>
    </row>
    <row r="60396" spans="37:37" ht="12.75">
      <c r="AK60396" s="121"/>
    </row>
    <row r="60397" spans="37:37" ht="12.75">
      <c r="AK60397" s="121"/>
    </row>
    <row r="60398" spans="37:37" ht="12.75">
      <c r="AK60398" s="121"/>
    </row>
    <row r="60399" spans="37:37" ht="12.75">
      <c r="AK60399" s="121"/>
    </row>
    <row r="60400" spans="37:37" ht="12.75">
      <c r="AK60400" s="121"/>
    </row>
    <row r="60401" spans="37:37" ht="12.75">
      <c r="AK60401" s="121"/>
    </row>
    <row r="60402" spans="37:37" ht="12.75">
      <c r="AK60402" s="121"/>
    </row>
    <row r="60403" spans="37:37" ht="12.75">
      <c r="AK60403" s="121"/>
    </row>
    <row r="60404" spans="37:37" ht="12.75">
      <c r="AK60404" s="121"/>
    </row>
    <row r="60405" spans="37:37" ht="12.75">
      <c r="AK60405" s="121"/>
    </row>
    <row r="60406" spans="37:37" ht="12.75">
      <c r="AK60406" s="121"/>
    </row>
    <row r="60407" spans="37:37" ht="12.75">
      <c r="AK60407" s="121"/>
    </row>
    <row r="60408" spans="37:37" ht="12.75">
      <c r="AK60408" s="121"/>
    </row>
    <row r="60409" spans="37:37" ht="12.75">
      <c r="AK60409" s="121"/>
    </row>
    <row r="60410" spans="37:37" ht="12.75">
      <c r="AK60410" s="121"/>
    </row>
    <row r="60411" spans="37:37" ht="12.75">
      <c r="AK60411" s="121"/>
    </row>
    <row r="60412" spans="37:37" ht="12.75">
      <c r="AK60412" s="121"/>
    </row>
    <row r="60413" spans="37:37" ht="12.75">
      <c r="AK60413" s="121"/>
    </row>
    <row r="60414" spans="37:37" ht="12.75">
      <c r="AK60414" s="121"/>
    </row>
    <row r="60415" spans="37:37" ht="12.75">
      <c r="AK60415" s="121"/>
    </row>
    <row r="60416" spans="37:37" ht="12.75">
      <c r="AK60416" s="121"/>
    </row>
    <row r="60417" spans="37:37" ht="12.75">
      <c r="AK60417" s="121"/>
    </row>
    <row r="60418" spans="37:37" ht="12.75">
      <c r="AK60418" s="121"/>
    </row>
    <row r="60419" spans="37:37" ht="12.75">
      <c r="AK60419" s="121"/>
    </row>
    <row r="60420" spans="37:37" ht="12.75">
      <c r="AK60420" s="121"/>
    </row>
    <row r="60421" spans="37:37" ht="12.75">
      <c r="AK60421" s="121"/>
    </row>
    <row r="60422" spans="37:37" ht="12.75">
      <c r="AK60422" s="121"/>
    </row>
    <row r="60423" spans="37:37" ht="12.75">
      <c r="AK60423" s="121"/>
    </row>
    <row r="60424" spans="37:37" ht="12.75">
      <c r="AK60424" s="121"/>
    </row>
    <row r="60425" spans="37:37" ht="12.75">
      <c r="AK60425" s="121"/>
    </row>
    <row r="60426" spans="37:37" ht="12.75">
      <c r="AK60426" s="121"/>
    </row>
    <row r="60427" spans="37:37" ht="12.75">
      <c r="AK60427" s="121"/>
    </row>
    <row r="60428" spans="37:37" ht="12.75">
      <c r="AK60428" s="121"/>
    </row>
    <row r="60429" spans="37:37" ht="12.75">
      <c r="AK60429" s="121"/>
    </row>
    <row r="60430" spans="37:37" ht="12.75">
      <c r="AK60430" s="121"/>
    </row>
    <row r="60431" spans="37:37" ht="12.75">
      <c r="AK60431" s="121"/>
    </row>
    <row r="60432" spans="37:37" ht="12.75">
      <c r="AK60432" s="121"/>
    </row>
    <row r="60433" spans="37:37" ht="12.75">
      <c r="AK60433" s="121"/>
    </row>
    <row r="60434" spans="37:37" ht="12.75">
      <c r="AK60434" s="121"/>
    </row>
    <row r="60435" spans="37:37" ht="12.75">
      <c r="AK60435" s="121"/>
    </row>
    <row r="60436" spans="37:37" ht="12.75">
      <c r="AK60436" s="121"/>
    </row>
    <row r="60437" spans="37:37" ht="12.75">
      <c r="AK60437" s="121"/>
    </row>
    <row r="60438" spans="37:37" ht="12.75">
      <c r="AK60438" s="121"/>
    </row>
    <row r="60439" spans="37:37" ht="12.75">
      <c r="AK60439" s="121"/>
    </row>
    <row r="60440" spans="37:37" ht="12.75">
      <c r="AK60440" s="121"/>
    </row>
    <row r="60441" spans="37:37" ht="12.75">
      <c r="AK60441" s="121"/>
    </row>
    <row r="60442" spans="37:37" ht="12.75">
      <c r="AK60442" s="121"/>
    </row>
    <row r="60443" spans="37:37" ht="12.75">
      <c r="AK60443" s="121"/>
    </row>
    <row r="60444" spans="37:37" ht="12.75">
      <c r="AK60444" s="121"/>
    </row>
    <row r="60445" spans="37:37" ht="12.75">
      <c r="AK60445" s="121"/>
    </row>
    <row r="60446" spans="37:37" ht="12.75">
      <c r="AK60446" s="121"/>
    </row>
    <row r="60447" spans="37:37" ht="12.75">
      <c r="AK60447" s="121"/>
    </row>
    <row r="60448" spans="37:37" ht="12.75">
      <c r="AK60448" s="121"/>
    </row>
    <row r="60449" spans="37:37" ht="12.75">
      <c r="AK60449" s="121"/>
    </row>
    <row r="60450" spans="37:37" ht="12.75">
      <c r="AK60450" s="121"/>
    </row>
    <row r="60451" spans="37:37" ht="12.75">
      <c r="AK60451" s="121"/>
    </row>
    <row r="60452" spans="37:37" ht="12.75">
      <c r="AK60452" s="121"/>
    </row>
    <row r="60453" spans="37:37" ht="12.75">
      <c r="AK60453" s="121"/>
    </row>
    <row r="60454" spans="37:37" ht="12.75">
      <c r="AK60454" s="121"/>
    </row>
    <row r="60455" spans="37:37" ht="12.75">
      <c r="AK60455" s="121"/>
    </row>
    <row r="60456" spans="37:37" ht="12.75">
      <c r="AK60456" s="121"/>
    </row>
    <row r="60457" spans="37:37" ht="12.75">
      <c r="AK60457" s="121"/>
    </row>
    <row r="60458" spans="37:37" ht="12.75">
      <c r="AK60458" s="121"/>
    </row>
    <row r="60459" spans="37:37" ht="12.75">
      <c r="AK60459" s="121"/>
    </row>
    <row r="60460" spans="37:37" ht="12.75">
      <c r="AK60460" s="121"/>
    </row>
    <row r="60461" spans="37:37" ht="12.75">
      <c r="AK60461" s="121"/>
    </row>
    <row r="60462" spans="37:37" ht="12.75">
      <c r="AK60462" s="121"/>
    </row>
    <row r="60463" spans="37:37" ht="12.75">
      <c r="AK60463" s="121"/>
    </row>
    <row r="60464" spans="37:37" ht="12.75">
      <c r="AK60464" s="121"/>
    </row>
    <row r="60465" spans="37:37" ht="12.75">
      <c r="AK60465" s="121"/>
    </row>
    <row r="60466" spans="37:37" ht="12.75">
      <c r="AK60466" s="121"/>
    </row>
    <row r="60467" spans="37:37" ht="12.75">
      <c r="AK60467" s="121"/>
    </row>
    <row r="60468" spans="37:37" ht="12.75">
      <c r="AK60468" s="121"/>
    </row>
    <row r="60469" spans="37:37" ht="12.75">
      <c r="AK60469" s="121"/>
    </row>
    <row r="60470" spans="37:37" ht="12.75">
      <c r="AK60470" s="121"/>
    </row>
    <row r="60471" spans="37:37" ht="12.75">
      <c r="AK60471" s="121"/>
    </row>
    <row r="60472" spans="37:37" ht="12.75">
      <c r="AK60472" s="121"/>
    </row>
    <row r="60473" spans="37:37" ht="12.75">
      <c r="AK60473" s="121"/>
    </row>
    <row r="60474" spans="37:37" ht="12.75">
      <c r="AK60474" s="121"/>
    </row>
    <row r="60475" spans="37:37" ht="12.75">
      <c r="AK60475" s="121"/>
    </row>
    <row r="60476" spans="37:37" ht="12.75">
      <c r="AK60476" s="121"/>
    </row>
    <row r="60477" spans="37:37" ht="12.75">
      <c r="AK60477" s="121"/>
    </row>
    <row r="60478" spans="37:37" ht="12.75">
      <c r="AK60478" s="121"/>
    </row>
    <row r="60479" spans="37:37" ht="12.75">
      <c r="AK60479" s="121"/>
    </row>
    <row r="60480" spans="37:37" ht="12.75">
      <c r="AK60480" s="121"/>
    </row>
    <row r="60481" spans="37:37" ht="12.75">
      <c r="AK60481" s="121"/>
    </row>
    <row r="60482" spans="37:37" ht="12.75">
      <c r="AK60482" s="121"/>
    </row>
    <row r="60483" spans="37:37" ht="12.75">
      <c r="AK60483" s="121"/>
    </row>
    <row r="60484" spans="37:37" ht="12.75">
      <c r="AK60484" s="121"/>
    </row>
    <row r="60485" spans="37:37" ht="12.75">
      <c r="AK60485" s="121"/>
    </row>
    <row r="60486" spans="37:37" ht="12.75">
      <c r="AK60486" s="121"/>
    </row>
    <row r="60487" spans="37:37" ht="12.75">
      <c r="AK60487" s="121"/>
    </row>
    <row r="60488" spans="37:37" ht="12.75">
      <c r="AK60488" s="121"/>
    </row>
    <row r="60489" spans="37:37" ht="12.75">
      <c r="AK60489" s="121"/>
    </row>
    <row r="60490" spans="37:37" ht="12.75">
      <c r="AK60490" s="121"/>
    </row>
    <row r="60491" spans="37:37" ht="12.75">
      <c r="AK60491" s="121"/>
    </row>
    <row r="60492" spans="37:37" ht="12.75">
      <c r="AK60492" s="121"/>
    </row>
    <row r="60493" spans="37:37" ht="12.75">
      <c r="AK60493" s="121"/>
    </row>
    <row r="60494" spans="37:37" ht="12.75">
      <c r="AK60494" s="121"/>
    </row>
    <row r="60495" spans="37:37" ht="12.75">
      <c r="AK60495" s="121"/>
    </row>
    <row r="60496" spans="37:37" ht="12.75">
      <c r="AK60496" s="121"/>
    </row>
    <row r="60497" spans="37:37" ht="12.75">
      <c r="AK60497" s="121"/>
    </row>
    <row r="60498" spans="37:37" ht="12.75">
      <c r="AK60498" s="121"/>
    </row>
    <row r="60499" spans="37:37" ht="12.75">
      <c r="AK60499" s="121"/>
    </row>
    <row r="60500" spans="37:37" ht="12.75">
      <c r="AK60500" s="121"/>
    </row>
    <row r="60501" spans="37:37" ht="12.75">
      <c r="AK60501" s="121"/>
    </row>
    <row r="60502" spans="37:37" ht="12.75">
      <c r="AK60502" s="121"/>
    </row>
    <row r="60503" spans="37:37" ht="12.75">
      <c r="AK60503" s="121"/>
    </row>
    <row r="60504" spans="37:37" ht="12.75">
      <c r="AK60504" s="121"/>
    </row>
    <row r="60505" spans="37:37" ht="12.75">
      <c r="AK60505" s="121"/>
    </row>
    <row r="60506" spans="37:37" ht="12.75">
      <c r="AK60506" s="121"/>
    </row>
    <row r="60507" spans="37:37" ht="12.75">
      <c r="AK60507" s="121"/>
    </row>
    <row r="60508" spans="37:37" ht="12.75">
      <c r="AK60508" s="121"/>
    </row>
    <row r="60509" spans="37:37" ht="12.75">
      <c r="AK60509" s="121"/>
    </row>
    <row r="60510" spans="37:37" ht="12.75">
      <c r="AK60510" s="121"/>
    </row>
    <row r="60511" spans="37:37" ht="12.75">
      <c r="AK60511" s="121"/>
    </row>
    <row r="60512" spans="37:37" ht="12.75">
      <c r="AK60512" s="121"/>
    </row>
    <row r="60513" spans="37:37" ht="12.75">
      <c r="AK60513" s="121"/>
    </row>
    <row r="60514" spans="37:37" ht="12.75">
      <c r="AK60514" s="121"/>
    </row>
    <row r="60515" spans="37:37" ht="12.75">
      <c r="AK60515" s="121"/>
    </row>
    <row r="60516" spans="37:37" ht="12.75">
      <c r="AK60516" s="121"/>
    </row>
    <row r="60517" spans="37:37" ht="12.75">
      <c r="AK60517" s="121"/>
    </row>
    <row r="60518" spans="37:37" ht="12.75">
      <c r="AK60518" s="121"/>
    </row>
    <row r="60519" spans="37:37" ht="12.75">
      <c r="AK60519" s="121"/>
    </row>
    <row r="60520" spans="37:37" ht="12.75">
      <c r="AK60520" s="121"/>
    </row>
    <row r="60521" spans="37:37" ht="12.75">
      <c r="AK60521" s="121"/>
    </row>
    <row r="60522" spans="37:37" ht="12.75">
      <c r="AK60522" s="121"/>
    </row>
    <row r="60523" spans="37:37" ht="12.75">
      <c r="AK60523" s="121"/>
    </row>
    <row r="60524" spans="37:37" ht="12.75">
      <c r="AK60524" s="121"/>
    </row>
    <row r="60525" spans="37:37" ht="12.75">
      <c r="AK60525" s="121"/>
    </row>
    <row r="60526" spans="37:37" ht="12.75">
      <c r="AK60526" s="121"/>
    </row>
    <row r="60527" spans="37:37" ht="12.75">
      <c r="AK60527" s="121"/>
    </row>
    <row r="60528" spans="37:37" ht="12.75">
      <c r="AK60528" s="121"/>
    </row>
    <row r="60529" spans="37:37" ht="12.75">
      <c r="AK60529" s="121"/>
    </row>
    <row r="60530" spans="37:37" ht="12.75">
      <c r="AK60530" s="121"/>
    </row>
    <row r="60531" spans="37:37" ht="12.75">
      <c r="AK60531" s="121"/>
    </row>
    <row r="60532" spans="37:37" ht="12.75">
      <c r="AK60532" s="121"/>
    </row>
    <row r="60533" spans="37:37" ht="12.75">
      <c r="AK60533" s="121"/>
    </row>
    <row r="60534" spans="37:37" ht="12.75">
      <c r="AK60534" s="121"/>
    </row>
    <row r="60535" spans="37:37" ht="12.75">
      <c r="AK60535" s="121"/>
    </row>
    <row r="60536" spans="37:37" ht="12.75">
      <c r="AK60536" s="121"/>
    </row>
    <row r="60537" spans="37:37" ht="12.75">
      <c r="AK60537" s="121"/>
    </row>
    <row r="60538" spans="37:37" ht="12.75">
      <c r="AK60538" s="121"/>
    </row>
    <row r="60539" spans="37:37" ht="12.75">
      <c r="AK60539" s="121"/>
    </row>
    <row r="60540" spans="37:37" ht="12.75">
      <c r="AK60540" s="121"/>
    </row>
    <row r="60541" spans="37:37" ht="12.75">
      <c r="AK60541" s="121"/>
    </row>
    <row r="60542" spans="37:37" ht="12.75">
      <c r="AK60542" s="121"/>
    </row>
    <row r="60543" spans="37:37" ht="12.75">
      <c r="AK60543" s="121"/>
    </row>
    <row r="60544" spans="37:37" ht="12.75">
      <c r="AK60544" s="121"/>
    </row>
    <row r="60545" spans="37:37" ht="12.75">
      <c r="AK60545" s="121"/>
    </row>
    <row r="60546" spans="37:37" ht="12.75">
      <c r="AK60546" s="121"/>
    </row>
    <row r="60547" spans="37:37" ht="12.75">
      <c r="AK60547" s="121"/>
    </row>
    <row r="60548" spans="37:37" ht="12.75">
      <c r="AK60548" s="121"/>
    </row>
    <row r="60549" spans="37:37" ht="12.75">
      <c r="AK60549" s="121"/>
    </row>
    <row r="60550" spans="37:37" ht="12.75">
      <c r="AK60550" s="121"/>
    </row>
    <row r="60551" spans="37:37" ht="12.75">
      <c r="AK60551" s="121"/>
    </row>
    <row r="60552" spans="37:37" ht="12.75">
      <c r="AK60552" s="121"/>
    </row>
    <row r="60553" spans="37:37" ht="12.75">
      <c r="AK60553" s="121"/>
    </row>
    <row r="60554" spans="37:37" ht="12.75">
      <c r="AK60554" s="121"/>
    </row>
    <row r="60555" spans="37:37" ht="12.75">
      <c r="AK60555" s="121"/>
    </row>
    <row r="60556" spans="37:37" ht="12.75">
      <c r="AK60556" s="121"/>
    </row>
    <row r="60557" spans="37:37" ht="12.75">
      <c r="AK60557" s="121"/>
    </row>
    <row r="60558" spans="37:37" ht="12.75">
      <c r="AK60558" s="121"/>
    </row>
    <row r="60559" spans="37:37" ht="12.75">
      <c r="AK60559" s="121"/>
    </row>
    <row r="60560" spans="37:37" ht="12.75">
      <c r="AK60560" s="121"/>
    </row>
    <row r="60561" spans="37:37" ht="12.75">
      <c r="AK60561" s="121"/>
    </row>
    <row r="60562" spans="37:37" ht="12.75">
      <c r="AK60562" s="121"/>
    </row>
    <row r="60563" spans="37:37" ht="12.75">
      <c r="AK60563" s="121"/>
    </row>
    <row r="60564" spans="37:37" ht="12.75">
      <c r="AK60564" s="121"/>
    </row>
    <row r="60565" spans="37:37" ht="12.75">
      <c r="AK60565" s="121"/>
    </row>
    <row r="60566" spans="37:37" ht="12.75">
      <c r="AK60566" s="121"/>
    </row>
    <row r="60567" spans="37:37" ht="12.75">
      <c r="AK60567" s="121"/>
    </row>
    <row r="60568" spans="37:37" ht="12.75">
      <c r="AK60568" s="121"/>
    </row>
    <row r="60569" spans="37:37" ht="12.75">
      <c r="AK60569" s="121"/>
    </row>
    <row r="60570" spans="37:37" ht="12.75">
      <c r="AK60570" s="121"/>
    </row>
    <row r="60571" spans="37:37" ht="12.75">
      <c r="AK60571" s="121"/>
    </row>
    <row r="60572" spans="37:37" ht="12.75">
      <c r="AK60572" s="121"/>
    </row>
    <row r="60573" spans="37:37" ht="12.75">
      <c r="AK60573" s="121"/>
    </row>
    <row r="60574" spans="37:37" ht="12.75">
      <c r="AK60574" s="121"/>
    </row>
    <row r="60575" spans="37:37" ht="12.75">
      <c r="AK60575" s="121"/>
    </row>
    <row r="60576" spans="37:37" ht="12.75">
      <c r="AK60576" s="121"/>
    </row>
    <row r="60577" spans="37:37" ht="12.75">
      <c r="AK60577" s="121"/>
    </row>
    <row r="60578" spans="37:37" ht="12.75">
      <c r="AK60578" s="121"/>
    </row>
    <row r="60579" spans="37:37" ht="12.75">
      <c r="AK60579" s="121"/>
    </row>
    <row r="60580" spans="37:37" ht="12.75">
      <c r="AK60580" s="121"/>
    </row>
    <row r="60581" spans="37:37" ht="12.75">
      <c r="AK60581" s="121"/>
    </row>
    <row r="60582" spans="37:37" ht="12.75">
      <c r="AK60582" s="121"/>
    </row>
    <row r="60583" spans="37:37" ht="12.75">
      <c r="AK60583" s="121"/>
    </row>
    <row r="60584" spans="37:37" ht="12.75">
      <c r="AK60584" s="121"/>
    </row>
    <row r="60585" spans="37:37" ht="12.75">
      <c r="AK60585" s="121"/>
    </row>
    <row r="60586" spans="37:37" ht="12.75">
      <c r="AK60586" s="121"/>
    </row>
    <row r="60587" spans="37:37" ht="12.75">
      <c r="AK60587" s="121"/>
    </row>
    <row r="60588" spans="37:37" ht="12.75">
      <c r="AK60588" s="121"/>
    </row>
    <row r="60589" spans="37:37" ht="12.75">
      <c r="AK60589" s="121"/>
    </row>
    <row r="60590" spans="37:37" ht="12.75">
      <c r="AK60590" s="121"/>
    </row>
    <row r="60591" spans="37:37" ht="12.75">
      <c r="AK60591" s="121"/>
    </row>
    <row r="60592" spans="37:37" ht="12.75">
      <c r="AK60592" s="121"/>
    </row>
    <row r="60593" spans="37:37" ht="12.75">
      <c r="AK60593" s="121"/>
    </row>
    <row r="60594" spans="37:37" ht="12.75">
      <c r="AK60594" s="121"/>
    </row>
    <row r="60595" spans="37:37" ht="12.75">
      <c r="AK60595" s="121"/>
    </row>
    <row r="60596" spans="37:37" ht="12.75">
      <c r="AK60596" s="121"/>
    </row>
    <row r="60597" spans="37:37" ht="12.75">
      <c r="AK60597" s="121"/>
    </row>
    <row r="60598" spans="37:37" ht="12.75">
      <c r="AK60598" s="121"/>
    </row>
    <row r="60599" spans="37:37" ht="12.75">
      <c r="AK60599" s="121"/>
    </row>
    <row r="60600" spans="37:37" ht="12.75">
      <c r="AK60600" s="121"/>
    </row>
    <row r="60601" spans="37:37" ht="12.75">
      <c r="AK60601" s="121"/>
    </row>
    <row r="60602" spans="37:37" ht="12.75">
      <c r="AK60602" s="121"/>
    </row>
    <row r="60603" spans="37:37" ht="12.75">
      <c r="AK60603" s="121"/>
    </row>
    <row r="60604" spans="37:37" ht="12.75">
      <c r="AK60604" s="121"/>
    </row>
    <row r="60605" spans="37:37" ht="12.75">
      <c r="AK60605" s="121"/>
    </row>
    <row r="60606" spans="37:37" ht="12.75">
      <c r="AK60606" s="121"/>
    </row>
    <row r="60607" spans="37:37" ht="12.75">
      <c r="AK60607" s="121"/>
    </row>
    <row r="60608" spans="37:37" ht="12.75">
      <c r="AK60608" s="121"/>
    </row>
    <row r="60609" spans="37:37" ht="12.75">
      <c r="AK60609" s="121"/>
    </row>
    <row r="60610" spans="37:37" ht="12.75">
      <c r="AK60610" s="121"/>
    </row>
    <row r="60611" spans="37:37" ht="12.75">
      <c r="AK60611" s="121"/>
    </row>
    <row r="60612" spans="37:37" ht="12.75">
      <c r="AK60612" s="121"/>
    </row>
    <row r="60613" spans="37:37" ht="12.75">
      <c r="AK60613" s="121"/>
    </row>
    <row r="60614" spans="37:37" ht="12.75">
      <c r="AK60614" s="121"/>
    </row>
    <row r="60615" spans="37:37" ht="12.75">
      <c r="AK60615" s="121"/>
    </row>
    <row r="60616" spans="37:37" ht="12.75">
      <c r="AK60616" s="121"/>
    </row>
    <row r="60617" spans="37:37" ht="12.75">
      <c r="AK60617" s="121"/>
    </row>
    <row r="60618" spans="37:37" ht="12.75">
      <c r="AK60618" s="121"/>
    </row>
    <row r="60619" spans="37:37" ht="12.75">
      <c r="AK60619" s="121"/>
    </row>
    <row r="60620" spans="37:37" ht="12.75">
      <c r="AK60620" s="121"/>
    </row>
    <row r="60621" spans="37:37" ht="12.75">
      <c r="AK60621" s="121"/>
    </row>
    <row r="60622" spans="37:37" ht="12.75">
      <c r="AK60622" s="121"/>
    </row>
    <row r="60623" spans="37:37" ht="12.75">
      <c r="AK60623" s="121"/>
    </row>
    <row r="60624" spans="37:37" ht="12.75">
      <c r="AK60624" s="121"/>
    </row>
    <row r="60625" spans="37:37" ht="12.75">
      <c r="AK60625" s="121"/>
    </row>
    <row r="60626" spans="37:37" ht="12.75">
      <c r="AK60626" s="121"/>
    </row>
    <row r="60627" spans="37:37" ht="12.75">
      <c r="AK60627" s="121"/>
    </row>
    <row r="60628" spans="37:37" ht="12.75">
      <c r="AK60628" s="121"/>
    </row>
    <row r="60629" spans="37:37" ht="12.75">
      <c r="AK60629" s="121"/>
    </row>
    <row r="60630" spans="37:37" ht="12.75">
      <c r="AK60630" s="121"/>
    </row>
    <row r="60631" spans="37:37" ht="12.75">
      <c r="AK60631" s="121"/>
    </row>
    <row r="60632" spans="37:37" ht="12.75">
      <c r="AK60632" s="121"/>
    </row>
    <row r="60633" spans="37:37" ht="12.75">
      <c r="AK60633" s="121"/>
    </row>
    <row r="60634" spans="37:37" ht="12.75">
      <c r="AK60634" s="121"/>
    </row>
    <row r="60635" spans="37:37" ht="12.75">
      <c r="AK60635" s="121"/>
    </row>
    <row r="60636" spans="37:37" ht="12.75">
      <c r="AK60636" s="121"/>
    </row>
    <row r="60637" spans="37:37" ht="12.75">
      <c r="AK60637" s="121"/>
    </row>
    <row r="60638" spans="37:37" ht="12.75">
      <c r="AK60638" s="121"/>
    </row>
    <row r="60639" spans="37:37" ht="12.75">
      <c r="AK60639" s="121"/>
    </row>
    <row r="60640" spans="37:37" ht="12.75">
      <c r="AK60640" s="121"/>
    </row>
    <row r="60641" spans="37:37" ht="12.75">
      <c r="AK60641" s="121"/>
    </row>
    <row r="60642" spans="37:37" ht="12.75">
      <c r="AK60642" s="121"/>
    </row>
    <row r="60643" spans="37:37" ht="12.75">
      <c r="AK60643" s="121"/>
    </row>
    <row r="60644" spans="37:37" ht="12.75">
      <c r="AK60644" s="121"/>
    </row>
    <row r="60645" spans="37:37" ht="12.75">
      <c r="AK60645" s="121"/>
    </row>
    <row r="60646" spans="37:37" ht="12.75">
      <c r="AK60646" s="121"/>
    </row>
    <row r="60647" spans="37:37" ht="12.75">
      <c r="AK60647" s="121"/>
    </row>
    <row r="60648" spans="37:37" ht="12.75">
      <c r="AK60648" s="121"/>
    </row>
    <row r="60649" spans="37:37" ht="12.75">
      <c r="AK60649" s="121"/>
    </row>
    <row r="60650" spans="37:37" ht="12.75">
      <c r="AK60650" s="121"/>
    </row>
    <row r="60651" spans="37:37" ht="12.75">
      <c r="AK60651" s="121"/>
    </row>
    <row r="60652" spans="37:37" ht="12.75">
      <c r="AK60652" s="121"/>
    </row>
    <row r="60653" spans="37:37" ht="12.75">
      <c r="AK60653" s="121"/>
    </row>
    <row r="60654" spans="37:37" ht="12.75">
      <c r="AK60654" s="121"/>
    </row>
    <row r="60655" spans="37:37" ht="12.75">
      <c r="AK60655" s="121"/>
    </row>
    <row r="60656" spans="37:37" ht="12.75">
      <c r="AK60656" s="121"/>
    </row>
    <row r="60657" spans="37:37" ht="12.75">
      <c r="AK60657" s="121"/>
    </row>
    <row r="60658" spans="37:37" ht="12.75">
      <c r="AK60658" s="121"/>
    </row>
    <row r="60659" spans="37:37" ht="12.75">
      <c r="AK60659" s="121"/>
    </row>
    <row r="60660" spans="37:37" ht="12.75">
      <c r="AK60660" s="121"/>
    </row>
    <row r="60661" spans="37:37" ht="12.75">
      <c r="AK60661" s="121"/>
    </row>
    <row r="60662" spans="37:37" ht="12.75">
      <c r="AK60662" s="121"/>
    </row>
    <row r="60663" spans="37:37" ht="12.75">
      <c r="AK60663" s="121"/>
    </row>
    <row r="60664" spans="37:37" ht="12.75">
      <c r="AK60664" s="121"/>
    </row>
    <row r="60665" spans="37:37" ht="12.75">
      <c r="AK60665" s="121"/>
    </row>
    <row r="60666" spans="37:37" ht="12.75">
      <c r="AK60666" s="121"/>
    </row>
    <row r="60667" spans="37:37" ht="12.75">
      <c r="AK60667" s="121"/>
    </row>
    <row r="60668" spans="37:37" ht="12.75">
      <c r="AK60668" s="121"/>
    </row>
    <row r="60669" spans="37:37" ht="12.75">
      <c r="AK60669" s="121"/>
    </row>
    <row r="60670" spans="37:37" ht="12.75">
      <c r="AK60670" s="121"/>
    </row>
    <row r="60671" spans="37:37" ht="12.75">
      <c r="AK60671" s="121"/>
    </row>
    <row r="60672" spans="37:37" ht="12.75">
      <c r="AK60672" s="121"/>
    </row>
    <row r="60673" spans="37:37" ht="12.75">
      <c r="AK60673" s="121"/>
    </row>
    <row r="60674" spans="37:37" ht="12.75">
      <c r="AK60674" s="121"/>
    </row>
    <row r="60675" spans="37:37" ht="12.75">
      <c r="AK60675" s="121"/>
    </row>
    <row r="60676" spans="37:37" ht="12.75">
      <c r="AK60676" s="121"/>
    </row>
    <row r="60677" spans="37:37" ht="12.75">
      <c r="AK60677" s="121"/>
    </row>
    <row r="60678" spans="37:37" ht="12.75">
      <c r="AK60678" s="121"/>
    </row>
    <row r="60679" spans="37:37" ht="12.75">
      <c r="AK60679" s="121"/>
    </row>
    <row r="60680" spans="37:37" ht="12.75">
      <c r="AK60680" s="121"/>
    </row>
    <row r="60681" spans="37:37" ht="12.75">
      <c r="AK60681" s="121"/>
    </row>
    <row r="60682" spans="37:37" ht="12.75">
      <c r="AK60682" s="121"/>
    </row>
    <row r="60683" spans="37:37" ht="12.75">
      <c r="AK60683" s="121"/>
    </row>
    <row r="60684" spans="37:37" ht="12.75">
      <c r="AK60684" s="121"/>
    </row>
    <row r="60685" spans="37:37" ht="12.75">
      <c r="AK60685" s="121"/>
    </row>
    <row r="60686" spans="37:37" ht="12.75">
      <c r="AK60686" s="121"/>
    </row>
    <row r="60687" spans="37:37" ht="12.75">
      <c r="AK60687" s="121"/>
    </row>
    <row r="60688" spans="37:37" ht="12.75">
      <c r="AK60688" s="121"/>
    </row>
    <row r="60689" spans="37:37" ht="12.75">
      <c r="AK60689" s="121"/>
    </row>
    <row r="60690" spans="37:37" ht="12.75">
      <c r="AK60690" s="121"/>
    </row>
    <row r="60691" spans="37:37" ht="12.75">
      <c r="AK60691" s="121"/>
    </row>
    <row r="60692" spans="37:37" ht="12.75">
      <c r="AK60692" s="121"/>
    </row>
    <row r="60693" spans="37:37" ht="12.75">
      <c r="AK60693" s="121"/>
    </row>
    <row r="60694" spans="37:37" ht="12.75">
      <c r="AK60694" s="121"/>
    </row>
    <row r="60695" spans="37:37" ht="12.75">
      <c r="AK60695" s="121"/>
    </row>
    <row r="60696" spans="37:37" ht="12.75">
      <c r="AK60696" s="121"/>
    </row>
    <row r="60697" spans="37:37" ht="12.75">
      <c r="AK60697" s="121"/>
    </row>
    <row r="60698" spans="37:37" ht="12.75">
      <c r="AK60698" s="121"/>
    </row>
    <row r="60699" spans="37:37" ht="12.75">
      <c r="AK60699" s="121"/>
    </row>
    <row r="60700" spans="37:37" ht="12.75">
      <c r="AK60700" s="121"/>
    </row>
    <row r="60701" spans="37:37" ht="12.75">
      <c r="AK60701" s="121"/>
    </row>
    <row r="60702" spans="37:37" ht="12.75">
      <c r="AK60702" s="121"/>
    </row>
    <row r="60703" spans="37:37" ht="12.75">
      <c r="AK60703" s="121"/>
    </row>
    <row r="60704" spans="37:37" ht="12.75">
      <c r="AK60704" s="121"/>
    </row>
    <row r="60705" spans="37:37" ht="12.75">
      <c r="AK60705" s="121"/>
    </row>
    <row r="60706" spans="37:37" ht="12.75">
      <c r="AK60706" s="121"/>
    </row>
    <row r="60707" spans="37:37" ht="12.75">
      <c r="AK60707" s="121"/>
    </row>
    <row r="60708" spans="37:37" ht="12.75">
      <c r="AK60708" s="121"/>
    </row>
    <row r="60709" spans="37:37" ht="12.75">
      <c r="AK60709" s="121"/>
    </row>
    <row r="60710" spans="37:37" ht="12.75">
      <c r="AK60710" s="121"/>
    </row>
    <row r="60711" spans="37:37" ht="12.75">
      <c r="AK60711" s="121"/>
    </row>
    <row r="60712" spans="37:37" ht="12.75">
      <c r="AK60712" s="121"/>
    </row>
    <row r="60713" spans="37:37" ht="12.75">
      <c r="AK60713" s="121"/>
    </row>
    <row r="60714" spans="37:37" ht="12.75">
      <c r="AK60714" s="121"/>
    </row>
    <row r="60715" spans="37:37" ht="12.75">
      <c r="AK60715" s="121"/>
    </row>
    <row r="60716" spans="37:37" ht="12.75">
      <c r="AK60716" s="121"/>
    </row>
    <row r="60717" spans="37:37" ht="12.75">
      <c r="AK60717" s="121"/>
    </row>
    <row r="60718" spans="37:37" ht="12.75">
      <c r="AK60718" s="121"/>
    </row>
    <row r="60719" spans="37:37" ht="12.75">
      <c r="AK60719" s="121"/>
    </row>
    <row r="60720" spans="37:37" ht="12.75">
      <c r="AK60720" s="121"/>
    </row>
    <row r="60721" spans="37:37" ht="12.75">
      <c r="AK60721" s="121"/>
    </row>
    <row r="60722" spans="37:37" ht="12.75">
      <c r="AK60722" s="121"/>
    </row>
    <row r="60723" spans="37:37" ht="12.75">
      <c r="AK60723" s="121"/>
    </row>
    <row r="60724" spans="37:37" ht="12.75">
      <c r="AK60724" s="121"/>
    </row>
    <row r="60725" spans="37:37" ht="12.75">
      <c r="AK60725" s="121"/>
    </row>
    <row r="60726" spans="37:37" ht="12.75">
      <c r="AK60726" s="121"/>
    </row>
    <row r="60727" spans="37:37" ht="12.75">
      <c r="AK60727" s="121"/>
    </row>
    <row r="60728" spans="37:37" ht="12.75">
      <c r="AK60728" s="121"/>
    </row>
    <row r="60729" spans="37:37" ht="12.75">
      <c r="AK60729" s="121"/>
    </row>
    <row r="60730" spans="37:37" ht="12.75">
      <c r="AK60730" s="121"/>
    </row>
    <row r="60731" spans="37:37" ht="12.75">
      <c r="AK60731" s="121"/>
    </row>
    <row r="60732" spans="37:37" ht="12.75">
      <c r="AK60732" s="121"/>
    </row>
    <row r="60733" spans="37:37" ht="12.75">
      <c r="AK60733" s="121"/>
    </row>
    <row r="60734" spans="37:37" ht="12.75">
      <c r="AK60734" s="121"/>
    </row>
    <row r="60735" spans="37:37" ht="12.75">
      <c r="AK60735" s="121"/>
    </row>
    <row r="60736" spans="37:37" ht="12.75">
      <c r="AK60736" s="121"/>
    </row>
    <row r="60737" spans="37:37" ht="12.75">
      <c r="AK60737" s="121"/>
    </row>
    <row r="60738" spans="37:37" ht="12.75">
      <c r="AK60738" s="121"/>
    </row>
    <row r="60739" spans="37:37" ht="12.75">
      <c r="AK60739" s="121"/>
    </row>
    <row r="60740" spans="37:37" ht="12.75">
      <c r="AK60740" s="121"/>
    </row>
    <row r="60741" spans="37:37" ht="12.75">
      <c r="AK60741" s="121"/>
    </row>
    <row r="60742" spans="37:37" ht="12.75">
      <c r="AK60742" s="121"/>
    </row>
    <row r="60743" spans="37:37" ht="12.75">
      <c r="AK60743" s="121"/>
    </row>
    <row r="60744" spans="37:37" ht="12.75">
      <c r="AK60744" s="121"/>
    </row>
    <row r="60745" spans="37:37" ht="12.75">
      <c r="AK60745" s="121"/>
    </row>
    <row r="60746" spans="37:37" ht="12.75">
      <c r="AK60746" s="121"/>
    </row>
    <row r="60747" spans="37:37" ht="12.75">
      <c r="AK60747" s="121"/>
    </row>
    <row r="60748" spans="37:37" ht="12.75">
      <c r="AK60748" s="121"/>
    </row>
    <row r="60749" spans="37:37" ht="12.75">
      <c r="AK60749" s="121"/>
    </row>
    <row r="60750" spans="37:37" ht="12.75">
      <c r="AK60750" s="121"/>
    </row>
    <row r="60751" spans="37:37" ht="12.75">
      <c r="AK60751" s="121"/>
    </row>
    <row r="60752" spans="37:37" ht="12.75">
      <c r="AK60752" s="121"/>
    </row>
    <row r="60753" spans="37:37" ht="12.75">
      <c r="AK60753" s="121"/>
    </row>
    <row r="60754" spans="37:37" ht="12.75">
      <c r="AK60754" s="121"/>
    </row>
    <row r="60755" spans="37:37" ht="12.75">
      <c r="AK60755" s="121"/>
    </row>
    <row r="60756" spans="37:37" ht="12.75">
      <c r="AK60756" s="121"/>
    </row>
    <row r="60757" spans="37:37" ht="12.75">
      <c r="AK60757" s="121"/>
    </row>
    <row r="60758" spans="37:37" ht="12.75">
      <c r="AK60758" s="121"/>
    </row>
    <row r="60759" spans="37:37" ht="12.75">
      <c r="AK60759" s="121"/>
    </row>
    <row r="60760" spans="37:37" ht="12.75">
      <c r="AK60760" s="121"/>
    </row>
    <row r="60761" spans="37:37" ht="12.75">
      <c r="AK60761" s="121"/>
    </row>
    <row r="60762" spans="37:37" ht="12.75">
      <c r="AK60762" s="121"/>
    </row>
    <row r="60763" spans="37:37" ht="12.75">
      <c r="AK60763" s="121"/>
    </row>
    <row r="60764" spans="37:37" ht="12.75">
      <c r="AK60764" s="121"/>
    </row>
    <row r="60765" spans="37:37" ht="12.75">
      <c r="AK60765" s="121"/>
    </row>
    <row r="60766" spans="37:37" ht="12.75">
      <c r="AK60766" s="121"/>
    </row>
    <row r="60767" spans="37:37" ht="12.75">
      <c r="AK60767" s="121"/>
    </row>
    <row r="60768" spans="37:37" ht="12.75">
      <c r="AK60768" s="121"/>
    </row>
    <row r="60769" spans="37:37" ht="12.75">
      <c r="AK60769" s="121"/>
    </row>
    <row r="60770" spans="37:37" ht="12.75">
      <c r="AK60770" s="121"/>
    </row>
    <row r="60771" spans="37:37" ht="12.75">
      <c r="AK60771" s="121"/>
    </row>
    <row r="60772" spans="37:37" ht="12.75">
      <c r="AK60772" s="121"/>
    </row>
    <row r="60773" spans="37:37" ht="12.75">
      <c r="AK60773" s="121"/>
    </row>
    <row r="60774" spans="37:37" ht="12.75">
      <c r="AK60774" s="121"/>
    </row>
    <row r="60775" spans="37:37" ht="12.75">
      <c r="AK60775" s="121"/>
    </row>
    <row r="60776" spans="37:37" ht="12.75">
      <c r="AK60776" s="121"/>
    </row>
    <row r="60777" spans="37:37" ht="12.75">
      <c r="AK60777" s="121"/>
    </row>
    <row r="60778" spans="37:37" ht="12.75">
      <c r="AK60778" s="121"/>
    </row>
    <row r="60779" spans="37:37" ht="12.75">
      <c r="AK60779" s="121"/>
    </row>
    <row r="60780" spans="37:37" ht="12.75">
      <c r="AK60780" s="121"/>
    </row>
    <row r="60781" spans="37:37" ht="12.75">
      <c r="AK60781" s="121"/>
    </row>
    <row r="60782" spans="37:37" ht="12.75">
      <c r="AK60782" s="121"/>
    </row>
    <row r="60783" spans="37:37" ht="12.75">
      <c r="AK60783" s="121"/>
    </row>
    <row r="60784" spans="37:37" ht="12.75">
      <c r="AK60784" s="121"/>
    </row>
    <row r="60785" spans="37:37" ht="12.75">
      <c r="AK60785" s="121"/>
    </row>
    <row r="60786" spans="37:37" ht="12.75">
      <c r="AK60786" s="121"/>
    </row>
    <row r="60787" spans="37:37" ht="12.75">
      <c r="AK60787" s="121"/>
    </row>
    <row r="60788" spans="37:37" ht="12.75">
      <c r="AK60788" s="121"/>
    </row>
    <row r="60789" spans="37:37" ht="12.75">
      <c r="AK60789" s="121"/>
    </row>
    <row r="60790" spans="37:37" ht="12.75">
      <c r="AK60790" s="121"/>
    </row>
    <row r="60791" spans="37:37" ht="12.75">
      <c r="AK60791" s="121"/>
    </row>
    <row r="60792" spans="37:37" ht="12.75">
      <c r="AK60792" s="121"/>
    </row>
    <row r="60793" spans="37:37" ht="12.75">
      <c r="AK60793" s="121"/>
    </row>
    <row r="60794" spans="37:37" ht="12.75">
      <c r="AK60794" s="121"/>
    </row>
    <row r="60795" spans="37:37" ht="12.75">
      <c r="AK60795" s="121"/>
    </row>
    <row r="60796" spans="37:37" ht="12.75">
      <c r="AK60796" s="121"/>
    </row>
    <row r="60797" spans="37:37" ht="12.75">
      <c r="AK60797" s="121"/>
    </row>
    <row r="60798" spans="37:37" ht="12.75">
      <c r="AK60798" s="121"/>
    </row>
    <row r="60799" spans="37:37" ht="12.75">
      <c r="AK60799" s="121"/>
    </row>
    <row r="60800" spans="37:37" ht="12.75">
      <c r="AK60800" s="121"/>
    </row>
    <row r="60801" spans="37:37" ht="12.75">
      <c r="AK60801" s="121"/>
    </row>
    <row r="60802" spans="37:37" ht="12.75">
      <c r="AK60802" s="121"/>
    </row>
    <row r="60803" spans="37:37" ht="12.75">
      <c r="AK60803" s="121"/>
    </row>
    <row r="60804" spans="37:37" ht="12.75">
      <c r="AK60804" s="121"/>
    </row>
    <row r="60805" spans="37:37" ht="12.75">
      <c r="AK60805" s="121"/>
    </row>
    <row r="60806" spans="37:37" ht="12.75">
      <c r="AK60806" s="121"/>
    </row>
    <row r="60807" spans="37:37" ht="12.75">
      <c r="AK60807" s="121"/>
    </row>
    <row r="60808" spans="37:37" ht="12.75">
      <c r="AK60808" s="121"/>
    </row>
    <row r="60809" spans="37:37" ht="12.75">
      <c r="AK60809" s="121"/>
    </row>
    <row r="60810" spans="37:37" ht="12.75">
      <c r="AK60810" s="121"/>
    </row>
    <row r="60811" spans="37:37" ht="12.75">
      <c r="AK60811" s="121"/>
    </row>
    <row r="60812" spans="37:37" ht="12.75">
      <c r="AK60812" s="121"/>
    </row>
    <row r="60813" spans="37:37" ht="12.75">
      <c r="AK60813" s="121"/>
    </row>
    <row r="60814" spans="37:37" ht="12.75">
      <c r="AK60814" s="121"/>
    </row>
    <row r="60815" spans="37:37" ht="12.75">
      <c r="AK60815" s="121"/>
    </row>
    <row r="60816" spans="37:37" ht="12.75">
      <c r="AK60816" s="121"/>
    </row>
    <row r="60817" spans="37:37" ht="12.75">
      <c r="AK60817" s="121"/>
    </row>
    <row r="60818" spans="37:37" ht="12.75">
      <c r="AK60818" s="121"/>
    </row>
    <row r="60819" spans="37:37" ht="12.75">
      <c r="AK60819" s="121"/>
    </row>
    <row r="60820" spans="37:37" ht="12.75">
      <c r="AK60820" s="121"/>
    </row>
    <row r="60821" spans="37:37" ht="12.75">
      <c r="AK60821" s="121"/>
    </row>
    <row r="60822" spans="37:37" ht="12.75">
      <c r="AK60822" s="121"/>
    </row>
    <row r="60823" spans="37:37" ht="12.75">
      <c r="AK60823" s="121"/>
    </row>
    <row r="60824" spans="37:37" ht="12.75">
      <c r="AK60824" s="121"/>
    </row>
    <row r="60825" spans="37:37" ht="12.75">
      <c r="AK60825" s="121"/>
    </row>
    <row r="60826" spans="37:37" ht="12.75">
      <c r="AK60826" s="121"/>
    </row>
    <row r="60827" spans="37:37" ht="12.75">
      <c r="AK60827" s="121"/>
    </row>
    <row r="60828" spans="37:37" ht="12.75">
      <c r="AK60828" s="121"/>
    </row>
    <row r="60829" spans="37:37" ht="12.75">
      <c r="AK60829" s="121"/>
    </row>
    <row r="60830" spans="37:37" ht="12.75">
      <c r="AK60830" s="121"/>
    </row>
    <row r="60831" spans="37:37" ht="12.75">
      <c r="AK60831" s="121"/>
    </row>
    <row r="60832" spans="37:37" ht="12.75">
      <c r="AK60832" s="121"/>
    </row>
    <row r="60833" spans="37:37" ht="12.75">
      <c r="AK60833" s="121"/>
    </row>
    <row r="60834" spans="37:37" ht="12.75">
      <c r="AK60834" s="121"/>
    </row>
    <row r="60835" spans="37:37" ht="12.75">
      <c r="AK60835" s="121"/>
    </row>
    <row r="60836" spans="37:37" ht="12.75">
      <c r="AK60836" s="121"/>
    </row>
    <row r="60837" spans="37:37" ht="12.75">
      <c r="AK60837" s="121"/>
    </row>
    <row r="60838" spans="37:37" ht="12.75">
      <c r="AK60838" s="121"/>
    </row>
    <row r="60839" spans="37:37" ht="12.75">
      <c r="AK60839" s="121"/>
    </row>
    <row r="60840" spans="37:37" ht="12.75">
      <c r="AK60840" s="121"/>
    </row>
    <row r="60841" spans="37:37" ht="12.75">
      <c r="AK60841" s="121"/>
    </row>
    <row r="60842" spans="37:37" ht="12.75">
      <c r="AK60842" s="121"/>
    </row>
    <row r="60843" spans="37:37" ht="12.75">
      <c r="AK60843" s="121"/>
    </row>
    <row r="60844" spans="37:37" ht="12.75">
      <c r="AK60844" s="121"/>
    </row>
    <row r="60845" spans="37:37" ht="12.75">
      <c r="AK60845" s="121"/>
    </row>
    <row r="60846" spans="37:37" ht="12.75">
      <c r="AK60846" s="121"/>
    </row>
    <row r="60847" spans="37:37" ht="12.75">
      <c r="AK60847" s="121"/>
    </row>
    <row r="60848" spans="37:37" ht="12.75">
      <c r="AK60848" s="121"/>
    </row>
    <row r="60849" spans="37:37" ht="12.75">
      <c r="AK60849" s="121"/>
    </row>
    <row r="60850" spans="37:37" ht="12.75">
      <c r="AK60850" s="121"/>
    </row>
    <row r="60851" spans="37:37" ht="12.75">
      <c r="AK60851" s="121"/>
    </row>
    <row r="60852" spans="37:37" ht="12.75">
      <c r="AK60852" s="121"/>
    </row>
    <row r="60853" spans="37:37" ht="12.75">
      <c r="AK60853" s="121"/>
    </row>
    <row r="60854" spans="37:37" ht="12.75">
      <c r="AK60854" s="121"/>
    </row>
    <row r="60855" spans="37:37" ht="12.75">
      <c r="AK60855" s="121"/>
    </row>
    <row r="60856" spans="37:37" ht="12.75">
      <c r="AK60856" s="121"/>
    </row>
    <row r="60857" spans="37:37" ht="12.75">
      <c r="AK60857" s="121"/>
    </row>
    <row r="60858" spans="37:37" ht="12.75">
      <c r="AK60858" s="121"/>
    </row>
    <row r="60859" spans="37:37" ht="12.75">
      <c r="AK60859" s="121"/>
    </row>
    <row r="60860" spans="37:37" ht="12.75">
      <c r="AK60860" s="121"/>
    </row>
    <row r="60861" spans="37:37" ht="12.75">
      <c r="AK60861" s="121"/>
    </row>
    <row r="60862" spans="37:37" ht="12.75">
      <c r="AK60862" s="121"/>
    </row>
    <row r="60863" spans="37:37" ht="12.75">
      <c r="AK60863" s="121"/>
    </row>
    <row r="60864" spans="37:37" ht="12.75">
      <c r="AK60864" s="121"/>
    </row>
    <row r="60865" spans="37:37" ht="12.75">
      <c r="AK60865" s="121"/>
    </row>
    <row r="60866" spans="37:37" ht="12.75">
      <c r="AK60866" s="121"/>
    </row>
    <row r="60867" spans="37:37" ht="12.75">
      <c r="AK60867" s="121"/>
    </row>
    <row r="60868" spans="37:37" ht="12.75">
      <c r="AK60868" s="121"/>
    </row>
    <row r="60869" spans="37:37" ht="12.75">
      <c r="AK60869" s="121"/>
    </row>
    <row r="60870" spans="37:37" ht="12.75">
      <c r="AK60870" s="121"/>
    </row>
    <row r="60871" spans="37:37" ht="12.75">
      <c r="AK60871" s="121"/>
    </row>
    <row r="60872" spans="37:37" ht="12.75">
      <c r="AK60872" s="121"/>
    </row>
    <row r="60873" spans="37:37" ht="12.75">
      <c r="AK60873" s="121"/>
    </row>
    <row r="60874" spans="37:37" ht="12.75">
      <c r="AK60874" s="121"/>
    </row>
    <row r="60875" spans="37:37" ht="12.75">
      <c r="AK60875" s="121"/>
    </row>
    <row r="60876" spans="37:37" ht="12.75">
      <c r="AK60876" s="121"/>
    </row>
    <row r="60877" spans="37:37" ht="12.75">
      <c r="AK60877" s="121"/>
    </row>
    <row r="60878" spans="37:37" ht="12.75">
      <c r="AK60878" s="121"/>
    </row>
    <row r="60879" spans="37:37" ht="12.75">
      <c r="AK60879" s="121"/>
    </row>
    <row r="60880" spans="37:37" ht="12.75">
      <c r="AK60880" s="121"/>
    </row>
    <row r="60881" spans="37:37" ht="12.75">
      <c r="AK60881" s="121"/>
    </row>
    <row r="60882" spans="37:37" ht="12.75">
      <c r="AK60882" s="121"/>
    </row>
    <row r="60883" spans="37:37" ht="12.75">
      <c r="AK60883" s="121"/>
    </row>
    <row r="60884" spans="37:37" ht="12.75">
      <c r="AK60884" s="121"/>
    </row>
    <row r="60885" spans="37:37" ht="12.75">
      <c r="AK60885" s="121"/>
    </row>
    <row r="60886" spans="37:37" ht="12.75">
      <c r="AK60886" s="121"/>
    </row>
    <row r="60887" spans="37:37" ht="12.75">
      <c r="AK60887" s="121"/>
    </row>
    <row r="60888" spans="37:37" ht="12.75">
      <c r="AK60888" s="121"/>
    </row>
    <row r="60889" spans="37:37" ht="12.75">
      <c r="AK60889" s="121"/>
    </row>
    <row r="60890" spans="37:37" ht="12.75">
      <c r="AK60890" s="121"/>
    </row>
    <row r="60891" spans="37:37" ht="12.75">
      <c r="AK60891" s="121"/>
    </row>
    <row r="60892" spans="37:37" ht="12.75">
      <c r="AK60892" s="121"/>
    </row>
    <row r="60893" spans="37:37" ht="12.75">
      <c r="AK60893" s="121"/>
    </row>
    <row r="60894" spans="37:37" ht="12.75">
      <c r="AK60894" s="121"/>
    </row>
    <row r="60895" spans="37:37" ht="12.75">
      <c r="AK60895" s="121"/>
    </row>
    <row r="60896" spans="37:37" ht="12.75">
      <c r="AK60896" s="121"/>
    </row>
    <row r="60897" spans="37:37" ht="12.75">
      <c r="AK60897" s="121"/>
    </row>
    <row r="60898" spans="37:37" ht="12.75">
      <c r="AK60898" s="121"/>
    </row>
    <row r="60899" spans="37:37" ht="12.75">
      <c r="AK60899" s="121"/>
    </row>
    <row r="60900" spans="37:37" ht="12.75">
      <c r="AK60900" s="121"/>
    </row>
    <row r="60901" spans="37:37" ht="12.75">
      <c r="AK60901" s="121"/>
    </row>
    <row r="60902" spans="37:37" ht="12.75">
      <c r="AK60902" s="121"/>
    </row>
    <row r="60903" spans="37:37" ht="12.75">
      <c r="AK60903" s="121"/>
    </row>
    <row r="60904" spans="37:37" ht="12.75">
      <c r="AK60904" s="121"/>
    </row>
    <row r="60905" spans="37:37" ht="12.75">
      <c r="AK60905" s="121"/>
    </row>
    <row r="60906" spans="37:37" ht="12.75">
      <c r="AK60906" s="121"/>
    </row>
    <row r="60907" spans="37:37" ht="12.75">
      <c r="AK60907" s="121"/>
    </row>
    <row r="60908" spans="37:37" ht="12.75">
      <c r="AK60908" s="121"/>
    </row>
    <row r="60909" spans="37:37" ht="12.75">
      <c r="AK60909" s="121"/>
    </row>
    <row r="60910" spans="37:37" ht="12.75">
      <c r="AK60910" s="121"/>
    </row>
    <row r="60911" spans="37:37" ht="12.75">
      <c r="AK60911" s="121"/>
    </row>
    <row r="60912" spans="37:37" ht="12.75">
      <c r="AK60912" s="121"/>
    </row>
    <row r="60913" spans="37:37" ht="12.75">
      <c r="AK60913" s="121"/>
    </row>
    <row r="60914" spans="37:37" ht="12.75">
      <c r="AK60914" s="121"/>
    </row>
    <row r="60915" spans="37:37" ht="12.75">
      <c r="AK60915" s="121"/>
    </row>
    <row r="60916" spans="37:37" ht="12.75">
      <c r="AK60916" s="121"/>
    </row>
    <row r="60917" spans="37:37" ht="12.75">
      <c r="AK60917" s="121"/>
    </row>
    <row r="60918" spans="37:37" ht="12.75">
      <c r="AK60918" s="121"/>
    </row>
    <row r="60919" spans="37:37" ht="12.75">
      <c r="AK60919" s="121"/>
    </row>
    <row r="60920" spans="37:37" ht="12.75">
      <c r="AK60920" s="121"/>
    </row>
    <row r="60921" spans="37:37" ht="12.75">
      <c r="AK60921" s="121"/>
    </row>
    <row r="60922" spans="37:37" ht="12.75">
      <c r="AK60922" s="121"/>
    </row>
    <row r="60923" spans="37:37" ht="12.75">
      <c r="AK60923" s="121"/>
    </row>
    <row r="60924" spans="37:37" ht="12.75">
      <c r="AK60924" s="121"/>
    </row>
    <row r="60925" spans="37:37" ht="12.75">
      <c r="AK60925" s="121"/>
    </row>
    <row r="60926" spans="37:37" ht="12.75">
      <c r="AK60926" s="121"/>
    </row>
    <row r="60927" spans="37:37" ht="12.75">
      <c r="AK60927" s="121"/>
    </row>
    <row r="60928" spans="37:37" ht="12.75">
      <c r="AK60928" s="121"/>
    </row>
    <row r="60929" spans="37:37" ht="12.75">
      <c r="AK60929" s="121"/>
    </row>
    <row r="60930" spans="37:37" ht="12.75">
      <c r="AK60930" s="121"/>
    </row>
    <row r="60931" spans="37:37" ht="12.75">
      <c r="AK60931" s="121"/>
    </row>
    <row r="60932" spans="37:37" ht="12.75">
      <c r="AK60932" s="121"/>
    </row>
    <row r="60933" spans="37:37" ht="12.75">
      <c r="AK60933" s="121"/>
    </row>
    <row r="60934" spans="37:37" ht="12.75">
      <c r="AK60934" s="121"/>
    </row>
    <row r="60935" spans="37:37" ht="12.75">
      <c r="AK60935" s="121"/>
    </row>
    <row r="60936" spans="37:37" ht="12.75">
      <c r="AK60936" s="121"/>
    </row>
    <row r="60937" spans="37:37" ht="12.75">
      <c r="AK60937" s="121"/>
    </row>
    <row r="60938" spans="37:37" ht="12.75">
      <c r="AK60938" s="121"/>
    </row>
    <row r="60939" spans="37:37" ht="12.75">
      <c r="AK60939" s="121"/>
    </row>
    <row r="60940" spans="37:37" ht="12.75">
      <c r="AK60940" s="121"/>
    </row>
    <row r="60941" spans="37:37" ht="12.75">
      <c r="AK60941" s="121"/>
    </row>
    <row r="60942" spans="37:37" ht="12.75">
      <c r="AK60942" s="121"/>
    </row>
    <row r="60943" spans="37:37" ht="12.75">
      <c r="AK60943" s="121"/>
    </row>
    <row r="60944" spans="37:37" ht="12.75">
      <c r="AK60944" s="121"/>
    </row>
    <row r="60945" spans="37:37" ht="12.75">
      <c r="AK60945" s="121"/>
    </row>
    <row r="60946" spans="37:37" ht="12.75">
      <c r="AK60946" s="121"/>
    </row>
    <row r="60947" spans="37:37" ht="12.75">
      <c r="AK60947" s="121"/>
    </row>
    <row r="60948" spans="37:37" ht="12.75">
      <c r="AK60948" s="121"/>
    </row>
    <row r="60949" spans="37:37" ht="12.75">
      <c r="AK60949" s="121"/>
    </row>
    <row r="60950" spans="37:37" ht="12.75">
      <c r="AK60950" s="121"/>
    </row>
    <row r="60951" spans="37:37" ht="12.75">
      <c r="AK60951" s="121"/>
    </row>
    <row r="60952" spans="37:37" ht="12.75">
      <c r="AK60952" s="121"/>
    </row>
    <row r="60953" spans="37:37" ht="12.75">
      <c r="AK60953" s="121"/>
    </row>
    <row r="60954" spans="37:37" ht="12.75">
      <c r="AK60954" s="121"/>
    </row>
    <row r="60955" spans="37:37" ht="12.75">
      <c r="AK60955" s="121"/>
    </row>
    <row r="60956" spans="37:37" ht="12.75">
      <c r="AK60956" s="121"/>
    </row>
    <row r="60957" spans="37:37" ht="12.75">
      <c r="AK60957" s="121"/>
    </row>
    <row r="60958" spans="37:37" ht="12.75">
      <c r="AK60958" s="121"/>
    </row>
    <row r="60959" spans="37:37" ht="12.75">
      <c r="AK60959" s="121"/>
    </row>
    <row r="60960" spans="37:37" ht="12.75">
      <c r="AK60960" s="121"/>
    </row>
    <row r="60961" spans="37:37" ht="12.75">
      <c r="AK60961" s="121"/>
    </row>
    <row r="60962" spans="37:37" ht="12.75">
      <c r="AK60962" s="121"/>
    </row>
    <row r="60963" spans="37:37" ht="12.75">
      <c r="AK60963" s="121"/>
    </row>
    <row r="60964" spans="37:37" ht="12.75">
      <c r="AK60964" s="121"/>
    </row>
    <row r="60965" spans="37:37" ht="12.75">
      <c r="AK60965" s="121"/>
    </row>
    <row r="60966" spans="37:37" ht="12.75">
      <c r="AK60966" s="121"/>
    </row>
    <row r="60967" spans="37:37" ht="12.75">
      <c r="AK60967" s="121"/>
    </row>
    <row r="60968" spans="37:37" ht="12.75">
      <c r="AK60968" s="121"/>
    </row>
    <row r="60969" spans="37:37" ht="12.75">
      <c r="AK60969" s="121"/>
    </row>
    <row r="60970" spans="37:37" ht="12.75">
      <c r="AK60970" s="121"/>
    </row>
    <row r="60971" spans="37:37" ht="12.75">
      <c r="AK60971" s="121"/>
    </row>
    <row r="60972" spans="37:37" ht="12.75">
      <c r="AK60972" s="121"/>
    </row>
    <row r="60973" spans="37:37" ht="12.75">
      <c r="AK60973" s="121"/>
    </row>
    <row r="60974" spans="37:37" ht="12.75">
      <c r="AK60974" s="121"/>
    </row>
    <row r="60975" spans="37:37" ht="12.75">
      <c r="AK60975" s="121"/>
    </row>
    <row r="60976" spans="37:37" ht="12.75">
      <c r="AK60976" s="121"/>
    </row>
    <row r="60977" spans="37:37" ht="12.75">
      <c r="AK60977" s="121"/>
    </row>
    <row r="60978" spans="37:37" ht="12.75">
      <c r="AK60978" s="121"/>
    </row>
    <row r="60979" spans="37:37" ht="12.75">
      <c r="AK60979" s="121"/>
    </row>
    <row r="60980" spans="37:37" ht="12.75">
      <c r="AK60980" s="121"/>
    </row>
    <row r="60981" spans="37:37" ht="12.75">
      <c r="AK60981" s="121"/>
    </row>
    <row r="60982" spans="37:37" ht="12.75">
      <c r="AK60982" s="121"/>
    </row>
    <row r="60983" spans="37:37" ht="12.75">
      <c r="AK60983" s="121"/>
    </row>
    <row r="60984" spans="37:37" ht="12.75">
      <c r="AK60984" s="121"/>
    </row>
    <row r="60985" spans="37:37" ht="12.75">
      <c r="AK60985" s="121"/>
    </row>
    <row r="60986" spans="37:37" ht="12.75">
      <c r="AK60986" s="121"/>
    </row>
    <row r="60987" spans="37:37" ht="12.75">
      <c r="AK60987" s="121"/>
    </row>
    <row r="60988" spans="37:37" ht="12.75">
      <c r="AK60988" s="121"/>
    </row>
    <row r="60989" spans="37:37" ht="12.75">
      <c r="AK60989" s="121"/>
    </row>
    <row r="60990" spans="37:37" ht="12.75">
      <c r="AK60990" s="121"/>
    </row>
    <row r="60991" spans="37:37" ht="12.75">
      <c r="AK60991" s="121"/>
    </row>
    <row r="60992" spans="37:37" ht="12.75">
      <c r="AK60992" s="121"/>
    </row>
    <row r="60993" spans="37:37" ht="12.75">
      <c r="AK60993" s="121"/>
    </row>
    <row r="60994" spans="37:37" ht="12.75">
      <c r="AK60994" s="121"/>
    </row>
    <row r="60995" spans="37:37" ht="12.75">
      <c r="AK60995" s="121"/>
    </row>
    <row r="60996" spans="37:37" ht="12.75">
      <c r="AK60996" s="121"/>
    </row>
    <row r="60997" spans="37:37" ht="12.75">
      <c r="AK60997" s="121"/>
    </row>
    <row r="60998" spans="37:37" ht="12.75">
      <c r="AK60998" s="121"/>
    </row>
    <row r="60999" spans="37:37" ht="12.75">
      <c r="AK60999" s="121"/>
    </row>
    <row r="61000" spans="37:37" ht="12.75">
      <c r="AK61000" s="121"/>
    </row>
    <row r="61001" spans="37:37" ht="12.75">
      <c r="AK61001" s="121"/>
    </row>
    <row r="61002" spans="37:37" ht="12.75">
      <c r="AK61002" s="121"/>
    </row>
    <row r="61003" spans="37:37" ht="12.75">
      <c r="AK61003" s="121"/>
    </row>
    <row r="61004" spans="37:37" ht="12.75">
      <c r="AK61004" s="121"/>
    </row>
    <row r="61005" spans="37:37" ht="12.75">
      <c r="AK61005" s="121"/>
    </row>
    <row r="61006" spans="37:37" ht="12.75">
      <c r="AK61006" s="121"/>
    </row>
    <row r="61007" spans="37:37" ht="12.75">
      <c r="AK61007" s="121"/>
    </row>
    <row r="61008" spans="37:37" ht="12.75">
      <c r="AK61008" s="121"/>
    </row>
    <row r="61009" spans="37:37" ht="12.75">
      <c r="AK61009" s="121"/>
    </row>
    <row r="61010" spans="37:37" ht="12.75">
      <c r="AK61010" s="121"/>
    </row>
    <row r="61011" spans="37:37" ht="12.75">
      <c r="AK61011" s="121"/>
    </row>
    <row r="61012" spans="37:37" ht="12.75">
      <c r="AK61012" s="121"/>
    </row>
    <row r="61013" spans="37:37" ht="12.75">
      <c r="AK61013" s="121"/>
    </row>
    <row r="61014" spans="37:37" ht="12.75">
      <c r="AK61014" s="121"/>
    </row>
    <row r="61015" spans="37:37" ht="12.75">
      <c r="AK61015" s="121"/>
    </row>
    <row r="61016" spans="37:37" ht="12.75">
      <c r="AK61016" s="121"/>
    </row>
    <row r="61017" spans="37:37" ht="12.75">
      <c r="AK61017" s="121"/>
    </row>
    <row r="61018" spans="37:37" ht="12.75">
      <c r="AK61018" s="121"/>
    </row>
    <row r="61019" spans="37:37" ht="12.75">
      <c r="AK61019" s="121"/>
    </row>
    <row r="61020" spans="37:37" ht="12.75">
      <c r="AK61020" s="121"/>
    </row>
    <row r="61021" spans="37:37" ht="12.75">
      <c r="AK61021" s="121"/>
    </row>
    <row r="61022" spans="37:37" ht="12.75">
      <c r="AK61022" s="121"/>
    </row>
    <row r="61023" spans="37:37" ht="12.75">
      <c r="AK61023" s="121"/>
    </row>
    <row r="61024" spans="37:37" ht="12.75">
      <c r="AK61024" s="121"/>
    </row>
    <row r="61025" spans="37:37" ht="12.75">
      <c r="AK61025" s="121"/>
    </row>
    <row r="61026" spans="37:37" ht="12.75">
      <c r="AK61026" s="121"/>
    </row>
    <row r="61027" spans="37:37" ht="12.75">
      <c r="AK61027" s="121"/>
    </row>
    <row r="61028" spans="37:37" ht="12.75">
      <c r="AK61028" s="121"/>
    </row>
    <row r="61029" spans="37:37" ht="12.75">
      <c r="AK61029" s="121"/>
    </row>
    <row r="61030" spans="37:37" ht="12.75">
      <c r="AK61030" s="121"/>
    </row>
    <row r="61031" spans="37:37" ht="12.75">
      <c r="AK61031" s="121"/>
    </row>
    <row r="61032" spans="37:37" ht="12.75">
      <c r="AK61032" s="121"/>
    </row>
    <row r="61033" spans="37:37" ht="12.75">
      <c r="AK61033" s="121"/>
    </row>
    <row r="61034" spans="37:37" ht="12.75">
      <c r="AK61034" s="121"/>
    </row>
    <row r="61035" spans="37:37" ht="12.75">
      <c r="AK61035" s="121"/>
    </row>
    <row r="61036" spans="37:37" ht="12.75">
      <c r="AK61036" s="121"/>
    </row>
    <row r="61037" spans="37:37" ht="12.75">
      <c r="AK61037" s="121"/>
    </row>
    <row r="61038" spans="37:37" ht="12.75">
      <c r="AK61038" s="121"/>
    </row>
    <row r="61039" spans="37:37" ht="12.75">
      <c r="AK61039" s="121"/>
    </row>
    <row r="61040" spans="37:37" ht="12.75">
      <c r="AK61040" s="121"/>
    </row>
    <row r="61041" spans="37:37" ht="12.75">
      <c r="AK61041" s="121"/>
    </row>
    <row r="61042" spans="37:37" ht="12.75">
      <c r="AK61042" s="121"/>
    </row>
    <row r="61043" spans="37:37" ht="12.75">
      <c r="AK61043" s="121"/>
    </row>
    <row r="61044" spans="37:37" ht="12.75">
      <c r="AK61044" s="121"/>
    </row>
    <row r="61045" spans="37:37" ht="12.75">
      <c r="AK61045" s="121"/>
    </row>
    <row r="61046" spans="37:37" ht="12.75">
      <c r="AK61046" s="121"/>
    </row>
    <row r="61047" spans="37:37" ht="12.75">
      <c r="AK61047" s="121"/>
    </row>
    <row r="61048" spans="37:37" ht="12.75">
      <c r="AK61048" s="121"/>
    </row>
    <row r="61049" spans="37:37" ht="12.75">
      <c r="AK61049" s="121"/>
    </row>
    <row r="61050" spans="37:37" ht="12.75">
      <c r="AK61050" s="121"/>
    </row>
    <row r="61051" spans="37:37" ht="12.75">
      <c r="AK61051" s="121"/>
    </row>
    <row r="61052" spans="37:37" ht="12.75">
      <c r="AK61052" s="121"/>
    </row>
    <row r="61053" spans="37:37" ht="12.75">
      <c r="AK61053" s="121"/>
    </row>
    <row r="61054" spans="37:37" ht="12.75">
      <c r="AK61054" s="121"/>
    </row>
    <row r="61055" spans="37:37" ht="12.75">
      <c r="AK61055" s="121"/>
    </row>
    <row r="61056" spans="37:37" ht="12.75">
      <c r="AK61056" s="121"/>
    </row>
    <row r="61057" spans="37:37" ht="12.75">
      <c r="AK61057" s="121"/>
    </row>
    <row r="61058" spans="37:37" ht="12.75">
      <c r="AK61058" s="121"/>
    </row>
    <row r="61059" spans="37:37" ht="12.75">
      <c r="AK61059" s="121"/>
    </row>
    <row r="61060" spans="37:37" ht="12.75">
      <c r="AK61060" s="121"/>
    </row>
    <row r="61061" spans="37:37" ht="12.75">
      <c r="AK61061" s="121"/>
    </row>
    <row r="61062" spans="37:37" ht="12.75">
      <c r="AK61062" s="121"/>
    </row>
    <row r="61063" spans="37:37" ht="12.75">
      <c r="AK61063" s="121"/>
    </row>
    <row r="61064" spans="37:37" ht="12.75">
      <c r="AK61064" s="121"/>
    </row>
    <row r="61065" spans="37:37" ht="12.75">
      <c r="AK61065" s="121"/>
    </row>
    <row r="61066" spans="37:37" ht="12.75">
      <c r="AK61066" s="121"/>
    </row>
    <row r="61067" spans="37:37" ht="12.75">
      <c r="AK61067" s="121"/>
    </row>
    <row r="61068" spans="37:37" ht="12.75">
      <c r="AK61068" s="121"/>
    </row>
    <row r="61069" spans="37:37" ht="12.75">
      <c r="AK61069" s="121"/>
    </row>
    <row r="61070" spans="37:37" ht="12.75">
      <c r="AK61070" s="121"/>
    </row>
    <row r="61071" spans="37:37" ht="12.75">
      <c r="AK61071" s="121"/>
    </row>
    <row r="61072" spans="37:37" ht="12.75">
      <c r="AK61072" s="121"/>
    </row>
    <row r="61073" spans="37:37" ht="12.75">
      <c r="AK61073" s="121"/>
    </row>
    <row r="61074" spans="37:37" ht="12.75">
      <c r="AK61074" s="121"/>
    </row>
    <row r="61075" spans="37:37" ht="12.75">
      <c r="AK61075" s="121"/>
    </row>
    <row r="61076" spans="37:37" ht="12.75">
      <c r="AK61076" s="121"/>
    </row>
    <row r="61077" spans="37:37" ht="12.75">
      <c r="AK61077" s="121"/>
    </row>
    <row r="61078" spans="37:37" ht="12.75">
      <c r="AK61078" s="121"/>
    </row>
    <row r="61079" spans="37:37" ht="12.75">
      <c r="AK61079" s="121"/>
    </row>
    <row r="61080" spans="37:37" ht="12.75">
      <c r="AK61080" s="121"/>
    </row>
    <row r="61081" spans="37:37" ht="12.75">
      <c r="AK61081" s="121"/>
    </row>
    <row r="61082" spans="37:37" ht="12.75">
      <c r="AK61082" s="121"/>
    </row>
    <row r="61083" spans="37:37" ht="12.75">
      <c r="AK61083" s="121"/>
    </row>
    <row r="61084" spans="37:37" ht="12.75">
      <c r="AK61084" s="121"/>
    </row>
    <row r="61085" spans="37:37" ht="12.75">
      <c r="AK61085" s="121"/>
    </row>
    <row r="61086" spans="37:37" ht="12.75">
      <c r="AK61086" s="121"/>
    </row>
    <row r="61087" spans="37:37" ht="12.75">
      <c r="AK61087" s="121"/>
    </row>
    <row r="61088" spans="37:37" ht="12.75">
      <c r="AK61088" s="121"/>
    </row>
    <row r="61089" spans="37:37" ht="12.75">
      <c r="AK61089" s="121"/>
    </row>
    <row r="61090" spans="37:37" ht="12.75">
      <c r="AK61090" s="121"/>
    </row>
    <row r="61091" spans="37:37" ht="12.75">
      <c r="AK61091" s="121"/>
    </row>
    <row r="61092" spans="37:37" ht="12.75">
      <c r="AK61092" s="121"/>
    </row>
    <row r="61093" spans="37:37" ht="12.75">
      <c r="AK61093" s="121"/>
    </row>
    <row r="61094" spans="37:37" ht="12.75">
      <c r="AK61094" s="121"/>
    </row>
    <row r="61095" spans="37:37" ht="12.75">
      <c r="AK61095" s="121"/>
    </row>
    <row r="61096" spans="37:37" ht="12.75">
      <c r="AK61096" s="121"/>
    </row>
    <row r="61097" spans="37:37" ht="12.75">
      <c r="AK61097" s="121"/>
    </row>
    <row r="61098" spans="37:37" ht="12.75">
      <c r="AK61098" s="121"/>
    </row>
    <row r="61099" spans="37:37" ht="12.75">
      <c r="AK61099" s="121"/>
    </row>
    <row r="61100" spans="37:37" ht="12.75">
      <c r="AK61100" s="121"/>
    </row>
    <row r="61101" spans="37:37" ht="12.75">
      <c r="AK61101" s="121"/>
    </row>
    <row r="61102" spans="37:37" ht="12.75">
      <c r="AK61102" s="121"/>
    </row>
    <row r="61103" spans="37:37" ht="12.75">
      <c r="AK61103" s="121"/>
    </row>
    <row r="61104" spans="37:37" ht="12.75">
      <c r="AK61104" s="121"/>
    </row>
    <row r="61105" spans="37:37" ht="12.75">
      <c r="AK61105" s="121"/>
    </row>
    <row r="61106" spans="37:37" ht="12.75">
      <c r="AK61106" s="121"/>
    </row>
    <row r="61107" spans="37:37" ht="12.75">
      <c r="AK61107" s="121"/>
    </row>
    <row r="61108" spans="37:37" ht="12.75">
      <c r="AK61108" s="121"/>
    </row>
    <row r="61109" spans="37:37" ht="12.75">
      <c r="AK61109" s="121"/>
    </row>
    <row r="61110" spans="37:37" ht="12.75">
      <c r="AK61110" s="121"/>
    </row>
    <row r="61111" spans="37:37" ht="12.75">
      <c r="AK61111" s="121"/>
    </row>
    <row r="61112" spans="37:37" ht="12.75">
      <c r="AK61112" s="121"/>
    </row>
    <row r="61113" spans="37:37" ht="12.75">
      <c r="AK61113" s="121"/>
    </row>
    <row r="61114" spans="37:37" ht="12.75">
      <c r="AK61114" s="121"/>
    </row>
    <row r="61115" spans="37:37" ht="12.75">
      <c r="AK61115" s="121"/>
    </row>
    <row r="61116" spans="37:37" ht="12.75">
      <c r="AK61116" s="121"/>
    </row>
    <row r="61117" spans="37:37" ht="12.75">
      <c r="AK61117" s="121"/>
    </row>
    <row r="61118" spans="37:37" ht="12.75">
      <c r="AK61118" s="121"/>
    </row>
    <row r="61119" spans="37:37" ht="12.75">
      <c r="AK61119" s="121"/>
    </row>
    <row r="61120" spans="37:37" ht="12.75">
      <c r="AK61120" s="121"/>
    </row>
    <row r="61121" spans="37:37" ht="12.75">
      <c r="AK61121" s="121"/>
    </row>
    <row r="61122" spans="37:37" ht="12.75">
      <c r="AK61122" s="121"/>
    </row>
    <row r="61123" spans="37:37" ht="12.75">
      <c r="AK61123" s="121"/>
    </row>
    <row r="61124" spans="37:37" ht="12.75">
      <c r="AK61124" s="121"/>
    </row>
    <row r="61125" spans="37:37" ht="12.75">
      <c r="AK61125" s="121"/>
    </row>
    <row r="61126" spans="37:37" ht="12.75">
      <c r="AK61126" s="121"/>
    </row>
    <row r="61127" spans="37:37" ht="12.75">
      <c r="AK61127" s="121"/>
    </row>
    <row r="61128" spans="37:37" ht="12.75">
      <c r="AK61128" s="121"/>
    </row>
    <row r="61129" spans="37:37" ht="12.75">
      <c r="AK61129" s="121"/>
    </row>
    <row r="61130" spans="37:37" ht="12.75">
      <c r="AK61130" s="121"/>
    </row>
    <row r="61131" spans="37:37" ht="12.75">
      <c r="AK61131" s="121"/>
    </row>
    <row r="61132" spans="37:37" ht="12.75">
      <c r="AK61132" s="121"/>
    </row>
    <row r="61133" spans="37:37" ht="12.75">
      <c r="AK61133" s="121"/>
    </row>
    <row r="61134" spans="37:37" ht="12.75">
      <c r="AK61134" s="121"/>
    </row>
    <row r="61135" spans="37:37" ht="12.75">
      <c r="AK61135" s="121"/>
    </row>
    <row r="61136" spans="37:37" ht="12.75">
      <c r="AK61136" s="121"/>
    </row>
    <row r="61137" spans="37:37" ht="12.75">
      <c r="AK61137" s="121"/>
    </row>
    <row r="61138" spans="37:37" ht="12.75">
      <c r="AK61138" s="121"/>
    </row>
    <row r="61139" spans="37:37" ht="12.75">
      <c r="AK61139" s="121"/>
    </row>
    <row r="61140" spans="37:37" ht="12.75">
      <c r="AK61140" s="121"/>
    </row>
    <row r="61141" spans="37:37" ht="12.75">
      <c r="AK61141" s="121"/>
    </row>
    <row r="61142" spans="37:37" ht="12.75">
      <c r="AK61142" s="121"/>
    </row>
    <row r="61143" spans="37:37" ht="12.75">
      <c r="AK61143" s="121"/>
    </row>
    <row r="61144" spans="37:37" ht="12.75">
      <c r="AK61144" s="121"/>
    </row>
    <row r="61145" spans="37:37" ht="12.75">
      <c r="AK61145" s="121"/>
    </row>
    <row r="61146" spans="37:37" ht="12.75">
      <c r="AK61146" s="121"/>
    </row>
    <row r="61147" spans="37:37" ht="12.75">
      <c r="AK61147" s="121"/>
    </row>
    <row r="61148" spans="37:37" ht="12.75">
      <c r="AK61148" s="121"/>
    </row>
    <row r="61149" spans="37:37" ht="12.75">
      <c r="AK61149" s="121"/>
    </row>
    <row r="61150" spans="37:37" ht="12.75">
      <c r="AK61150" s="121"/>
    </row>
    <row r="61151" spans="37:37" ht="12.75">
      <c r="AK61151" s="121"/>
    </row>
    <row r="61152" spans="37:37" ht="12.75">
      <c r="AK61152" s="121"/>
    </row>
    <row r="61153" spans="37:37" ht="12.75">
      <c r="AK61153" s="121"/>
    </row>
    <row r="61154" spans="37:37" ht="12.75">
      <c r="AK61154" s="121"/>
    </row>
    <row r="61155" spans="37:37" ht="12.75">
      <c r="AK61155" s="121"/>
    </row>
    <row r="61156" spans="37:37" ht="12.75">
      <c r="AK61156" s="121"/>
    </row>
    <row r="61157" spans="37:37" ht="12.75">
      <c r="AK61157" s="121"/>
    </row>
    <row r="61158" spans="37:37" ht="12.75">
      <c r="AK61158" s="121"/>
    </row>
    <row r="61159" spans="37:37" ht="12.75">
      <c r="AK61159" s="121"/>
    </row>
    <row r="61160" spans="37:37" ht="12.75">
      <c r="AK61160" s="121"/>
    </row>
    <row r="61161" spans="37:37" ht="12.75">
      <c r="AK61161" s="121"/>
    </row>
    <row r="61162" spans="37:37" ht="12.75">
      <c r="AK61162" s="121"/>
    </row>
    <row r="61163" spans="37:37" ht="12.75">
      <c r="AK61163" s="121"/>
    </row>
    <row r="61164" spans="37:37" ht="12.75">
      <c r="AK61164" s="121"/>
    </row>
    <row r="61165" spans="37:37" ht="12.75">
      <c r="AK61165" s="121"/>
    </row>
    <row r="61166" spans="37:37" ht="12.75">
      <c r="AK61166" s="121"/>
    </row>
    <row r="61167" spans="37:37" ht="12.75">
      <c r="AK61167" s="121"/>
    </row>
    <row r="61168" spans="37:37" ht="12.75">
      <c r="AK61168" s="121"/>
    </row>
    <row r="61169" spans="37:37" ht="12.75">
      <c r="AK61169" s="121"/>
    </row>
    <row r="61170" spans="37:37" ht="12.75">
      <c r="AK61170" s="121"/>
    </row>
    <row r="61171" spans="37:37" ht="12.75">
      <c r="AK61171" s="121"/>
    </row>
    <row r="61172" spans="37:37" ht="12.75">
      <c r="AK61172" s="121"/>
    </row>
    <row r="61173" spans="37:37" ht="12.75">
      <c r="AK61173" s="121"/>
    </row>
    <row r="61174" spans="37:37" ht="12.75">
      <c r="AK61174" s="121"/>
    </row>
    <row r="61175" spans="37:37" ht="12.75">
      <c r="AK61175" s="121"/>
    </row>
    <row r="61176" spans="37:37" ht="12.75">
      <c r="AK61176" s="121"/>
    </row>
    <row r="61177" spans="37:37" ht="12.75">
      <c r="AK61177" s="121"/>
    </row>
    <row r="61178" spans="37:37" ht="12.75">
      <c r="AK61178" s="121"/>
    </row>
    <row r="61179" spans="37:37" ht="12.75">
      <c r="AK61179" s="121"/>
    </row>
    <row r="61180" spans="37:37" ht="12.75">
      <c r="AK61180" s="121"/>
    </row>
    <row r="61181" spans="37:37" ht="12.75">
      <c r="AK61181" s="121"/>
    </row>
    <row r="61182" spans="37:37" ht="12.75">
      <c r="AK61182" s="121"/>
    </row>
    <row r="61183" spans="37:37" ht="12.75">
      <c r="AK61183" s="121"/>
    </row>
    <row r="61184" spans="37:37" ht="12.75">
      <c r="AK61184" s="121"/>
    </row>
    <row r="61185" spans="37:37" ht="12.75">
      <c r="AK61185" s="121"/>
    </row>
    <row r="61186" spans="37:37" ht="12.75">
      <c r="AK61186" s="121"/>
    </row>
    <row r="61187" spans="37:37" ht="12.75">
      <c r="AK61187" s="121"/>
    </row>
    <row r="61188" spans="37:37" ht="12.75">
      <c r="AK61188" s="121"/>
    </row>
    <row r="61189" spans="37:37" ht="12.75">
      <c r="AK61189" s="121"/>
    </row>
    <row r="61190" spans="37:37" ht="12.75">
      <c r="AK61190" s="121"/>
    </row>
    <row r="61191" spans="37:37" ht="12.75">
      <c r="AK61191" s="121"/>
    </row>
    <row r="61192" spans="37:37" ht="12.75">
      <c r="AK61192" s="121"/>
    </row>
    <row r="61193" spans="37:37" ht="12.75">
      <c r="AK61193" s="121"/>
    </row>
    <row r="61194" spans="37:37" ht="12.75">
      <c r="AK61194" s="121"/>
    </row>
    <row r="61195" spans="37:37" ht="12.75">
      <c r="AK61195" s="121"/>
    </row>
    <row r="61196" spans="37:37" ht="12.75">
      <c r="AK61196" s="121"/>
    </row>
    <row r="61197" spans="37:37" ht="12.75">
      <c r="AK61197" s="121"/>
    </row>
    <row r="61198" spans="37:37" ht="12.75">
      <c r="AK61198" s="121"/>
    </row>
    <row r="61199" spans="37:37" ht="12.75">
      <c r="AK61199" s="121"/>
    </row>
    <row r="61200" spans="37:37" ht="12.75">
      <c r="AK61200" s="121"/>
    </row>
    <row r="61201" spans="37:37" ht="12.75">
      <c r="AK61201" s="121"/>
    </row>
    <row r="61202" spans="37:37" ht="12.75">
      <c r="AK61202" s="121"/>
    </row>
    <row r="61203" spans="37:37" ht="12.75">
      <c r="AK61203" s="121"/>
    </row>
    <row r="61204" spans="37:37" ht="12.75">
      <c r="AK61204" s="121"/>
    </row>
    <row r="61205" spans="37:37" ht="12.75">
      <c r="AK61205" s="121"/>
    </row>
    <row r="61206" spans="37:37" ht="12.75">
      <c r="AK61206" s="121"/>
    </row>
    <row r="61207" spans="37:37" ht="12.75">
      <c r="AK61207" s="121"/>
    </row>
    <row r="61208" spans="37:37" ht="12.75">
      <c r="AK61208" s="121"/>
    </row>
    <row r="61209" spans="37:37" ht="12.75">
      <c r="AK61209" s="121"/>
    </row>
    <row r="61210" spans="37:37" ht="12.75">
      <c r="AK61210" s="121"/>
    </row>
    <row r="61211" spans="37:37" ht="12.75">
      <c r="AK61211" s="121"/>
    </row>
    <row r="61212" spans="37:37" ht="12.75">
      <c r="AK61212" s="121"/>
    </row>
    <row r="61213" spans="37:37" ht="12.75">
      <c r="AK61213" s="121"/>
    </row>
    <row r="61214" spans="37:37" ht="12.75">
      <c r="AK61214" s="121"/>
    </row>
    <row r="61215" spans="37:37" ht="12.75">
      <c r="AK61215" s="121"/>
    </row>
    <row r="61216" spans="37:37" ht="12.75">
      <c r="AK61216" s="121"/>
    </row>
    <row r="61217" spans="37:37" ht="12.75">
      <c r="AK61217" s="121"/>
    </row>
    <row r="61218" spans="37:37" ht="12.75">
      <c r="AK61218" s="121"/>
    </row>
    <row r="61219" spans="37:37" ht="12.75">
      <c r="AK61219" s="121"/>
    </row>
    <row r="61220" spans="37:37" ht="12.75">
      <c r="AK61220" s="121"/>
    </row>
    <row r="61221" spans="37:37" ht="12.75">
      <c r="AK61221" s="121"/>
    </row>
    <row r="61222" spans="37:37" ht="12.75">
      <c r="AK61222" s="121"/>
    </row>
    <row r="61223" spans="37:37" ht="12.75">
      <c r="AK61223" s="121"/>
    </row>
    <row r="61224" spans="37:37" ht="12.75">
      <c r="AK61224" s="121"/>
    </row>
    <row r="61225" spans="37:37" ht="12.75">
      <c r="AK61225" s="121"/>
    </row>
    <row r="61226" spans="37:37" ht="12.75">
      <c r="AK61226" s="121"/>
    </row>
    <row r="61227" spans="37:37" ht="12.75">
      <c r="AK61227" s="121"/>
    </row>
    <row r="61228" spans="37:37" ht="12.75">
      <c r="AK61228" s="121"/>
    </row>
    <row r="61229" spans="37:37" ht="12.75">
      <c r="AK61229" s="121"/>
    </row>
    <row r="61230" spans="37:37" ht="12.75">
      <c r="AK61230" s="121"/>
    </row>
    <row r="61231" spans="37:37" ht="12.75">
      <c r="AK61231" s="121"/>
    </row>
    <row r="61232" spans="37:37" ht="12.75">
      <c r="AK61232" s="121"/>
    </row>
    <row r="61233" spans="37:37" ht="12.75">
      <c r="AK61233" s="121"/>
    </row>
    <row r="61234" spans="37:37" ht="12.75">
      <c r="AK61234" s="121"/>
    </row>
    <row r="61235" spans="37:37" ht="12.75">
      <c r="AK61235" s="121"/>
    </row>
    <row r="61236" spans="37:37" ht="12.75">
      <c r="AK61236" s="121"/>
    </row>
    <row r="61237" spans="37:37" ht="12.75">
      <c r="AK61237" s="121"/>
    </row>
    <row r="61238" spans="37:37" ht="12.75">
      <c r="AK61238" s="121"/>
    </row>
    <row r="61239" spans="37:37" ht="12.75">
      <c r="AK61239" s="121"/>
    </row>
    <row r="61240" spans="37:37" ht="12.75">
      <c r="AK61240" s="121"/>
    </row>
    <row r="61241" spans="37:37" ht="12.75">
      <c r="AK61241" s="121"/>
    </row>
    <row r="61242" spans="37:37" ht="12.75">
      <c r="AK61242" s="121"/>
    </row>
    <row r="61243" spans="37:37" ht="12.75">
      <c r="AK61243" s="121"/>
    </row>
    <row r="61244" spans="37:37" ht="12.75">
      <c r="AK61244" s="121"/>
    </row>
    <row r="61245" spans="37:37" ht="12.75">
      <c r="AK61245" s="121"/>
    </row>
    <row r="61246" spans="37:37" ht="12.75">
      <c r="AK61246" s="121"/>
    </row>
    <row r="61247" spans="37:37" ht="12.75">
      <c r="AK61247" s="121"/>
    </row>
    <row r="61248" spans="37:37" ht="12.75">
      <c r="AK61248" s="121"/>
    </row>
    <row r="61249" spans="37:37" ht="12.75">
      <c r="AK61249" s="121"/>
    </row>
    <row r="61250" spans="37:37" ht="12.75">
      <c r="AK61250" s="121"/>
    </row>
    <row r="61251" spans="37:37" ht="12.75">
      <c r="AK61251" s="121"/>
    </row>
    <row r="61252" spans="37:37" ht="12.75">
      <c r="AK61252" s="121"/>
    </row>
    <row r="61253" spans="37:37" ht="12.75">
      <c r="AK61253" s="121"/>
    </row>
    <row r="61254" spans="37:37" ht="12.75">
      <c r="AK61254" s="121"/>
    </row>
    <row r="61255" spans="37:37" ht="12.75">
      <c r="AK61255" s="121"/>
    </row>
    <row r="61256" spans="37:37" ht="12.75">
      <c r="AK61256" s="121"/>
    </row>
    <row r="61257" spans="37:37" ht="12.75">
      <c r="AK61257" s="121"/>
    </row>
    <row r="61258" spans="37:37" ht="12.75">
      <c r="AK61258" s="121"/>
    </row>
    <row r="61259" spans="37:37" ht="12.75">
      <c r="AK61259" s="121"/>
    </row>
    <row r="61260" spans="37:37" ht="12.75">
      <c r="AK61260" s="121"/>
    </row>
    <row r="61261" spans="37:37" ht="12.75">
      <c r="AK61261" s="121"/>
    </row>
    <row r="61262" spans="37:37" ht="12.75">
      <c r="AK61262" s="121"/>
    </row>
    <row r="61263" spans="37:37" ht="12.75">
      <c r="AK61263" s="121"/>
    </row>
    <row r="61264" spans="37:37" ht="12.75">
      <c r="AK61264" s="121"/>
    </row>
    <row r="61265" spans="37:37" ht="12.75">
      <c r="AK61265" s="121"/>
    </row>
    <row r="61266" spans="37:37" ht="12.75">
      <c r="AK61266" s="121"/>
    </row>
    <row r="61267" spans="37:37" ht="12.75">
      <c r="AK61267" s="121"/>
    </row>
    <row r="61268" spans="37:37" ht="12.75">
      <c r="AK61268" s="121"/>
    </row>
    <row r="61269" spans="37:37" ht="12.75">
      <c r="AK61269" s="121"/>
    </row>
    <row r="61270" spans="37:37" ht="12.75">
      <c r="AK61270" s="121"/>
    </row>
    <row r="61271" spans="37:37" ht="12.75">
      <c r="AK61271" s="121"/>
    </row>
    <row r="61272" spans="37:37" ht="12.75">
      <c r="AK61272" s="121"/>
    </row>
    <row r="61273" spans="37:37" ht="12.75">
      <c r="AK61273" s="121"/>
    </row>
    <row r="61274" spans="37:37" ht="12.75">
      <c r="AK61274" s="121"/>
    </row>
    <row r="61275" spans="37:37" ht="12.75">
      <c r="AK61275" s="121"/>
    </row>
    <row r="61276" spans="37:37" ht="12.75">
      <c r="AK61276" s="121"/>
    </row>
    <row r="61277" spans="37:37" ht="12.75">
      <c r="AK61277" s="121"/>
    </row>
    <row r="61278" spans="37:37" ht="12.75">
      <c r="AK61278" s="121"/>
    </row>
    <row r="61279" spans="37:37" ht="12.75">
      <c r="AK61279" s="121"/>
    </row>
    <row r="61280" spans="37:37" ht="12.75">
      <c r="AK61280" s="121"/>
    </row>
    <row r="61281" spans="37:37" ht="12.75">
      <c r="AK61281" s="121"/>
    </row>
    <row r="61282" spans="37:37" ht="12.75">
      <c r="AK61282" s="121"/>
    </row>
    <row r="61283" spans="37:37" ht="12.75">
      <c r="AK61283" s="121"/>
    </row>
    <row r="61284" spans="37:37" ht="12.75">
      <c r="AK61284" s="121"/>
    </row>
    <row r="61285" spans="37:37" ht="12.75">
      <c r="AK61285" s="121"/>
    </row>
    <row r="61286" spans="37:37" ht="12.75">
      <c r="AK61286" s="121"/>
    </row>
    <row r="61287" spans="37:37" ht="12.75">
      <c r="AK61287" s="121"/>
    </row>
    <row r="61288" spans="37:37" ht="12.75">
      <c r="AK61288" s="121"/>
    </row>
    <row r="61289" spans="37:37" ht="12.75">
      <c r="AK61289" s="121"/>
    </row>
    <row r="61290" spans="37:37" ht="12.75">
      <c r="AK61290" s="121"/>
    </row>
    <row r="61291" spans="37:37" ht="12.75">
      <c r="AK61291" s="121"/>
    </row>
    <row r="61292" spans="37:37" ht="12.75">
      <c r="AK61292" s="121"/>
    </row>
    <row r="61293" spans="37:37" ht="12.75">
      <c r="AK61293" s="121"/>
    </row>
    <row r="61294" spans="37:37" ht="12.75">
      <c r="AK61294" s="121"/>
    </row>
    <row r="61295" spans="37:37" ht="12.75">
      <c r="AK61295" s="121"/>
    </row>
    <row r="61296" spans="37:37" ht="12.75">
      <c r="AK61296" s="121"/>
    </row>
    <row r="61297" spans="37:37" ht="12.75">
      <c r="AK61297" s="121"/>
    </row>
    <row r="61298" spans="37:37" ht="12.75">
      <c r="AK61298" s="121"/>
    </row>
    <row r="61299" spans="37:37" ht="12.75">
      <c r="AK61299" s="121"/>
    </row>
    <row r="61300" spans="37:37" ht="12.75">
      <c r="AK61300" s="121"/>
    </row>
    <row r="61301" spans="37:37" ht="12.75">
      <c r="AK61301" s="121"/>
    </row>
    <row r="61302" spans="37:37" ht="12.75">
      <c r="AK61302" s="121"/>
    </row>
    <row r="61303" spans="37:37" ht="12.75">
      <c r="AK61303" s="121"/>
    </row>
    <row r="61304" spans="37:37" ht="12.75">
      <c r="AK61304" s="121"/>
    </row>
    <row r="61305" spans="37:37" ht="12.75">
      <c r="AK61305" s="121"/>
    </row>
    <row r="61306" spans="37:37" ht="12.75">
      <c r="AK61306" s="121"/>
    </row>
    <row r="61307" spans="37:37" ht="12.75">
      <c r="AK61307" s="121"/>
    </row>
    <row r="61308" spans="37:37" ht="12.75">
      <c r="AK61308" s="121"/>
    </row>
    <row r="61309" spans="37:37" ht="12.75">
      <c r="AK61309" s="121"/>
    </row>
    <row r="61310" spans="37:37" ht="12.75">
      <c r="AK61310" s="121"/>
    </row>
    <row r="61311" spans="37:37" ht="12.75">
      <c r="AK61311" s="121"/>
    </row>
    <row r="61312" spans="37:37" ht="12.75">
      <c r="AK61312" s="121"/>
    </row>
    <row r="61313" spans="37:37" ht="12.75">
      <c r="AK61313" s="121"/>
    </row>
    <row r="61314" spans="37:37" ht="12.75">
      <c r="AK61314" s="121"/>
    </row>
    <row r="61315" spans="37:37" ht="12.75">
      <c r="AK61315" s="121"/>
    </row>
    <row r="61316" spans="37:37" ht="12.75">
      <c r="AK61316" s="121"/>
    </row>
    <row r="61317" spans="37:37" ht="12.75">
      <c r="AK61317" s="121"/>
    </row>
    <row r="61318" spans="37:37" ht="12.75">
      <c r="AK61318" s="121"/>
    </row>
    <row r="61319" spans="37:37" ht="12.75">
      <c r="AK61319" s="121"/>
    </row>
    <row r="61320" spans="37:37" ht="12.75">
      <c r="AK61320" s="121"/>
    </row>
    <row r="61321" spans="37:37" ht="12.75">
      <c r="AK61321" s="121"/>
    </row>
    <row r="61322" spans="37:37" ht="12.75">
      <c r="AK61322" s="121"/>
    </row>
    <row r="61323" spans="37:37" ht="12.75">
      <c r="AK61323" s="121"/>
    </row>
    <row r="61324" spans="37:37" ht="12.75">
      <c r="AK61324" s="121"/>
    </row>
    <row r="61325" spans="37:37" ht="12.75">
      <c r="AK61325" s="121"/>
    </row>
    <row r="61326" spans="37:37" ht="12.75">
      <c r="AK61326" s="121"/>
    </row>
    <row r="61327" spans="37:37" ht="12.75">
      <c r="AK61327" s="121"/>
    </row>
    <row r="61328" spans="37:37" ht="12.75">
      <c r="AK61328" s="121"/>
    </row>
    <row r="61329" spans="37:37" ht="12.75">
      <c r="AK61329" s="121"/>
    </row>
    <row r="61330" spans="37:37" ht="12.75">
      <c r="AK61330" s="121"/>
    </row>
    <row r="61331" spans="37:37" ht="12.75">
      <c r="AK61331" s="121"/>
    </row>
    <row r="61332" spans="37:37" ht="12.75">
      <c r="AK61332" s="121"/>
    </row>
    <row r="61333" spans="37:37" ht="12.75">
      <c r="AK61333" s="121"/>
    </row>
    <row r="61334" spans="37:37" ht="12.75">
      <c r="AK61334" s="121"/>
    </row>
    <row r="61335" spans="37:37" ht="12.75">
      <c r="AK61335" s="121"/>
    </row>
    <row r="61336" spans="37:37" ht="12.75">
      <c r="AK61336" s="121"/>
    </row>
    <row r="61337" spans="37:37" ht="12.75">
      <c r="AK61337" s="121"/>
    </row>
    <row r="61338" spans="37:37" ht="12.75">
      <c r="AK61338" s="121"/>
    </row>
    <row r="61339" spans="37:37" ht="12.75">
      <c r="AK61339" s="121"/>
    </row>
    <row r="61340" spans="37:37" ht="12.75">
      <c r="AK61340" s="121"/>
    </row>
    <row r="61341" spans="37:37" ht="12.75">
      <c r="AK61341" s="121"/>
    </row>
    <row r="61342" spans="37:37" ht="12.75">
      <c r="AK61342" s="121"/>
    </row>
    <row r="61343" spans="37:37" ht="12.75">
      <c r="AK61343" s="121"/>
    </row>
    <row r="61344" spans="37:37" ht="12.75">
      <c r="AK61344" s="121"/>
    </row>
    <row r="61345" spans="37:37" ht="12.75">
      <c r="AK61345" s="121"/>
    </row>
    <row r="61346" spans="37:37" ht="12.75">
      <c r="AK61346" s="121"/>
    </row>
    <row r="61347" spans="37:37" ht="12.75">
      <c r="AK61347" s="121"/>
    </row>
    <row r="61348" spans="37:37" ht="12.75">
      <c r="AK61348" s="121"/>
    </row>
    <row r="61349" spans="37:37" ht="12.75">
      <c r="AK61349" s="121"/>
    </row>
    <row r="61350" spans="37:37" ht="12.75">
      <c r="AK61350" s="121"/>
    </row>
    <row r="61351" spans="37:37" ht="12.75">
      <c r="AK61351" s="121"/>
    </row>
    <row r="61352" spans="37:37" ht="12.75">
      <c r="AK61352" s="121"/>
    </row>
    <row r="61353" spans="37:37" ht="12.75">
      <c r="AK61353" s="121"/>
    </row>
    <row r="61354" spans="37:37" ht="12.75">
      <c r="AK61354" s="121"/>
    </row>
    <row r="61355" spans="37:37" ht="12.75">
      <c r="AK61355" s="121"/>
    </row>
    <row r="61356" spans="37:37" ht="12.75">
      <c r="AK61356" s="121"/>
    </row>
    <row r="61357" spans="37:37" ht="12.75">
      <c r="AK61357" s="121"/>
    </row>
    <row r="61358" spans="37:37" ht="12.75">
      <c r="AK61358" s="121"/>
    </row>
    <row r="61359" spans="37:37" ht="12.75">
      <c r="AK61359" s="121"/>
    </row>
    <row r="61360" spans="37:37" ht="12.75">
      <c r="AK61360" s="121"/>
    </row>
    <row r="61361" spans="37:37" ht="12.75">
      <c r="AK61361" s="121"/>
    </row>
    <row r="61362" spans="37:37" ht="12.75">
      <c r="AK61362" s="121"/>
    </row>
    <row r="61363" spans="37:37" ht="12.75">
      <c r="AK61363" s="121"/>
    </row>
    <row r="61364" spans="37:37" ht="12.75">
      <c r="AK61364" s="121"/>
    </row>
    <row r="61365" spans="37:37" ht="12.75">
      <c r="AK61365" s="121"/>
    </row>
    <row r="61366" spans="37:37" ht="12.75">
      <c r="AK61366" s="121"/>
    </row>
    <row r="61367" spans="37:37" ht="12.75">
      <c r="AK61367" s="121"/>
    </row>
    <row r="61368" spans="37:37" ht="12.75">
      <c r="AK61368" s="121"/>
    </row>
    <row r="61369" spans="37:37" ht="12.75">
      <c r="AK61369" s="121"/>
    </row>
    <row r="61370" spans="37:37" ht="12.75">
      <c r="AK61370" s="121"/>
    </row>
    <row r="61371" spans="37:37" ht="12.75">
      <c r="AK61371" s="121"/>
    </row>
    <row r="61372" spans="37:37" ht="12.75">
      <c r="AK61372" s="121"/>
    </row>
    <row r="61373" spans="37:37" ht="12.75">
      <c r="AK61373" s="121"/>
    </row>
    <row r="61374" spans="37:37" ht="12.75">
      <c r="AK61374" s="121"/>
    </row>
    <row r="61375" spans="37:37" ht="12.75">
      <c r="AK61375" s="121"/>
    </row>
    <row r="61376" spans="37:37" ht="12.75">
      <c r="AK61376" s="121"/>
    </row>
    <row r="61377" spans="37:37" ht="12.75">
      <c r="AK61377" s="121"/>
    </row>
    <row r="61378" spans="37:37" ht="12.75">
      <c r="AK61378" s="121"/>
    </row>
    <row r="61379" spans="37:37" ht="12.75">
      <c r="AK61379" s="121"/>
    </row>
    <row r="61380" spans="37:37" ht="12.75">
      <c r="AK61380" s="121"/>
    </row>
    <row r="61381" spans="37:37" ht="12.75">
      <c r="AK61381" s="121"/>
    </row>
    <row r="61382" spans="37:37" ht="12.75">
      <c r="AK61382" s="121"/>
    </row>
    <row r="61383" spans="37:37" ht="12.75">
      <c r="AK61383" s="121"/>
    </row>
    <row r="61384" spans="37:37" ht="12.75">
      <c r="AK61384" s="121"/>
    </row>
    <row r="61385" spans="37:37" ht="12.75">
      <c r="AK61385" s="121"/>
    </row>
    <row r="61386" spans="37:37" ht="12.75">
      <c r="AK61386" s="121"/>
    </row>
    <row r="61387" spans="37:37" ht="12.75">
      <c r="AK61387" s="121"/>
    </row>
    <row r="61388" spans="37:37" ht="12.75">
      <c r="AK61388" s="121"/>
    </row>
    <row r="61389" spans="37:37" ht="12.75">
      <c r="AK61389" s="121"/>
    </row>
    <row r="61390" spans="37:37" ht="12.75">
      <c r="AK61390" s="121"/>
    </row>
    <row r="61391" spans="37:37" ht="12.75">
      <c r="AK61391" s="121"/>
    </row>
    <row r="61392" spans="37:37" ht="12.75">
      <c r="AK61392" s="121"/>
    </row>
    <row r="61393" spans="37:37" ht="12.75">
      <c r="AK61393" s="121"/>
    </row>
    <row r="61394" spans="37:37" ht="12.75">
      <c r="AK61394" s="121"/>
    </row>
    <row r="61395" spans="37:37" ht="12.75">
      <c r="AK61395" s="121"/>
    </row>
    <row r="61396" spans="37:37" ht="12.75">
      <c r="AK61396" s="121"/>
    </row>
    <row r="61397" spans="37:37" ht="12.75">
      <c r="AK61397" s="121"/>
    </row>
    <row r="61398" spans="37:37" ht="12.75">
      <c r="AK61398" s="121"/>
    </row>
    <row r="61399" spans="37:37" ht="12.75">
      <c r="AK61399" s="121"/>
    </row>
    <row r="61400" spans="37:37" ht="12.75">
      <c r="AK61400" s="121"/>
    </row>
    <row r="61401" spans="37:37" ht="12.75">
      <c r="AK61401" s="121"/>
    </row>
    <row r="61402" spans="37:37" ht="12.75">
      <c r="AK61402" s="121"/>
    </row>
    <row r="61403" spans="37:37" ht="12.75">
      <c r="AK61403" s="121"/>
    </row>
    <row r="61404" spans="37:37" ht="12.75">
      <c r="AK61404" s="121"/>
    </row>
    <row r="61405" spans="37:37" ht="12.75">
      <c r="AK61405" s="121"/>
    </row>
    <row r="61406" spans="37:37" ht="12.75">
      <c r="AK61406" s="121"/>
    </row>
    <row r="61407" spans="37:37" ht="12.75">
      <c r="AK61407" s="121"/>
    </row>
    <row r="61408" spans="37:37" ht="12.75">
      <c r="AK61408" s="121"/>
    </row>
    <row r="61409" spans="37:37" ht="12.75">
      <c r="AK61409" s="121"/>
    </row>
    <row r="61410" spans="37:37" ht="12.75">
      <c r="AK61410" s="121"/>
    </row>
    <row r="61411" spans="37:37" ht="12.75">
      <c r="AK61411" s="121"/>
    </row>
    <row r="61412" spans="37:37" ht="12.75">
      <c r="AK61412" s="121"/>
    </row>
    <row r="61413" spans="37:37" ht="12.75">
      <c r="AK61413" s="121"/>
    </row>
    <row r="61414" spans="37:37" ht="12.75">
      <c r="AK61414" s="121"/>
    </row>
    <row r="61415" spans="37:37" ht="12.75">
      <c r="AK61415" s="121"/>
    </row>
    <row r="61416" spans="37:37" ht="12.75">
      <c r="AK61416" s="121"/>
    </row>
    <row r="61417" spans="37:37" ht="12.75">
      <c r="AK61417" s="121"/>
    </row>
    <row r="61418" spans="37:37" ht="12.75">
      <c r="AK61418" s="121"/>
    </row>
    <row r="61419" spans="37:37" ht="12.75">
      <c r="AK61419" s="121"/>
    </row>
    <row r="61420" spans="37:37" ht="12.75">
      <c r="AK61420" s="121"/>
    </row>
    <row r="61421" spans="37:37" ht="12.75">
      <c r="AK61421" s="121"/>
    </row>
    <row r="61422" spans="37:37" ht="12.75">
      <c r="AK61422" s="121"/>
    </row>
    <row r="61423" spans="37:37" ht="12.75">
      <c r="AK61423" s="121"/>
    </row>
    <row r="61424" spans="37:37" ht="12.75">
      <c r="AK61424" s="121"/>
    </row>
    <row r="61425" spans="37:37" ht="12.75">
      <c r="AK61425" s="121"/>
    </row>
    <row r="61426" spans="37:37" ht="12.75">
      <c r="AK61426" s="121"/>
    </row>
    <row r="61427" spans="37:37" ht="12.75">
      <c r="AK61427" s="121"/>
    </row>
    <row r="61428" spans="37:37" ht="12.75">
      <c r="AK61428" s="121"/>
    </row>
    <row r="61429" spans="37:37" ht="12.75">
      <c r="AK61429" s="121"/>
    </row>
    <row r="61430" spans="37:37" ht="12.75">
      <c r="AK61430" s="121"/>
    </row>
    <row r="61431" spans="37:37" ht="12.75">
      <c r="AK61431" s="121"/>
    </row>
    <row r="61432" spans="37:37" ht="12.75">
      <c r="AK61432" s="121"/>
    </row>
    <row r="61433" spans="37:37" ht="12.75">
      <c r="AK61433" s="121"/>
    </row>
    <row r="61434" spans="37:37" ht="12.75">
      <c r="AK61434" s="121"/>
    </row>
    <row r="61435" spans="37:37" ht="12.75">
      <c r="AK61435" s="121"/>
    </row>
    <row r="61436" spans="37:37" ht="12.75">
      <c r="AK61436" s="121"/>
    </row>
    <row r="61437" spans="37:37" ht="12.75">
      <c r="AK61437" s="121"/>
    </row>
    <row r="61438" spans="37:37" ht="12.75">
      <c r="AK61438" s="121"/>
    </row>
    <row r="61439" spans="37:37" ht="12.75">
      <c r="AK61439" s="121"/>
    </row>
    <row r="61440" spans="37:37" ht="12.75">
      <c r="AK61440" s="121"/>
    </row>
    <row r="61441" spans="37:37" ht="12.75">
      <c r="AK61441" s="121"/>
    </row>
    <row r="61442" spans="37:37" ht="12.75">
      <c r="AK61442" s="121"/>
    </row>
    <row r="61443" spans="37:37" ht="12.75">
      <c r="AK61443" s="121"/>
    </row>
    <row r="61444" spans="37:37" ht="12.75">
      <c r="AK61444" s="121"/>
    </row>
    <row r="61445" spans="37:37" ht="12.75">
      <c r="AK61445" s="121"/>
    </row>
    <row r="61446" spans="37:37" ht="12.75">
      <c r="AK61446" s="121"/>
    </row>
    <row r="61447" spans="37:37" ht="12.75">
      <c r="AK61447" s="121"/>
    </row>
    <row r="61448" spans="37:37" ht="12.75">
      <c r="AK61448" s="121"/>
    </row>
    <row r="61449" spans="37:37" ht="12.75">
      <c r="AK61449" s="121"/>
    </row>
    <row r="61450" spans="37:37" ht="12.75">
      <c r="AK61450" s="121"/>
    </row>
    <row r="61451" spans="37:37" ht="12.75">
      <c r="AK61451" s="121"/>
    </row>
    <row r="61452" spans="37:37" ht="12.75">
      <c r="AK61452" s="121"/>
    </row>
    <row r="61453" spans="37:37" ht="12.75">
      <c r="AK61453" s="121"/>
    </row>
    <row r="61454" spans="37:37" ht="12.75">
      <c r="AK61454" s="121"/>
    </row>
    <row r="61455" spans="37:37" ht="12.75">
      <c r="AK61455" s="121"/>
    </row>
    <row r="61456" spans="37:37" ht="12.75">
      <c r="AK61456" s="121"/>
    </row>
    <row r="61457" spans="37:37" ht="12.75">
      <c r="AK61457" s="121"/>
    </row>
    <row r="61458" spans="37:37" ht="12.75">
      <c r="AK61458" s="121"/>
    </row>
    <row r="61459" spans="37:37" ht="12.75">
      <c r="AK61459" s="121"/>
    </row>
    <row r="61460" spans="37:37" ht="12.75">
      <c r="AK61460" s="121"/>
    </row>
    <row r="61461" spans="37:37" ht="12.75">
      <c r="AK61461" s="121"/>
    </row>
    <row r="61462" spans="37:37" ht="12.75">
      <c r="AK61462" s="121"/>
    </row>
    <row r="61463" spans="37:37" ht="12.75">
      <c r="AK61463" s="121"/>
    </row>
    <row r="61464" spans="37:37" ht="12.75">
      <c r="AK61464" s="121"/>
    </row>
    <row r="61465" spans="37:37" ht="12.75">
      <c r="AK61465" s="121"/>
    </row>
    <row r="61466" spans="37:37" ht="12.75">
      <c r="AK61466" s="121"/>
    </row>
    <row r="61467" spans="37:37" ht="12.75">
      <c r="AK61467" s="121"/>
    </row>
    <row r="61468" spans="37:37" ht="12.75">
      <c r="AK61468" s="121"/>
    </row>
    <row r="61469" spans="37:37" ht="12.75">
      <c r="AK61469" s="121"/>
    </row>
    <row r="61470" spans="37:37" ht="12.75">
      <c r="AK61470" s="121"/>
    </row>
    <row r="61471" spans="37:37" ht="12.75">
      <c r="AK61471" s="121"/>
    </row>
    <row r="61472" spans="37:37" ht="12.75">
      <c r="AK61472" s="121"/>
    </row>
    <row r="61473" spans="37:37" ht="12.75">
      <c r="AK61473" s="121"/>
    </row>
    <row r="61474" spans="37:37" ht="12.75">
      <c r="AK61474" s="121"/>
    </row>
    <row r="61475" spans="37:37" ht="12.75">
      <c r="AK61475" s="121"/>
    </row>
    <row r="61476" spans="37:37" ht="12.75">
      <c r="AK61476" s="121"/>
    </row>
    <row r="61477" spans="37:37" ht="12.75">
      <c r="AK61477" s="121"/>
    </row>
    <row r="61478" spans="37:37" ht="12.75">
      <c r="AK61478" s="121"/>
    </row>
    <row r="61479" spans="37:37" ht="12.75">
      <c r="AK61479" s="121"/>
    </row>
    <row r="61480" spans="37:37" ht="12.75">
      <c r="AK61480" s="121"/>
    </row>
    <row r="61481" spans="37:37" ht="12.75">
      <c r="AK61481" s="121"/>
    </row>
    <row r="61482" spans="37:37" ht="12.75">
      <c r="AK61482" s="121"/>
    </row>
    <row r="61483" spans="37:37" ht="12.75">
      <c r="AK61483" s="121"/>
    </row>
    <row r="61484" spans="37:37" ht="12.75">
      <c r="AK61484" s="121"/>
    </row>
    <row r="61485" spans="37:37" ht="12.75">
      <c r="AK61485" s="121"/>
    </row>
    <row r="61486" spans="37:37" ht="12.75">
      <c r="AK61486" s="121"/>
    </row>
    <row r="61487" spans="37:37" ht="12.75">
      <c r="AK61487" s="121"/>
    </row>
    <row r="61488" spans="37:37" ht="12.75">
      <c r="AK61488" s="121"/>
    </row>
    <row r="61489" spans="37:37" ht="12.75">
      <c r="AK61489" s="121"/>
    </row>
    <row r="61490" spans="37:37" ht="12.75">
      <c r="AK61490" s="121"/>
    </row>
    <row r="61491" spans="37:37" ht="12.75">
      <c r="AK61491" s="121"/>
    </row>
    <row r="61492" spans="37:37" ht="12.75">
      <c r="AK61492" s="121"/>
    </row>
    <row r="61493" spans="37:37" ht="12.75">
      <c r="AK61493" s="121"/>
    </row>
    <row r="61494" spans="37:37" ht="12.75">
      <c r="AK61494" s="121"/>
    </row>
    <row r="61495" spans="37:37" ht="12.75">
      <c r="AK61495" s="121"/>
    </row>
    <row r="61496" spans="37:37" ht="12.75">
      <c r="AK61496" s="121"/>
    </row>
    <row r="61497" spans="37:37" ht="12.75">
      <c r="AK61497" s="121"/>
    </row>
    <row r="61498" spans="37:37" ht="12.75">
      <c r="AK61498" s="121"/>
    </row>
    <row r="61499" spans="37:37" ht="12.75">
      <c r="AK61499" s="121"/>
    </row>
    <row r="61500" spans="37:37" ht="12.75">
      <c r="AK61500" s="121"/>
    </row>
    <row r="61501" spans="37:37" ht="12.75">
      <c r="AK61501" s="121"/>
    </row>
    <row r="61502" spans="37:37" ht="12.75">
      <c r="AK61502" s="121"/>
    </row>
    <row r="61503" spans="37:37" ht="12.75">
      <c r="AK61503" s="121"/>
    </row>
    <row r="61504" spans="37:37" ht="12.75">
      <c r="AK61504" s="121"/>
    </row>
    <row r="61505" spans="37:37" ht="12.75">
      <c r="AK61505" s="121"/>
    </row>
    <row r="61506" spans="37:37" ht="12.75">
      <c r="AK61506" s="121"/>
    </row>
    <row r="61507" spans="37:37" ht="12.75">
      <c r="AK61507" s="121"/>
    </row>
    <row r="61508" spans="37:37" ht="12.75">
      <c r="AK61508" s="121"/>
    </row>
    <row r="61509" spans="37:37" ht="12.75">
      <c r="AK61509" s="121"/>
    </row>
    <row r="61510" spans="37:37" ht="12.75">
      <c r="AK61510" s="121"/>
    </row>
    <row r="61511" spans="37:37" ht="12.75">
      <c r="AK61511" s="121"/>
    </row>
    <row r="61512" spans="37:37" ht="12.75">
      <c r="AK61512" s="121"/>
    </row>
    <row r="61513" spans="37:37" ht="12.75">
      <c r="AK61513" s="121"/>
    </row>
    <row r="61514" spans="37:37" ht="12.75">
      <c r="AK61514" s="121"/>
    </row>
    <row r="61515" spans="37:37" ht="12.75">
      <c r="AK61515" s="121"/>
    </row>
    <row r="61516" spans="37:37" ht="12.75">
      <c r="AK61516" s="121"/>
    </row>
    <row r="61517" spans="37:37" ht="12.75">
      <c r="AK61517" s="121"/>
    </row>
    <row r="61518" spans="37:37" ht="12.75">
      <c r="AK61518" s="121"/>
    </row>
    <row r="61519" spans="37:37" ht="12.75">
      <c r="AK61519" s="121"/>
    </row>
    <row r="61520" spans="37:37" ht="12.75">
      <c r="AK61520" s="121"/>
    </row>
    <row r="61521" spans="37:37" ht="12.75">
      <c r="AK61521" s="121"/>
    </row>
    <row r="61522" spans="37:37" ht="12.75">
      <c r="AK61522" s="121"/>
    </row>
    <row r="61523" spans="37:37" ht="12.75">
      <c r="AK61523" s="121"/>
    </row>
    <row r="61524" spans="37:37" ht="12.75">
      <c r="AK61524" s="121"/>
    </row>
    <row r="61525" spans="37:37" ht="12.75">
      <c r="AK61525" s="121"/>
    </row>
    <row r="61526" spans="37:37" ht="12.75">
      <c r="AK61526" s="121"/>
    </row>
    <row r="61527" spans="37:37" ht="12.75">
      <c r="AK61527" s="121"/>
    </row>
    <row r="61528" spans="37:37" ht="12.75">
      <c r="AK61528" s="121"/>
    </row>
    <row r="61529" spans="37:37" ht="12.75">
      <c r="AK61529" s="121"/>
    </row>
    <row r="61530" spans="37:37" ht="12.75">
      <c r="AK61530" s="121"/>
    </row>
    <row r="61531" spans="37:37" ht="12.75">
      <c r="AK61531" s="121"/>
    </row>
    <row r="61532" spans="37:37" ht="12.75">
      <c r="AK61532" s="121"/>
    </row>
    <row r="61533" spans="37:37" ht="12.75">
      <c r="AK61533" s="121"/>
    </row>
    <row r="61534" spans="37:37" ht="12.75">
      <c r="AK61534" s="121"/>
    </row>
    <row r="61535" spans="37:37" ht="12.75">
      <c r="AK61535" s="121"/>
    </row>
    <row r="61536" spans="37:37" ht="12.75">
      <c r="AK61536" s="121"/>
    </row>
    <row r="61537" spans="37:37" ht="12.75">
      <c r="AK61537" s="121"/>
    </row>
    <row r="61538" spans="37:37" ht="12.75">
      <c r="AK61538" s="121"/>
    </row>
    <row r="61539" spans="37:37" ht="12.75">
      <c r="AK61539" s="121"/>
    </row>
    <row r="61540" spans="37:37" ht="12.75">
      <c r="AK61540" s="121"/>
    </row>
    <row r="61541" spans="37:37" ht="12.75">
      <c r="AK61541" s="121"/>
    </row>
    <row r="61542" spans="37:37" ht="12.75">
      <c r="AK61542" s="121"/>
    </row>
    <row r="61543" spans="37:37" ht="12.75">
      <c r="AK61543" s="121"/>
    </row>
    <row r="61544" spans="37:37" ht="12.75">
      <c r="AK61544" s="121"/>
    </row>
    <row r="61545" spans="37:37" ht="12.75">
      <c r="AK61545" s="121"/>
    </row>
    <row r="61546" spans="37:37" ht="12.75">
      <c r="AK61546" s="121"/>
    </row>
    <row r="61547" spans="37:37" ht="12.75">
      <c r="AK61547" s="121"/>
    </row>
    <row r="61548" spans="37:37" ht="12.75">
      <c r="AK61548" s="121"/>
    </row>
    <row r="61549" spans="37:37" ht="12.75">
      <c r="AK61549" s="121"/>
    </row>
    <row r="61550" spans="37:37" ht="12.75">
      <c r="AK61550" s="121"/>
    </row>
    <row r="61551" spans="37:37" ht="12.75">
      <c r="AK61551" s="121"/>
    </row>
    <row r="61552" spans="37:37" ht="12.75">
      <c r="AK61552" s="121"/>
    </row>
    <row r="61553" spans="37:37" ht="12.75">
      <c r="AK61553" s="121"/>
    </row>
    <row r="61554" spans="37:37" ht="12.75">
      <c r="AK61554" s="121"/>
    </row>
    <row r="61555" spans="37:37" ht="12.75">
      <c r="AK61555" s="121"/>
    </row>
    <row r="61556" spans="37:37" ht="12.75">
      <c r="AK61556" s="121"/>
    </row>
    <row r="61557" spans="37:37" ht="12.75">
      <c r="AK61557" s="121"/>
    </row>
    <row r="61558" spans="37:37" ht="12.75">
      <c r="AK61558" s="121"/>
    </row>
    <row r="61559" spans="37:37" ht="12.75">
      <c r="AK61559" s="121"/>
    </row>
    <row r="61560" spans="37:37" ht="12.75">
      <c r="AK61560" s="121"/>
    </row>
    <row r="61561" spans="37:37" ht="12.75">
      <c r="AK61561" s="121"/>
    </row>
    <row r="61562" spans="37:37" ht="12.75">
      <c r="AK61562" s="121"/>
    </row>
    <row r="61563" spans="37:37" ht="12.75">
      <c r="AK61563" s="121"/>
    </row>
    <row r="61564" spans="37:37" ht="12.75">
      <c r="AK61564" s="121"/>
    </row>
    <row r="61565" spans="37:37" ht="12.75">
      <c r="AK61565" s="121"/>
    </row>
    <row r="61566" spans="37:37" ht="12.75">
      <c r="AK61566" s="121"/>
    </row>
    <row r="61567" spans="37:37" ht="12.75">
      <c r="AK61567" s="121"/>
    </row>
    <row r="61568" spans="37:37" ht="12.75">
      <c r="AK61568" s="121"/>
    </row>
    <row r="61569" spans="37:37" ht="12.75">
      <c r="AK61569" s="121"/>
    </row>
    <row r="61570" spans="37:37" ht="12.75">
      <c r="AK61570" s="121"/>
    </row>
    <row r="61571" spans="37:37" ht="12.75">
      <c r="AK61571" s="121"/>
    </row>
    <row r="61572" spans="37:37" ht="12.75">
      <c r="AK61572" s="121"/>
    </row>
    <row r="61573" spans="37:37" ht="12.75">
      <c r="AK61573" s="121"/>
    </row>
    <row r="61574" spans="37:37" ht="12.75">
      <c r="AK61574" s="121"/>
    </row>
    <row r="61575" spans="37:37" ht="12.75">
      <c r="AK61575" s="121"/>
    </row>
    <row r="61576" spans="37:37" ht="12.75">
      <c r="AK61576" s="121"/>
    </row>
    <row r="61577" spans="37:37" ht="12.75">
      <c r="AK61577" s="121"/>
    </row>
    <row r="61578" spans="37:37" ht="12.75">
      <c r="AK61578" s="121"/>
    </row>
    <row r="61579" spans="37:37" ht="12.75">
      <c r="AK61579" s="121"/>
    </row>
    <row r="61580" spans="37:37" ht="12.75">
      <c r="AK61580" s="121"/>
    </row>
    <row r="61581" spans="37:37" ht="12.75">
      <c r="AK61581" s="121"/>
    </row>
    <row r="61582" spans="37:37" ht="12.75">
      <c r="AK61582" s="121"/>
    </row>
    <row r="61583" spans="37:37" ht="12.75">
      <c r="AK61583" s="121"/>
    </row>
    <row r="61584" spans="37:37" ht="12.75">
      <c r="AK61584" s="121"/>
    </row>
    <row r="61585" spans="37:37" ht="12.75">
      <c r="AK61585" s="121"/>
    </row>
    <row r="61586" spans="37:37" ht="12.75">
      <c r="AK61586" s="121"/>
    </row>
    <row r="61587" spans="37:37" ht="12.75">
      <c r="AK61587" s="121"/>
    </row>
    <row r="61588" spans="37:37" ht="12.75">
      <c r="AK61588" s="121"/>
    </row>
    <row r="61589" spans="37:37" ht="12.75">
      <c r="AK61589" s="121"/>
    </row>
    <row r="61590" spans="37:37" ht="12.75">
      <c r="AK61590" s="121"/>
    </row>
    <row r="61591" spans="37:37" ht="12.75">
      <c r="AK61591" s="121"/>
    </row>
    <row r="61592" spans="37:37" ht="12.75">
      <c r="AK61592" s="121"/>
    </row>
    <row r="61593" spans="37:37" ht="12.75">
      <c r="AK61593" s="121"/>
    </row>
    <row r="61594" spans="37:37" ht="12.75">
      <c r="AK61594" s="121"/>
    </row>
    <row r="61595" spans="37:37" ht="12.75">
      <c r="AK61595" s="121"/>
    </row>
    <row r="61596" spans="37:37" ht="12.75">
      <c r="AK61596" s="121"/>
    </row>
    <row r="61597" spans="37:37" ht="12.75">
      <c r="AK61597" s="121"/>
    </row>
    <row r="61598" spans="37:37" ht="12.75">
      <c r="AK61598" s="121"/>
    </row>
    <row r="61599" spans="37:37" ht="12.75">
      <c r="AK61599" s="121"/>
    </row>
    <row r="61600" spans="37:37" ht="12.75">
      <c r="AK61600" s="121"/>
    </row>
    <row r="61601" spans="37:37" ht="12.75">
      <c r="AK61601" s="121"/>
    </row>
    <row r="61602" spans="37:37" ht="12.75">
      <c r="AK61602" s="121"/>
    </row>
    <row r="61603" spans="37:37" ht="12.75">
      <c r="AK61603" s="121"/>
    </row>
    <row r="61604" spans="37:37" ht="12.75">
      <c r="AK61604" s="121"/>
    </row>
    <row r="61605" spans="37:37" ht="12.75">
      <c r="AK61605" s="121"/>
    </row>
    <row r="61606" spans="37:37" ht="12.75">
      <c r="AK61606" s="121"/>
    </row>
    <row r="61607" spans="37:37" ht="12.75">
      <c r="AK61607" s="121"/>
    </row>
    <row r="61608" spans="37:37" ht="12.75">
      <c r="AK61608" s="121"/>
    </row>
    <row r="61609" spans="37:37" ht="12.75">
      <c r="AK61609" s="121"/>
    </row>
    <row r="61610" spans="37:37" ht="12.75">
      <c r="AK61610" s="121"/>
    </row>
    <row r="61611" spans="37:37" ht="12.75">
      <c r="AK61611" s="121"/>
    </row>
    <row r="61612" spans="37:37" ht="12.75">
      <c r="AK61612" s="121"/>
    </row>
    <row r="61613" spans="37:37" ht="12.75">
      <c r="AK61613" s="121"/>
    </row>
    <row r="61614" spans="37:37" ht="12.75">
      <c r="AK61614" s="121"/>
    </row>
    <row r="61615" spans="37:37" ht="12.75">
      <c r="AK61615" s="121"/>
    </row>
    <row r="61616" spans="37:37" ht="12.75">
      <c r="AK61616" s="121"/>
    </row>
    <row r="61617" spans="37:37" ht="12.75">
      <c r="AK61617" s="121"/>
    </row>
    <row r="61618" spans="37:37" ht="12.75">
      <c r="AK61618" s="121"/>
    </row>
    <row r="61619" spans="37:37" ht="12.75">
      <c r="AK61619" s="121"/>
    </row>
    <row r="61620" spans="37:37" ht="12.75">
      <c r="AK61620" s="121"/>
    </row>
    <row r="61621" spans="37:37" ht="12.75">
      <c r="AK61621" s="121"/>
    </row>
    <row r="61622" spans="37:37" ht="12.75">
      <c r="AK61622" s="121"/>
    </row>
    <row r="61623" spans="37:37" ht="12.75">
      <c r="AK61623" s="121"/>
    </row>
    <row r="61624" spans="37:37" ht="12.75">
      <c r="AK61624" s="121"/>
    </row>
    <row r="61625" spans="37:37" ht="12.75">
      <c r="AK61625" s="121"/>
    </row>
    <row r="61626" spans="37:37" ht="12.75">
      <c r="AK61626" s="121"/>
    </row>
    <row r="61627" spans="37:37" ht="12.75">
      <c r="AK61627" s="121"/>
    </row>
    <row r="61628" spans="37:37" ht="12.75">
      <c r="AK61628" s="121"/>
    </row>
    <row r="61629" spans="37:37" ht="12.75">
      <c r="AK61629" s="121"/>
    </row>
    <row r="61630" spans="37:37" ht="12.75">
      <c r="AK61630" s="121"/>
    </row>
    <row r="61631" spans="37:37" ht="12.75">
      <c r="AK61631" s="121"/>
    </row>
    <row r="61632" spans="37:37" ht="12.75">
      <c r="AK61632" s="121"/>
    </row>
    <row r="61633" spans="37:37" ht="12.75">
      <c r="AK61633" s="121"/>
    </row>
    <row r="61634" spans="37:37" ht="12.75">
      <c r="AK61634" s="121"/>
    </row>
    <row r="61635" spans="37:37" ht="12.75">
      <c r="AK61635" s="121"/>
    </row>
    <row r="61636" spans="37:37" ht="12.75">
      <c r="AK61636" s="121"/>
    </row>
    <row r="61637" spans="37:37" ht="12.75">
      <c r="AK61637" s="121"/>
    </row>
    <row r="61638" spans="37:37" ht="12.75">
      <c r="AK61638" s="121"/>
    </row>
    <row r="61639" spans="37:37" ht="12.75">
      <c r="AK61639" s="121"/>
    </row>
    <row r="61640" spans="37:37" ht="12.75">
      <c r="AK61640" s="121"/>
    </row>
    <row r="61641" spans="37:37" ht="12.75">
      <c r="AK61641" s="121"/>
    </row>
    <row r="61642" spans="37:37" ht="12.75">
      <c r="AK61642" s="121"/>
    </row>
    <row r="61643" spans="37:37" ht="12.75">
      <c r="AK61643" s="121"/>
    </row>
    <row r="61644" spans="37:37" ht="12.75">
      <c r="AK61644" s="121"/>
    </row>
    <row r="61645" spans="37:37" ht="12.75">
      <c r="AK61645" s="121"/>
    </row>
    <row r="61646" spans="37:37" ht="12.75">
      <c r="AK61646" s="121"/>
    </row>
    <row r="61647" spans="37:37" ht="12.75">
      <c r="AK61647" s="121"/>
    </row>
    <row r="61648" spans="37:37" ht="12.75">
      <c r="AK61648" s="121"/>
    </row>
    <row r="61649" spans="37:37" ht="12.75">
      <c r="AK61649" s="121"/>
    </row>
    <row r="61650" spans="37:37" ht="12.75">
      <c r="AK61650" s="121"/>
    </row>
    <row r="61651" spans="37:37" ht="12.75">
      <c r="AK61651" s="121"/>
    </row>
    <row r="61652" spans="37:37" ht="12.75">
      <c r="AK61652" s="121"/>
    </row>
    <row r="61653" spans="37:37" ht="12.75">
      <c r="AK61653" s="121"/>
    </row>
    <row r="61654" spans="37:37" ht="12.75">
      <c r="AK61654" s="121"/>
    </row>
    <row r="61655" spans="37:37" ht="12.75">
      <c r="AK61655" s="121"/>
    </row>
    <row r="61656" spans="37:37" ht="12.75">
      <c r="AK61656" s="121"/>
    </row>
    <row r="61657" spans="37:37" ht="12.75">
      <c r="AK61657" s="121"/>
    </row>
    <row r="61658" spans="37:37" ht="12.75">
      <c r="AK61658" s="121"/>
    </row>
    <row r="61659" spans="37:37" ht="12.75">
      <c r="AK61659" s="121"/>
    </row>
    <row r="61660" spans="37:37" ht="12.75">
      <c r="AK61660" s="121"/>
    </row>
    <row r="61661" spans="37:37" ht="12.75">
      <c r="AK61661" s="121"/>
    </row>
    <row r="61662" spans="37:37" ht="12.75">
      <c r="AK61662" s="121"/>
    </row>
    <row r="61663" spans="37:37" ht="12.75">
      <c r="AK61663" s="121"/>
    </row>
    <row r="61664" spans="37:37" ht="12.75">
      <c r="AK61664" s="121"/>
    </row>
    <row r="61665" spans="37:37" ht="12.75">
      <c r="AK61665" s="121"/>
    </row>
    <row r="61666" spans="37:37" ht="12.75">
      <c r="AK61666" s="121"/>
    </row>
    <row r="61667" spans="37:37" ht="12.75">
      <c r="AK61667" s="121"/>
    </row>
    <row r="61668" spans="37:37" ht="12.75">
      <c r="AK61668" s="121"/>
    </row>
    <row r="61669" spans="37:37" ht="12.75">
      <c r="AK61669" s="121"/>
    </row>
    <row r="61670" spans="37:37" ht="12.75">
      <c r="AK61670" s="121"/>
    </row>
    <row r="61671" spans="37:37" ht="12.75">
      <c r="AK61671" s="121"/>
    </row>
    <row r="61672" spans="37:37" ht="12.75">
      <c r="AK61672" s="121"/>
    </row>
    <row r="61673" spans="37:37" ht="12.75">
      <c r="AK61673" s="121"/>
    </row>
    <row r="61674" spans="37:37" ht="12.75">
      <c r="AK61674" s="121"/>
    </row>
    <row r="61675" spans="37:37" ht="12.75">
      <c r="AK61675" s="121"/>
    </row>
    <row r="61676" spans="37:37" ht="12.75">
      <c r="AK61676" s="121"/>
    </row>
    <row r="61677" spans="37:37" ht="12.75">
      <c r="AK61677" s="121"/>
    </row>
    <row r="61678" spans="37:37" ht="12.75">
      <c r="AK61678" s="121"/>
    </row>
    <row r="61679" spans="37:37" ht="12.75">
      <c r="AK61679" s="121"/>
    </row>
    <row r="61680" spans="37:37" ht="12.75">
      <c r="AK61680" s="121"/>
    </row>
    <row r="61681" spans="37:37" ht="12.75">
      <c r="AK61681" s="121"/>
    </row>
    <row r="61682" spans="37:37" ht="12.75">
      <c r="AK61682" s="121"/>
    </row>
    <row r="61683" spans="37:37" ht="12.75">
      <c r="AK61683" s="121"/>
    </row>
    <row r="61684" spans="37:37" ht="12.75">
      <c r="AK61684" s="121"/>
    </row>
    <row r="61685" spans="37:37" ht="12.75">
      <c r="AK61685" s="121"/>
    </row>
    <row r="61686" spans="37:37" ht="12.75">
      <c r="AK61686" s="121"/>
    </row>
    <row r="61687" spans="37:37" ht="12.75">
      <c r="AK61687" s="121"/>
    </row>
    <row r="61688" spans="37:37" ht="12.75">
      <c r="AK61688" s="121"/>
    </row>
    <row r="61689" spans="37:37" ht="12.75">
      <c r="AK61689" s="121"/>
    </row>
    <row r="61690" spans="37:37" ht="12.75">
      <c r="AK61690" s="121"/>
    </row>
    <row r="61691" spans="37:37" ht="12.75">
      <c r="AK61691" s="121"/>
    </row>
    <row r="61692" spans="37:37" ht="12.75">
      <c r="AK61692" s="121"/>
    </row>
    <row r="61693" spans="37:37" ht="12.75">
      <c r="AK61693" s="121"/>
    </row>
    <row r="61694" spans="37:37" ht="12.75">
      <c r="AK61694" s="121"/>
    </row>
    <row r="61695" spans="37:37" ht="12.75">
      <c r="AK61695" s="121"/>
    </row>
    <row r="61696" spans="37:37" ht="12.75">
      <c r="AK61696" s="121"/>
    </row>
    <row r="61697" spans="37:37" ht="12.75">
      <c r="AK61697" s="121"/>
    </row>
    <row r="61698" spans="37:37" ht="12.75">
      <c r="AK61698" s="121"/>
    </row>
    <row r="61699" spans="37:37" ht="12.75">
      <c r="AK61699" s="121"/>
    </row>
    <row r="61700" spans="37:37" ht="12.75">
      <c r="AK61700" s="121"/>
    </row>
    <row r="61701" spans="37:37" ht="12.75">
      <c r="AK61701" s="121"/>
    </row>
    <row r="61702" spans="37:37" ht="12.75">
      <c r="AK61702" s="121"/>
    </row>
    <row r="61703" spans="37:37" ht="12.75">
      <c r="AK61703" s="121"/>
    </row>
    <row r="61704" spans="37:37" ht="12.75">
      <c r="AK61704" s="121"/>
    </row>
    <row r="61705" spans="37:37" ht="12.75">
      <c r="AK61705" s="121"/>
    </row>
    <row r="61706" spans="37:37" ht="12.75">
      <c r="AK61706" s="121"/>
    </row>
    <row r="61707" spans="37:37" ht="12.75">
      <c r="AK61707" s="121"/>
    </row>
    <row r="61708" spans="37:37" ht="12.75">
      <c r="AK61708" s="121"/>
    </row>
    <row r="61709" spans="37:37" ht="12.75">
      <c r="AK61709" s="121"/>
    </row>
    <row r="61710" spans="37:37" ht="12.75">
      <c r="AK61710" s="121"/>
    </row>
    <row r="61711" spans="37:37" ht="12.75">
      <c r="AK61711" s="121"/>
    </row>
    <row r="61712" spans="37:37" ht="12.75">
      <c r="AK61712" s="121"/>
    </row>
    <row r="61713" spans="37:37" ht="12.75">
      <c r="AK61713" s="121"/>
    </row>
    <row r="61714" spans="37:37" ht="12.75">
      <c r="AK61714" s="121"/>
    </row>
    <row r="61715" spans="37:37" ht="12.75">
      <c r="AK61715" s="121"/>
    </row>
    <row r="61716" spans="37:37" ht="12.75">
      <c r="AK61716" s="121"/>
    </row>
    <row r="61717" spans="37:37" ht="12.75">
      <c r="AK61717" s="121"/>
    </row>
    <row r="61718" spans="37:37" ht="12.75">
      <c r="AK61718" s="121"/>
    </row>
    <row r="61719" spans="37:37" ht="12.75">
      <c r="AK61719" s="121"/>
    </row>
    <row r="61720" spans="37:37" ht="12.75">
      <c r="AK61720" s="121"/>
    </row>
    <row r="61721" spans="37:37" ht="12.75">
      <c r="AK61721" s="121"/>
    </row>
    <row r="61722" spans="37:37" ht="12.75">
      <c r="AK61722" s="121"/>
    </row>
    <row r="61723" spans="37:37" ht="12.75">
      <c r="AK61723" s="121"/>
    </row>
    <row r="61724" spans="37:37" ht="12.75">
      <c r="AK61724" s="121"/>
    </row>
    <row r="61725" spans="37:37" ht="12.75">
      <c r="AK61725" s="121"/>
    </row>
    <row r="61726" spans="37:37" ht="12.75">
      <c r="AK61726" s="121"/>
    </row>
    <row r="61727" spans="37:37" ht="12.75">
      <c r="AK61727" s="121"/>
    </row>
    <row r="61728" spans="37:37" ht="12.75">
      <c r="AK61728" s="121"/>
    </row>
    <row r="61729" spans="37:37" ht="12.75">
      <c r="AK61729" s="121"/>
    </row>
    <row r="61730" spans="37:37" ht="12.75">
      <c r="AK61730" s="121"/>
    </row>
    <row r="61731" spans="37:37" ht="12.75">
      <c r="AK61731" s="121"/>
    </row>
    <row r="61732" spans="37:37" ht="12.75">
      <c r="AK61732" s="121"/>
    </row>
    <row r="61733" spans="37:37" ht="12.75">
      <c r="AK61733" s="121"/>
    </row>
    <row r="61734" spans="37:37" ht="12.75">
      <c r="AK61734" s="121"/>
    </row>
    <row r="61735" spans="37:37" ht="12.75">
      <c r="AK61735" s="121"/>
    </row>
    <row r="61736" spans="37:37" ht="12.75">
      <c r="AK61736" s="121"/>
    </row>
    <row r="61737" spans="37:37" ht="12.75">
      <c r="AK61737" s="121"/>
    </row>
    <row r="61738" spans="37:37" ht="12.75">
      <c r="AK61738" s="121"/>
    </row>
    <row r="61739" spans="37:37" ht="12.75">
      <c r="AK61739" s="121"/>
    </row>
    <row r="61740" spans="37:37" ht="12.75">
      <c r="AK61740" s="121"/>
    </row>
    <row r="61741" spans="37:37" ht="12.75">
      <c r="AK61741" s="121"/>
    </row>
    <row r="61742" spans="37:37" ht="12.75">
      <c r="AK61742" s="121"/>
    </row>
    <row r="61743" spans="37:37" ht="12.75">
      <c r="AK61743" s="121"/>
    </row>
    <row r="61744" spans="37:37" ht="12.75">
      <c r="AK61744" s="121"/>
    </row>
    <row r="61745" spans="37:37" ht="12.75">
      <c r="AK61745" s="121"/>
    </row>
    <row r="61746" spans="37:37" ht="12.75">
      <c r="AK61746" s="121"/>
    </row>
    <row r="61747" spans="37:37" ht="12.75">
      <c r="AK61747" s="121"/>
    </row>
    <row r="61748" spans="37:37" ht="12.75">
      <c r="AK61748" s="121"/>
    </row>
    <row r="61749" spans="37:37" ht="12.75">
      <c r="AK61749" s="121"/>
    </row>
    <row r="61750" spans="37:37" ht="12.75">
      <c r="AK61750" s="121"/>
    </row>
    <row r="61751" spans="37:37" ht="12.75">
      <c r="AK61751" s="121"/>
    </row>
    <row r="61752" spans="37:37" ht="12.75">
      <c r="AK61752" s="121"/>
    </row>
    <row r="61753" spans="37:37" ht="12.75">
      <c r="AK61753" s="121"/>
    </row>
    <row r="61754" spans="37:37" ht="12.75">
      <c r="AK61754" s="121"/>
    </row>
    <row r="61755" spans="37:37" ht="12.75">
      <c r="AK61755" s="121"/>
    </row>
    <row r="61756" spans="37:37" ht="12.75">
      <c r="AK61756" s="121"/>
    </row>
    <row r="61757" spans="37:37" ht="12.75">
      <c r="AK61757" s="121"/>
    </row>
    <row r="61758" spans="37:37" ht="12.75">
      <c r="AK61758" s="121"/>
    </row>
    <row r="61759" spans="37:37" ht="12.75">
      <c r="AK61759" s="121"/>
    </row>
    <row r="61760" spans="37:37" ht="12.75">
      <c r="AK61760" s="121"/>
    </row>
    <row r="61761" spans="37:37" ht="12.75">
      <c r="AK61761" s="121"/>
    </row>
    <row r="61762" spans="37:37" ht="12.75">
      <c r="AK61762" s="121"/>
    </row>
    <row r="61763" spans="37:37" ht="12.75">
      <c r="AK61763" s="121"/>
    </row>
    <row r="61764" spans="37:37" ht="12.75">
      <c r="AK61764" s="121"/>
    </row>
    <row r="61765" spans="37:37" ht="12.75">
      <c r="AK61765" s="121"/>
    </row>
    <row r="61766" spans="37:37" ht="12.75">
      <c r="AK61766" s="121"/>
    </row>
    <row r="61767" spans="37:37" ht="12.75">
      <c r="AK61767" s="121"/>
    </row>
    <row r="61768" spans="37:37" ht="12.75">
      <c r="AK61768" s="121"/>
    </row>
    <row r="61769" spans="37:37" ht="12.75">
      <c r="AK61769" s="121"/>
    </row>
    <row r="61770" spans="37:37" ht="12.75">
      <c r="AK61770" s="121"/>
    </row>
    <row r="61771" spans="37:37" ht="12.75">
      <c r="AK61771" s="121"/>
    </row>
    <row r="61772" spans="37:37" ht="12.75">
      <c r="AK61772" s="121"/>
    </row>
    <row r="61773" spans="37:37" ht="12.75">
      <c r="AK61773" s="121"/>
    </row>
    <row r="61774" spans="37:37" ht="12.75">
      <c r="AK61774" s="121"/>
    </row>
    <row r="61775" spans="37:37" ht="12.75">
      <c r="AK61775" s="121"/>
    </row>
    <row r="61776" spans="37:37" ht="12.75">
      <c r="AK61776" s="121"/>
    </row>
    <row r="61777" spans="37:37" ht="12.75">
      <c r="AK61777" s="121"/>
    </row>
    <row r="61778" spans="37:37" ht="12.75">
      <c r="AK61778" s="121"/>
    </row>
    <row r="61779" spans="37:37" ht="12.75">
      <c r="AK61779" s="121"/>
    </row>
    <row r="61780" spans="37:37" ht="12.75">
      <c r="AK61780" s="121"/>
    </row>
    <row r="61781" spans="37:37" ht="12.75">
      <c r="AK61781" s="121"/>
    </row>
    <row r="61782" spans="37:37" ht="12.75">
      <c r="AK61782" s="121"/>
    </row>
    <row r="61783" spans="37:37" ht="12.75">
      <c r="AK61783" s="121"/>
    </row>
    <row r="61784" spans="37:37" ht="12.75">
      <c r="AK61784" s="121"/>
    </row>
    <row r="61785" spans="37:37" ht="12.75">
      <c r="AK61785" s="121"/>
    </row>
    <row r="61786" spans="37:37" ht="12.75">
      <c r="AK61786" s="121"/>
    </row>
    <row r="61787" spans="37:37" ht="12.75">
      <c r="AK61787" s="121"/>
    </row>
    <row r="61788" spans="37:37" ht="12.75">
      <c r="AK61788" s="121"/>
    </row>
    <row r="61789" spans="37:37" ht="12.75">
      <c r="AK61789" s="121"/>
    </row>
    <row r="61790" spans="37:37" ht="12.75">
      <c r="AK61790" s="121"/>
    </row>
    <row r="61791" spans="37:37" ht="12.75">
      <c r="AK61791" s="121"/>
    </row>
    <row r="61792" spans="37:37" ht="12.75">
      <c r="AK61792" s="121"/>
    </row>
    <row r="61793" spans="37:37" ht="12.75">
      <c r="AK61793" s="121"/>
    </row>
    <row r="61794" spans="37:37" ht="12.75">
      <c r="AK61794" s="121"/>
    </row>
    <row r="61795" spans="37:37" ht="12.75">
      <c r="AK61795" s="121"/>
    </row>
    <row r="61796" spans="37:37" ht="12.75">
      <c r="AK61796" s="121"/>
    </row>
    <row r="61797" spans="37:37" ht="12.75">
      <c r="AK61797" s="121"/>
    </row>
    <row r="61798" spans="37:37" ht="12.75">
      <c r="AK61798" s="121"/>
    </row>
    <row r="61799" spans="37:37" ht="12.75">
      <c r="AK61799" s="121"/>
    </row>
    <row r="61800" spans="37:37" ht="12.75">
      <c r="AK61800" s="121"/>
    </row>
    <row r="61801" spans="37:37" ht="12.75">
      <c r="AK61801" s="121"/>
    </row>
    <row r="61802" spans="37:37" ht="12.75">
      <c r="AK61802" s="121"/>
    </row>
    <row r="61803" spans="37:37" ht="12.75">
      <c r="AK61803" s="121"/>
    </row>
    <row r="61804" spans="37:37" ht="12.75">
      <c r="AK61804" s="121"/>
    </row>
    <row r="61805" spans="37:37" ht="12.75">
      <c r="AK61805" s="121"/>
    </row>
    <row r="61806" spans="37:37" ht="12.75">
      <c r="AK61806" s="121"/>
    </row>
    <row r="61807" spans="37:37" ht="12.75">
      <c r="AK61807" s="121"/>
    </row>
    <row r="61808" spans="37:37" ht="12.75">
      <c r="AK61808" s="121"/>
    </row>
    <row r="61809" spans="37:37" ht="12.75">
      <c r="AK61809" s="121"/>
    </row>
    <row r="61810" spans="37:37" ht="12.75">
      <c r="AK61810" s="121"/>
    </row>
    <row r="61811" spans="37:37" ht="12.75">
      <c r="AK61811" s="121"/>
    </row>
    <row r="61812" spans="37:37" ht="12.75">
      <c r="AK61812" s="121"/>
    </row>
    <row r="61813" spans="37:37" ht="12.75">
      <c r="AK61813" s="121"/>
    </row>
    <row r="61814" spans="37:37" ht="12.75">
      <c r="AK61814" s="121"/>
    </row>
    <row r="61815" spans="37:37" ht="12.75">
      <c r="AK61815" s="121"/>
    </row>
    <row r="61816" spans="37:37" ht="12.75">
      <c r="AK61816" s="121"/>
    </row>
    <row r="61817" spans="37:37" ht="12.75">
      <c r="AK61817" s="121"/>
    </row>
    <row r="61818" spans="37:37" ht="12.75">
      <c r="AK61818" s="121"/>
    </row>
    <row r="61819" spans="37:37" ht="12.75">
      <c r="AK61819" s="121"/>
    </row>
    <row r="61820" spans="37:37" ht="12.75">
      <c r="AK61820" s="121"/>
    </row>
    <row r="61821" spans="37:37" ht="12.75">
      <c r="AK61821" s="121"/>
    </row>
    <row r="61822" spans="37:37" ht="12.75">
      <c r="AK61822" s="121"/>
    </row>
    <row r="61823" spans="37:37" ht="12.75">
      <c r="AK61823" s="121"/>
    </row>
    <row r="61824" spans="37:37" ht="12.75">
      <c r="AK61824" s="121"/>
    </row>
    <row r="61825" spans="37:37" ht="12.75">
      <c r="AK61825" s="121"/>
    </row>
    <row r="61826" spans="37:37" ht="12.75">
      <c r="AK61826" s="121"/>
    </row>
    <row r="61827" spans="37:37" ht="12.75">
      <c r="AK61827" s="121"/>
    </row>
    <row r="61828" spans="37:37" ht="12.75">
      <c r="AK61828" s="121"/>
    </row>
    <row r="61829" spans="37:37" ht="12.75">
      <c r="AK61829" s="121"/>
    </row>
    <row r="61830" spans="37:37" ht="12.75">
      <c r="AK61830" s="121"/>
    </row>
    <row r="61831" spans="37:37" ht="12.75">
      <c r="AK61831" s="121"/>
    </row>
    <row r="61832" spans="37:37" ht="12.75">
      <c r="AK61832" s="121"/>
    </row>
    <row r="61833" spans="37:37" ht="12.75">
      <c r="AK61833" s="121"/>
    </row>
    <row r="61834" spans="37:37" ht="12.75">
      <c r="AK61834" s="121"/>
    </row>
    <row r="61835" spans="37:37" ht="12.75">
      <c r="AK61835" s="121"/>
    </row>
    <row r="61836" spans="37:37" ht="12.75">
      <c r="AK61836" s="121"/>
    </row>
    <row r="61837" spans="37:37" ht="12.75">
      <c r="AK61837" s="121"/>
    </row>
    <row r="61838" spans="37:37" ht="12.75">
      <c r="AK61838" s="121"/>
    </row>
    <row r="61839" spans="37:37" ht="12.75">
      <c r="AK61839" s="121"/>
    </row>
    <row r="61840" spans="37:37" ht="12.75">
      <c r="AK61840" s="121"/>
    </row>
    <row r="61841" spans="37:37" ht="12.75">
      <c r="AK61841" s="121"/>
    </row>
    <row r="61842" spans="37:37" ht="12.75">
      <c r="AK61842" s="121"/>
    </row>
    <row r="61843" spans="37:37" ht="12.75">
      <c r="AK61843" s="121"/>
    </row>
    <row r="61844" spans="37:37" ht="12.75">
      <c r="AK61844" s="121"/>
    </row>
    <row r="61845" spans="37:37" ht="12.75">
      <c r="AK61845" s="121"/>
    </row>
    <row r="61846" spans="37:37" ht="12.75">
      <c r="AK61846" s="121"/>
    </row>
    <row r="61847" spans="37:37" ht="12.75">
      <c r="AK61847" s="121"/>
    </row>
    <row r="61848" spans="37:37" ht="12.75">
      <c r="AK61848" s="121"/>
    </row>
    <row r="61849" spans="37:37" ht="12.75">
      <c r="AK61849" s="121"/>
    </row>
    <row r="61850" spans="37:37" ht="12.75">
      <c r="AK61850" s="121"/>
    </row>
    <row r="61851" spans="37:37" ht="12.75">
      <c r="AK61851" s="121"/>
    </row>
    <row r="61852" spans="37:37" ht="12.75">
      <c r="AK61852" s="121"/>
    </row>
    <row r="61853" spans="37:37" ht="12.75">
      <c r="AK61853" s="121"/>
    </row>
    <row r="61854" spans="37:37" ht="12.75">
      <c r="AK61854" s="121"/>
    </row>
    <row r="61855" spans="37:37" ht="12.75">
      <c r="AK61855" s="121"/>
    </row>
    <row r="61856" spans="37:37" ht="12.75">
      <c r="AK61856" s="121"/>
    </row>
    <row r="61857" spans="37:37" ht="12.75">
      <c r="AK61857" s="121"/>
    </row>
    <row r="61858" spans="37:37" ht="12.75">
      <c r="AK61858" s="121"/>
    </row>
    <row r="61859" spans="37:37" ht="12.75">
      <c r="AK61859" s="121"/>
    </row>
    <row r="61860" spans="37:37" ht="12.75">
      <c r="AK61860" s="121"/>
    </row>
    <row r="61861" spans="37:37" ht="12.75">
      <c r="AK61861" s="121"/>
    </row>
    <row r="61862" spans="37:37" ht="12.75">
      <c r="AK61862" s="121"/>
    </row>
    <row r="61863" spans="37:37" ht="12.75">
      <c r="AK61863" s="121"/>
    </row>
    <row r="61864" spans="37:37" ht="12.75">
      <c r="AK61864" s="121"/>
    </row>
    <row r="61865" spans="37:37" ht="12.75">
      <c r="AK61865" s="121"/>
    </row>
    <row r="61866" spans="37:37" ht="12.75">
      <c r="AK61866" s="121"/>
    </row>
    <row r="61867" spans="37:37" ht="12.75">
      <c r="AK61867" s="121"/>
    </row>
    <row r="61868" spans="37:37" ht="12.75">
      <c r="AK61868" s="121"/>
    </row>
    <row r="61869" spans="37:37" ht="12.75">
      <c r="AK61869" s="121"/>
    </row>
    <row r="61870" spans="37:37" ht="12.75">
      <c r="AK61870" s="121"/>
    </row>
    <row r="61871" spans="37:37" ht="12.75">
      <c r="AK61871" s="121"/>
    </row>
    <row r="61872" spans="37:37" ht="12.75">
      <c r="AK61872" s="121"/>
    </row>
    <row r="61873" spans="37:37" ht="12.75">
      <c r="AK61873" s="121"/>
    </row>
    <row r="61874" spans="37:37" ht="12.75">
      <c r="AK61874" s="121"/>
    </row>
    <row r="61875" spans="37:37" ht="12.75">
      <c r="AK61875" s="121"/>
    </row>
    <row r="61876" spans="37:37" ht="12.75">
      <c r="AK61876" s="121"/>
    </row>
    <row r="61877" spans="37:37" ht="12.75">
      <c r="AK61877" s="121"/>
    </row>
    <row r="61878" spans="37:37" ht="12.75">
      <c r="AK61878" s="121"/>
    </row>
    <row r="61879" spans="37:37" ht="12.75">
      <c r="AK61879" s="121"/>
    </row>
    <row r="61880" spans="37:37" ht="12.75">
      <c r="AK61880" s="121"/>
    </row>
    <row r="61881" spans="37:37" ht="12.75">
      <c r="AK61881" s="121"/>
    </row>
    <row r="61882" spans="37:37" ht="12.75">
      <c r="AK61882" s="121"/>
    </row>
    <row r="61883" spans="37:37" ht="12.75">
      <c r="AK61883" s="121"/>
    </row>
    <row r="61884" spans="37:37" ht="12.75">
      <c r="AK61884" s="121"/>
    </row>
    <row r="61885" spans="37:37" ht="12.75">
      <c r="AK61885" s="121"/>
    </row>
    <row r="61886" spans="37:37" ht="12.75">
      <c r="AK61886" s="121"/>
    </row>
    <row r="61887" spans="37:37" ht="12.75">
      <c r="AK61887" s="121"/>
    </row>
    <row r="61888" spans="37:37" ht="12.75">
      <c r="AK61888" s="121"/>
    </row>
    <row r="61889" spans="37:37" ht="12.75">
      <c r="AK61889" s="121"/>
    </row>
    <row r="61890" spans="37:37" ht="12.75">
      <c r="AK61890" s="121"/>
    </row>
    <row r="61891" spans="37:37" ht="12.75">
      <c r="AK61891" s="121"/>
    </row>
    <row r="61892" spans="37:37" ht="12.75">
      <c r="AK61892" s="121"/>
    </row>
    <row r="61893" spans="37:37" ht="12.75">
      <c r="AK61893" s="121"/>
    </row>
    <row r="61894" spans="37:37" ht="12.75">
      <c r="AK61894" s="121"/>
    </row>
    <row r="61895" spans="37:37" ht="12.75">
      <c r="AK61895" s="121"/>
    </row>
    <row r="61896" spans="37:37" ht="12.75">
      <c r="AK61896" s="121"/>
    </row>
    <row r="61897" spans="37:37" ht="12.75">
      <c r="AK61897" s="121"/>
    </row>
    <row r="61898" spans="37:37" ht="12.75">
      <c r="AK61898" s="121"/>
    </row>
    <row r="61899" spans="37:37" ht="12.75">
      <c r="AK61899" s="121"/>
    </row>
    <row r="61900" spans="37:37" ht="12.75">
      <c r="AK61900" s="121"/>
    </row>
    <row r="61901" spans="37:37" ht="12.75">
      <c r="AK61901" s="121"/>
    </row>
    <row r="61902" spans="37:37" ht="12.75">
      <c r="AK61902" s="121"/>
    </row>
    <row r="61903" spans="37:37" ht="12.75">
      <c r="AK61903" s="121"/>
    </row>
    <row r="61904" spans="37:37" ht="12.75">
      <c r="AK61904" s="121"/>
    </row>
    <row r="61905" spans="37:37" ht="12.75">
      <c r="AK61905" s="121"/>
    </row>
    <row r="61906" spans="37:37" ht="12.75">
      <c r="AK61906" s="121"/>
    </row>
    <row r="61907" spans="37:37" ht="12.75">
      <c r="AK61907" s="121"/>
    </row>
    <row r="61908" spans="37:37" ht="12.75">
      <c r="AK61908" s="121"/>
    </row>
    <row r="61909" spans="37:37" ht="12.75">
      <c r="AK61909" s="121"/>
    </row>
    <row r="61910" spans="37:37" ht="12.75">
      <c r="AK61910" s="121"/>
    </row>
    <row r="61911" spans="37:37" ht="12.75">
      <c r="AK61911" s="121"/>
    </row>
    <row r="61912" spans="37:37" ht="12.75">
      <c r="AK61912" s="121"/>
    </row>
    <row r="61913" spans="37:37" ht="12.75">
      <c r="AK61913" s="121"/>
    </row>
    <row r="61914" spans="37:37" ht="12.75">
      <c r="AK61914" s="121"/>
    </row>
    <row r="61915" spans="37:37" ht="12.75">
      <c r="AK61915" s="121"/>
    </row>
    <row r="61916" spans="37:37" ht="12.75">
      <c r="AK61916" s="121"/>
    </row>
    <row r="61917" spans="37:37" ht="12.75">
      <c r="AK61917" s="121"/>
    </row>
    <row r="61918" spans="37:37" ht="12.75">
      <c r="AK61918" s="121"/>
    </row>
    <row r="61919" spans="37:37" ht="12.75">
      <c r="AK61919" s="121"/>
    </row>
    <row r="61920" spans="37:37" ht="12.75">
      <c r="AK61920" s="121"/>
    </row>
    <row r="61921" spans="37:37" ht="12.75">
      <c r="AK61921" s="121"/>
    </row>
    <row r="61922" spans="37:37" ht="12.75">
      <c r="AK61922" s="121"/>
    </row>
    <row r="61923" spans="37:37" ht="12.75">
      <c r="AK61923" s="121"/>
    </row>
    <row r="61924" spans="37:37" ht="12.75">
      <c r="AK61924" s="121"/>
    </row>
    <row r="61925" spans="37:37" ht="12.75">
      <c r="AK61925" s="121"/>
    </row>
    <row r="61926" spans="37:37" ht="12.75">
      <c r="AK61926" s="121"/>
    </row>
    <row r="61927" spans="37:37" ht="12.75">
      <c r="AK61927" s="121"/>
    </row>
    <row r="61928" spans="37:37" ht="12.75">
      <c r="AK61928" s="121"/>
    </row>
    <row r="61929" spans="37:37" ht="12.75">
      <c r="AK61929" s="121"/>
    </row>
    <row r="61930" spans="37:37" ht="12.75">
      <c r="AK61930" s="121"/>
    </row>
    <row r="61931" spans="37:37" ht="12.75">
      <c r="AK61931" s="121"/>
    </row>
    <row r="61932" spans="37:37" ht="12.75">
      <c r="AK61932" s="121"/>
    </row>
    <row r="61933" spans="37:37" ht="12.75">
      <c r="AK61933" s="121"/>
    </row>
    <row r="61934" spans="37:37" ht="12.75">
      <c r="AK61934" s="121"/>
    </row>
    <row r="61935" spans="37:37" ht="12.75">
      <c r="AK61935" s="121"/>
    </row>
    <row r="61936" spans="37:37" ht="12.75">
      <c r="AK61936" s="121"/>
    </row>
    <row r="61937" spans="37:37" ht="12.75">
      <c r="AK61937" s="121"/>
    </row>
    <row r="61938" spans="37:37" ht="12.75">
      <c r="AK61938" s="121"/>
    </row>
    <row r="61939" spans="37:37" ht="12.75">
      <c r="AK61939" s="121"/>
    </row>
    <row r="61940" spans="37:37" ht="12.75">
      <c r="AK61940" s="121"/>
    </row>
    <row r="61941" spans="37:37" ht="12.75">
      <c r="AK61941" s="121"/>
    </row>
    <row r="61942" spans="37:37" ht="12.75">
      <c r="AK61942" s="121"/>
    </row>
    <row r="61943" spans="37:37" ht="12.75">
      <c r="AK61943" s="121"/>
    </row>
    <row r="61944" spans="37:37" ht="12.75">
      <c r="AK61944" s="121"/>
    </row>
    <row r="61945" spans="37:37" ht="12.75">
      <c r="AK61945" s="121"/>
    </row>
    <row r="61946" spans="37:37" ht="12.75">
      <c r="AK61946" s="121"/>
    </row>
    <row r="61947" spans="37:37" ht="12.75">
      <c r="AK61947" s="121"/>
    </row>
    <row r="61948" spans="37:37" ht="12.75">
      <c r="AK61948" s="121"/>
    </row>
    <row r="61949" spans="37:37" ht="12.75">
      <c r="AK61949" s="121"/>
    </row>
    <row r="61950" spans="37:37" ht="12.75">
      <c r="AK61950" s="121"/>
    </row>
    <row r="61951" spans="37:37" ht="12.75">
      <c r="AK61951" s="121"/>
    </row>
    <row r="61952" spans="37:37" ht="12.75">
      <c r="AK61952" s="121"/>
    </row>
    <row r="61953" spans="37:37" ht="12.75">
      <c r="AK61953" s="121"/>
    </row>
    <row r="61954" spans="37:37" ht="12.75">
      <c r="AK61954" s="121"/>
    </row>
    <row r="61955" spans="37:37" ht="12.75">
      <c r="AK61955" s="121"/>
    </row>
    <row r="61956" spans="37:37" ht="12.75">
      <c r="AK61956" s="121"/>
    </row>
    <row r="61957" spans="37:37" ht="12.75">
      <c r="AK61957" s="121"/>
    </row>
    <row r="61958" spans="37:37" ht="12.75">
      <c r="AK61958" s="121"/>
    </row>
    <row r="61959" spans="37:37" ht="12.75">
      <c r="AK61959" s="121"/>
    </row>
    <row r="61960" spans="37:37" ht="12.75">
      <c r="AK61960" s="121"/>
    </row>
    <row r="61961" spans="37:37" ht="12.75">
      <c r="AK61961" s="121"/>
    </row>
    <row r="61962" spans="37:37" ht="12.75">
      <c r="AK61962" s="121"/>
    </row>
    <row r="61963" spans="37:37" ht="12.75">
      <c r="AK61963" s="121"/>
    </row>
    <row r="61964" spans="37:37" ht="12.75">
      <c r="AK61964" s="121"/>
    </row>
    <row r="61965" spans="37:37" ht="12.75">
      <c r="AK61965" s="121"/>
    </row>
    <row r="61966" spans="37:37" ht="12.75">
      <c r="AK61966" s="121"/>
    </row>
    <row r="61967" spans="37:37" ht="12.75">
      <c r="AK61967" s="121"/>
    </row>
    <row r="61968" spans="37:37" ht="12.75">
      <c r="AK61968" s="121"/>
    </row>
    <row r="61969" spans="37:37" ht="12.75">
      <c r="AK61969" s="121"/>
    </row>
    <row r="61970" spans="37:37" ht="12.75">
      <c r="AK61970" s="121"/>
    </row>
    <row r="61971" spans="37:37" ht="12.75">
      <c r="AK61971" s="121"/>
    </row>
    <row r="61972" spans="37:37" ht="12.75">
      <c r="AK61972" s="121"/>
    </row>
    <row r="61973" spans="37:37" ht="12.75">
      <c r="AK61973" s="121"/>
    </row>
    <row r="61974" spans="37:37" ht="12.75">
      <c r="AK61974" s="121"/>
    </row>
    <row r="61975" spans="37:37" ht="12.75">
      <c r="AK61975" s="121"/>
    </row>
    <row r="61976" spans="37:37" ht="12.75">
      <c r="AK61976" s="121"/>
    </row>
    <row r="61977" spans="37:37" ht="12.75">
      <c r="AK61977" s="121"/>
    </row>
    <row r="61978" spans="37:37" ht="12.75">
      <c r="AK61978" s="121"/>
    </row>
    <row r="61979" spans="37:37" ht="12.75">
      <c r="AK61979" s="121"/>
    </row>
    <row r="61980" spans="37:37" ht="12.75">
      <c r="AK61980" s="121"/>
    </row>
    <row r="61981" spans="37:37" ht="12.75">
      <c r="AK61981" s="121"/>
    </row>
    <row r="61982" spans="37:37" ht="12.75">
      <c r="AK61982" s="121"/>
    </row>
    <row r="61983" spans="37:37" ht="12.75">
      <c r="AK61983" s="121"/>
    </row>
    <row r="61984" spans="37:37" ht="12.75">
      <c r="AK61984" s="121"/>
    </row>
    <row r="61985" spans="37:37" ht="12.75">
      <c r="AK61985" s="121"/>
    </row>
    <row r="61986" spans="37:37" ht="12.75">
      <c r="AK61986" s="121"/>
    </row>
    <row r="61987" spans="37:37" ht="12.75">
      <c r="AK61987" s="121"/>
    </row>
    <row r="61988" spans="37:37" ht="12.75">
      <c r="AK61988" s="121"/>
    </row>
    <row r="61989" spans="37:37" ht="12.75">
      <c r="AK61989" s="121"/>
    </row>
    <row r="61990" spans="37:37" ht="12.75">
      <c r="AK61990" s="121"/>
    </row>
    <row r="61991" spans="37:37" ht="12.75">
      <c r="AK61991" s="121"/>
    </row>
    <row r="61992" spans="37:37" ht="12.75">
      <c r="AK61992" s="121"/>
    </row>
    <row r="61993" spans="37:37" ht="12.75">
      <c r="AK61993" s="121"/>
    </row>
    <row r="61994" spans="37:37" ht="12.75">
      <c r="AK61994" s="121"/>
    </row>
    <row r="61995" spans="37:37" ht="12.75">
      <c r="AK61995" s="121"/>
    </row>
    <row r="61996" spans="37:37" ht="12.75">
      <c r="AK61996" s="121"/>
    </row>
    <row r="61997" spans="37:37" ht="12.75">
      <c r="AK61997" s="121"/>
    </row>
    <row r="61998" spans="37:37" ht="12.75">
      <c r="AK61998" s="121"/>
    </row>
    <row r="61999" spans="37:37" ht="12.75">
      <c r="AK61999" s="121"/>
    </row>
    <row r="62000" spans="37:37" ht="12.75">
      <c r="AK62000" s="121"/>
    </row>
    <row r="62001" spans="37:37" ht="12.75">
      <c r="AK62001" s="121"/>
    </row>
    <row r="62002" spans="37:37" ht="12.75">
      <c r="AK62002" s="121"/>
    </row>
    <row r="62003" spans="37:37" ht="12.75">
      <c r="AK62003" s="121"/>
    </row>
    <row r="62004" spans="37:37" ht="12.75">
      <c r="AK62004" s="121"/>
    </row>
    <row r="62005" spans="37:37" ht="12.75">
      <c r="AK62005" s="121"/>
    </row>
    <row r="62006" spans="37:37" ht="12.75">
      <c r="AK62006" s="121"/>
    </row>
    <row r="62007" spans="37:37" ht="12.75">
      <c r="AK62007" s="121"/>
    </row>
    <row r="62008" spans="37:37" ht="12.75">
      <c r="AK62008" s="121"/>
    </row>
    <row r="62009" spans="37:37" ht="12.75">
      <c r="AK62009" s="121"/>
    </row>
    <row r="62010" spans="37:37" ht="12.75">
      <c r="AK62010" s="121"/>
    </row>
    <row r="62011" spans="37:37" ht="12.75">
      <c r="AK62011" s="121"/>
    </row>
    <row r="62012" spans="37:37" ht="12.75">
      <c r="AK62012" s="121"/>
    </row>
    <row r="62013" spans="37:37" ht="12.75">
      <c r="AK62013" s="121"/>
    </row>
    <row r="62014" spans="37:37" ht="12.75">
      <c r="AK62014" s="121"/>
    </row>
    <row r="62015" spans="37:37" ht="12.75">
      <c r="AK62015" s="121"/>
    </row>
    <row r="62016" spans="37:37" ht="12.75">
      <c r="AK62016" s="121"/>
    </row>
    <row r="62017" spans="37:37" ht="12.75">
      <c r="AK62017" s="121"/>
    </row>
    <row r="62018" spans="37:37" ht="12.75">
      <c r="AK62018" s="121"/>
    </row>
    <row r="62019" spans="37:37" ht="12.75">
      <c r="AK62019" s="121"/>
    </row>
    <row r="62020" spans="37:37" ht="12.75">
      <c r="AK62020" s="121"/>
    </row>
    <row r="62021" spans="37:37" ht="12.75">
      <c r="AK62021" s="121"/>
    </row>
    <row r="62022" spans="37:37" ht="12.75">
      <c r="AK62022" s="121"/>
    </row>
    <row r="62023" spans="37:37" ht="12.75">
      <c r="AK62023" s="121"/>
    </row>
    <row r="62024" spans="37:37" ht="12.75">
      <c r="AK62024" s="121"/>
    </row>
    <row r="62025" spans="37:37" ht="12.75">
      <c r="AK62025" s="121"/>
    </row>
    <row r="62026" spans="37:37" ht="12.75">
      <c r="AK62026" s="121"/>
    </row>
    <row r="62027" spans="37:37" ht="12.75">
      <c r="AK62027" s="121"/>
    </row>
    <row r="62028" spans="37:37" ht="12.75">
      <c r="AK62028" s="121"/>
    </row>
    <row r="62029" spans="37:37" ht="12.75">
      <c r="AK62029" s="121"/>
    </row>
    <row r="62030" spans="37:37" ht="12.75">
      <c r="AK62030" s="121"/>
    </row>
    <row r="62031" spans="37:37" ht="12.75">
      <c r="AK62031" s="121"/>
    </row>
    <row r="62032" spans="37:37" ht="12.75">
      <c r="AK62032" s="121"/>
    </row>
    <row r="62033" spans="37:37" ht="12.75">
      <c r="AK62033" s="121"/>
    </row>
    <row r="62034" spans="37:37" ht="12.75">
      <c r="AK62034" s="121"/>
    </row>
    <row r="62035" spans="37:37" ht="12.75">
      <c r="AK62035" s="121"/>
    </row>
    <row r="62036" spans="37:37" ht="12.75">
      <c r="AK62036" s="121"/>
    </row>
    <row r="62037" spans="37:37" ht="12.75">
      <c r="AK62037" s="121"/>
    </row>
    <row r="62038" spans="37:37" ht="12.75">
      <c r="AK62038" s="121"/>
    </row>
    <row r="62039" spans="37:37" ht="12.75">
      <c r="AK62039" s="121"/>
    </row>
    <row r="62040" spans="37:37" ht="12.75">
      <c r="AK62040" s="121"/>
    </row>
    <row r="62041" spans="37:37" ht="12.75">
      <c r="AK62041" s="121"/>
    </row>
    <row r="62042" spans="37:37" ht="12.75">
      <c r="AK62042" s="121"/>
    </row>
    <row r="62043" spans="37:37" ht="12.75">
      <c r="AK62043" s="121"/>
    </row>
    <row r="62044" spans="37:37" ht="12.75">
      <c r="AK62044" s="121"/>
    </row>
    <row r="62045" spans="37:37" ht="12.75">
      <c r="AK62045" s="121"/>
    </row>
    <row r="62046" spans="37:37" ht="12.75">
      <c r="AK62046" s="121"/>
    </row>
    <row r="62047" spans="37:37" ht="12.75">
      <c r="AK62047" s="121"/>
    </row>
    <row r="62048" spans="37:37" ht="12.75">
      <c r="AK62048" s="121"/>
    </row>
    <row r="62049" spans="37:37" ht="12.75">
      <c r="AK62049" s="121"/>
    </row>
    <row r="62050" spans="37:37" ht="12.75">
      <c r="AK62050" s="121"/>
    </row>
    <row r="62051" spans="37:37" ht="12.75">
      <c r="AK62051" s="121"/>
    </row>
    <row r="62052" spans="37:37" ht="12.75">
      <c r="AK62052" s="121"/>
    </row>
    <row r="62053" spans="37:37" ht="12.75">
      <c r="AK62053" s="121"/>
    </row>
    <row r="62054" spans="37:37" ht="12.75">
      <c r="AK62054" s="121"/>
    </row>
    <row r="62055" spans="37:37" ht="12.75">
      <c r="AK62055" s="121"/>
    </row>
    <row r="62056" spans="37:37" ht="12.75">
      <c r="AK62056" s="121"/>
    </row>
    <row r="62057" spans="37:37" ht="12.75">
      <c r="AK62057" s="121"/>
    </row>
    <row r="62058" spans="37:37" ht="12.75">
      <c r="AK62058" s="121"/>
    </row>
    <row r="62059" spans="37:37" ht="12.75">
      <c r="AK62059" s="121"/>
    </row>
    <row r="62060" spans="37:37" ht="12.75">
      <c r="AK62060" s="121"/>
    </row>
    <row r="62061" spans="37:37" ht="12.75">
      <c r="AK62061" s="121"/>
    </row>
    <row r="62062" spans="37:37" ht="12.75">
      <c r="AK62062" s="121"/>
    </row>
    <row r="62063" spans="37:37" ht="12.75">
      <c r="AK62063" s="121"/>
    </row>
    <row r="62064" spans="37:37" ht="12.75">
      <c r="AK62064" s="121"/>
    </row>
    <row r="62065" spans="37:37" ht="12.75">
      <c r="AK62065" s="121"/>
    </row>
    <row r="62066" spans="37:37" ht="12.75">
      <c r="AK62066" s="121"/>
    </row>
    <row r="62067" spans="37:37" ht="12.75">
      <c r="AK62067" s="121"/>
    </row>
    <row r="62068" spans="37:37" ht="12.75">
      <c r="AK62068" s="121"/>
    </row>
    <row r="62069" spans="37:37" ht="12.75">
      <c r="AK62069" s="121"/>
    </row>
    <row r="62070" spans="37:37" ht="12.75">
      <c r="AK62070" s="121"/>
    </row>
    <row r="62071" spans="37:37" ht="12.75">
      <c r="AK62071" s="121"/>
    </row>
    <row r="62072" spans="37:37" ht="12.75">
      <c r="AK62072" s="121"/>
    </row>
    <row r="62073" spans="37:37" ht="12.75">
      <c r="AK62073" s="121"/>
    </row>
    <row r="62074" spans="37:37" ht="12.75">
      <c r="AK62074" s="121"/>
    </row>
    <row r="62075" spans="37:37" ht="12.75">
      <c r="AK62075" s="121"/>
    </row>
    <row r="62076" spans="37:37" ht="12.75">
      <c r="AK62076" s="121"/>
    </row>
    <row r="62077" spans="37:37" ht="12.75">
      <c r="AK62077" s="121"/>
    </row>
    <row r="62078" spans="37:37" ht="12.75">
      <c r="AK62078" s="121"/>
    </row>
    <row r="62079" spans="37:37" ht="12.75">
      <c r="AK62079" s="121"/>
    </row>
    <row r="62080" spans="37:37" ht="12.75">
      <c r="AK62080" s="121"/>
    </row>
    <row r="62081" spans="37:37" ht="12.75">
      <c r="AK62081" s="121"/>
    </row>
    <row r="62082" spans="37:37" ht="12.75">
      <c r="AK62082" s="121"/>
    </row>
    <row r="62083" spans="37:37" ht="12.75">
      <c r="AK62083" s="121"/>
    </row>
    <row r="62084" spans="37:37" ht="12.75">
      <c r="AK62084" s="121"/>
    </row>
    <row r="62085" spans="37:37" ht="12.75">
      <c r="AK62085" s="121"/>
    </row>
    <row r="62086" spans="37:37" ht="12.75">
      <c r="AK62086" s="121"/>
    </row>
    <row r="62087" spans="37:37" ht="12.75">
      <c r="AK62087" s="121"/>
    </row>
    <row r="62088" spans="37:37" ht="12.75">
      <c r="AK62088" s="121"/>
    </row>
    <row r="62089" spans="37:37" ht="12.75">
      <c r="AK62089" s="121"/>
    </row>
    <row r="62090" spans="37:37" ht="12.75">
      <c r="AK62090" s="121"/>
    </row>
    <row r="62091" spans="37:37" ht="12.75">
      <c r="AK62091" s="121"/>
    </row>
    <row r="62092" spans="37:37" ht="12.75">
      <c r="AK62092" s="121"/>
    </row>
    <row r="62093" spans="37:37" ht="12.75">
      <c r="AK62093" s="121"/>
    </row>
    <row r="62094" spans="37:37" ht="12.75">
      <c r="AK62094" s="121"/>
    </row>
    <row r="62095" spans="37:37" ht="12.75">
      <c r="AK62095" s="121"/>
    </row>
    <row r="62096" spans="37:37" ht="12.75">
      <c r="AK62096" s="121"/>
    </row>
    <row r="62097" spans="37:37" ht="12.75">
      <c r="AK62097" s="121"/>
    </row>
    <row r="62098" spans="37:37" ht="12.75">
      <c r="AK62098" s="121"/>
    </row>
    <row r="62099" spans="37:37" ht="12.75">
      <c r="AK62099" s="121"/>
    </row>
    <row r="62100" spans="37:37" ht="12.75">
      <c r="AK62100" s="121"/>
    </row>
    <row r="62101" spans="37:37" ht="12.75">
      <c r="AK62101" s="121"/>
    </row>
    <row r="62102" spans="37:37" ht="12.75">
      <c r="AK62102" s="121"/>
    </row>
    <row r="62103" spans="37:37" ht="12.75">
      <c r="AK62103" s="121"/>
    </row>
    <row r="62104" spans="37:37" ht="12.75">
      <c r="AK62104" s="121"/>
    </row>
    <row r="62105" spans="37:37" ht="12.75">
      <c r="AK62105" s="121"/>
    </row>
    <row r="62106" spans="37:37" ht="12.75">
      <c r="AK62106" s="121"/>
    </row>
    <row r="62107" spans="37:37" ht="12.75">
      <c r="AK62107" s="121"/>
    </row>
    <row r="62108" spans="37:37" ht="12.75">
      <c r="AK62108" s="121"/>
    </row>
    <row r="62109" spans="37:37" ht="12.75">
      <c r="AK62109" s="121"/>
    </row>
    <row r="62110" spans="37:37" ht="12.75">
      <c r="AK62110" s="121"/>
    </row>
    <row r="62111" spans="37:37" ht="12.75">
      <c r="AK62111" s="121"/>
    </row>
    <row r="62112" spans="37:37" ht="12.75">
      <c r="AK62112" s="121"/>
    </row>
    <row r="62113" spans="37:37" ht="12.75">
      <c r="AK62113" s="121"/>
    </row>
    <row r="62114" spans="37:37" ht="12.75">
      <c r="AK62114" s="121"/>
    </row>
    <row r="62115" spans="37:37" ht="12.75">
      <c r="AK62115" s="121"/>
    </row>
    <row r="62116" spans="37:37" ht="12.75">
      <c r="AK62116" s="121"/>
    </row>
    <row r="62117" spans="37:37" ht="12.75">
      <c r="AK62117" s="121"/>
    </row>
    <row r="62118" spans="37:37" ht="12.75">
      <c r="AK62118" s="121"/>
    </row>
    <row r="62119" spans="37:37" ht="12.75">
      <c r="AK62119" s="121"/>
    </row>
    <row r="62120" spans="37:37" ht="12.75">
      <c r="AK62120" s="121"/>
    </row>
    <row r="62121" spans="37:37" ht="12.75">
      <c r="AK62121" s="121"/>
    </row>
    <row r="62122" spans="37:37" ht="12.75">
      <c r="AK62122" s="121"/>
    </row>
    <row r="62123" spans="37:37" ht="12.75">
      <c r="AK62123" s="121"/>
    </row>
    <row r="62124" spans="37:37" ht="12.75">
      <c r="AK62124" s="121"/>
    </row>
    <row r="62125" spans="37:37" ht="12.75">
      <c r="AK62125" s="121"/>
    </row>
    <row r="62126" spans="37:37" ht="12.75">
      <c r="AK62126" s="121"/>
    </row>
    <row r="62127" spans="37:37" ht="12.75">
      <c r="AK62127" s="121"/>
    </row>
    <row r="62128" spans="37:37" ht="12.75">
      <c r="AK62128" s="121"/>
    </row>
    <row r="62129" spans="37:37" ht="12.75">
      <c r="AK62129" s="121"/>
    </row>
    <row r="62130" spans="37:37" ht="12.75">
      <c r="AK62130" s="121"/>
    </row>
    <row r="62131" spans="37:37" ht="12.75">
      <c r="AK62131" s="121"/>
    </row>
    <row r="62132" spans="37:37" ht="12.75">
      <c r="AK62132" s="121"/>
    </row>
    <row r="62133" spans="37:37" ht="12.75">
      <c r="AK62133" s="121"/>
    </row>
    <row r="62134" spans="37:37" ht="12.75">
      <c r="AK62134" s="121"/>
    </row>
    <row r="62135" spans="37:37" ht="12.75">
      <c r="AK62135" s="121"/>
    </row>
    <row r="62136" spans="37:37" ht="12.75">
      <c r="AK62136" s="121"/>
    </row>
    <row r="62137" spans="37:37" ht="12.75">
      <c r="AK62137" s="121"/>
    </row>
    <row r="62138" spans="37:37" ht="12.75">
      <c r="AK62138" s="121"/>
    </row>
    <row r="62139" spans="37:37" ht="12.75">
      <c r="AK62139" s="121"/>
    </row>
    <row r="62140" spans="37:37" ht="12.75">
      <c r="AK62140" s="121"/>
    </row>
    <row r="62141" spans="37:37" ht="12.75">
      <c r="AK62141" s="121"/>
    </row>
    <row r="62142" spans="37:37" ht="12.75">
      <c r="AK62142" s="121"/>
    </row>
    <row r="62143" spans="37:37" ht="12.75">
      <c r="AK62143" s="121"/>
    </row>
    <row r="62144" spans="37:37" ht="12.75">
      <c r="AK62144" s="121"/>
    </row>
    <row r="62145" spans="37:37" ht="12.75">
      <c r="AK62145" s="121"/>
    </row>
    <row r="62146" spans="37:37" ht="12.75">
      <c r="AK62146" s="121"/>
    </row>
    <row r="62147" spans="37:37" ht="12.75">
      <c r="AK62147" s="121"/>
    </row>
    <row r="62148" spans="37:37" ht="12.75">
      <c r="AK62148" s="121"/>
    </row>
    <row r="62149" spans="37:37" ht="12.75">
      <c r="AK62149" s="121"/>
    </row>
    <row r="62150" spans="37:37" ht="12.75">
      <c r="AK62150" s="121"/>
    </row>
    <row r="62151" spans="37:37" ht="12.75">
      <c r="AK62151" s="121"/>
    </row>
    <row r="62152" spans="37:37" ht="12.75">
      <c r="AK62152" s="121"/>
    </row>
    <row r="62153" spans="37:37" ht="12.75">
      <c r="AK62153" s="121"/>
    </row>
    <row r="62154" spans="37:37" ht="12.75">
      <c r="AK62154" s="121"/>
    </row>
    <row r="62155" spans="37:37" ht="12.75">
      <c r="AK62155" s="121"/>
    </row>
    <row r="62156" spans="37:37" ht="12.75">
      <c r="AK62156" s="121"/>
    </row>
    <row r="62157" spans="37:37" ht="12.75">
      <c r="AK62157" s="121"/>
    </row>
    <row r="62158" spans="37:37" ht="12.75">
      <c r="AK62158" s="121"/>
    </row>
    <row r="62159" spans="37:37" ht="12.75">
      <c r="AK62159" s="121"/>
    </row>
    <row r="62160" spans="37:37" ht="12.75">
      <c r="AK62160" s="121"/>
    </row>
    <row r="62161" spans="37:37" ht="12.75">
      <c r="AK62161" s="121"/>
    </row>
    <row r="62162" spans="37:37" ht="12.75">
      <c r="AK62162" s="121"/>
    </row>
    <row r="62163" spans="37:37" ht="12.75">
      <c r="AK62163" s="121"/>
    </row>
    <row r="62164" spans="37:37" ht="12.75">
      <c r="AK62164" s="121"/>
    </row>
    <row r="62165" spans="37:37" ht="12.75">
      <c r="AK62165" s="121"/>
    </row>
    <row r="62166" spans="37:37" ht="12.75">
      <c r="AK62166" s="121"/>
    </row>
    <row r="62167" spans="37:37" ht="12.75">
      <c r="AK62167" s="121"/>
    </row>
    <row r="62168" spans="37:37" ht="12.75">
      <c r="AK62168" s="121"/>
    </row>
    <row r="62169" spans="37:37" ht="12.75">
      <c r="AK62169" s="121"/>
    </row>
    <row r="62170" spans="37:37" ht="12.75">
      <c r="AK62170" s="121"/>
    </row>
    <row r="62171" spans="37:37" ht="12.75">
      <c r="AK62171" s="121"/>
    </row>
    <row r="62172" spans="37:37" ht="12.75">
      <c r="AK62172" s="121"/>
    </row>
    <row r="62173" spans="37:37" ht="12.75">
      <c r="AK62173" s="121"/>
    </row>
    <row r="62174" spans="37:37" ht="12.75">
      <c r="AK62174" s="121"/>
    </row>
    <row r="62175" spans="37:37" ht="12.75">
      <c r="AK62175" s="121"/>
    </row>
    <row r="62176" spans="37:37" ht="12.75">
      <c r="AK62176" s="121"/>
    </row>
    <row r="62177" spans="37:37" ht="12.75">
      <c r="AK62177" s="121"/>
    </row>
    <row r="62178" spans="37:37" ht="12.75">
      <c r="AK62178" s="121"/>
    </row>
    <row r="62179" spans="37:37" ht="12.75">
      <c r="AK62179" s="121"/>
    </row>
    <row r="62180" spans="37:37" ht="12.75">
      <c r="AK62180" s="121"/>
    </row>
    <row r="62181" spans="37:37" ht="12.75">
      <c r="AK62181" s="121"/>
    </row>
    <row r="62182" spans="37:37" ht="12.75">
      <c r="AK62182" s="121"/>
    </row>
    <row r="62183" spans="37:37" ht="12.75">
      <c r="AK62183" s="121"/>
    </row>
    <row r="62184" spans="37:37" ht="12.75">
      <c r="AK62184" s="121"/>
    </row>
    <row r="62185" spans="37:37" ht="12.75">
      <c r="AK62185" s="121"/>
    </row>
    <row r="62186" spans="37:37" ht="12.75">
      <c r="AK62186" s="121"/>
    </row>
    <row r="62187" spans="37:37" ht="12.75">
      <c r="AK62187" s="121"/>
    </row>
    <row r="62188" spans="37:37" ht="12.75">
      <c r="AK62188" s="121"/>
    </row>
    <row r="62189" spans="37:37" ht="12.75">
      <c r="AK62189" s="121"/>
    </row>
    <row r="62190" spans="37:37" ht="12.75">
      <c r="AK62190" s="121"/>
    </row>
    <row r="62191" spans="37:37" ht="12.75">
      <c r="AK62191" s="121"/>
    </row>
    <row r="62192" spans="37:37" ht="12.75">
      <c r="AK62192" s="121"/>
    </row>
    <row r="62193" spans="37:37" ht="12.75">
      <c r="AK62193" s="121"/>
    </row>
    <row r="62194" spans="37:37" ht="12.75">
      <c r="AK62194" s="121"/>
    </row>
    <row r="62195" spans="37:37" ht="12.75">
      <c r="AK62195" s="121"/>
    </row>
    <row r="62196" spans="37:37" ht="12.75">
      <c r="AK62196" s="121"/>
    </row>
    <row r="62197" spans="37:37" ht="12.75">
      <c r="AK62197" s="121"/>
    </row>
    <row r="62198" spans="37:37" ht="12.75">
      <c r="AK62198" s="121"/>
    </row>
    <row r="62199" spans="37:37" ht="12.75">
      <c r="AK62199" s="121"/>
    </row>
    <row r="62200" spans="37:37" ht="12.75">
      <c r="AK62200" s="121"/>
    </row>
    <row r="62201" spans="37:37" ht="12.75">
      <c r="AK62201" s="121"/>
    </row>
    <row r="62202" spans="37:37" ht="12.75">
      <c r="AK62202" s="121"/>
    </row>
    <row r="62203" spans="37:37" ht="12.75">
      <c r="AK62203" s="121"/>
    </row>
    <row r="62204" spans="37:37" ht="12.75">
      <c r="AK62204" s="121"/>
    </row>
    <row r="62205" spans="37:37" ht="12.75">
      <c r="AK62205" s="121"/>
    </row>
    <row r="62206" spans="37:37" ht="12.75">
      <c r="AK62206" s="121"/>
    </row>
    <row r="62207" spans="37:37" ht="12.75">
      <c r="AK62207" s="121"/>
    </row>
    <row r="62208" spans="37:37" ht="12.75">
      <c r="AK62208" s="121"/>
    </row>
    <row r="62209" spans="37:37" ht="12.75">
      <c r="AK62209" s="121"/>
    </row>
    <row r="62210" spans="37:37" ht="12.75">
      <c r="AK62210" s="121"/>
    </row>
    <row r="62211" spans="37:37" ht="12.75">
      <c r="AK62211" s="121"/>
    </row>
    <row r="62212" spans="37:37" ht="12.75">
      <c r="AK62212" s="121"/>
    </row>
    <row r="62213" spans="37:37" ht="12.75">
      <c r="AK62213" s="121"/>
    </row>
    <row r="62214" spans="37:37" ht="12.75">
      <c r="AK62214" s="121"/>
    </row>
    <row r="62215" spans="37:37" ht="12.75">
      <c r="AK62215" s="121"/>
    </row>
    <row r="62216" spans="37:37" ht="12.75">
      <c r="AK62216" s="121"/>
    </row>
    <row r="62217" spans="37:37" ht="12.75">
      <c r="AK62217" s="121"/>
    </row>
    <row r="62218" spans="37:37" ht="12.75">
      <c r="AK62218" s="121"/>
    </row>
    <row r="62219" spans="37:37" ht="12.75">
      <c r="AK62219" s="121"/>
    </row>
    <row r="62220" spans="37:37" ht="12.75">
      <c r="AK62220" s="121"/>
    </row>
    <row r="62221" spans="37:37" ht="12.75">
      <c r="AK62221" s="121"/>
    </row>
    <row r="62222" spans="37:37" ht="12.75">
      <c r="AK62222" s="121"/>
    </row>
    <row r="62223" spans="37:37" ht="12.75">
      <c r="AK62223" s="121"/>
    </row>
    <row r="62224" spans="37:37" ht="12.75">
      <c r="AK62224" s="121"/>
    </row>
    <row r="62225" spans="37:37" ht="12.75">
      <c r="AK62225" s="121"/>
    </row>
    <row r="62226" spans="37:37" ht="12.75">
      <c r="AK62226" s="121"/>
    </row>
    <row r="62227" spans="37:37" ht="12.75">
      <c r="AK62227" s="121"/>
    </row>
    <row r="62228" spans="37:37" ht="12.75">
      <c r="AK62228" s="121"/>
    </row>
    <row r="62229" spans="37:37" ht="12.75">
      <c r="AK62229" s="121"/>
    </row>
    <row r="62230" spans="37:37" ht="12.75">
      <c r="AK62230" s="121"/>
    </row>
    <row r="62231" spans="37:37" ht="12.75">
      <c r="AK62231" s="121"/>
    </row>
    <row r="62232" spans="37:37" ht="12.75">
      <c r="AK62232" s="121"/>
    </row>
    <row r="62233" spans="37:37" ht="12.75">
      <c r="AK62233" s="121"/>
    </row>
    <row r="62234" spans="37:37" ht="12.75">
      <c r="AK62234" s="121"/>
    </row>
    <row r="62235" spans="37:37" ht="12.75">
      <c r="AK62235" s="121"/>
    </row>
    <row r="62236" spans="37:37" ht="12.75">
      <c r="AK62236" s="121"/>
    </row>
    <row r="62237" spans="37:37" ht="12.75">
      <c r="AK62237" s="121"/>
    </row>
    <row r="62238" spans="37:37" ht="12.75">
      <c r="AK62238" s="121"/>
    </row>
    <row r="62239" spans="37:37" ht="12.75">
      <c r="AK62239" s="121"/>
    </row>
    <row r="62240" spans="37:37" ht="12.75">
      <c r="AK62240" s="121"/>
    </row>
    <row r="62241" spans="37:37" ht="12.75">
      <c r="AK62241" s="121"/>
    </row>
    <row r="62242" spans="37:37" ht="12.75">
      <c r="AK62242" s="121"/>
    </row>
    <row r="62243" spans="37:37" ht="12.75">
      <c r="AK62243" s="121"/>
    </row>
    <row r="62244" spans="37:37" ht="12.75">
      <c r="AK62244" s="121"/>
    </row>
    <row r="62245" spans="37:37" ht="12.75">
      <c r="AK62245" s="121"/>
    </row>
    <row r="62246" spans="37:37" ht="12.75">
      <c r="AK62246" s="121"/>
    </row>
    <row r="62247" spans="37:37" ht="12.75">
      <c r="AK62247" s="121"/>
    </row>
    <row r="62248" spans="37:37" ht="12.75">
      <c r="AK62248" s="121"/>
    </row>
    <row r="62249" spans="37:37" ht="12.75">
      <c r="AK62249" s="121"/>
    </row>
    <row r="62250" spans="37:37" ht="12.75">
      <c r="AK62250" s="121"/>
    </row>
    <row r="62251" spans="37:37" ht="12.75">
      <c r="AK62251" s="121"/>
    </row>
    <row r="62252" spans="37:37" ht="12.75">
      <c r="AK62252" s="121"/>
    </row>
    <row r="62253" spans="37:37" ht="12.75">
      <c r="AK62253" s="121"/>
    </row>
    <row r="62254" spans="37:37" ht="12.75">
      <c r="AK62254" s="121"/>
    </row>
    <row r="62255" spans="37:37" ht="12.75">
      <c r="AK62255" s="121"/>
    </row>
    <row r="62256" spans="37:37" ht="12.75">
      <c r="AK62256" s="121"/>
    </row>
    <row r="62257" spans="37:37" ht="12.75">
      <c r="AK62257" s="121"/>
    </row>
    <row r="62258" spans="37:37" ht="12.75">
      <c r="AK62258" s="121"/>
    </row>
    <row r="62259" spans="37:37" ht="12.75">
      <c r="AK62259" s="121"/>
    </row>
    <row r="62260" spans="37:37" ht="12.75">
      <c r="AK62260" s="121"/>
    </row>
    <row r="62261" spans="37:37" ht="12.75">
      <c r="AK62261" s="121"/>
    </row>
    <row r="62262" spans="37:37" ht="12.75">
      <c r="AK62262" s="121"/>
    </row>
    <row r="62263" spans="37:37" ht="12.75">
      <c r="AK62263" s="121"/>
    </row>
    <row r="62264" spans="37:37" ht="12.75">
      <c r="AK62264" s="121"/>
    </row>
    <row r="62265" spans="37:37" ht="12.75">
      <c r="AK62265" s="121"/>
    </row>
    <row r="62266" spans="37:37" ht="12.75">
      <c r="AK62266" s="121"/>
    </row>
    <row r="62267" spans="37:37" ht="12.75">
      <c r="AK62267" s="121"/>
    </row>
    <row r="62268" spans="37:37" ht="12.75">
      <c r="AK62268" s="121"/>
    </row>
    <row r="62269" spans="37:37" ht="12.75">
      <c r="AK62269" s="121"/>
    </row>
    <row r="62270" spans="37:37" ht="12.75">
      <c r="AK62270" s="121"/>
    </row>
    <row r="62271" spans="37:37" ht="12.75">
      <c r="AK62271" s="121"/>
    </row>
    <row r="62272" spans="37:37" ht="12.75">
      <c r="AK62272" s="121"/>
    </row>
    <row r="62273" spans="37:37" ht="12.75">
      <c r="AK62273" s="121"/>
    </row>
    <row r="62274" spans="37:37" ht="12.75">
      <c r="AK62274" s="121"/>
    </row>
    <row r="62275" spans="37:37" ht="12.75">
      <c r="AK62275" s="121"/>
    </row>
    <row r="62276" spans="37:37" ht="12.75">
      <c r="AK62276" s="121"/>
    </row>
    <row r="62277" spans="37:37" ht="12.75">
      <c r="AK62277" s="121"/>
    </row>
    <row r="62278" spans="37:37" ht="12.75">
      <c r="AK62278" s="121"/>
    </row>
    <row r="62279" spans="37:37" ht="12.75">
      <c r="AK62279" s="121"/>
    </row>
    <row r="62280" spans="37:37" ht="12.75">
      <c r="AK62280" s="121"/>
    </row>
    <row r="62281" spans="37:37" ht="12.75">
      <c r="AK62281" s="121"/>
    </row>
    <row r="62282" spans="37:37" ht="12.75">
      <c r="AK62282" s="121"/>
    </row>
    <row r="62283" spans="37:37" ht="12.75">
      <c r="AK62283" s="121"/>
    </row>
    <row r="62284" spans="37:37" ht="12.75">
      <c r="AK62284" s="121"/>
    </row>
    <row r="62285" spans="37:37" ht="12.75">
      <c r="AK62285" s="121"/>
    </row>
    <row r="62286" spans="37:37" ht="12.75">
      <c r="AK62286" s="121"/>
    </row>
    <row r="62287" spans="37:37" ht="12.75">
      <c r="AK62287" s="121"/>
    </row>
    <row r="62288" spans="37:37" ht="12.75">
      <c r="AK62288" s="121"/>
    </row>
    <row r="62289" spans="37:37" ht="12.75">
      <c r="AK62289" s="121"/>
    </row>
    <row r="62290" spans="37:37" ht="12.75">
      <c r="AK62290" s="121"/>
    </row>
    <row r="62291" spans="37:37" ht="12.75">
      <c r="AK62291" s="121"/>
    </row>
    <row r="62292" spans="37:37" ht="12.75">
      <c r="AK62292" s="121"/>
    </row>
    <row r="62293" spans="37:37" ht="12.75">
      <c r="AK62293" s="121"/>
    </row>
    <row r="62294" spans="37:37" ht="12.75">
      <c r="AK62294" s="121"/>
    </row>
    <row r="62295" spans="37:37" ht="12.75">
      <c r="AK62295" s="121"/>
    </row>
    <row r="62296" spans="37:37" ht="12.75">
      <c r="AK62296" s="121"/>
    </row>
    <row r="62297" spans="37:37" ht="12.75">
      <c r="AK62297" s="121"/>
    </row>
    <row r="62298" spans="37:37" ht="12.75">
      <c r="AK62298" s="121"/>
    </row>
    <row r="62299" spans="37:37" ht="12.75">
      <c r="AK62299" s="121"/>
    </row>
    <row r="62300" spans="37:37" ht="12.75">
      <c r="AK62300" s="121"/>
    </row>
    <row r="62301" spans="37:37" ht="12.75">
      <c r="AK62301" s="121"/>
    </row>
    <row r="62302" spans="37:37" ht="12.75">
      <c r="AK62302" s="121"/>
    </row>
    <row r="62303" spans="37:37" ht="12.75">
      <c r="AK62303" s="121"/>
    </row>
    <row r="62304" spans="37:37" ht="12.75">
      <c r="AK62304" s="121"/>
    </row>
    <row r="62305" spans="37:37" ht="12.75">
      <c r="AK62305" s="121"/>
    </row>
    <row r="62306" spans="37:37" ht="12.75">
      <c r="AK62306" s="121"/>
    </row>
    <row r="62307" spans="37:37" ht="12.75">
      <c r="AK62307" s="121"/>
    </row>
    <row r="62308" spans="37:37" ht="12.75">
      <c r="AK62308" s="121"/>
    </row>
    <row r="62309" spans="37:37" ht="12.75">
      <c r="AK62309" s="121"/>
    </row>
    <row r="62310" spans="37:37" ht="12.75">
      <c r="AK62310" s="121"/>
    </row>
    <row r="62311" spans="37:37" ht="12.75">
      <c r="AK62311" s="121"/>
    </row>
    <row r="62312" spans="37:37" ht="12.75">
      <c r="AK62312" s="121"/>
    </row>
    <row r="62313" spans="37:37" ht="12.75">
      <c r="AK62313" s="121"/>
    </row>
    <row r="62314" spans="37:37" ht="12.75">
      <c r="AK62314" s="121"/>
    </row>
    <row r="62315" spans="37:37" ht="12.75">
      <c r="AK62315" s="121"/>
    </row>
    <row r="62316" spans="37:37" ht="12.75">
      <c r="AK62316" s="121"/>
    </row>
    <row r="62317" spans="37:37" ht="12.75">
      <c r="AK62317" s="121"/>
    </row>
    <row r="62318" spans="37:37" ht="12.75">
      <c r="AK62318" s="121"/>
    </row>
    <row r="62319" spans="37:37" ht="12.75">
      <c r="AK62319" s="121"/>
    </row>
    <row r="62320" spans="37:37" ht="12.75">
      <c r="AK62320" s="121"/>
    </row>
    <row r="62321" spans="37:37" ht="12.75">
      <c r="AK62321" s="121"/>
    </row>
    <row r="62322" spans="37:37" ht="12.75">
      <c r="AK62322" s="121"/>
    </row>
    <row r="62323" spans="37:37" ht="12.75">
      <c r="AK62323" s="121"/>
    </row>
    <row r="62324" spans="37:37" ht="12.75">
      <c r="AK62324" s="121"/>
    </row>
    <row r="62325" spans="37:37" ht="12.75">
      <c r="AK62325" s="121"/>
    </row>
    <row r="62326" spans="37:37" ht="12.75">
      <c r="AK62326" s="121"/>
    </row>
    <row r="62327" spans="37:37" ht="12.75">
      <c r="AK62327" s="121"/>
    </row>
    <row r="62328" spans="37:37" ht="12.75">
      <c r="AK62328" s="121"/>
    </row>
    <row r="62329" spans="37:37" ht="12.75">
      <c r="AK62329" s="121"/>
    </row>
    <row r="62330" spans="37:37" ht="12.75">
      <c r="AK62330" s="121"/>
    </row>
    <row r="62331" spans="37:37" ht="12.75">
      <c r="AK62331" s="121"/>
    </row>
    <row r="62332" spans="37:37" ht="12.75">
      <c r="AK62332" s="121"/>
    </row>
    <row r="62333" spans="37:37" ht="12.75">
      <c r="AK62333" s="121"/>
    </row>
    <row r="62334" spans="37:37" ht="12.75">
      <c r="AK62334" s="121"/>
    </row>
    <row r="62335" spans="37:37" ht="12.75">
      <c r="AK62335" s="121"/>
    </row>
    <row r="62336" spans="37:37" ht="12.75">
      <c r="AK62336" s="121"/>
    </row>
    <row r="62337" spans="37:37" ht="12.75">
      <c r="AK62337" s="121"/>
    </row>
    <row r="62338" spans="37:37" ht="12.75">
      <c r="AK62338" s="121"/>
    </row>
    <row r="62339" spans="37:37" ht="12.75">
      <c r="AK62339" s="121"/>
    </row>
    <row r="62340" spans="37:37" ht="12.75">
      <c r="AK62340" s="121"/>
    </row>
    <row r="62341" spans="37:37" ht="12.75">
      <c r="AK62341" s="121"/>
    </row>
    <row r="62342" spans="37:37" ht="12.75">
      <c r="AK62342" s="121"/>
    </row>
    <row r="62343" spans="37:37" ht="12.75">
      <c r="AK62343" s="121"/>
    </row>
    <row r="62344" spans="37:37" ht="12.75">
      <c r="AK62344" s="121"/>
    </row>
    <row r="62345" spans="37:37" ht="12.75">
      <c r="AK62345" s="121"/>
    </row>
    <row r="62346" spans="37:37" ht="12.75">
      <c r="AK62346" s="121"/>
    </row>
    <row r="62347" spans="37:37" ht="12.75">
      <c r="AK62347" s="121"/>
    </row>
    <row r="62348" spans="37:37" ht="12.75">
      <c r="AK62348" s="121"/>
    </row>
    <row r="62349" spans="37:37" ht="12.75">
      <c r="AK62349" s="121"/>
    </row>
    <row r="62350" spans="37:37" ht="12.75">
      <c r="AK62350" s="121"/>
    </row>
    <row r="62351" spans="37:37" ht="12.75">
      <c r="AK62351" s="121"/>
    </row>
    <row r="62352" spans="37:37" ht="12.75">
      <c r="AK62352" s="121"/>
    </row>
    <row r="62353" spans="37:37" ht="12.75">
      <c r="AK62353" s="121"/>
    </row>
    <row r="62354" spans="37:37" ht="12.75">
      <c r="AK62354" s="121"/>
    </row>
    <row r="62355" spans="37:37" ht="12.75">
      <c r="AK62355" s="121"/>
    </row>
    <row r="62356" spans="37:37" ht="12.75">
      <c r="AK62356" s="121"/>
    </row>
    <row r="62357" spans="37:37" ht="12.75">
      <c r="AK62357" s="121"/>
    </row>
    <row r="62358" spans="37:37" ht="12.75">
      <c r="AK62358" s="121"/>
    </row>
    <row r="62359" spans="37:37" ht="12.75">
      <c r="AK62359" s="121"/>
    </row>
    <row r="62360" spans="37:37" ht="12.75">
      <c r="AK62360" s="121"/>
    </row>
    <row r="62361" spans="37:37" ht="12.75">
      <c r="AK62361" s="121"/>
    </row>
    <row r="62362" spans="37:37" ht="12.75">
      <c r="AK62362" s="121"/>
    </row>
    <row r="62363" spans="37:37" ht="12.75">
      <c r="AK62363" s="121"/>
    </row>
    <row r="62364" spans="37:37" ht="12.75">
      <c r="AK62364" s="121"/>
    </row>
    <row r="62365" spans="37:37" ht="12.75">
      <c r="AK62365" s="121"/>
    </row>
    <row r="62366" spans="37:37" ht="12.75">
      <c r="AK62366" s="121"/>
    </row>
    <row r="62367" spans="37:37" ht="12.75">
      <c r="AK62367" s="121"/>
    </row>
    <row r="62368" spans="37:37" ht="12.75">
      <c r="AK62368" s="121"/>
    </row>
    <row r="62369" spans="37:37" ht="12.75">
      <c r="AK62369" s="121"/>
    </row>
    <row r="62370" spans="37:37" ht="12.75">
      <c r="AK62370" s="121"/>
    </row>
    <row r="62371" spans="37:37" ht="12.75">
      <c r="AK62371" s="121"/>
    </row>
    <row r="62372" spans="37:37" ht="12.75">
      <c r="AK62372" s="121"/>
    </row>
    <row r="62373" spans="37:37" ht="12.75">
      <c r="AK62373" s="121"/>
    </row>
    <row r="62374" spans="37:37" ht="12.75">
      <c r="AK62374" s="121"/>
    </row>
    <row r="62375" spans="37:37" ht="12.75">
      <c r="AK62375" s="121"/>
    </row>
    <row r="62376" spans="37:37" ht="12.75">
      <c r="AK62376" s="121"/>
    </row>
    <row r="62377" spans="37:37" ht="12.75">
      <c r="AK62377" s="121"/>
    </row>
    <row r="62378" spans="37:37" ht="12.75">
      <c r="AK62378" s="121"/>
    </row>
    <row r="62379" spans="37:37" ht="12.75">
      <c r="AK62379" s="121"/>
    </row>
    <row r="62380" spans="37:37" ht="12.75">
      <c r="AK62380" s="121"/>
    </row>
    <row r="62381" spans="37:37" ht="12.75">
      <c r="AK62381" s="121"/>
    </row>
    <row r="62382" spans="37:37" ht="12.75">
      <c r="AK62382" s="121"/>
    </row>
    <row r="62383" spans="37:37" ht="12.75">
      <c r="AK62383" s="121"/>
    </row>
    <row r="62384" spans="37:37" ht="12.75">
      <c r="AK62384" s="121"/>
    </row>
    <row r="62385" spans="37:37" ht="12.75">
      <c r="AK62385" s="121"/>
    </row>
    <row r="62386" spans="37:37" ht="12.75">
      <c r="AK62386" s="121"/>
    </row>
    <row r="62387" spans="37:37" ht="12.75">
      <c r="AK62387" s="121"/>
    </row>
    <row r="62388" spans="37:37" ht="12.75">
      <c r="AK62388" s="121"/>
    </row>
    <row r="62389" spans="37:37" ht="12.75">
      <c r="AK62389" s="121"/>
    </row>
    <row r="62390" spans="37:37" ht="12.75">
      <c r="AK62390" s="121"/>
    </row>
    <row r="62391" spans="37:37" ht="12.75">
      <c r="AK62391" s="121"/>
    </row>
    <row r="62392" spans="37:37" ht="12.75">
      <c r="AK62392" s="121"/>
    </row>
    <row r="62393" spans="37:37" ht="12.75">
      <c r="AK62393" s="121"/>
    </row>
    <row r="62394" spans="37:37" ht="12.75">
      <c r="AK62394" s="121"/>
    </row>
    <row r="62395" spans="37:37" ht="12.75">
      <c r="AK62395" s="121"/>
    </row>
    <row r="62396" spans="37:37" ht="12.75">
      <c r="AK62396" s="121"/>
    </row>
    <row r="62397" spans="37:37" ht="12.75">
      <c r="AK62397" s="121"/>
    </row>
    <row r="62398" spans="37:37" ht="12.75">
      <c r="AK62398" s="121"/>
    </row>
    <row r="62399" spans="37:37" ht="12.75">
      <c r="AK62399" s="121"/>
    </row>
    <row r="62400" spans="37:37" ht="12.75">
      <c r="AK62400" s="121"/>
    </row>
    <row r="62401" spans="37:37" ht="12.75">
      <c r="AK62401" s="121"/>
    </row>
    <row r="62402" spans="37:37" ht="12.75">
      <c r="AK62402" s="121"/>
    </row>
    <row r="62403" spans="37:37" ht="12.75">
      <c r="AK62403" s="121"/>
    </row>
    <row r="62404" spans="37:37" ht="12.75">
      <c r="AK62404" s="121"/>
    </row>
    <row r="62405" spans="37:37" ht="12.75">
      <c r="AK62405" s="121"/>
    </row>
    <row r="62406" spans="37:37" ht="12.75">
      <c r="AK62406" s="121"/>
    </row>
    <row r="62407" spans="37:37" ht="12.75">
      <c r="AK62407" s="121"/>
    </row>
    <row r="62408" spans="37:37" ht="12.75">
      <c r="AK62408" s="121"/>
    </row>
    <row r="62409" spans="37:37" ht="12.75">
      <c r="AK62409" s="121"/>
    </row>
    <row r="62410" spans="37:37" ht="12.75">
      <c r="AK62410" s="121"/>
    </row>
    <row r="62411" spans="37:37" ht="12.75">
      <c r="AK62411" s="121"/>
    </row>
    <row r="62412" spans="37:37" ht="12.75">
      <c r="AK62412" s="121"/>
    </row>
    <row r="62413" spans="37:37" ht="12.75">
      <c r="AK62413" s="121"/>
    </row>
    <row r="62414" spans="37:37" ht="12.75">
      <c r="AK62414" s="121"/>
    </row>
    <row r="62415" spans="37:37" ht="12.75">
      <c r="AK62415" s="121"/>
    </row>
    <row r="62416" spans="37:37" ht="12.75">
      <c r="AK62416" s="121"/>
    </row>
    <row r="62417" spans="37:37" ht="12.75">
      <c r="AK62417" s="121"/>
    </row>
    <row r="62418" spans="37:37" ht="12.75">
      <c r="AK62418" s="121"/>
    </row>
    <row r="62419" spans="37:37" ht="12.75">
      <c r="AK62419" s="121"/>
    </row>
    <row r="62420" spans="37:37" ht="12.75">
      <c r="AK62420" s="121"/>
    </row>
    <row r="62421" spans="37:37" ht="12.75">
      <c r="AK62421" s="121"/>
    </row>
    <row r="62422" spans="37:37" ht="12.75">
      <c r="AK62422" s="121"/>
    </row>
    <row r="62423" spans="37:37" ht="12.75">
      <c r="AK62423" s="121"/>
    </row>
    <row r="62424" spans="37:37" ht="12.75">
      <c r="AK62424" s="121"/>
    </row>
    <row r="62425" spans="37:37" ht="12.75">
      <c r="AK62425" s="121"/>
    </row>
    <row r="62426" spans="37:37" ht="12.75">
      <c r="AK62426" s="121"/>
    </row>
    <row r="62427" spans="37:37" ht="12.75">
      <c r="AK62427" s="121"/>
    </row>
    <row r="62428" spans="37:37" ht="12.75">
      <c r="AK62428" s="121"/>
    </row>
    <row r="62429" spans="37:37" ht="12.75">
      <c r="AK62429" s="121"/>
    </row>
    <row r="62430" spans="37:37" ht="12.75">
      <c r="AK62430" s="121"/>
    </row>
    <row r="62431" spans="37:37" ht="12.75">
      <c r="AK62431" s="121"/>
    </row>
    <row r="62432" spans="37:37" ht="12.75">
      <c r="AK62432" s="121"/>
    </row>
    <row r="62433" spans="37:37" ht="12.75">
      <c r="AK62433" s="121"/>
    </row>
    <row r="62434" spans="37:37" ht="12.75">
      <c r="AK62434" s="121"/>
    </row>
    <row r="62435" spans="37:37" ht="12.75">
      <c r="AK62435" s="121"/>
    </row>
    <row r="62436" spans="37:37" ht="12.75">
      <c r="AK62436" s="121"/>
    </row>
    <row r="62437" spans="37:37" ht="12.75">
      <c r="AK62437" s="121"/>
    </row>
    <row r="62438" spans="37:37" ht="12.75">
      <c r="AK62438" s="121"/>
    </row>
    <row r="62439" spans="37:37" ht="12.75">
      <c r="AK62439" s="121"/>
    </row>
    <row r="62440" spans="37:37" ht="12.75">
      <c r="AK62440" s="121"/>
    </row>
    <row r="62441" spans="37:37" ht="12.75">
      <c r="AK62441" s="121"/>
    </row>
    <row r="62442" spans="37:37" ht="12.75">
      <c r="AK62442" s="121"/>
    </row>
    <row r="62443" spans="37:37" ht="12.75">
      <c r="AK62443" s="121"/>
    </row>
    <row r="62444" spans="37:37" ht="12.75">
      <c r="AK62444" s="121"/>
    </row>
    <row r="62445" spans="37:37" ht="12.75">
      <c r="AK62445" s="121"/>
    </row>
    <row r="62446" spans="37:37" ht="12.75">
      <c r="AK62446" s="121"/>
    </row>
    <row r="62447" spans="37:37" ht="12.75">
      <c r="AK62447" s="121"/>
    </row>
    <row r="62448" spans="37:37" ht="12.75">
      <c r="AK62448" s="121"/>
    </row>
    <row r="62449" spans="37:37" ht="12.75">
      <c r="AK62449" s="121"/>
    </row>
    <row r="62450" spans="37:37" ht="12.75">
      <c r="AK62450" s="121"/>
    </row>
    <row r="62451" spans="37:37" ht="12.75">
      <c r="AK62451" s="121"/>
    </row>
    <row r="62452" spans="37:37" ht="12.75">
      <c r="AK62452" s="121"/>
    </row>
    <row r="62453" spans="37:37" ht="12.75">
      <c r="AK62453" s="121"/>
    </row>
    <row r="62454" spans="37:37" ht="12.75">
      <c r="AK62454" s="121"/>
    </row>
    <row r="62455" spans="37:37" ht="12.75">
      <c r="AK62455" s="121"/>
    </row>
    <row r="62456" spans="37:37" ht="12.75">
      <c r="AK62456" s="121"/>
    </row>
    <row r="62457" spans="37:37" ht="12.75">
      <c r="AK62457" s="121"/>
    </row>
    <row r="62458" spans="37:37" ht="12.75">
      <c r="AK62458" s="121"/>
    </row>
    <row r="62459" spans="37:37" ht="12.75">
      <c r="AK62459" s="121"/>
    </row>
    <row r="62460" spans="37:37" ht="12.75">
      <c r="AK62460" s="121"/>
    </row>
    <row r="62461" spans="37:37" ht="12.75">
      <c r="AK62461" s="121"/>
    </row>
    <row r="62462" spans="37:37" ht="12.75">
      <c r="AK62462" s="121"/>
    </row>
    <row r="62463" spans="37:37" ht="12.75">
      <c r="AK62463" s="121"/>
    </row>
    <row r="62464" spans="37:37" ht="12.75">
      <c r="AK62464" s="121"/>
    </row>
    <row r="62465" spans="37:37" ht="12.75">
      <c r="AK62465" s="121"/>
    </row>
    <row r="62466" spans="37:37" ht="12.75">
      <c r="AK62466" s="121"/>
    </row>
    <row r="62467" spans="37:37" ht="12.75">
      <c r="AK62467" s="121"/>
    </row>
    <row r="62468" spans="37:37" ht="12.75">
      <c r="AK62468" s="121"/>
    </row>
    <row r="62469" spans="37:37" ht="12.75">
      <c r="AK62469" s="121"/>
    </row>
    <row r="62470" spans="37:37" ht="12.75">
      <c r="AK62470" s="121"/>
    </row>
    <row r="62471" spans="37:37" ht="12.75">
      <c r="AK62471" s="121"/>
    </row>
    <row r="62472" spans="37:37" ht="12.75">
      <c r="AK62472" s="121"/>
    </row>
    <row r="62473" spans="37:37" ht="12.75">
      <c r="AK62473" s="121"/>
    </row>
    <row r="62474" spans="37:37" ht="12.75">
      <c r="AK62474" s="121"/>
    </row>
    <row r="62475" spans="37:37" ht="12.75">
      <c r="AK62475" s="121"/>
    </row>
    <row r="62476" spans="37:37" ht="12.75">
      <c r="AK62476" s="121"/>
    </row>
    <row r="62477" spans="37:37" ht="12.75">
      <c r="AK62477" s="121"/>
    </row>
    <row r="62478" spans="37:37" ht="12.75">
      <c r="AK62478" s="121"/>
    </row>
    <row r="62479" spans="37:37" ht="12.75">
      <c r="AK62479" s="121"/>
    </row>
    <row r="62480" spans="37:37" ht="12.75">
      <c r="AK62480" s="121"/>
    </row>
    <row r="62481" spans="37:37" ht="12.75">
      <c r="AK62481" s="121"/>
    </row>
    <row r="62482" spans="37:37" ht="12.75">
      <c r="AK62482" s="121"/>
    </row>
    <row r="62483" spans="37:37" ht="12.75">
      <c r="AK62483" s="121"/>
    </row>
    <row r="62484" spans="37:37" ht="12.75">
      <c r="AK62484" s="121"/>
    </row>
    <row r="62485" spans="37:37" ht="12.75">
      <c r="AK62485" s="121"/>
    </row>
    <row r="62486" spans="37:37" ht="12.75">
      <c r="AK62486" s="121"/>
    </row>
    <row r="62487" spans="37:37" ht="12.75">
      <c r="AK62487" s="121"/>
    </row>
    <row r="62488" spans="37:37" ht="12.75">
      <c r="AK62488" s="121"/>
    </row>
    <row r="62489" spans="37:37" ht="12.75">
      <c r="AK62489" s="121"/>
    </row>
    <row r="62490" spans="37:37" ht="12.75">
      <c r="AK62490" s="121"/>
    </row>
    <row r="62491" spans="37:37" ht="12.75">
      <c r="AK62491" s="121"/>
    </row>
    <row r="62492" spans="37:37" ht="12.75">
      <c r="AK62492" s="121"/>
    </row>
    <row r="62493" spans="37:37" ht="12.75">
      <c r="AK62493" s="121"/>
    </row>
    <row r="62494" spans="37:37" ht="12.75">
      <c r="AK62494" s="121"/>
    </row>
    <row r="62495" spans="37:37" ht="12.75">
      <c r="AK62495" s="121"/>
    </row>
    <row r="62496" spans="37:37" ht="12.75">
      <c r="AK62496" s="121"/>
    </row>
    <row r="62497" spans="37:37" ht="12.75">
      <c r="AK62497" s="121"/>
    </row>
    <row r="62498" spans="37:37" ht="12.75">
      <c r="AK62498" s="121"/>
    </row>
    <row r="62499" spans="37:37" ht="12.75">
      <c r="AK62499" s="121"/>
    </row>
    <row r="62500" spans="37:37" ht="12.75">
      <c r="AK62500" s="121"/>
    </row>
    <row r="62501" spans="37:37" ht="12.75">
      <c r="AK62501" s="121"/>
    </row>
    <row r="62502" spans="37:37" ht="12.75">
      <c r="AK62502" s="121"/>
    </row>
    <row r="62503" spans="37:37" ht="12.75">
      <c r="AK62503" s="121"/>
    </row>
    <row r="62504" spans="37:37" ht="12.75">
      <c r="AK62504" s="121"/>
    </row>
    <row r="62505" spans="37:37" ht="12.75">
      <c r="AK62505" s="121"/>
    </row>
    <row r="62506" spans="37:37" ht="12.75">
      <c r="AK62506" s="121"/>
    </row>
    <row r="62507" spans="37:37" ht="12.75">
      <c r="AK62507" s="121"/>
    </row>
    <row r="62508" spans="37:37" ht="12.75">
      <c r="AK62508" s="121"/>
    </row>
    <row r="62509" spans="37:37" ht="12.75">
      <c r="AK62509" s="121"/>
    </row>
    <row r="62510" spans="37:37" ht="12.75">
      <c r="AK62510" s="121"/>
    </row>
    <row r="62511" spans="37:37" ht="12.75">
      <c r="AK62511" s="121"/>
    </row>
    <row r="62512" spans="37:37" ht="12.75">
      <c r="AK62512" s="121"/>
    </row>
    <row r="62513" spans="37:37" ht="12.75">
      <c r="AK62513" s="121"/>
    </row>
    <row r="62514" spans="37:37" ht="12.75">
      <c r="AK62514" s="121"/>
    </row>
    <row r="62515" spans="37:37" ht="12.75">
      <c r="AK62515" s="121"/>
    </row>
    <row r="62516" spans="37:37" ht="12.75">
      <c r="AK62516" s="121"/>
    </row>
    <row r="62517" spans="37:37" ht="12.75">
      <c r="AK62517" s="121"/>
    </row>
    <row r="62518" spans="37:37" ht="12.75">
      <c r="AK62518" s="121"/>
    </row>
    <row r="62519" spans="37:37" ht="12.75">
      <c r="AK62519" s="121"/>
    </row>
    <row r="62520" spans="37:37" ht="12.75">
      <c r="AK62520" s="121"/>
    </row>
    <row r="62521" spans="37:37" ht="12.75">
      <c r="AK62521" s="121"/>
    </row>
    <row r="62522" spans="37:37" ht="12.75">
      <c r="AK62522" s="121"/>
    </row>
    <row r="62523" spans="37:37" ht="12.75">
      <c r="AK62523" s="121"/>
    </row>
    <row r="62524" spans="37:37" ht="12.75">
      <c r="AK62524" s="121"/>
    </row>
    <row r="62525" spans="37:37" ht="12.75">
      <c r="AK62525" s="121"/>
    </row>
    <row r="62526" spans="37:37" ht="12.75">
      <c r="AK62526" s="121"/>
    </row>
    <row r="62527" spans="37:37" ht="12.75">
      <c r="AK62527" s="121"/>
    </row>
    <row r="62528" spans="37:37" ht="12.75">
      <c r="AK62528" s="121"/>
    </row>
    <row r="62529" spans="37:37" ht="12.75">
      <c r="AK62529" s="121"/>
    </row>
    <row r="62530" spans="37:37" ht="12.75">
      <c r="AK62530" s="121"/>
    </row>
    <row r="62531" spans="37:37" ht="12.75">
      <c r="AK62531" s="121"/>
    </row>
    <row r="62532" spans="37:37" ht="12.75">
      <c r="AK62532" s="121"/>
    </row>
    <row r="62533" spans="37:37" ht="12.75">
      <c r="AK62533" s="121"/>
    </row>
    <row r="62534" spans="37:37" ht="12.75">
      <c r="AK62534" s="121"/>
    </row>
    <row r="62535" spans="37:37" ht="12.75">
      <c r="AK62535" s="121"/>
    </row>
    <row r="62536" spans="37:37" ht="12.75">
      <c r="AK62536" s="121"/>
    </row>
    <row r="62537" spans="37:37" ht="12.75">
      <c r="AK62537" s="121"/>
    </row>
    <row r="62538" spans="37:37" ht="12.75">
      <c r="AK62538" s="121"/>
    </row>
    <row r="62539" spans="37:37" ht="12.75">
      <c r="AK62539" s="121"/>
    </row>
    <row r="62540" spans="37:37" ht="12.75">
      <c r="AK62540" s="121"/>
    </row>
    <row r="62541" spans="37:37" ht="12.75">
      <c r="AK62541" s="121"/>
    </row>
    <row r="62542" spans="37:37" ht="12.75">
      <c r="AK62542" s="121"/>
    </row>
    <row r="62543" spans="37:37" ht="12.75">
      <c r="AK62543" s="121"/>
    </row>
    <row r="62544" spans="37:37" ht="12.75">
      <c r="AK62544" s="121"/>
    </row>
    <row r="62545" spans="37:37" ht="12.75">
      <c r="AK62545" s="121"/>
    </row>
    <row r="62546" spans="37:37" ht="12.75">
      <c r="AK62546" s="121"/>
    </row>
    <row r="62547" spans="37:37" ht="12.75">
      <c r="AK62547" s="121"/>
    </row>
    <row r="62548" spans="37:37" ht="12.75">
      <c r="AK62548" s="121"/>
    </row>
    <row r="62549" spans="37:37" ht="12.75">
      <c r="AK62549" s="121"/>
    </row>
    <row r="62550" spans="37:37" ht="12.75">
      <c r="AK62550" s="121"/>
    </row>
    <row r="62551" spans="37:37" ht="12.75">
      <c r="AK62551" s="121"/>
    </row>
    <row r="62552" spans="37:37" ht="12.75">
      <c r="AK62552" s="121"/>
    </row>
    <row r="62553" spans="37:37" ht="12.75">
      <c r="AK62553" s="121"/>
    </row>
    <row r="62554" spans="37:37" ht="12.75">
      <c r="AK62554" s="121"/>
    </row>
    <row r="62555" spans="37:37" ht="12.75">
      <c r="AK62555" s="121"/>
    </row>
    <row r="62556" spans="37:37" ht="12.75">
      <c r="AK62556" s="121"/>
    </row>
    <row r="62557" spans="37:37" ht="12.75">
      <c r="AK62557" s="121"/>
    </row>
    <row r="62558" spans="37:37" ht="12.75">
      <c r="AK62558" s="121"/>
    </row>
    <row r="62559" spans="37:37" ht="12.75">
      <c r="AK62559" s="121"/>
    </row>
    <row r="62560" spans="37:37" ht="12.75">
      <c r="AK62560" s="121"/>
    </row>
    <row r="62561" spans="37:37" ht="12.75">
      <c r="AK62561" s="121"/>
    </row>
    <row r="62562" spans="37:37" ht="12.75">
      <c r="AK62562" s="121"/>
    </row>
    <row r="62563" spans="37:37" ht="12.75">
      <c r="AK62563" s="121"/>
    </row>
    <row r="62564" spans="37:37" ht="12.75">
      <c r="AK62564" s="121"/>
    </row>
    <row r="62565" spans="37:37" ht="12.75">
      <c r="AK62565" s="121"/>
    </row>
    <row r="62566" spans="37:37" ht="12.75">
      <c r="AK62566" s="121"/>
    </row>
    <row r="62567" spans="37:37" ht="12.75">
      <c r="AK62567" s="121"/>
    </row>
    <row r="62568" spans="37:37" ht="12.75">
      <c r="AK62568" s="121"/>
    </row>
    <row r="62569" spans="37:37" ht="12.75">
      <c r="AK62569" s="121"/>
    </row>
    <row r="62570" spans="37:37" ht="12.75">
      <c r="AK62570" s="121"/>
    </row>
    <row r="62571" spans="37:37" ht="12.75">
      <c r="AK62571" s="121"/>
    </row>
    <row r="62572" spans="37:37" ht="12.75">
      <c r="AK62572" s="121"/>
    </row>
    <row r="62573" spans="37:37" ht="12.75">
      <c r="AK62573" s="121"/>
    </row>
    <row r="62574" spans="37:37" ht="12.75">
      <c r="AK62574" s="121"/>
    </row>
    <row r="62575" spans="37:37" ht="12.75">
      <c r="AK62575" s="121"/>
    </row>
    <row r="62576" spans="37:37" ht="12.75">
      <c r="AK62576" s="121"/>
    </row>
    <row r="62577" spans="37:37" ht="12.75">
      <c r="AK62577" s="121"/>
    </row>
    <row r="62578" spans="37:37" ht="12.75">
      <c r="AK62578" s="121"/>
    </row>
    <row r="62579" spans="37:37" ht="12.75">
      <c r="AK62579" s="121"/>
    </row>
    <row r="62580" spans="37:37" ht="12.75">
      <c r="AK62580" s="121"/>
    </row>
    <row r="62581" spans="37:37" ht="12.75">
      <c r="AK62581" s="121"/>
    </row>
    <row r="62582" spans="37:37" ht="12.75">
      <c r="AK62582" s="121"/>
    </row>
    <row r="62583" spans="37:37" ht="12.75">
      <c r="AK62583" s="121"/>
    </row>
    <row r="62584" spans="37:37" ht="12.75">
      <c r="AK62584" s="121"/>
    </row>
    <row r="62585" spans="37:37" ht="12.75">
      <c r="AK62585" s="121"/>
    </row>
    <row r="62586" spans="37:37" ht="12.75">
      <c r="AK62586" s="121"/>
    </row>
    <row r="62587" spans="37:37" ht="12.75">
      <c r="AK62587" s="121"/>
    </row>
    <row r="62588" spans="37:37" ht="12.75">
      <c r="AK62588" s="121"/>
    </row>
    <row r="62589" spans="37:37" ht="12.75">
      <c r="AK62589" s="121"/>
    </row>
    <row r="62590" spans="37:37" ht="12.75">
      <c r="AK62590" s="121"/>
    </row>
    <row r="62591" spans="37:37" ht="12.75">
      <c r="AK62591" s="121"/>
    </row>
    <row r="62592" spans="37:37" ht="12.75">
      <c r="AK62592" s="121"/>
    </row>
    <row r="62593" spans="37:37" ht="12.75">
      <c r="AK62593" s="121"/>
    </row>
    <row r="62594" spans="37:37" ht="12.75">
      <c r="AK62594" s="121"/>
    </row>
    <row r="62595" spans="37:37" ht="12.75">
      <c r="AK62595" s="121"/>
    </row>
    <row r="62596" spans="37:37" ht="12.75">
      <c r="AK62596" s="121"/>
    </row>
    <row r="62597" spans="37:37" ht="12.75">
      <c r="AK62597" s="121"/>
    </row>
    <row r="62598" spans="37:37" ht="12.75">
      <c r="AK62598" s="121"/>
    </row>
    <row r="62599" spans="37:37" ht="12.75">
      <c r="AK62599" s="121"/>
    </row>
    <row r="62600" spans="37:37" ht="12.75">
      <c r="AK62600" s="121"/>
    </row>
    <row r="62601" spans="37:37" ht="12.75">
      <c r="AK62601" s="121"/>
    </row>
    <row r="62602" spans="37:37" ht="12.75">
      <c r="AK62602" s="121"/>
    </row>
    <row r="62603" spans="37:37" ht="12.75">
      <c r="AK62603" s="121"/>
    </row>
    <row r="62604" spans="37:37" ht="12.75">
      <c r="AK62604" s="121"/>
    </row>
    <row r="62605" spans="37:37" ht="12.75">
      <c r="AK62605" s="121"/>
    </row>
    <row r="62606" spans="37:37" ht="12.75">
      <c r="AK62606" s="121"/>
    </row>
    <row r="62607" spans="37:37" ht="12.75">
      <c r="AK62607" s="121"/>
    </row>
    <row r="62608" spans="37:37" ht="12.75">
      <c r="AK62608" s="121"/>
    </row>
    <row r="62609" spans="37:37" ht="12.75">
      <c r="AK62609" s="121"/>
    </row>
    <row r="62610" spans="37:37" ht="12.75">
      <c r="AK62610" s="121"/>
    </row>
    <row r="62611" spans="37:37" ht="12.75">
      <c r="AK62611" s="121"/>
    </row>
    <row r="62612" spans="37:37" ht="12.75">
      <c r="AK62612" s="121"/>
    </row>
    <row r="62613" spans="37:37" ht="12.75">
      <c r="AK62613" s="121"/>
    </row>
    <row r="62614" spans="37:37" ht="12.75">
      <c r="AK62614" s="121"/>
    </row>
    <row r="62615" spans="37:37" ht="12.75">
      <c r="AK62615" s="121"/>
    </row>
    <row r="62616" spans="37:37" ht="12.75">
      <c r="AK62616" s="121"/>
    </row>
    <row r="62617" spans="37:37" ht="12.75">
      <c r="AK62617" s="121"/>
    </row>
    <row r="62618" spans="37:37" ht="12.75">
      <c r="AK62618" s="121"/>
    </row>
    <row r="62619" spans="37:37" ht="12.75">
      <c r="AK62619" s="121"/>
    </row>
    <row r="62620" spans="37:37" ht="12.75">
      <c r="AK62620" s="121"/>
    </row>
    <row r="62621" spans="37:37" ht="12.75">
      <c r="AK62621" s="121"/>
    </row>
    <row r="62622" spans="37:37" ht="12.75">
      <c r="AK62622" s="121"/>
    </row>
    <row r="62623" spans="37:37" ht="12.75">
      <c r="AK62623" s="121"/>
    </row>
    <row r="62624" spans="37:37" ht="12.75">
      <c r="AK62624" s="121"/>
    </row>
    <row r="62625" spans="37:37" ht="12.75">
      <c r="AK62625" s="121"/>
    </row>
    <row r="62626" spans="37:37" ht="12.75">
      <c r="AK62626" s="121"/>
    </row>
    <row r="62627" spans="37:37" ht="12.75">
      <c r="AK62627" s="121"/>
    </row>
    <row r="62628" spans="37:37" ht="12.75">
      <c r="AK62628" s="121"/>
    </row>
    <row r="62629" spans="37:37" ht="12.75">
      <c r="AK62629" s="121"/>
    </row>
    <row r="62630" spans="37:37" ht="12.75">
      <c r="AK62630" s="121"/>
    </row>
    <row r="62631" spans="37:37" ht="12.75">
      <c r="AK62631" s="121"/>
    </row>
    <row r="62632" spans="37:37" ht="12.75">
      <c r="AK62632" s="121"/>
    </row>
    <row r="62633" spans="37:37" ht="12.75">
      <c r="AK62633" s="121"/>
    </row>
    <row r="62634" spans="37:37" ht="12.75">
      <c r="AK62634" s="121"/>
    </row>
    <row r="62635" spans="37:37" ht="12.75">
      <c r="AK62635" s="121"/>
    </row>
    <row r="62636" spans="37:37" ht="12.75">
      <c r="AK62636" s="121"/>
    </row>
    <row r="62637" spans="37:37" ht="12.75">
      <c r="AK62637" s="121"/>
    </row>
    <row r="62638" spans="37:37" ht="12.75">
      <c r="AK62638" s="121"/>
    </row>
    <row r="62639" spans="37:37" ht="12.75">
      <c r="AK62639" s="121"/>
    </row>
    <row r="62640" spans="37:37" ht="12.75">
      <c r="AK62640" s="121"/>
    </row>
    <row r="62641" spans="37:37" ht="12.75">
      <c r="AK62641" s="121"/>
    </row>
    <row r="62642" spans="37:37" ht="12.75">
      <c r="AK62642" s="121"/>
    </row>
    <row r="62643" spans="37:37" ht="12.75">
      <c r="AK62643" s="121"/>
    </row>
    <row r="62644" spans="37:37" ht="12.75">
      <c r="AK62644" s="121"/>
    </row>
    <row r="62645" spans="37:37" ht="12.75">
      <c r="AK62645" s="121"/>
    </row>
    <row r="62646" spans="37:37" ht="12.75">
      <c r="AK62646" s="121"/>
    </row>
    <row r="62647" spans="37:37" ht="12.75">
      <c r="AK62647" s="121"/>
    </row>
    <row r="62648" spans="37:37" ht="12.75">
      <c r="AK62648" s="121"/>
    </row>
    <row r="62649" spans="37:37" ht="12.75">
      <c r="AK62649" s="121"/>
    </row>
    <row r="62650" spans="37:37" ht="12.75">
      <c r="AK62650" s="121"/>
    </row>
    <row r="62651" spans="37:37" ht="12.75">
      <c r="AK62651" s="121"/>
    </row>
    <row r="62652" spans="37:37" ht="12.75">
      <c r="AK62652" s="121"/>
    </row>
    <row r="62653" spans="37:37" ht="12.75">
      <c r="AK62653" s="121"/>
    </row>
    <row r="62654" spans="37:37" ht="12.75">
      <c r="AK62654" s="121"/>
    </row>
    <row r="62655" spans="37:37" ht="12.75">
      <c r="AK62655" s="121"/>
    </row>
    <row r="62656" spans="37:37" ht="12.75">
      <c r="AK62656" s="121"/>
    </row>
    <row r="62657" spans="37:37" ht="12.75">
      <c r="AK62657" s="121"/>
    </row>
    <row r="62658" spans="37:37" ht="12.75">
      <c r="AK62658" s="121"/>
    </row>
    <row r="62659" spans="37:37" ht="12.75">
      <c r="AK62659" s="121"/>
    </row>
    <row r="62660" spans="37:37" ht="12.75">
      <c r="AK62660" s="121"/>
    </row>
    <row r="62661" spans="37:37" ht="12.75">
      <c r="AK62661" s="121"/>
    </row>
    <row r="62662" spans="37:37" ht="12.75">
      <c r="AK62662" s="121"/>
    </row>
    <row r="62663" spans="37:37" ht="12.75">
      <c r="AK62663" s="121"/>
    </row>
    <row r="62664" spans="37:37" ht="12.75">
      <c r="AK62664" s="121"/>
    </row>
    <row r="62665" spans="37:37" ht="12.75">
      <c r="AK62665" s="121"/>
    </row>
    <row r="62666" spans="37:37" ht="12.75">
      <c r="AK62666" s="121"/>
    </row>
    <row r="62667" spans="37:37" ht="12.75">
      <c r="AK62667" s="121"/>
    </row>
    <row r="62668" spans="37:37" ht="12.75">
      <c r="AK62668" s="121"/>
    </row>
    <row r="62669" spans="37:37" ht="12.75">
      <c r="AK62669" s="121"/>
    </row>
    <row r="62670" spans="37:37" ht="12.75">
      <c r="AK62670" s="121"/>
    </row>
    <row r="62671" spans="37:37" ht="12.75">
      <c r="AK62671" s="121"/>
    </row>
    <row r="62672" spans="37:37" ht="12.75">
      <c r="AK62672" s="121"/>
    </row>
    <row r="62673" spans="37:37" ht="12.75">
      <c r="AK62673" s="121"/>
    </row>
    <row r="62674" spans="37:37" ht="12.75">
      <c r="AK62674" s="121"/>
    </row>
    <row r="62675" spans="37:37" ht="12.75">
      <c r="AK62675" s="121"/>
    </row>
    <row r="62676" spans="37:37" ht="12.75">
      <c r="AK62676" s="121"/>
    </row>
    <row r="62677" spans="37:37" ht="12.75">
      <c r="AK62677" s="121"/>
    </row>
    <row r="62678" spans="37:37" ht="12.75">
      <c r="AK62678" s="121"/>
    </row>
    <row r="62679" spans="37:37" ht="12.75">
      <c r="AK62679" s="121"/>
    </row>
    <row r="62680" spans="37:37" ht="12.75">
      <c r="AK62680" s="121"/>
    </row>
    <row r="62681" spans="37:37" ht="12.75">
      <c r="AK62681" s="121"/>
    </row>
    <row r="62682" spans="37:37" ht="12.75">
      <c r="AK62682" s="121"/>
    </row>
    <row r="62683" spans="37:37" ht="12.75">
      <c r="AK62683" s="121"/>
    </row>
    <row r="62684" spans="37:37" ht="12.75">
      <c r="AK62684" s="121"/>
    </row>
    <row r="62685" spans="37:37" ht="12.75">
      <c r="AK62685" s="121"/>
    </row>
    <row r="62686" spans="37:37" ht="12.75">
      <c r="AK62686" s="121"/>
    </row>
    <row r="62687" spans="37:37" ht="12.75">
      <c r="AK62687" s="121"/>
    </row>
    <row r="62688" spans="37:37" ht="12.75">
      <c r="AK62688" s="121"/>
    </row>
    <row r="62689" spans="37:37" ht="12.75">
      <c r="AK62689" s="121"/>
    </row>
    <row r="62690" spans="37:37" ht="12.75">
      <c r="AK62690" s="121"/>
    </row>
    <row r="62691" spans="37:37" ht="12.75">
      <c r="AK62691" s="121"/>
    </row>
    <row r="62692" spans="37:37" ht="12.75">
      <c r="AK62692" s="121"/>
    </row>
    <row r="62693" spans="37:37" ht="12.75">
      <c r="AK62693" s="121"/>
    </row>
    <row r="62694" spans="37:37" ht="12.75">
      <c r="AK62694" s="121"/>
    </row>
    <row r="62695" spans="37:37" ht="12.75">
      <c r="AK62695" s="121"/>
    </row>
    <row r="62696" spans="37:37" ht="12.75">
      <c r="AK62696" s="121"/>
    </row>
    <row r="62697" spans="37:37" ht="12.75">
      <c r="AK62697" s="121"/>
    </row>
    <row r="62698" spans="37:37" ht="12.75">
      <c r="AK62698" s="121"/>
    </row>
    <row r="62699" spans="37:37" ht="12.75">
      <c r="AK62699" s="121"/>
    </row>
    <row r="62700" spans="37:37" ht="12.75">
      <c r="AK62700" s="121"/>
    </row>
    <row r="62701" spans="37:37" ht="12.75">
      <c r="AK62701" s="121"/>
    </row>
    <row r="62702" spans="37:37" ht="12.75">
      <c r="AK62702" s="121"/>
    </row>
    <row r="62703" spans="37:37" ht="12.75">
      <c r="AK62703" s="121"/>
    </row>
    <row r="62704" spans="37:37" ht="12.75">
      <c r="AK62704" s="121"/>
    </row>
    <row r="62705" spans="37:37" ht="12.75">
      <c r="AK62705" s="121"/>
    </row>
    <row r="62706" spans="37:37" ht="12.75">
      <c r="AK62706" s="121"/>
    </row>
    <row r="62707" spans="37:37" ht="12.75">
      <c r="AK62707" s="121"/>
    </row>
    <row r="62708" spans="37:37" ht="12.75">
      <c r="AK62708" s="121"/>
    </row>
    <row r="62709" spans="37:37" ht="12.75">
      <c r="AK62709" s="121"/>
    </row>
    <row r="62710" spans="37:37" ht="12.75">
      <c r="AK62710" s="121"/>
    </row>
    <row r="62711" spans="37:37" ht="12.75">
      <c r="AK62711" s="121"/>
    </row>
    <row r="62712" spans="37:37" ht="12.75">
      <c r="AK62712" s="121"/>
    </row>
    <row r="62713" spans="37:37" ht="12.75">
      <c r="AK62713" s="121"/>
    </row>
    <row r="62714" spans="37:37" ht="12.75">
      <c r="AK62714" s="121"/>
    </row>
    <row r="62715" spans="37:37" ht="12.75">
      <c r="AK62715" s="121"/>
    </row>
    <row r="62716" spans="37:37" ht="12.75">
      <c r="AK62716" s="121"/>
    </row>
    <row r="62717" spans="37:37" ht="12.75">
      <c r="AK62717" s="121"/>
    </row>
    <row r="62718" spans="37:37" ht="12.75">
      <c r="AK62718" s="121"/>
    </row>
    <row r="62719" spans="37:37" ht="12.75">
      <c r="AK62719" s="121"/>
    </row>
    <row r="62720" spans="37:37" ht="12.75">
      <c r="AK62720" s="121"/>
    </row>
    <row r="62721" spans="37:37" ht="12.75">
      <c r="AK62721" s="121"/>
    </row>
    <row r="62722" spans="37:37" ht="12.75">
      <c r="AK62722" s="121"/>
    </row>
    <row r="62723" spans="37:37" ht="12.75">
      <c r="AK62723" s="121"/>
    </row>
    <row r="62724" spans="37:37" ht="12.75">
      <c r="AK62724" s="121"/>
    </row>
    <row r="62725" spans="37:37" ht="12.75">
      <c r="AK62725" s="121"/>
    </row>
    <row r="62726" spans="37:37" ht="12.75">
      <c r="AK62726" s="121"/>
    </row>
    <row r="62727" spans="37:37" ht="12.75">
      <c r="AK62727" s="121"/>
    </row>
    <row r="62728" spans="37:37" ht="12.75">
      <c r="AK62728" s="121"/>
    </row>
    <row r="62729" spans="37:37" ht="12.75">
      <c r="AK62729" s="121"/>
    </row>
    <row r="62730" spans="37:37" ht="12.75">
      <c r="AK62730" s="121"/>
    </row>
    <row r="62731" spans="37:37" ht="12.75">
      <c r="AK62731" s="121"/>
    </row>
    <row r="62732" spans="37:37" ht="12.75">
      <c r="AK62732" s="121"/>
    </row>
    <row r="62733" spans="37:37" ht="12.75">
      <c r="AK62733" s="121"/>
    </row>
    <row r="62734" spans="37:37" ht="12.75">
      <c r="AK62734" s="121"/>
    </row>
    <row r="62735" spans="37:37" ht="12.75">
      <c r="AK62735" s="121"/>
    </row>
    <row r="62736" spans="37:37" ht="12.75">
      <c r="AK62736" s="121"/>
    </row>
    <row r="62737" spans="37:37" ht="12.75">
      <c r="AK62737" s="121"/>
    </row>
    <row r="62738" spans="37:37" ht="12.75">
      <c r="AK62738" s="121"/>
    </row>
    <row r="62739" spans="37:37" ht="12.75">
      <c r="AK62739" s="121"/>
    </row>
    <row r="62740" spans="37:37" ht="12.75">
      <c r="AK62740" s="121"/>
    </row>
    <row r="62741" spans="37:37" ht="12.75">
      <c r="AK62741" s="121"/>
    </row>
    <row r="62742" spans="37:37" ht="12.75">
      <c r="AK62742" s="121"/>
    </row>
    <row r="62743" spans="37:37" ht="12.75">
      <c r="AK62743" s="121"/>
    </row>
    <row r="62744" spans="37:37" ht="12.75">
      <c r="AK62744" s="121"/>
    </row>
    <row r="62745" spans="37:37" ht="12.75">
      <c r="AK62745" s="121"/>
    </row>
    <row r="62746" spans="37:37" ht="12.75">
      <c r="AK62746" s="121"/>
    </row>
    <row r="62747" spans="37:37" ht="12.75">
      <c r="AK62747" s="121"/>
    </row>
    <row r="62748" spans="37:37" ht="12.75">
      <c r="AK62748" s="121"/>
    </row>
    <row r="62749" spans="37:37" ht="12.75">
      <c r="AK62749" s="121"/>
    </row>
    <row r="62750" spans="37:37" ht="12.75">
      <c r="AK62750" s="121"/>
    </row>
    <row r="62751" spans="37:37" ht="12.75">
      <c r="AK62751" s="121"/>
    </row>
    <row r="62752" spans="37:37" ht="12.75">
      <c r="AK62752" s="121"/>
    </row>
    <row r="62753" spans="37:37" ht="12.75">
      <c r="AK62753" s="121"/>
    </row>
    <row r="62754" spans="37:37" ht="12.75">
      <c r="AK62754" s="121"/>
    </row>
    <row r="62755" spans="37:37" ht="12.75">
      <c r="AK62755" s="121"/>
    </row>
    <row r="62756" spans="37:37" ht="12.75">
      <c r="AK62756" s="121"/>
    </row>
    <row r="62757" spans="37:37" ht="12.75">
      <c r="AK62757" s="121"/>
    </row>
    <row r="62758" spans="37:37" ht="12.75">
      <c r="AK62758" s="121"/>
    </row>
    <row r="62759" spans="37:37" ht="12.75">
      <c r="AK62759" s="121"/>
    </row>
    <row r="62760" spans="37:37" ht="12.75">
      <c r="AK62760" s="121"/>
    </row>
    <row r="62761" spans="37:37" ht="12.75">
      <c r="AK62761" s="121"/>
    </row>
    <row r="62762" spans="37:37" ht="12.75">
      <c r="AK62762" s="121"/>
    </row>
    <row r="62763" spans="37:37" ht="12.75">
      <c r="AK62763" s="121"/>
    </row>
    <row r="62764" spans="37:37" ht="12.75">
      <c r="AK62764" s="121"/>
    </row>
    <row r="62765" spans="37:37" ht="12.75">
      <c r="AK62765" s="121"/>
    </row>
    <row r="62766" spans="37:37" ht="12.75">
      <c r="AK62766" s="121"/>
    </row>
    <row r="62767" spans="37:37" ht="12.75">
      <c r="AK62767" s="121"/>
    </row>
    <row r="62768" spans="37:37" ht="12.75">
      <c r="AK62768" s="121"/>
    </row>
    <row r="62769" spans="37:37" ht="12.75">
      <c r="AK62769" s="121"/>
    </row>
    <row r="62770" spans="37:37" ht="12.75">
      <c r="AK62770" s="121"/>
    </row>
    <row r="62771" spans="37:37" ht="12.75">
      <c r="AK62771" s="121"/>
    </row>
    <row r="62772" spans="37:37" ht="12.75">
      <c r="AK62772" s="121"/>
    </row>
    <row r="62773" spans="37:37" ht="12.75">
      <c r="AK62773" s="121"/>
    </row>
    <row r="62774" spans="37:37" ht="12.75">
      <c r="AK62774" s="121"/>
    </row>
    <row r="62775" spans="37:37" ht="12.75">
      <c r="AK62775" s="121"/>
    </row>
    <row r="62776" spans="37:37" ht="12.75">
      <c r="AK62776" s="121"/>
    </row>
    <row r="62777" spans="37:37" ht="12.75">
      <c r="AK62777" s="121"/>
    </row>
    <row r="62778" spans="37:37" ht="12.75">
      <c r="AK62778" s="121"/>
    </row>
    <row r="62779" spans="37:37" ht="12.75">
      <c r="AK62779" s="121"/>
    </row>
    <row r="62780" spans="37:37" ht="12.75">
      <c r="AK62780" s="121"/>
    </row>
    <row r="62781" spans="37:37" ht="12.75">
      <c r="AK62781" s="121"/>
    </row>
    <row r="62782" spans="37:37" ht="12.75">
      <c r="AK62782" s="121"/>
    </row>
    <row r="62783" spans="37:37" ht="12.75">
      <c r="AK62783" s="121"/>
    </row>
    <row r="62784" spans="37:37" ht="12.75">
      <c r="AK62784" s="121"/>
    </row>
    <row r="62785" spans="37:37" ht="12.75">
      <c r="AK62785" s="121"/>
    </row>
    <row r="62786" spans="37:37" ht="12.75">
      <c r="AK62786" s="121"/>
    </row>
    <row r="62787" spans="37:37" ht="12.75">
      <c r="AK62787" s="121"/>
    </row>
    <row r="62788" spans="37:37" ht="12.75">
      <c r="AK62788" s="121"/>
    </row>
    <row r="62789" spans="37:37" ht="12.75">
      <c r="AK62789" s="121"/>
    </row>
    <row r="62790" spans="37:37" ht="12.75">
      <c r="AK62790" s="121"/>
    </row>
    <row r="62791" spans="37:37" ht="12.75">
      <c r="AK62791" s="121"/>
    </row>
    <row r="62792" spans="37:37" ht="12.75">
      <c r="AK62792" s="121"/>
    </row>
    <row r="62793" spans="37:37" ht="12.75">
      <c r="AK62793" s="121"/>
    </row>
    <row r="62794" spans="37:37" ht="12.75">
      <c r="AK62794" s="121"/>
    </row>
    <row r="62795" spans="37:37" ht="12.75">
      <c r="AK62795" s="121"/>
    </row>
    <row r="62796" spans="37:37" ht="12.75">
      <c r="AK62796" s="121"/>
    </row>
    <row r="62797" spans="37:37" ht="12.75">
      <c r="AK62797" s="121"/>
    </row>
    <row r="62798" spans="37:37" ht="12.75">
      <c r="AK62798" s="121"/>
    </row>
    <row r="62799" spans="37:37" ht="12.75">
      <c r="AK62799" s="121"/>
    </row>
    <row r="62800" spans="37:37" ht="12.75">
      <c r="AK62800" s="121"/>
    </row>
    <row r="62801" spans="37:37" ht="12.75">
      <c r="AK62801" s="121"/>
    </row>
    <row r="62802" spans="37:37" ht="12.75">
      <c r="AK62802" s="121"/>
    </row>
    <row r="62803" spans="37:37" ht="12.75">
      <c r="AK62803" s="121"/>
    </row>
    <row r="62804" spans="37:37" ht="12.75">
      <c r="AK62804" s="121"/>
    </row>
    <row r="62805" spans="37:37" ht="12.75">
      <c r="AK62805" s="121"/>
    </row>
    <row r="62806" spans="37:37" ht="12.75">
      <c r="AK62806" s="121"/>
    </row>
    <row r="62807" spans="37:37" ht="12.75">
      <c r="AK62807" s="121"/>
    </row>
    <row r="62808" spans="37:37" ht="12.75">
      <c r="AK62808" s="121"/>
    </row>
    <row r="62809" spans="37:37" ht="12.75">
      <c r="AK62809" s="121"/>
    </row>
    <row r="62810" spans="37:37" ht="12.75">
      <c r="AK62810" s="121"/>
    </row>
    <row r="62811" spans="37:37" ht="12.75">
      <c r="AK62811" s="121"/>
    </row>
    <row r="62812" spans="37:37" ht="12.75">
      <c r="AK62812" s="121"/>
    </row>
    <row r="62813" spans="37:37" ht="12.75">
      <c r="AK62813" s="121"/>
    </row>
    <row r="62814" spans="37:37" ht="12.75">
      <c r="AK62814" s="121"/>
    </row>
    <row r="62815" spans="37:37" ht="12.75">
      <c r="AK62815" s="121"/>
    </row>
    <row r="62816" spans="37:37" ht="12.75">
      <c r="AK62816" s="121"/>
    </row>
    <row r="62817" spans="37:37" ht="12.75">
      <c r="AK62817" s="121"/>
    </row>
    <row r="62818" spans="37:37" ht="12.75">
      <c r="AK62818" s="121"/>
    </row>
    <row r="62819" spans="37:37" ht="12.75">
      <c r="AK62819" s="121"/>
    </row>
    <row r="62820" spans="37:37" ht="12.75">
      <c r="AK62820" s="121"/>
    </row>
    <row r="62821" spans="37:37" ht="12.75">
      <c r="AK62821" s="121"/>
    </row>
    <row r="62822" spans="37:37" ht="12.75">
      <c r="AK62822" s="121"/>
    </row>
    <row r="62823" spans="37:37" ht="12.75">
      <c r="AK62823" s="121"/>
    </row>
    <row r="62824" spans="37:37" ht="12.75">
      <c r="AK62824" s="121"/>
    </row>
    <row r="62825" spans="37:37" ht="12.75">
      <c r="AK62825" s="121"/>
    </row>
    <row r="62826" spans="37:37" ht="12.75">
      <c r="AK62826" s="121"/>
    </row>
    <row r="62827" spans="37:37" ht="12.75">
      <c r="AK62827" s="121"/>
    </row>
    <row r="62828" spans="37:37" ht="12.75">
      <c r="AK62828" s="121"/>
    </row>
    <row r="62829" spans="37:37" ht="12.75">
      <c r="AK62829" s="121"/>
    </row>
    <row r="62830" spans="37:37" ht="12.75">
      <c r="AK62830" s="121"/>
    </row>
    <row r="62831" spans="37:37" ht="12.75">
      <c r="AK62831" s="121"/>
    </row>
    <row r="62832" spans="37:37" ht="12.75">
      <c r="AK62832" s="121"/>
    </row>
    <row r="62833" spans="37:37" ht="12.75">
      <c r="AK62833" s="121"/>
    </row>
    <row r="62834" spans="37:37" ht="12.75">
      <c r="AK62834" s="121"/>
    </row>
    <row r="62835" spans="37:37" ht="12.75">
      <c r="AK62835" s="121"/>
    </row>
    <row r="62836" spans="37:37" ht="12.75">
      <c r="AK62836" s="121"/>
    </row>
    <row r="62837" spans="37:37" ht="12.75">
      <c r="AK62837" s="121"/>
    </row>
    <row r="62838" spans="37:37" ht="12.75">
      <c r="AK62838" s="121"/>
    </row>
    <row r="62839" spans="37:37" ht="12.75">
      <c r="AK62839" s="121"/>
    </row>
    <row r="62840" spans="37:37" ht="12.75">
      <c r="AK62840" s="121"/>
    </row>
    <row r="62841" spans="37:37" ht="12.75">
      <c r="AK62841" s="121"/>
    </row>
    <row r="62842" spans="37:37" ht="12.75">
      <c r="AK62842" s="121"/>
    </row>
    <row r="62843" spans="37:37" ht="12.75">
      <c r="AK62843" s="121"/>
    </row>
    <row r="62844" spans="37:37" ht="12.75">
      <c r="AK62844" s="121"/>
    </row>
    <row r="62845" spans="37:37" ht="12.75">
      <c r="AK62845" s="121"/>
    </row>
    <row r="62846" spans="37:37" ht="12.75">
      <c r="AK62846" s="121"/>
    </row>
    <row r="62847" spans="37:37" ht="12.75">
      <c r="AK62847" s="121"/>
    </row>
    <row r="62848" spans="37:37" ht="12.75">
      <c r="AK62848" s="121"/>
    </row>
    <row r="62849" spans="37:37" ht="12.75">
      <c r="AK62849" s="121"/>
    </row>
    <row r="62850" spans="37:37" ht="12.75">
      <c r="AK62850" s="121"/>
    </row>
    <row r="62851" spans="37:37" ht="12.75">
      <c r="AK62851" s="121"/>
    </row>
    <row r="62852" spans="37:37" ht="12.75">
      <c r="AK62852" s="121"/>
    </row>
    <row r="62853" spans="37:37" ht="12.75">
      <c r="AK62853" s="121"/>
    </row>
    <row r="62854" spans="37:37" ht="12.75">
      <c r="AK62854" s="121"/>
    </row>
    <row r="62855" spans="37:37" ht="12.75">
      <c r="AK62855" s="121"/>
    </row>
    <row r="62856" spans="37:37" ht="12.75">
      <c r="AK62856" s="121"/>
    </row>
    <row r="62857" spans="37:37" ht="12.75">
      <c r="AK62857" s="121"/>
    </row>
    <row r="62858" spans="37:37" ht="12.75">
      <c r="AK62858" s="121"/>
    </row>
    <row r="62859" spans="37:37" ht="12.75">
      <c r="AK62859" s="121"/>
    </row>
    <row r="62860" spans="37:37" ht="12.75">
      <c r="AK62860" s="121"/>
    </row>
    <row r="62861" spans="37:37" ht="12.75">
      <c r="AK62861" s="121"/>
    </row>
    <row r="62862" spans="37:37" ht="12.75">
      <c r="AK62862" s="121"/>
    </row>
    <row r="62863" spans="37:37" ht="12.75">
      <c r="AK62863" s="121"/>
    </row>
    <row r="62864" spans="37:37" ht="12.75">
      <c r="AK62864" s="121"/>
    </row>
    <row r="62865" spans="37:37" ht="12.75">
      <c r="AK62865" s="121"/>
    </row>
    <row r="62866" spans="37:37" ht="12.75">
      <c r="AK62866" s="121"/>
    </row>
    <row r="62867" spans="37:37" ht="12.75">
      <c r="AK62867" s="121"/>
    </row>
    <row r="62868" spans="37:37" ht="12.75">
      <c r="AK62868" s="121"/>
    </row>
    <row r="62869" spans="37:37" ht="12.75">
      <c r="AK62869" s="121"/>
    </row>
    <row r="62870" spans="37:37" ht="12.75">
      <c r="AK62870" s="121"/>
    </row>
    <row r="62871" spans="37:37" ht="12.75">
      <c r="AK62871" s="121"/>
    </row>
    <row r="62872" spans="37:37" ht="12.75">
      <c r="AK62872" s="121"/>
    </row>
    <row r="62873" spans="37:37" ht="12.75">
      <c r="AK62873" s="121"/>
    </row>
    <row r="62874" spans="37:37" ht="12.75">
      <c r="AK62874" s="121"/>
    </row>
    <row r="62875" spans="37:37" ht="12.75">
      <c r="AK62875" s="121"/>
    </row>
    <row r="62876" spans="37:37" ht="12.75">
      <c r="AK62876" s="121"/>
    </row>
    <row r="62877" spans="37:37" ht="12.75">
      <c r="AK62877" s="121"/>
    </row>
    <row r="62878" spans="37:37" ht="12.75">
      <c r="AK62878" s="121"/>
    </row>
    <row r="62879" spans="37:37" ht="12.75">
      <c r="AK62879" s="121"/>
    </row>
    <row r="62880" spans="37:37" ht="12.75">
      <c r="AK62880" s="121"/>
    </row>
    <row r="62881" spans="37:37" ht="12.75">
      <c r="AK62881" s="121"/>
    </row>
    <row r="62882" spans="37:37" ht="12.75">
      <c r="AK62882" s="121"/>
    </row>
    <row r="62883" spans="37:37" ht="12.75">
      <c r="AK62883" s="121"/>
    </row>
    <row r="62884" spans="37:37" ht="12.75">
      <c r="AK62884" s="121"/>
    </row>
    <row r="62885" spans="37:37" ht="12.75">
      <c r="AK62885" s="121"/>
    </row>
    <row r="62886" spans="37:37" ht="12.75">
      <c r="AK62886" s="121"/>
    </row>
    <row r="62887" spans="37:37" ht="12.75">
      <c r="AK62887" s="121"/>
    </row>
    <row r="62888" spans="37:37" ht="12.75">
      <c r="AK62888" s="121"/>
    </row>
    <row r="62889" spans="37:37" ht="12.75">
      <c r="AK62889" s="121"/>
    </row>
    <row r="62890" spans="37:37" ht="12.75">
      <c r="AK62890" s="121"/>
    </row>
    <row r="62891" spans="37:37" ht="12.75">
      <c r="AK62891" s="121"/>
    </row>
    <row r="62892" spans="37:37" ht="12.75">
      <c r="AK62892" s="121"/>
    </row>
    <row r="62893" spans="37:37" ht="12.75">
      <c r="AK62893" s="121"/>
    </row>
    <row r="62894" spans="37:37" ht="12.75">
      <c r="AK62894" s="121"/>
    </row>
    <row r="62895" spans="37:37" ht="12.75">
      <c r="AK62895" s="121"/>
    </row>
    <row r="62896" spans="37:37" ht="12.75">
      <c r="AK62896" s="121"/>
    </row>
    <row r="62897" spans="37:37" ht="12.75">
      <c r="AK62897" s="121"/>
    </row>
    <row r="62898" spans="37:37" ht="12.75">
      <c r="AK62898" s="121"/>
    </row>
    <row r="62899" spans="37:37" ht="12.75">
      <c r="AK62899" s="121"/>
    </row>
    <row r="62900" spans="37:37" ht="12.75">
      <c r="AK62900" s="121"/>
    </row>
    <row r="62901" spans="37:37" ht="12.75">
      <c r="AK62901" s="121"/>
    </row>
    <row r="62902" spans="37:37" ht="12.75">
      <c r="AK62902" s="121"/>
    </row>
    <row r="62903" spans="37:37" ht="12.75">
      <c r="AK62903" s="121"/>
    </row>
    <row r="62904" spans="37:37" ht="12.75">
      <c r="AK62904" s="121"/>
    </row>
    <row r="62905" spans="37:37" ht="12.75">
      <c r="AK62905" s="121"/>
    </row>
    <row r="62906" spans="37:37" ht="12.75">
      <c r="AK62906" s="121"/>
    </row>
    <row r="62907" spans="37:37" ht="12.75">
      <c r="AK62907" s="121"/>
    </row>
    <row r="62908" spans="37:37" ht="12.75">
      <c r="AK62908" s="121"/>
    </row>
    <row r="62909" spans="37:37" ht="12.75">
      <c r="AK62909" s="121"/>
    </row>
    <row r="62910" spans="37:37" ht="12.75">
      <c r="AK62910" s="121"/>
    </row>
    <row r="62911" spans="37:37" ht="12.75">
      <c r="AK62911" s="121"/>
    </row>
    <row r="62912" spans="37:37" ht="12.75">
      <c r="AK62912" s="121"/>
    </row>
    <row r="62913" spans="37:37" ht="12.75">
      <c r="AK62913" s="121"/>
    </row>
    <row r="62914" spans="37:37" ht="12.75">
      <c r="AK62914" s="121"/>
    </row>
    <row r="62915" spans="37:37" ht="12.75">
      <c r="AK62915" s="121"/>
    </row>
    <row r="62916" spans="37:37" ht="12.75">
      <c r="AK62916" s="121"/>
    </row>
    <row r="62917" spans="37:37" ht="12.75">
      <c r="AK62917" s="121"/>
    </row>
    <row r="62918" spans="37:37" ht="12.75">
      <c r="AK62918" s="121"/>
    </row>
    <row r="62919" spans="37:37" ht="12.75">
      <c r="AK62919" s="121"/>
    </row>
    <row r="62920" spans="37:37" ht="12.75">
      <c r="AK62920" s="121"/>
    </row>
    <row r="62921" spans="37:37" ht="12.75">
      <c r="AK62921" s="121"/>
    </row>
    <row r="62922" spans="37:37" ht="12.75">
      <c r="AK62922" s="121"/>
    </row>
    <row r="62923" spans="37:37" ht="12.75">
      <c r="AK62923" s="121"/>
    </row>
    <row r="62924" spans="37:37" ht="12.75">
      <c r="AK62924" s="121"/>
    </row>
    <row r="62925" spans="37:37" ht="12.75">
      <c r="AK62925" s="121"/>
    </row>
    <row r="62926" spans="37:37" ht="12.75">
      <c r="AK62926" s="121"/>
    </row>
    <row r="62927" spans="37:37" ht="12.75">
      <c r="AK62927" s="121"/>
    </row>
    <row r="62928" spans="37:37" ht="12.75">
      <c r="AK62928" s="121"/>
    </row>
    <row r="62929" spans="37:37" ht="12.75">
      <c r="AK62929" s="121"/>
    </row>
    <row r="62930" spans="37:37" ht="12.75">
      <c r="AK62930" s="121"/>
    </row>
    <row r="62931" spans="37:37" ht="12.75">
      <c r="AK62931" s="121"/>
    </row>
    <row r="62932" spans="37:37" ht="12.75">
      <c r="AK62932" s="121"/>
    </row>
    <row r="62933" spans="37:37" ht="12.75">
      <c r="AK62933" s="121"/>
    </row>
    <row r="62934" spans="37:37" ht="12.75">
      <c r="AK62934" s="121"/>
    </row>
    <row r="62935" spans="37:37" ht="12.75">
      <c r="AK62935" s="121"/>
    </row>
    <row r="62936" spans="37:37" ht="12.75">
      <c r="AK62936" s="121"/>
    </row>
    <row r="62937" spans="37:37" ht="12.75">
      <c r="AK62937" s="121"/>
    </row>
    <row r="62938" spans="37:37" ht="12.75">
      <c r="AK62938" s="121"/>
    </row>
    <row r="62939" spans="37:37" ht="12.75">
      <c r="AK62939" s="121"/>
    </row>
    <row r="62940" spans="37:37" ht="12.75">
      <c r="AK62940" s="121"/>
    </row>
    <row r="62941" spans="37:37" ht="12.75">
      <c r="AK62941" s="121"/>
    </row>
    <row r="62942" spans="37:37" ht="12.75">
      <c r="AK62942" s="121"/>
    </row>
    <row r="62943" spans="37:37" ht="12.75">
      <c r="AK62943" s="121"/>
    </row>
    <row r="62944" spans="37:37" ht="12.75">
      <c r="AK62944" s="121"/>
    </row>
    <row r="62945" spans="37:37" ht="12.75">
      <c r="AK62945" s="121"/>
    </row>
    <row r="62946" spans="37:37" ht="12.75">
      <c r="AK62946" s="121"/>
    </row>
    <row r="62947" spans="37:37" ht="12.75">
      <c r="AK62947" s="121"/>
    </row>
    <row r="62948" spans="37:37" ht="12.75">
      <c r="AK62948" s="121"/>
    </row>
    <row r="62949" spans="37:37" ht="12.75">
      <c r="AK62949" s="121"/>
    </row>
    <row r="62950" spans="37:37" ht="12.75">
      <c r="AK62950" s="121"/>
    </row>
    <row r="62951" spans="37:37" ht="12.75">
      <c r="AK62951" s="121"/>
    </row>
    <row r="62952" spans="37:37" ht="12.75">
      <c r="AK62952" s="121"/>
    </row>
    <row r="62953" spans="37:37" ht="12.75">
      <c r="AK62953" s="121"/>
    </row>
    <row r="62954" spans="37:37" ht="12.75">
      <c r="AK62954" s="121"/>
    </row>
    <row r="62955" spans="37:37" ht="12.75">
      <c r="AK62955" s="121"/>
    </row>
    <row r="62956" spans="37:37" ht="12.75">
      <c r="AK62956" s="121"/>
    </row>
    <row r="62957" spans="37:37" ht="12.75">
      <c r="AK62957" s="121"/>
    </row>
    <row r="62958" spans="37:37" ht="12.75">
      <c r="AK62958" s="121"/>
    </row>
    <row r="62959" spans="37:37" ht="12.75">
      <c r="AK62959" s="121"/>
    </row>
    <row r="62960" spans="37:37" ht="12.75">
      <c r="AK62960" s="121"/>
    </row>
    <row r="62961" spans="37:37" ht="12.75">
      <c r="AK62961" s="121"/>
    </row>
    <row r="62962" spans="37:37" ht="12.75">
      <c r="AK62962" s="121"/>
    </row>
    <row r="62963" spans="37:37" ht="12.75">
      <c r="AK62963" s="121"/>
    </row>
    <row r="62964" spans="37:37" ht="12.75">
      <c r="AK62964" s="121"/>
    </row>
    <row r="62965" spans="37:37" ht="12.75">
      <c r="AK62965" s="121"/>
    </row>
    <row r="62966" spans="37:37" ht="12.75">
      <c r="AK62966" s="121"/>
    </row>
    <row r="62967" spans="37:37" ht="12.75">
      <c r="AK62967" s="121"/>
    </row>
    <row r="62968" spans="37:37" ht="12.75">
      <c r="AK62968" s="121"/>
    </row>
    <row r="62969" spans="37:37" ht="12.75">
      <c r="AK62969" s="121"/>
    </row>
    <row r="62970" spans="37:37" ht="12.75">
      <c r="AK62970" s="121"/>
    </row>
    <row r="62971" spans="37:37" ht="12.75">
      <c r="AK62971" s="121"/>
    </row>
    <row r="62972" spans="37:37" ht="12.75">
      <c r="AK62972" s="121"/>
    </row>
    <row r="62973" spans="37:37" ht="12.75">
      <c r="AK62973" s="121"/>
    </row>
    <row r="62974" spans="37:37" ht="12.75">
      <c r="AK62974" s="121"/>
    </row>
    <row r="62975" spans="37:37" ht="12.75">
      <c r="AK62975" s="121"/>
    </row>
    <row r="62976" spans="37:37" ht="12.75">
      <c r="AK62976" s="121"/>
    </row>
    <row r="62977" spans="37:37" ht="12.75">
      <c r="AK62977" s="121"/>
    </row>
    <row r="62978" spans="37:37" ht="12.75">
      <c r="AK62978" s="121"/>
    </row>
    <row r="62979" spans="37:37" ht="12.75">
      <c r="AK62979" s="121"/>
    </row>
    <row r="62980" spans="37:37" ht="12.75">
      <c r="AK62980" s="121"/>
    </row>
    <row r="62981" spans="37:37" ht="12.75">
      <c r="AK62981" s="121"/>
    </row>
    <row r="62982" spans="37:37" ht="12.75">
      <c r="AK62982" s="121"/>
    </row>
    <row r="62983" spans="37:37" ht="12.75">
      <c r="AK62983" s="121"/>
    </row>
    <row r="62984" spans="37:37" ht="12.75">
      <c r="AK62984" s="121"/>
    </row>
    <row r="62985" spans="37:37" ht="12.75">
      <c r="AK62985" s="121"/>
    </row>
    <row r="62986" spans="37:37" ht="12.75">
      <c r="AK62986" s="121"/>
    </row>
    <row r="62987" spans="37:37" ht="12.75">
      <c r="AK62987" s="121"/>
    </row>
    <row r="62988" spans="37:37" ht="12.75">
      <c r="AK62988" s="121"/>
    </row>
    <row r="62989" spans="37:37" ht="12.75">
      <c r="AK62989" s="121"/>
    </row>
    <row r="62990" spans="37:37" ht="12.75">
      <c r="AK62990" s="121"/>
    </row>
    <row r="62991" spans="37:37" ht="12.75">
      <c r="AK62991" s="121"/>
    </row>
    <row r="62992" spans="37:37" ht="12.75">
      <c r="AK62992" s="121"/>
    </row>
    <row r="62993" spans="37:37" ht="12.75">
      <c r="AK62993" s="121"/>
    </row>
    <row r="62994" spans="37:37" ht="12.75">
      <c r="AK62994" s="121"/>
    </row>
    <row r="62995" spans="37:37" ht="12.75">
      <c r="AK62995" s="121"/>
    </row>
    <row r="62996" spans="37:37" ht="12.75">
      <c r="AK62996" s="121"/>
    </row>
    <row r="62997" spans="37:37" ht="12.75">
      <c r="AK62997" s="121"/>
    </row>
    <row r="62998" spans="37:37" ht="12.75">
      <c r="AK62998" s="121"/>
    </row>
    <row r="62999" spans="37:37" ht="12.75">
      <c r="AK62999" s="121"/>
    </row>
    <row r="63000" spans="37:37" ht="12.75">
      <c r="AK63000" s="121"/>
    </row>
    <row r="63001" spans="37:37" ht="12.75">
      <c r="AK63001" s="121"/>
    </row>
    <row r="63002" spans="37:37" ht="12.75">
      <c r="AK63002" s="121"/>
    </row>
    <row r="63003" spans="37:37" ht="12.75">
      <c r="AK63003" s="121"/>
    </row>
    <row r="63004" spans="37:37" ht="12.75">
      <c r="AK63004" s="121"/>
    </row>
    <row r="63005" spans="37:37" ht="12.75">
      <c r="AK63005" s="121"/>
    </row>
    <row r="63006" spans="37:37" ht="12.75">
      <c r="AK63006" s="121"/>
    </row>
    <row r="63007" spans="37:37" ht="12.75">
      <c r="AK63007" s="121"/>
    </row>
    <row r="63008" spans="37:37" ht="12.75">
      <c r="AK63008" s="121"/>
    </row>
    <row r="63009" spans="37:37" ht="12.75">
      <c r="AK63009" s="121"/>
    </row>
    <row r="63010" spans="37:37" ht="12.75">
      <c r="AK63010" s="121"/>
    </row>
    <row r="63011" spans="37:37" ht="12.75">
      <c r="AK63011" s="121"/>
    </row>
    <row r="63012" spans="37:37" ht="12.75">
      <c r="AK63012" s="121"/>
    </row>
    <row r="63013" spans="37:37" ht="12.75">
      <c r="AK63013" s="121"/>
    </row>
    <row r="63014" spans="37:37" ht="12.75">
      <c r="AK63014" s="121"/>
    </row>
    <row r="63015" spans="37:37" ht="12.75">
      <c r="AK63015" s="121"/>
    </row>
    <row r="63016" spans="37:37" ht="12.75">
      <c r="AK63016" s="121"/>
    </row>
    <row r="63017" spans="37:37" ht="12.75">
      <c r="AK63017" s="121"/>
    </row>
    <row r="63018" spans="37:37" ht="12.75">
      <c r="AK63018" s="121"/>
    </row>
    <row r="63019" spans="37:37" ht="12.75">
      <c r="AK63019" s="121"/>
    </row>
    <row r="63020" spans="37:37" ht="12.75">
      <c r="AK63020" s="121"/>
    </row>
    <row r="63021" spans="37:37" ht="12.75">
      <c r="AK63021" s="121"/>
    </row>
    <row r="63022" spans="37:37" ht="12.75">
      <c r="AK63022" s="121"/>
    </row>
    <row r="63023" spans="37:37" ht="12.75">
      <c r="AK63023" s="121"/>
    </row>
    <row r="63024" spans="37:37" ht="12.75">
      <c r="AK63024" s="121"/>
    </row>
    <row r="63025" spans="37:37" ht="12.75">
      <c r="AK63025" s="121"/>
    </row>
    <row r="63026" spans="37:37" ht="12.75">
      <c r="AK63026" s="121"/>
    </row>
    <row r="63027" spans="37:37" ht="12.75">
      <c r="AK63027" s="121"/>
    </row>
    <row r="63028" spans="37:37" ht="12.75">
      <c r="AK63028" s="121"/>
    </row>
    <row r="63029" spans="37:37" ht="12.75">
      <c r="AK63029" s="121"/>
    </row>
    <row r="63030" spans="37:37" ht="12.75">
      <c r="AK63030" s="121"/>
    </row>
    <row r="63031" spans="37:37" ht="12.75">
      <c r="AK63031" s="121"/>
    </row>
    <row r="63032" spans="37:37" ht="12.75">
      <c r="AK63032" s="121"/>
    </row>
    <row r="63033" spans="37:37" ht="12.75">
      <c r="AK63033" s="121"/>
    </row>
    <row r="63034" spans="37:37" ht="12.75">
      <c r="AK63034" s="121"/>
    </row>
    <row r="63035" spans="37:37" ht="12.75">
      <c r="AK63035" s="121"/>
    </row>
    <row r="63036" spans="37:37" ht="12.75">
      <c r="AK63036" s="121"/>
    </row>
    <row r="63037" spans="37:37" ht="12.75">
      <c r="AK63037" s="121"/>
    </row>
    <row r="63038" spans="37:37" ht="12.75">
      <c r="AK63038" s="121"/>
    </row>
    <row r="63039" spans="37:37" ht="12.75">
      <c r="AK63039" s="121"/>
    </row>
    <row r="63040" spans="37:37" ht="12.75">
      <c r="AK63040" s="121"/>
    </row>
    <row r="63041" spans="37:37" ht="12.75">
      <c r="AK63041" s="121"/>
    </row>
    <row r="63042" spans="37:37" ht="12.75">
      <c r="AK63042" s="121"/>
    </row>
    <row r="63043" spans="37:37" ht="12.75">
      <c r="AK63043" s="121"/>
    </row>
    <row r="63044" spans="37:37" ht="12.75">
      <c r="AK63044" s="121"/>
    </row>
    <row r="63045" spans="37:37" ht="12.75">
      <c r="AK63045" s="121"/>
    </row>
    <row r="63046" spans="37:37" ht="12.75">
      <c r="AK63046" s="121"/>
    </row>
    <row r="63047" spans="37:37" ht="12.75">
      <c r="AK63047" s="121"/>
    </row>
    <row r="63048" spans="37:37" ht="12.75">
      <c r="AK63048" s="121"/>
    </row>
    <row r="63049" spans="37:37" ht="12.75">
      <c r="AK63049" s="121"/>
    </row>
    <row r="63050" spans="37:37" ht="12.75">
      <c r="AK63050" s="121"/>
    </row>
    <row r="63051" spans="37:37" ht="12.75">
      <c r="AK63051" s="121"/>
    </row>
    <row r="63052" spans="37:37" ht="12.75">
      <c r="AK63052" s="121"/>
    </row>
    <row r="63053" spans="37:37" ht="12.75">
      <c r="AK63053" s="121"/>
    </row>
    <row r="63054" spans="37:37" ht="12.75">
      <c r="AK63054" s="121"/>
    </row>
    <row r="63055" spans="37:37" ht="12.75">
      <c r="AK63055" s="121"/>
    </row>
    <row r="63056" spans="37:37" ht="12.75">
      <c r="AK63056" s="121"/>
    </row>
    <row r="63057" spans="37:37" ht="12.75">
      <c r="AK63057" s="121"/>
    </row>
    <row r="63058" spans="37:37" ht="12.75">
      <c r="AK63058" s="121"/>
    </row>
    <row r="63059" spans="37:37" ht="12.75">
      <c r="AK63059" s="121"/>
    </row>
    <row r="63060" spans="37:37" ht="12.75">
      <c r="AK63060" s="121"/>
    </row>
    <row r="63061" spans="37:37" ht="12.75">
      <c r="AK63061" s="121"/>
    </row>
    <row r="63062" spans="37:37" ht="12.75">
      <c r="AK63062" s="121"/>
    </row>
    <row r="63063" spans="37:37" ht="12.75">
      <c r="AK63063" s="121"/>
    </row>
    <row r="63064" spans="37:37" ht="12.75">
      <c r="AK63064" s="121"/>
    </row>
    <row r="63065" spans="37:37" ht="12.75">
      <c r="AK63065" s="121"/>
    </row>
    <row r="63066" spans="37:37" ht="12.75">
      <c r="AK63066" s="121"/>
    </row>
    <row r="63067" spans="37:37" ht="12.75">
      <c r="AK63067" s="121"/>
    </row>
    <row r="63068" spans="37:37" ht="12.75">
      <c r="AK63068" s="121"/>
    </row>
    <row r="63069" spans="37:37" ht="12.75">
      <c r="AK63069" s="121"/>
    </row>
    <row r="63070" spans="37:37" ht="12.75">
      <c r="AK63070" s="121"/>
    </row>
    <row r="63071" spans="37:37" ht="12.75">
      <c r="AK63071" s="121"/>
    </row>
    <row r="63072" spans="37:37" ht="12.75">
      <c r="AK63072" s="121"/>
    </row>
    <row r="63073" spans="37:37" ht="12.75">
      <c r="AK63073" s="121"/>
    </row>
    <row r="63074" spans="37:37" ht="12.75">
      <c r="AK63074" s="121"/>
    </row>
    <row r="63075" spans="37:37" ht="12.75">
      <c r="AK63075" s="121"/>
    </row>
    <row r="63076" spans="37:37" ht="12.75">
      <c r="AK63076" s="121"/>
    </row>
    <row r="63077" spans="37:37" ht="12.75">
      <c r="AK63077" s="121"/>
    </row>
    <row r="63078" spans="37:37" ht="12.75">
      <c r="AK63078" s="121"/>
    </row>
    <row r="63079" spans="37:37" ht="12.75">
      <c r="AK63079" s="121"/>
    </row>
    <row r="63080" spans="37:37" ht="12.75">
      <c r="AK63080" s="121"/>
    </row>
    <row r="63081" spans="37:37" ht="12.75">
      <c r="AK63081" s="121"/>
    </row>
    <row r="63082" spans="37:37" ht="12.75">
      <c r="AK63082" s="121"/>
    </row>
    <row r="63083" spans="37:37" ht="12.75">
      <c r="AK63083" s="121"/>
    </row>
    <row r="63084" spans="37:37" ht="12.75">
      <c r="AK63084" s="121"/>
    </row>
    <row r="63085" spans="37:37" ht="12.75">
      <c r="AK63085" s="121"/>
    </row>
    <row r="63086" spans="37:37" ht="12.75">
      <c r="AK63086" s="121"/>
    </row>
    <row r="63087" spans="37:37" ht="12.75">
      <c r="AK63087" s="121"/>
    </row>
    <row r="63088" spans="37:37" ht="12.75">
      <c r="AK63088" s="121"/>
    </row>
    <row r="63089" spans="37:37" ht="12.75">
      <c r="AK63089" s="121"/>
    </row>
    <row r="63090" spans="37:37" ht="12.75">
      <c r="AK63090" s="121"/>
    </row>
    <row r="63091" spans="37:37" ht="12.75">
      <c r="AK63091" s="121"/>
    </row>
    <row r="63092" spans="37:37" ht="12.75">
      <c r="AK63092" s="121"/>
    </row>
    <row r="63093" spans="37:37" ht="12.75">
      <c r="AK63093" s="121"/>
    </row>
    <row r="63094" spans="37:37" ht="12.75">
      <c r="AK63094" s="121"/>
    </row>
    <row r="63095" spans="37:37" ht="12.75">
      <c r="AK63095" s="121"/>
    </row>
    <row r="63096" spans="37:37" ht="12.75">
      <c r="AK63096" s="121"/>
    </row>
    <row r="63097" spans="37:37" ht="12.75">
      <c r="AK63097" s="121"/>
    </row>
    <row r="63098" spans="37:37" ht="12.75">
      <c r="AK63098" s="121"/>
    </row>
    <row r="63099" spans="37:37" ht="12.75">
      <c r="AK63099" s="121"/>
    </row>
    <row r="63100" spans="37:37" ht="12.75">
      <c r="AK63100" s="121"/>
    </row>
    <row r="63101" spans="37:37" ht="12.75">
      <c r="AK63101" s="121"/>
    </row>
    <row r="63102" spans="37:37" ht="12.75">
      <c r="AK63102" s="121"/>
    </row>
    <row r="63103" spans="37:37" ht="12.75">
      <c r="AK63103" s="121"/>
    </row>
    <row r="63104" spans="37:37" ht="12.75">
      <c r="AK63104" s="121"/>
    </row>
    <row r="63105" spans="37:37" ht="12.75">
      <c r="AK63105" s="121"/>
    </row>
    <row r="63106" spans="37:37" ht="12.75">
      <c r="AK63106" s="121"/>
    </row>
    <row r="63107" spans="37:37" ht="12.75">
      <c r="AK63107" s="121"/>
    </row>
    <row r="63108" spans="37:37" ht="12.75">
      <c r="AK63108" s="121"/>
    </row>
    <row r="63109" spans="37:37" ht="12.75">
      <c r="AK63109" s="121"/>
    </row>
    <row r="63110" spans="37:37" ht="12.75">
      <c r="AK63110" s="121"/>
    </row>
    <row r="63111" spans="37:37" ht="12.75">
      <c r="AK63111" s="121"/>
    </row>
    <row r="63112" spans="37:37" ht="12.75">
      <c r="AK63112" s="121"/>
    </row>
    <row r="63113" spans="37:37" ht="12.75">
      <c r="AK63113" s="121"/>
    </row>
    <row r="63114" spans="37:37" ht="12.75">
      <c r="AK63114" s="121"/>
    </row>
    <row r="63115" spans="37:37" ht="12.75">
      <c r="AK63115" s="121"/>
    </row>
    <row r="63116" spans="37:37" ht="12.75">
      <c r="AK63116" s="121"/>
    </row>
    <row r="63117" spans="37:37" ht="12.75">
      <c r="AK63117" s="121"/>
    </row>
    <row r="63118" spans="37:37" ht="12.75">
      <c r="AK63118" s="121"/>
    </row>
    <row r="63119" spans="37:37" ht="12.75">
      <c r="AK63119" s="121"/>
    </row>
    <row r="63120" spans="37:37" ht="12.75">
      <c r="AK63120" s="121"/>
    </row>
    <row r="63121" spans="37:37" ht="12.75">
      <c r="AK63121" s="121"/>
    </row>
    <row r="63122" spans="37:37" ht="12.75">
      <c r="AK63122" s="121"/>
    </row>
    <row r="63123" spans="37:37" ht="12.75">
      <c r="AK63123" s="121"/>
    </row>
    <row r="63124" spans="37:37" ht="12.75">
      <c r="AK63124" s="121"/>
    </row>
    <row r="63125" spans="37:37" ht="12.75">
      <c r="AK63125" s="121"/>
    </row>
    <row r="63126" spans="37:37" ht="12.75">
      <c r="AK63126" s="121"/>
    </row>
    <row r="63127" spans="37:37" ht="12.75">
      <c r="AK63127" s="121"/>
    </row>
    <row r="63128" spans="37:37" ht="12.75">
      <c r="AK63128" s="121"/>
    </row>
    <row r="63129" spans="37:37" ht="12.75">
      <c r="AK63129" s="121"/>
    </row>
    <row r="63130" spans="37:37" ht="12.75">
      <c r="AK63130" s="121"/>
    </row>
    <row r="63131" spans="37:37" ht="12.75">
      <c r="AK63131" s="121"/>
    </row>
    <row r="63132" spans="37:37" ht="12.75">
      <c r="AK63132" s="121"/>
    </row>
    <row r="63133" spans="37:37" ht="12.75">
      <c r="AK63133" s="121"/>
    </row>
    <row r="63134" spans="37:37" ht="12.75">
      <c r="AK63134" s="121"/>
    </row>
    <row r="63135" spans="37:37" ht="12.75">
      <c r="AK63135" s="121"/>
    </row>
    <row r="63136" spans="37:37" ht="12.75">
      <c r="AK63136" s="121"/>
    </row>
    <row r="63137" spans="37:37" ht="12.75">
      <c r="AK63137" s="121"/>
    </row>
    <row r="63138" spans="37:37" ht="12.75">
      <c r="AK63138" s="121"/>
    </row>
    <row r="63139" spans="37:37" ht="12.75">
      <c r="AK63139" s="121"/>
    </row>
    <row r="63140" spans="37:37" ht="12.75">
      <c r="AK63140" s="121"/>
    </row>
    <row r="63141" spans="37:37" ht="12.75">
      <c r="AK63141" s="121"/>
    </row>
    <row r="63142" spans="37:37" ht="12.75">
      <c r="AK63142" s="121"/>
    </row>
    <row r="63143" spans="37:37" ht="12.75">
      <c r="AK63143" s="121"/>
    </row>
    <row r="63144" spans="37:37" ht="12.75">
      <c r="AK63144" s="121"/>
    </row>
    <row r="63145" spans="37:37" ht="12.75">
      <c r="AK63145" s="121"/>
    </row>
    <row r="63146" spans="37:37" ht="12.75">
      <c r="AK63146" s="121"/>
    </row>
    <row r="63147" spans="37:37" ht="12.75">
      <c r="AK63147" s="121"/>
    </row>
    <row r="63148" spans="37:37" ht="12.75">
      <c r="AK63148" s="121"/>
    </row>
    <row r="63149" spans="37:37" ht="12.75">
      <c r="AK63149" s="121"/>
    </row>
    <row r="63150" spans="37:37" ht="12.75">
      <c r="AK63150" s="121"/>
    </row>
    <row r="63151" spans="37:37" ht="12.75">
      <c r="AK63151" s="121"/>
    </row>
    <row r="63152" spans="37:37" ht="12.75">
      <c r="AK63152" s="121"/>
    </row>
    <row r="63153" spans="37:37" ht="12.75">
      <c r="AK63153" s="121"/>
    </row>
    <row r="63154" spans="37:37" ht="12.75">
      <c r="AK63154" s="121"/>
    </row>
    <row r="63155" spans="37:37" ht="12.75">
      <c r="AK63155" s="121"/>
    </row>
    <row r="63156" spans="37:37" ht="12.75">
      <c r="AK63156" s="121"/>
    </row>
    <row r="63157" spans="37:37" ht="12.75">
      <c r="AK63157" s="121"/>
    </row>
    <row r="63158" spans="37:37" ht="12.75">
      <c r="AK63158" s="121"/>
    </row>
    <row r="63159" spans="37:37" ht="12.75">
      <c r="AK63159" s="121"/>
    </row>
    <row r="63160" spans="37:37" ht="12.75">
      <c r="AK63160" s="121"/>
    </row>
    <row r="63161" spans="37:37" ht="12.75">
      <c r="AK63161" s="121"/>
    </row>
    <row r="63162" spans="37:37" ht="12.75">
      <c r="AK63162" s="121"/>
    </row>
    <row r="63163" spans="37:37" ht="12.75">
      <c r="AK63163" s="121"/>
    </row>
    <row r="63164" spans="37:37" ht="12.75">
      <c r="AK63164" s="121"/>
    </row>
    <row r="63165" spans="37:37" ht="12.75">
      <c r="AK63165" s="121"/>
    </row>
    <row r="63166" spans="37:37" ht="12.75">
      <c r="AK63166" s="121"/>
    </row>
    <row r="63167" spans="37:37" ht="12.75">
      <c r="AK63167" s="121"/>
    </row>
    <row r="63168" spans="37:37" ht="12.75">
      <c r="AK63168" s="121"/>
    </row>
    <row r="63169" spans="37:37" ht="12.75">
      <c r="AK63169" s="121"/>
    </row>
    <row r="63170" spans="37:37" ht="12.75">
      <c r="AK63170" s="121"/>
    </row>
    <row r="63171" spans="37:37" ht="12.75">
      <c r="AK63171" s="121"/>
    </row>
    <row r="63172" spans="37:37" ht="12.75">
      <c r="AK63172" s="121"/>
    </row>
    <row r="63173" spans="37:37" ht="12.75">
      <c r="AK63173" s="121"/>
    </row>
    <row r="63174" spans="37:37" ht="12.75">
      <c r="AK63174" s="121"/>
    </row>
    <row r="63175" spans="37:37" ht="12.75">
      <c r="AK63175" s="121"/>
    </row>
    <row r="63176" spans="37:37" ht="12.75">
      <c r="AK63176" s="121"/>
    </row>
    <row r="63177" spans="37:37" ht="12.75">
      <c r="AK63177" s="121"/>
    </row>
    <row r="63178" spans="37:37" ht="12.75">
      <c r="AK63178" s="121"/>
    </row>
    <row r="63179" spans="37:37" ht="12.75">
      <c r="AK63179" s="121"/>
    </row>
    <row r="63180" spans="37:37" ht="12.75">
      <c r="AK63180" s="121"/>
    </row>
    <row r="63181" spans="37:37" ht="12.75">
      <c r="AK63181" s="121"/>
    </row>
    <row r="63182" spans="37:37" ht="12.75">
      <c r="AK63182" s="121"/>
    </row>
    <row r="63183" spans="37:37" ht="12.75">
      <c r="AK63183" s="121"/>
    </row>
    <row r="63184" spans="37:37" ht="12.75">
      <c r="AK63184" s="121"/>
    </row>
    <row r="63185" spans="37:37" ht="12.75">
      <c r="AK63185" s="121"/>
    </row>
    <row r="63186" spans="37:37" ht="12.75">
      <c r="AK63186" s="121"/>
    </row>
    <row r="63187" spans="37:37" ht="12.75">
      <c r="AK63187" s="121"/>
    </row>
    <row r="63188" spans="37:37" ht="12.75">
      <c r="AK63188" s="121"/>
    </row>
    <row r="63189" spans="37:37" ht="12.75">
      <c r="AK63189" s="121"/>
    </row>
    <row r="63190" spans="37:37" ht="12.75">
      <c r="AK63190" s="121"/>
    </row>
    <row r="63191" spans="37:37" ht="12.75">
      <c r="AK63191" s="121"/>
    </row>
    <row r="63192" spans="37:37" ht="12.75">
      <c r="AK63192" s="121"/>
    </row>
    <row r="63193" spans="37:37" ht="12.75">
      <c r="AK63193" s="121"/>
    </row>
    <row r="63194" spans="37:37" ht="12.75">
      <c r="AK63194" s="121"/>
    </row>
    <row r="63195" spans="37:37" ht="12.75">
      <c r="AK63195" s="121"/>
    </row>
    <row r="63196" spans="37:37" ht="12.75">
      <c r="AK63196" s="121"/>
    </row>
    <row r="63197" spans="37:37" ht="12.75">
      <c r="AK63197" s="121"/>
    </row>
    <row r="63198" spans="37:37" ht="12.75">
      <c r="AK63198" s="121"/>
    </row>
    <row r="63199" spans="37:37" ht="12.75">
      <c r="AK63199" s="121"/>
    </row>
    <row r="63200" spans="37:37" ht="12.75">
      <c r="AK63200" s="121"/>
    </row>
    <row r="63201" spans="37:37" ht="12.75">
      <c r="AK63201" s="121"/>
    </row>
    <row r="63202" spans="37:37" ht="12.75">
      <c r="AK63202" s="121"/>
    </row>
    <row r="63203" spans="37:37" ht="12.75">
      <c r="AK63203" s="121"/>
    </row>
    <row r="63204" spans="37:37" ht="12.75">
      <c r="AK63204" s="121"/>
    </row>
    <row r="63205" spans="37:37" ht="12.75">
      <c r="AK63205" s="121"/>
    </row>
    <row r="63206" spans="37:37" ht="12.75">
      <c r="AK63206" s="121"/>
    </row>
    <row r="63207" spans="37:37" ht="12.75">
      <c r="AK63207" s="121"/>
    </row>
    <row r="63208" spans="37:37" ht="12.75">
      <c r="AK63208" s="121"/>
    </row>
    <row r="63209" spans="37:37" ht="12.75">
      <c r="AK63209" s="121"/>
    </row>
    <row r="63210" spans="37:37" ht="12.75">
      <c r="AK63210" s="121"/>
    </row>
    <row r="63211" spans="37:37" ht="12.75">
      <c r="AK63211" s="121"/>
    </row>
    <row r="63212" spans="37:37" ht="12.75">
      <c r="AK63212" s="121"/>
    </row>
    <row r="63213" spans="37:37" ht="12.75">
      <c r="AK63213" s="121"/>
    </row>
    <row r="63214" spans="37:37" ht="12.75">
      <c r="AK63214" s="121"/>
    </row>
    <row r="63215" spans="37:37" ht="12.75">
      <c r="AK63215" s="121"/>
    </row>
    <row r="63216" spans="37:37" ht="12.75">
      <c r="AK63216" s="121"/>
    </row>
    <row r="63217" spans="37:37" ht="12.75">
      <c r="AK63217" s="121"/>
    </row>
    <row r="63218" spans="37:37" ht="12.75">
      <c r="AK63218" s="121"/>
    </row>
    <row r="63219" spans="37:37" ht="12.75">
      <c r="AK63219" s="121"/>
    </row>
    <row r="63220" spans="37:37" ht="12.75">
      <c r="AK63220" s="121"/>
    </row>
    <row r="63221" spans="37:37" ht="12.75">
      <c r="AK63221" s="121"/>
    </row>
    <row r="63222" spans="37:37" ht="12.75">
      <c r="AK63222" s="121"/>
    </row>
    <row r="63223" spans="37:37" ht="12.75">
      <c r="AK63223" s="121"/>
    </row>
    <row r="63224" spans="37:37" ht="12.75">
      <c r="AK63224" s="121"/>
    </row>
    <row r="63225" spans="37:37" ht="12.75">
      <c r="AK63225" s="121"/>
    </row>
    <row r="63226" spans="37:37" ht="12.75">
      <c r="AK63226" s="121"/>
    </row>
    <row r="63227" spans="37:37" ht="12.75">
      <c r="AK63227" s="121"/>
    </row>
    <row r="63228" spans="37:37" ht="12.75">
      <c r="AK63228" s="121"/>
    </row>
    <row r="63229" spans="37:37" ht="12.75">
      <c r="AK63229" s="121"/>
    </row>
    <row r="63230" spans="37:37" ht="12.75">
      <c r="AK63230" s="121"/>
    </row>
    <row r="63231" spans="37:37" ht="12.75">
      <c r="AK63231" s="121"/>
    </row>
    <row r="63232" spans="37:37" ht="12.75">
      <c r="AK63232" s="121"/>
    </row>
    <row r="63233" spans="37:37" ht="12.75">
      <c r="AK63233" s="121"/>
    </row>
    <row r="63234" spans="37:37" ht="12.75">
      <c r="AK63234" s="121"/>
    </row>
    <row r="63235" spans="37:37" ht="12.75">
      <c r="AK63235" s="121"/>
    </row>
    <row r="63236" spans="37:37" ht="12.75">
      <c r="AK63236" s="121"/>
    </row>
    <row r="63237" spans="37:37" ht="12.75">
      <c r="AK63237" s="121"/>
    </row>
    <row r="63238" spans="37:37" ht="12.75">
      <c r="AK63238" s="121"/>
    </row>
    <row r="63239" spans="37:37" ht="12.75">
      <c r="AK63239" s="121"/>
    </row>
    <row r="63240" spans="37:37" ht="12.75">
      <c r="AK63240" s="121"/>
    </row>
    <row r="63241" spans="37:37" ht="12.75">
      <c r="AK63241" s="121"/>
    </row>
    <row r="63242" spans="37:37" ht="12.75">
      <c r="AK63242" s="121"/>
    </row>
    <row r="63243" spans="37:37" ht="12.75">
      <c r="AK63243" s="121"/>
    </row>
    <row r="63244" spans="37:37" ht="12.75">
      <c r="AK63244" s="121"/>
    </row>
    <row r="63245" spans="37:37" ht="12.75">
      <c r="AK63245" s="121"/>
    </row>
    <row r="63246" spans="37:37" ht="12.75">
      <c r="AK63246" s="121"/>
    </row>
    <row r="63247" spans="37:37" ht="12.75">
      <c r="AK63247" s="121"/>
    </row>
    <row r="63248" spans="37:37" ht="12.75">
      <c r="AK63248" s="121"/>
    </row>
    <row r="63249" spans="37:37" ht="12.75">
      <c r="AK63249" s="121"/>
    </row>
    <row r="63250" spans="37:37" ht="12.75">
      <c r="AK63250" s="121"/>
    </row>
    <row r="63251" spans="37:37" ht="12.75">
      <c r="AK63251" s="121"/>
    </row>
    <row r="63252" spans="37:37" ht="12.75">
      <c r="AK63252" s="121"/>
    </row>
    <row r="63253" spans="37:37" ht="12.75">
      <c r="AK63253" s="121"/>
    </row>
    <row r="63254" spans="37:37" ht="12.75">
      <c r="AK63254" s="121"/>
    </row>
    <row r="63255" spans="37:37" ht="12.75">
      <c r="AK63255" s="121"/>
    </row>
    <row r="63256" spans="37:37" ht="12.75">
      <c r="AK63256" s="121"/>
    </row>
    <row r="63257" spans="37:37" ht="12.75">
      <c r="AK63257" s="121"/>
    </row>
    <row r="63258" spans="37:37" ht="12.75">
      <c r="AK63258" s="121"/>
    </row>
    <row r="63259" spans="37:37" ht="12.75">
      <c r="AK63259" s="121"/>
    </row>
    <row r="63260" spans="37:37" ht="12.75">
      <c r="AK63260" s="121"/>
    </row>
    <row r="63261" spans="37:37" ht="12.75">
      <c r="AK63261" s="121"/>
    </row>
    <row r="63262" spans="37:37" ht="12.75">
      <c r="AK63262" s="121"/>
    </row>
    <row r="63263" spans="37:37" ht="12.75">
      <c r="AK63263" s="121"/>
    </row>
    <row r="63264" spans="37:37" ht="12.75">
      <c r="AK63264" s="121"/>
    </row>
    <row r="63265" spans="37:37" ht="12.75">
      <c r="AK63265" s="121"/>
    </row>
    <row r="63266" spans="37:37" ht="12.75">
      <c r="AK63266" s="121"/>
    </row>
    <row r="63267" spans="37:37" ht="12.75">
      <c r="AK63267" s="121"/>
    </row>
    <row r="63268" spans="37:37" ht="12.75">
      <c r="AK63268" s="121"/>
    </row>
    <row r="63269" spans="37:37" ht="12.75">
      <c r="AK63269" s="121"/>
    </row>
    <row r="63270" spans="37:37" ht="12.75">
      <c r="AK63270" s="121"/>
    </row>
    <row r="63271" spans="37:37" ht="12.75">
      <c r="AK63271" s="121"/>
    </row>
    <row r="63272" spans="37:37" ht="12.75">
      <c r="AK63272" s="121"/>
    </row>
    <row r="63273" spans="37:37" ht="12.75">
      <c r="AK63273" s="121"/>
    </row>
    <row r="63274" spans="37:37" ht="12.75">
      <c r="AK63274" s="121"/>
    </row>
    <row r="63275" spans="37:37" ht="12.75">
      <c r="AK63275" s="121"/>
    </row>
    <row r="63276" spans="37:37" ht="12.75">
      <c r="AK63276" s="121"/>
    </row>
    <row r="63277" spans="37:37" ht="12.75">
      <c r="AK63277" s="121"/>
    </row>
    <row r="63278" spans="37:37" ht="12.75">
      <c r="AK63278" s="121"/>
    </row>
    <row r="63279" spans="37:37" ht="12.75">
      <c r="AK63279" s="121"/>
    </row>
    <row r="63280" spans="37:37" ht="12.75">
      <c r="AK63280" s="121"/>
    </row>
    <row r="63281" spans="37:37" ht="12.75">
      <c r="AK63281" s="121"/>
    </row>
    <row r="63282" spans="37:37" ht="12.75">
      <c r="AK63282" s="121"/>
    </row>
    <row r="63283" spans="37:37" ht="12.75">
      <c r="AK63283" s="121"/>
    </row>
    <row r="63284" spans="37:37" ht="12.75">
      <c r="AK63284" s="121"/>
    </row>
    <row r="63285" spans="37:37" ht="12.75">
      <c r="AK63285" s="121"/>
    </row>
    <row r="63286" spans="37:37" ht="12.75">
      <c r="AK63286" s="121"/>
    </row>
    <row r="63287" spans="37:37" ht="12.75">
      <c r="AK63287" s="121"/>
    </row>
    <row r="63288" spans="37:37" ht="12.75">
      <c r="AK63288" s="121"/>
    </row>
    <row r="63289" spans="37:37" ht="12.75">
      <c r="AK63289" s="121"/>
    </row>
    <row r="63290" spans="37:37" ht="12.75">
      <c r="AK63290" s="121"/>
    </row>
    <row r="63291" spans="37:37" ht="12.75">
      <c r="AK63291" s="121"/>
    </row>
    <row r="63292" spans="37:37" ht="12.75">
      <c r="AK63292" s="121"/>
    </row>
    <row r="63293" spans="37:37" ht="12.75">
      <c r="AK63293" s="121"/>
    </row>
    <row r="63294" spans="37:37" ht="12.75">
      <c r="AK63294" s="121"/>
    </row>
    <row r="63295" spans="37:37" ht="12.75">
      <c r="AK63295" s="121"/>
    </row>
    <row r="63296" spans="37:37" ht="12.75">
      <c r="AK63296" s="121"/>
    </row>
    <row r="63297" spans="37:37" ht="12.75">
      <c r="AK63297" s="121"/>
    </row>
    <row r="63298" spans="37:37" ht="12.75">
      <c r="AK63298" s="121"/>
    </row>
    <row r="63299" spans="37:37" ht="12.75">
      <c r="AK63299" s="121"/>
    </row>
    <row r="63300" spans="37:37" ht="12.75">
      <c r="AK63300" s="121"/>
    </row>
    <row r="63301" spans="37:37" ht="12.75">
      <c r="AK63301" s="121"/>
    </row>
    <row r="63302" spans="37:37" ht="12.75">
      <c r="AK63302" s="121"/>
    </row>
    <row r="63303" spans="37:37" ht="12.75">
      <c r="AK63303" s="121"/>
    </row>
    <row r="63304" spans="37:37" ht="12.75">
      <c r="AK63304" s="121"/>
    </row>
    <row r="63305" spans="37:37" ht="12.75">
      <c r="AK63305" s="121"/>
    </row>
    <row r="63306" spans="37:37" ht="12.75">
      <c r="AK63306" s="121"/>
    </row>
    <row r="63307" spans="37:37" ht="12.75">
      <c r="AK63307" s="121"/>
    </row>
    <row r="63308" spans="37:37" ht="12.75">
      <c r="AK63308" s="121"/>
    </row>
    <row r="63309" spans="37:37" ht="12.75">
      <c r="AK63309" s="121"/>
    </row>
    <row r="63310" spans="37:37" ht="12.75">
      <c r="AK63310" s="121"/>
    </row>
    <row r="63311" spans="37:37" ht="12.75">
      <c r="AK63311" s="121"/>
    </row>
    <row r="63312" spans="37:37" ht="12.75">
      <c r="AK63312" s="121"/>
    </row>
    <row r="63313" spans="37:37" ht="12.75">
      <c r="AK63313" s="121"/>
    </row>
    <row r="63314" spans="37:37" ht="12.75">
      <c r="AK63314" s="121"/>
    </row>
    <row r="63315" spans="37:37" ht="12.75">
      <c r="AK63315" s="121"/>
    </row>
    <row r="63316" spans="37:37" ht="12.75">
      <c r="AK63316" s="121"/>
    </row>
    <row r="63317" spans="37:37" ht="12.75">
      <c r="AK63317" s="121"/>
    </row>
    <row r="63318" spans="37:37" ht="12.75">
      <c r="AK63318" s="121"/>
    </row>
    <row r="63319" spans="37:37" ht="12.75">
      <c r="AK63319" s="121"/>
    </row>
    <row r="63320" spans="37:37" ht="12.75">
      <c r="AK63320" s="121"/>
    </row>
    <row r="63321" spans="37:37" ht="12.75">
      <c r="AK63321" s="121"/>
    </row>
    <row r="63322" spans="37:37" ht="12.75">
      <c r="AK63322" s="121"/>
    </row>
    <row r="63323" spans="37:37" ht="12.75">
      <c r="AK63323" s="121"/>
    </row>
    <row r="63324" spans="37:37" ht="12.75">
      <c r="AK63324" s="121"/>
    </row>
    <row r="63325" spans="37:37" ht="12.75">
      <c r="AK63325" s="121"/>
    </row>
    <row r="63326" spans="37:37" ht="12.75">
      <c r="AK63326" s="121"/>
    </row>
    <row r="63327" spans="37:37" ht="12.75">
      <c r="AK63327" s="121"/>
    </row>
    <row r="63328" spans="37:37" ht="12.75">
      <c r="AK63328" s="121"/>
    </row>
    <row r="63329" spans="37:37" ht="12.75">
      <c r="AK63329" s="121"/>
    </row>
    <row r="63330" spans="37:37" ht="12.75">
      <c r="AK63330" s="121"/>
    </row>
    <row r="63331" spans="37:37" ht="12.75">
      <c r="AK63331" s="121"/>
    </row>
    <row r="63332" spans="37:37" ht="12.75">
      <c r="AK63332" s="121"/>
    </row>
    <row r="63333" spans="37:37" ht="12.75">
      <c r="AK63333" s="121"/>
    </row>
    <row r="63334" spans="37:37" ht="12.75">
      <c r="AK63334" s="121"/>
    </row>
    <row r="63335" spans="37:37" ht="12.75">
      <c r="AK63335" s="121"/>
    </row>
    <row r="63336" spans="37:37" ht="12.75">
      <c r="AK63336" s="121"/>
    </row>
    <row r="63337" spans="37:37" ht="12.75">
      <c r="AK63337" s="121"/>
    </row>
    <row r="63338" spans="37:37" ht="12.75">
      <c r="AK63338" s="121"/>
    </row>
    <row r="63339" spans="37:37" ht="12.75">
      <c r="AK63339" s="121"/>
    </row>
    <row r="63340" spans="37:37" ht="12.75">
      <c r="AK63340" s="121"/>
    </row>
    <row r="63341" spans="37:37" ht="12.75">
      <c r="AK63341" s="121"/>
    </row>
    <row r="63342" spans="37:37" ht="12.75">
      <c r="AK63342" s="121"/>
    </row>
    <row r="63343" spans="37:37" ht="12.75">
      <c r="AK63343" s="121"/>
    </row>
    <row r="63344" spans="37:37" ht="12.75">
      <c r="AK63344" s="121"/>
    </row>
    <row r="63345" spans="37:37" ht="12.75">
      <c r="AK63345" s="121"/>
    </row>
    <row r="63346" spans="37:37" ht="12.75">
      <c r="AK63346" s="121"/>
    </row>
    <row r="63347" spans="37:37" ht="12.75">
      <c r="AK63347" s="121"/>
    </row>
    <row r="63348" spans="37:37" ht="12.75">
      <c r="AK63348" s="121"/>
    </row>
    <row r="63349" spans="37:37" ht="12.75">
      <c r="AK63349" s="121"/>
    </row>
    <row r="63350" spans="37:37" ht="12.75">
      <c r="AK63350" s="121"/>
    </row>
    <row r="63351" spans="37:37" ht="12.75">
      <c r="AK63351" s="121"/>
    </row>
    <row r="63352" spans="37:37" ht="12.75">
      <c r="AK63352" s="121"/>
    </row>
    <row r="63353" spans="37:37" ht="12.75">
      <c r="AK63353" s="121"/>
    </row>
    <row r="63354" spans="37:37" ht="12.75">
      <c r="AK63354" s="121"/>
    </row>
    <row r="63355" spans="37:37" ht="12.75">
      <c r="AK63355" s="121"/>
    </row>
    <row r="63356" spans="37:37" ht="12.75">
      <c r="AK63356" s="121"/>
    </row>
    <row r="63357" spans="37:37" ht="12.75">
      <c r="AK63357" s="121"/>
    </row>
    <row r="63358" spans="37:37" ht="12.75">
      <c r="AK63358" s="121"/>
    </row>
    <row r="63359" spans="37:37" ht="12.75">
      <c r="AK63359" s="121"/>
    </row>
    <row r="63360" spans="37:37" ht="12.75">
      <c r="AK63360" s="121"/>
    </row>
    <row r="63361" spans="37:37" ht="12.75">
      <c r="AK63361" s="121"/>
    </row>
    <row r="63362" spans="37:37" ht="12.75">
      <c r="AK63362" s="121"/>
    </row>
    <row r="63363" spans="37:37" ht="12.75">
      <c r="AK63363" s="121"/>
    </row>
    <row r="63364" spans="37:37" ht="12.75">
      <c r="AK63364" s="121"/>
    </row>
    <row r="63365" spans="37:37" ht="12.75">
      <c r="AK63365" s="121"/>
    </row>
    <row r="63366" spans="37:37" ht="12.75">
      <c r="AK63366" s="121"/>
    </row>
    <row r="63367" spans="37:37" ht="12.75">
      <c r="AK63367" s="121"/>
    </row>
    <row r="63368" spans="37:37" ht="12.75">
      <c r="AK63368" s="121"/>
    </row>
    <row r="63369" spans="37:37" ht="12.75">
      <c r="AK63369" s="121"/>
    </row>
    <row r="63370" spans="37:37" ht="12.75">
      <c r="AK63370" s="121"/>
    </row>
    <row r="63371" spans="37:37" ht="12.75">
      <c r="AK63371" s="121"/>
    </row>
    <row r="63372" spans="37:37" ht="12.75">
      <c r="AK63372" s="121"/>
    </row>
    <row r="63373" spans="37:37" ht="12.75">
      <c r="AK63373" s="121"/>
    </row>
    <row r="63374" spans="37:37" ht="12.75">
      <c r="AK63374" s="121"/>
    </row>
    <row r="63375" spans="37:37" ht="12.75">
      <c r="AK63375" s="121"/>
    </row>
    <row r="63376" spans="37:37" ht="12.75">
      <c r="AK63376" s="121"/>
    </row>
    <row r="63377" spans="37:37" ht="12.75">
      <c r="AK63377" s="121"/>
    </row>
    <row r="63378" spans="37:37" ht="12.75">
      <c r="AK63378" s="121"/>
    </row>
    <row r="63379" spans="37:37" ht="12.75">
      <c r="AK63379" s="121"/>
    </row>
    <row r="63380" spans="37:37" ht="12.75">
      <c r="AK63380" s="121"/>
    </row>
    <row r="63381" spans="37:37" ht="12.75">
      <c r="AK63381" s="121"/>
    </row>
    <row r="63382" spans="37:37" ht="12.75">
      <c r="AK63382" s="121"/>
    </row>
    <row r="63383" spans="37:37" ht="12.75">
      <c r="AK63383" s="121"/>
    </row>
    <row r="63384" spans="37:37" ht="12.75">
      <c r="AK63384" s="121"/>
    </row>
    <row r="63385" spans="37:37" ht="12.75">
      <c r="AK63385" s="121"/>
    </row>
    <row r="63386" spans="37:37" ht="12.75">
      <c r="AK63386" s="121"/>
    </row>
    <row r="63387" spans="37:37" ht="12.75">
      <c r="AK63387" s="121"/>
    </row>
    <row r="63388" spans="37:37" ht="12.75">
      <c r="AK63388" s="121"/>
    </row>
    <row r="63389" spans="37:37" ht="12.75">
      <c r="AK63389" s="121"/>
    </row>
    <row r="63390" spans="37:37" ht="12.75">
      <c r="AK63390" s="121"/>
    </row>
    <row r="63391" spans="37:37" ht="12.75">
      <c r="AK63391" s="121"/>
    </row>
    <row r="63392" spans="37:37" ht="12.75">
      <c r="AK63392" s="121"/>
    </row>
    <row r="63393" spans="37:37" ht="12.75">
      <c r="AK63393" s="121"/>
    </row>
    <row r="63394" spans="37:37" ht="12.75">
      <c r="AK63394" s="121"/>
    </row>
    <row r="63395" spans="37:37" ht="12.75">
      <c r="AK63395" s="121"/>
    </row>
    <row r="63396" spans="37:37" ht="12.75">
      <c r="AK63396" s="121"/>
    </row>
    <row r="63397" spans="37:37" ht="12.75">
      <c r="AK63397" s="121"/>
    </row>
    <row r="63398" spans="37:37" ht="12.75">
      <c r="AK63398" s="121"/>
    </row>
    <row r="63399" spans="37:37" ht="12.75">
      <c r="AK63399" s="121"/>
    </row>
    <row r="63400" spans="37:37" ht="12.75">
      <c r="AK63400" s="121"/>
    </row>
    <row r="63401" spans="37:37" ht="12.75">
      <c r="AK63401" s="121"/>
    </row>
    <row r="63402" spans="37:37" ht="12.75">
      <c r="AK63402" s="121"/>
    </row>
    <row r="63403" spans="37:37" ht="12.75">
      <c r="AK63403" s="121"/>
    </row>
    <row r="63404" spans="37:37" ht="12.75">
      <c r="AK63404" s="121"/>
    </row>
    <row r="63405" spans="37:37" ht="12.75">
      <c r="AK63405" s="121"/>
    </row>
    <row r="63406" spans="37:37" ht="12.75">
      <c r="AK63406" s="121"/>
    </row>
    <row r="63407" spans="37:37" ht="12.75">
      <c r="AK63407" s="121"/>
    </row>
    <row r="63408" spans="37:37" ht="12.75">
      <c r="AK63408" s="121"/>
    </row>
    <row r="63409" spans="37:37" ht="12.75">
      <c r="AK63409" s="121"/>
    </row>
    <row r="63410" spans="37:37" ht="12.75">
      <c r="AK63410" s="121"/>
    </row>
    <row r="63411" spans="37:37" ht="12.75">
      <c r="AK63411" s="121"/>
    </row>
    <row r="63412" spans="37:37" ht="12.75">
      <c r="AK63412" s="121"/>
    </row>
    <row r="63413" spans="37:37" ht="12.75">
      <c r="AK63413" s="121"/>
    </row>
    <row r="63414" spans="37:37" ht="12.75">
      <c r="AK63414" s="121"/>
    </row>
    <row r="63415" spans="37:37" ht="12.75">
      <c r="AK63415" s="121"/>
    </row>
    <row r="63416" spans="37:37" ht="12.75">
      <c r="AK63416" s="121"/>
    </row>
    <row r="63417" spans="37:37" ht="12.75">
      <c r="AK63417" s="121"/>
    </row>
    <row r="63418" spans="37:37" ht="12.75">
      <c r="AK63418" s="121"/>
    </row>
    <row r="63419" spans="37:37" ht="12.75">
      <c r="AK63419" s="121"/>
    </row>
    <row r="63420" spans="37:37" ht="12.75">
      <c r="AK63420" s="121"/>
    </row>
    <row r="63421" spans="37:37" ht="12.75">
      <c r="AK63421" s="121"/>
    </row>
    <row r="63422" spans="37:37" ht="12.75">
      <c r="AK63422" s="121"/>
    </row>
    <row r="63423" spans="37:37" ht="12.75">
      <c r="AK63423" s="121"/>
    </row>
    <row r="63424" spans="37:37" ht="12.75">
      <c r="AK63424" s="121"/>
    </row>
    <row r="63425" spans="37:37" ht="12.75">
      <c r="AK63425" s="121"/>
    </row>
    <row r="63426" spans="37:37" ht="12.75">
      <c r="AK63426" s="121"/>
    </row>
    <row r="63427" spans="37:37" ht="12.75">
      <c r="AK63427" s="121"/>
    </row>
    <row r="63428" spans="37:37" ht="12.75">
      <c r="AK63428" s="121"/>
    </row>
    <row r="63429" spans="37:37" ht="12.75">
      <c r="AK63429" s="121"/>
    </row>
    <row r="63430" spans="37:37" ht="12.75">
      <c r="AK63430" s="121"/>
    </row>
    <row r="63431" spans="37:37" ht="12.75">
      <c r="AK63431" s="121"/>
    </row>
    <row r="63432" spans="37:37" ht="12.75">
      <c r="AK63432" s="121"/>
    </row>
    <row r="63433" spans="37:37" ht="12.75">
      <c r="AK63433" s="121"/>
    </row>
    <row r="63434" spans="37:37" ht="12.75">
      <c r="AK63434" s="121"/>
    </row>
    <row r="63435" spans="37:37" ht="12.75">
      <c r="AK63435" s="121"/>
    </row>
    <row r="63436" spans="37:37" ht="12.75">
      <c r="AK63436" s="121"/>
    </row>
    <row r="63437" spans="37:37" ht="12.75">
      <c r="AK63437" s="121"/>
    </row>
    <row r="63438" spans="37:37" ht="12.75">
      <c r="AK63438" s="121"/>
    </row>
    <row r="63439" spans="37:37" ht="12.75">
      <c r="AK63439" s="121"/>
    </row>
    <row r="63440" spans="37:37" ht="12.75">
      <c r="AK63440" s="121"/>
    </row>
    <row r="63441" spans="37:37" ht="12.75">
      <c r="AK63441" s="121"/>
    </row>
    <row r="63442" spans="37:37" ht="12.75">
      <c r="AK63442" s="121"/>
    </row>
    <row r="63443" spans="37:37" ht="12.75">
      <c r="AK63443" s="121"/>
    </row>
    <row r="63444" spans="37:37" ht="12.75">
      <c r="AK63444" s="121"/>
    </row>
    <row r="63445" spans="37:37" ht="12.75">
      <c r="AK63445" s="121"/>
    </row>
    <row r="63446" spans="37:37" ht="12.75">
      <c r="AK63446" s="121"/>
    </row>
    <row r="63447" spans="37:37" ht="12.75">
      <c r="AK63447" s="121"/>
    </row>
    <row r="63448" spans="37:37" ht="12.75">
      <c r="AK63448" s="121"/>
    </row>
    <row r="63449" spans="37:37" ht="12.75">
      <c r="AK63449" s="121"/>
    </row>
    <row r="63450" spans="37:37" ht="12.75">
      <c r="AK63450" s="121"/>
    </row>
    <row r="63451" spans="37:37" ht="12.75">
      <c r="AK63451" s="121"/>
    </row>
    <row r="63452" spans="37:37" ht="12.75">
      <c r="AK63452" s="121"/>
    </row>
    <row r="63453" spans="37:37" ht="12.75">
      <c r="AK63453" s="121"/>
    </row>
    <row r="63454" spans="37:37" ht="12.75">
      <c r="AK63454" s="121"/>
    </row>
    <row r="63455" spans="37:37" ht="12.75">
      <c r="AK63455" s="121"/>
    </row>
    <row r="63456" spans="37:37" ht="12.75">
      <c r="AK63456" s="121"/>
    </row>
    <row r="63457" spans="37:37" ht="12.75">
      <c r="AK63457" s="121"/>
    </row>
    <row r="63458" spans="37:37" ht="12.75">
      <c r="AK63458" s="121"/>
    </row>
    <row r="63459" spans="37:37" ht="12.75">
      <c r="AK63459" s="121"/>
    </row>
    <row r="63460" spans="37:37" ht="12.75">
      <c r="AK63460" s="121"/>
    </row>
    <row r="63461" spans="37:37" ht="12.75">
      <c r="AK63461" s="121"/>
    </row>
    <row r="63462" spans="37:37" ht="12.75">
      <c r="AK63462" s="121"/>
    </row>
    <row r="63463" spans="37:37" ht="12.75">
      <c r="AK63463" s="121"/>
    </row>
    <row r="63464" spans="37:37" ht="12.75">
      <c r="AK63464" s="121"/>
    </row>
    <row r="63465" spans="37:37" ht="12.75">
      <c r="AK63465" s="121"/>
    </row>
    <row r="63466" spans="37:37" ht="12.75">
      <c r="AK63466" s="121"/>
    </row>
    <row r="63467" spans="37:37" ht="12.75">
      <c r="AK63467" s="121"/>
    </row>
    <row r="63468" spans="37:37" ht="12.75">
      <c r="AK63468" s="121"/>
    </row>
    <row r="63469" spans="37:37" ht="12.75">
      <c r="AK63469" s="121"/>
    </row>
    <row r="63470" spans="37:37" ht="12.75">
      <c r="AK63470" s="121"/>
    </row>
    <row r="63471" spans="37:37" ht="12.75">
      <c r="AK63471" s="121"/>
    </row>
    <row r="63472" spans="37:37" ht="12.75">
      <c r="AK63472" s="121"/>
    </row>
    <row r="63473" spans="37:37" ht="12.75">
      <c r="AK63473" s="121"/>
    </row>
    <row r="63474" spans="37:37" ht="12.75">
      <c r="AK63474" s="121"/>
    </row>
    <row r="63475" spans="37:37" ht="12.75">
      <c r="AK63475" s="121"/>
    </row>
    <row r="63476" spans="37:37" ht="12.75">
      <c r="AK63476" s="121"/>
    </row>
    <row r="63477" spans="37:37" ht="12.75">
      <c r="AK63477" s="121"/>
    </row>
    <row r="63478" spans="37:37" ht="12.75">
      <c r="AK63478" s="121"/>
    </row>
    <row r="63479" spans="37:37" ht="12.75">
      <c r="AK63479" s="121"/>
    </row>
    <row r="63480" spans="37:37" ht="12.75">
      <c r="AK63480" s="121"/>
    </row>
    <row r="63481" spans="37:37" ht="12.75">
      <c r="AK63481" s="121"/>
    </row>
    <row r="63482" spans="37:37" ht="12.75">
      <c r="AK63482" s="121"/>
    </row>
    <row r="63483" spans="37:37" ht="12.75">
      <c r="AK63483" s="121"/>
    </row>
    <row r="63484" spans="37:37" ht="12.75">
      <c r="AK63484" s="121"/>
    </row>
    <row r="63485" spans="37:37" ht="12.75">
      <c r="AK63485" s="121"/>
    </row>
    <row r="63486" spans="37:37" ht="12.75">
      <c r="AK63486" s="121"/>
    </row>
    <row r="63487" spans="37:37" ht="12.75">
      <c r="AK63487" s="121"/>
    </row>
    <row r="63488" spans="37:37" ht="12.75">
      <c r="AK63488" s="121"/>
    </row>
    <row r="63489" spans="37:37" ht="12.75">
      <c r="AK63489" s="121"/>
    </row>
    <row r="63490" spans="37:37" ht="12.75">
      <c r="AK63490" s="121"/>
    </row>
    <row r="63491" spans="37:37" ht="12.75">
      <c r="AK63491" s="121"/>
    </row>
    <row r="63492" spans="37:37" ht="12.75">
      <c r="AK63492" s="121"/>
    </row>
    <row r="63493" spans="37:37" ht="12.75">
      <c r="AK63493" s="121"/>
    </row>
    <row r="63494" spans="37:37" ht="12.75">
      <c r="AK63494" s="121"/>
    </row>
    <row r="63495" spans="37:37" ht="12.75">
      <c r="AK63495" s="121"/>
    </row>
    <row r="63496" spans="37:37" ht="12.75">
      <c r="AK63496" s="121"/>
    </row>
    <row r="63497" spans="37:37" ht="12.75">
      <c r="AK63497" s="121"/>
    </row>
    <row r="63498" spans="37:37" ht="12.75">
      <c r="AK63498" s="121"/>
    </row>
    <row r="63499" spans="37:37" ht="12.75">
      <c r="AK63499" s="121"/>
    </row>
    <row r="63500" spans="37:37" ht="12.75">
      <c r="AK63500" s="121"/>
    </row>
    <row r="63501" spans="37:37" ht="12.75">
      <c r="AK63501" s="121"/>
    </row>
    <row r="63502" spans="37:37" ht="12.75">
      <c r="AK63502" s="121"/>
    </row>
    <row r="63503" spans="37:37" ht="12.75">
      <c r="AK63503" s="121"/>
    </row>
    <row r="63504" spans="37:37" ht="12.75">
      <c r="AK63504" s="121"/>
    </row>
    <row r="63505" spans="37:37" ht="12.75">
      <c r="AK63505" s="121"/>
    </row>
    <row r="63506" spans="37:37" ht="12.75">
      <c r="AK63506" s="121"/>
    </row>
    <row r="63507" spans="37:37" ht="12.75">
      <c r="AK63507" s="121"/>
    </row>
    <row r="63508" spans="37:37" ht="12.75">
      <c r="AK63508" s="121"/>
    </row>
    <row r="63509" spans="37:37" ht="12.75">
      <c r="AK63509" s="121"/>
    </row>
    <row r="63510" spans="37:37" ht="12.75">
      <c r="AK63510" s="121"/>
    </row>
    <row r="63511" spans="37:37" ht="12.75">
      <c r="AK63511" s="121"/>
    </row>
    <row r="63512" spans="37:37" ht="12.75">
      <c r="AK63512" s="121"/>
    </row>
    <row r="63513" spans="37:37" ht="12.75">
      <c r="AK63513" s="121"/>
    </row>
    <row r="63514" spans="37:37" ht="12.75">
      <c r="AK63514" s="121"/>
    </row>
    <row r="63515" spans="37:37" ht="12.75">
      <c r="AK63515" s="121"/>
    </row>
    <row r="63516" spans="37:37" ht="12.75">
      <c r="AK63516" s="121"/>
    </row>
    <row r="63517" spans="37:37" ht="12.75">
      <c r="AK63517" s="121"/>
    </row>
    <row r="63518" spans="37:37" ht="12.75">
      <c r="AK63518" s="121"/>
    </row>
    <row r="63519" spans="37:37" ht="12.75">
      <c r="AK63519" s="121"/>
    </row>
    <row r="63520" spans="37:37" ht="12.75">
      <c r="AK63520" s="121"/>
    </row>
    <row r="63521" spans="37:37" ht="12.75">
      <c r="AK63521" s="121"/>
    </row>
    <row r="63522" spans="37:37" ht="12.75">
      <c r="AK63522" s="121"/>
    </row>
    <row r="63523" spans="37:37" ht="12.75">
      <c r="AK63523" s="121"/>
    </row>
    <row r="63524" spans="37:37" ht="12.75">
      <c r="AK63524" s="121"/>
    </row>
    <row r="63525" spans="37:37" ht="12.75">
      <c r="AK63525" s="121"/>
    </row>
    <row r="63526" spans="37:37" ht="12.75">
      <c r="AK63526" s="121"/>
    </row>
    <row r="63527" spans="37:37" ht="12.75">
      <c r="AK63527" s="121"/>
    </row>
    <row r="63528" spans="37:37" ht="12.75">
      <c r="AK63528" s="121"/>
    </row>
    <row r="63529" spans="37:37" ht="12.75">
      <c r="AK63529" s="121"/>
    </row>
    <row r="63530" spans="37:37" ht="12.75">
      <c r="AK63530" s="121"/>
    </row>
    <row r="63531" spans="37:37" ht="12.75">
      <c r="AK63531" s="121"/>
    </row>
    <row r="63532" spans="37:37" ht="12.75">
      <c r="AK63532" s="121"/>
    </row>
    <row r="63533" spans="37:37" ht="12.75">
      <c r="AK63533" s="121"/>
    </row>
    <row r="63534" spans="37:37" ht="12.75">
      <c r="AK63534" s="121"/>
    </row>
    <row r="63535" spans="37:37" ht="12.75">
      <c r="AK63535" s="121"/>
    </row>
    <row r="63536" spans="37:37" ht="12.75">
      <c r="AK63536" s="121"/>
    </row>
    <row r="63537" spans="37:37" ht="12.75">
      <c r="AK63537" s="121"/>
    </row>
    <row r="63538" spans="37:37" ht="12.75">
      <c r="AK63538" s="121"/>
    </row>
    <row r="63539" spans="37:37" ht="12.75">
      <c r="AK63539" s="121"/>
    </row>
    <row r="63540" spans="37:37" ht="12.75">
      <c r="AK63540" s="121"/>
    </row>
    <row r="63541" spans="37:37" ht="12.75">
      <c r="AK63541" s="121"/>
    </row>
    <row r="63542" spans="37:37" ht="12.75">
      <c r="AK63542" s="121"/>
    </row>
    <row r="63543" spans="37:37" ht="12.75">
      <c r="AK63543" s="121"/>
    </row>
    <row r="63544" spans="37:37" ht="12.75">
      <c r="AK63544" s="121"/>
    </row>
    <row r="63545" spans="37:37" ht="12.75">
      <c r="AK63545" s="121"/>
    </row>
    <row r="63546" spans="37:37" ht="12.75">
      <c r="AK63546" s="121"/>
    </row>
    <row r="63547" spans="37:37" ht="12.75">
      <c r="AK63547" s="121"/>
    </row>
    <row r="63548" spans="37:37" ht="12.75">
      <c r="AK63548" s="121"/>
    </row>
    <row r="63549" spans="37:37" ht="12.75">
      <c r="AK63549" s="121"/>
    </row>
    <row r="63550" spans="37:37" ht="12.75">
      <c r="AK63550" s="121"/>
    </row>
    <row r="63551" spans="37:37" ht="12.75">
      <c r="AK63551" s="121"/>
    </row>
    <row r="63552" spans="37:37" ht="12.75">
      <c r="AK63552" s="121"/>
    </row>
    <row r="63553" spans="37:37" ht="12.75">
      <c r="AK63553" s="121"/>
    </row>
    <row r="63554" spans="37:37" ht="12.75">
      <c r="AK63554" s="121"/>
    </row>
    <row r="63555" spans="37:37" ht="12.75">
      <c r="AK63555" s="121"/>
    </row>
    <row r="63556" spans="37:37" ht="12.75">
      <c r="AK63556" s="121"/>
    </row>
    <row r="63557" spans="37:37" ht="12.75">
      <c r="AK63557" s="121"/>
    </row>
    <row r="63558" spans="37:37" ht="12.75">
      <c r="AK63558" s="121"/>
    </row>
    <row r="63559" spans="37:37" ht="12.75">
      <c r="AK63559" s="121"/>
    </row>
    <row r="63560" spans="37:37" ht="12.75">
      <c r="AK63560" s="121"/>
    </row>
    <row r="63561" spans="37:37" ht="12.75">
      <c r="AK63561" s="121"/>
    </row>
    <row r="63562" spans="37:37" ht="12.75">
      <c r="AK63562" s="121"/>
    </row>
    <row r="63563" spans="37:37" ht="12.75">
      <c r="AK63563" s="121"/>
    </row>
    <row r="63564" spans="37:37" ht="12.75">
      <c r="AK63564" s="121"/>
    </row>
    <row r="63565" spans="37:37" ht="12.75">
      <c r="AK63565" s="121"/>
    </row>
    <row r="63566" spans="37:37" ht="12.75">
      <c r="AK63566" s="121"/>
    </row>
    <row r="63567" spans="37:37" ht="12.75">
      <c r="AK63567" s="121"/>
    </row>
    <row r="63568" spans="37:37" ht="12.75">
      <c r="AK63568" s="121"/>
    </row>
    <row r="63569" spans="37:37" ht="12.75">
      <c r="AK63569" s="121"/>
    </row>
    <row r="63570" spans="37:37" ht="12.75">
      <c r="AK63570" s="121"/>
    </row>
    <row r="63571" spans="37:37" ht="12.75">
      <c r="AK63571" s="121"/>
    </row>
    <row r="63572" spans="37:37" ht="12.75">
      <c r="AK63572" s="121"/>
    </row>
    <row r="63573" spans="37:37" ht="12.75">
      <c r="AK63573" s="121"/>
    </row>
    <row r="63574" spans="37:37" ht="12.75">
      <c r="AK63574" s="121"/>
    </row>
    <row r="63575" spans="37:37" ht="12.75">
      <c r="AK63575" s="121"/>
    </row>
    <row r="63576" spans="37:37" ht="12.75">
      <c r="AK63576" s="121"/>
    </row>
    <row r="63577" spans="37:37" ht="12.75">
      <c r="AK63577" s="121"/>
    </row>
    <row r="63578" spans="37:37" ht="12.75">
      <c r="AK63578" s="121"/>
    </row>
    <row r="63579" spans="37:37" ht="12.75">
      <c r="AK63579" s="121"/>
    </row>
    <row r="63580" spans="37:37" ht="12.75">
      <c r="AK63580" s="121"/>
    </row>
    <row r="63581" spans="37:37" ht="12.75">
      <c r="AK63581" s="121"/>
    </row>
    <row r="63582" spans="37:37" ht="12.75">
      <c r="AK63582" s="121"/>
    </row>
    <row r="63583" spans="37:37" ht="12.75">
      <c r="AK63583" s="121"/>
    </row>
    <row r="63584" spans="37:37" ht="12.75">
      <c r="AK63584" s="121"/>
    </row>
    <row r="63585" spans="37:37" ht="12.75">
      <c r="AK63585" s="121"/>
    </row>
    <row r="63586" spans="37:37" ht="12.75">
      <c r="AK63586" s="121"/>
    </row>
    <row r="63587" spans="37:37" ht="12.75">
      <c r="AK63587" s="121"/>
    </row>
    <row r="63588" spans="37:37" ht="12.75">
      <c r="AK63588" s="121"/>
    </row>
    <row r="63589" spans="37:37" ht="12.75">
      <c r="AK63589" s="121"/>
    </row>
    <row r="63590" spans="37:37" ht="12.75">
      <c r="AK63590" s="121"/>
    </row>
    <row r="63591" spans="37:37" ht="12.75">
      <c r="AK63591" s="121"/>
    </row>
    <row r="63592" spans="37:37" ht="12.75">
      <c r="AK63592" s="121"/>
    </row>
    <row r="63593" spans="37:37" ht="12.75">
      <c r="AK63593" s="121"/>
    </row>
    <row r="63594" spans="37:37" ht="12.75">
      <c r="AK63594" s="121"/>
    </row>
    <row r="63595" spans="37:37" ht="12.75">
      <c r="AK63595" s="121"/>
    </row>
    <row r="63596" spans="37:37" ht="12.75">
      <c r="AK63596" s="121"/>
    </row>
    <row r="63597" spans="37:37" ht="12.75">
      <c r="AK63597" s="121"/>
    </row>
    <row r="63598" spans="37:37" ht="12.75">
      <c r="AK63598" s="121"/>
    </row>
    <row r="63599" spans="37:37" ht="12.75">
      <c r="AK63599" s="121"/>
    </row>
    <row r="63600" spans="37:37" ht="12.75">
      <c r="AK63600" s="121"/>
    </row>
    <row r="63601" spans="37:37" ht="12.75">
      <c r="AK63601" s="121"/>
    </row>
    <row r="63602" spans="37:37" ht="12.75">
      <c r="AK63602" s="121"/>
    </row>
    <row r="63603" spans="37:37" ht="12.75">
      <c r="AK63603" s="121"/>
    </row>
    <row r="63604" spans="37:37" ht="12.75">
      <c r="AK63604" s="121"/>
    </row>
    <row r="63605" spans="37:37" ht="12.75">
      <c r="AK63605" s="121"/>
    </row>
    <row r="63606" spans="37:37" ht="12.75">
      <c r="AK63606" s="121"/>
    </row>
    <row r="63607" spans="37:37" ht="12.75">
      <c r="AK63607" s="121"/>
    </row>
    <row r="63608" spans="37:37" ht="12.75">
      <c r="AK63608" s="121"/>
    </row>
    <row r="63609" spans="37:37" ht="12.75">
      <c r="AK63609" s="121"/>
    </row>
    <row r="63610" spans="37:37" ht="12.75">
      <c r="AK63610" s="121"/>
    </row>
    <row r="63611" spans="37:37" ht="12.75">
      <c r="AK63611" s="121"/>
    </row>
    <row r="63612" spans="37:37" ht="12.75">
      <c r="AK63612" s="121"/>
    </row>
    <row r="63613" spans="37:37" ht="12.75">
      <c r="AK63613" s="121"/>
    </row>
    <row r="63614" spans="37:37" ht="12.75">
      <c r="AK63614" s="121"/>
    </row>
    <row r="63615" spans="37:37" ht="12.75">
      <c r="AK63615" s="121"/>
    </row>
    <row r="63616" spans="37:37" ht="12.75">
      <c r="AK63616" s="121"/>
    </row>
    <row r="63617" spans="37:37" ht="12.75">
      <c r="AK63617" s="121"/>
    </row>
    <row r="63618" spans="37:37" ht="12.75">
      <c r="AK63618" s="121"/>
    </row>
    <row r="63619" spans="37:37" ht="12.75">
      <c r="AK63619" s="121"/>
    </row>
    <row r="63620" spans="37:37" ht="12.75">
      <c r="AK63620" s="121"/>
    </row>
    <row r="63621" spans="37:37" ht="12.75">
      <c r="AK63621" s="121"/>
    </row>
    <row r="63622" spans="37:37" ht="12.75">
      <c r="AK63622" s="121"/>
    </row>
    <row r="63623" spans="37:37" ht="12.75">
      <c r="AK63623" s="121"/>
    </row>
    <row r="63624" spans="37:37" ht="12.75">
      <c r="AK63624" s="121"/>
    </row>
    <row r="63625" spans="37:37" ht="12.75">
      <c r="AK63625" s="121"/>
    </row>
    <row r="63626" spans="37:37" ht="12.75">
      <c r="AK63626" s="121"/>
    </row>
    <row r="63627" spans="37:37" ht="12.75">
      <c r="AK63627" s="121"/>
    </row>
    <row r="63628" spans="37:37" ht="12.75">
      <c r="AK63628" s="121"/>
    </row>
    <row r="63629" spans="37:37" ht="12.75">
      <c r="AK63629" s="121"/>
    </row>
    <row r="63630" spans="37:37" ht="12.75">
      <c r="AK63630" s="121"/>
    </row>
    <row r="63631" spans="37:37" ht="12.75">
      <c r="AK63631" s="121"/>
    </row>
    <row r="63632" spans="37:37" ht="12.75">
      <c r="AK63632" s="121"/>
    </row>
    <row r="63633" spans="37:37" ht="12.75">
      <c r="AK63633" s="121"/>
    </row>
    <row r="63634" spans="37:37" ht="12.75">
      <c r="AK63634" s="121"/>
    </row>
    <row r="63635" spans="37:37" ht="12.75">
      <c r="AK63635" s="121"/>
    </row>
    <row r="63636" spans="37:37" ht="12.75">
      <c r="AK63636" s="121"/>
    </row>
    <row r="63637" spans="37:37" ht="12.75">
      <c r="AK63637" s="121"/>
    </row>
    <row r="63638" spans="37:37" ht="12.75">
      <c r="AK63638" s="121"/>
    </row>
    <row r="63639" spans="37:37" ht="12.75">
      <c r="AK63639" s="121"/>
    </row>
    <row r="63640" spans="37:37" ht="12.75">
      <c r="AK63640" s="121"/>
    </row>
    <row r="63641" spans="37:37" ht="12.75">
      <c r="AK63641" s="121"/>
    </row>
    <row r="63642" spans="37:37" ht="12.75">
      <c r="AK63642" s="121"/>
    </row>
    <row r="63643" spans="37:37" ht="12.75">
      <c r="AK63643" s="121"/>
    </row>
    <row r="63644" spans="37:37" ht="12.75">
      <c r="AK63644" s="121"/>
    </row>
    <row r="63645" spans="37:37" ht="12.75">
      <c r="AK63645" s="121"/>
    </row>
    <row r="63646" spans="37:37" ht="12.75">
      <c r="AK63646" s="121"/>
    </row>
    <row r="63647" spans="37:37" ht="12.75">
      <c r="AK63647" s="121"/>
    </row>
    <row r="63648" spans="37:37" ht="12.75">
      <c r="AK63648" s="121"/>
    </row>
    <row r="63649" spans="37:37" ht="12.75">
      <c r="AK63649" s="121"/>
    </row>
    <row r="63650" spans="37:37" ht="12.75">
      <c r="AK63650" s="121"/>
    </row>
    <row r="63651" spans="37:37" ht="12.75">
      <c r="AK63651" s="121"/>
    </row>
    <row r="63652" spans="37:37" ht="12.75">
      <c r="AK63652" s="121"/>
    </row>
    <row r="63653" spans="37:37" ht="12.75">
      <c r="AK63653" s="121"/>
    </row>
    <row r="63654" spans="37:37" ht="12.75">
      <c r="AK63654" s="121"/>
    </row>
    <row r="63655" spans="37:37" ht="12.75">
      <c r="AK63655" s="121"/>
    </row>
    <row r="63656" spans="37:37" ht="12.75">
      <c r="AK63656" s="121"/>
    </row>
    <row r="63657" spans="37:37" ht="12.75">
      <c r="AK63657" s="121"/>
    </row>
    <row r="63658" spans="37:37" ht="12.75">
      <c r="AK63658" s="121"/>
    </row>
    <row r="63659" spans="37:37" ht="12.75">
      <c r="AK63659" s="121"/>
    </row>
    <row r="63660" spans="37:37" ht="12.75">
      <c r="AK63660" s="121"/>
    </row>
    <row r="63661" spans="37:37" ht="12.75">
      <c r="AK63661" s="121"/>
    </row>
    <row r="63662" spans="37:37" ht="12.75">
      <c r="AK63662" s="121"/>
    </row>
    <row r="63663" spans="37:37" ht="12.75">
      <c r="AK63663" s="121"/>
    </row>
    <row r="63664" spans="37:37" ht="12.75">
      <c r="AK63664" s="121"/>
    </row>
    <row r="63665" spans="37:37" ht="12.75">
      <c r="AK63665" s="121"/>
    </row>
    <row r="63666" spans="37:37" ht="12.75">
      <c r="AK63666" s="121"/>
    </row>
    <row r="63667" spans="37:37" ht="12.75">
      <c r="AK63667" s="121"/>
    </row>
    <row r="63668" spans="37:37" ht="12.75">
      <c r="AK63668" s="121"/>
    </row>
    <row r="63669" spans="37:37" ht="12.75">
      <c r="AK63669" s="121"/>
    </row>
    <row r="63670" spans="37:37" ht="12.75">
      <c r="AK63670" s="121"/>
    </row>
    <row r="63671" spans="37:37" ht="12.75">
      <c r="AK63671" s="121"/>
    </row>
    <row r="63672" spans="37:37" ht="12.75">
      <c r="AK63672" s="121"/>
    </row>
    <row r="63673" spans="37:37" ht="12.75">
      <c r="AK63673" s="121"/>
    </row>
    <row r="63674" spans="37:37" ht="12.75">
      <c r="AK63674" s="121"/>
    </row>
    <row r="63675" spans="37:37" ht="12.75">
      <c r="AK63675" s="121"/>
    </row>
    <row r="63676" spans="37:37" ht="12.75">
      <c r="AK63676" s="121"/>
    </row>
    <row r="63677" spans="37:37" ht="12.75">
      <c r="AK63677" s="121"/>
    </row>
    <row r="63678" spans="37:37" ht="12.75">
      <c r="AK63678" s="121"/>
    </row>
    <row r="63679" spans="37:37" ht="12.75">
      <c r="AK63679" s="121"/>
    </row>
    <row r="63680" spans="37:37" ht="12.75">
      <c r="AK63680" s="121"/>
    </row>
    <row r="63681" spans="37:37" ht="12.75">
      <c r="AK63681" s="121"/>
    </row>
    <row r="63682" spans="37:37" ht="12.75">
      <c r="AK63682" s="121"/>
    </row>
    <row r="63683" spans="37:37" ht="12.75">
      <c r="AK63683" s="121"/>
    </row>
    <row r="63684" spans="37:37" ht="12.75">
      <c r="AK63684" s="121"/>
    </row>
    <row r="63685" spans="37:37" ht="12.75">
      <c r="AK63685" s="121"/>
    </row>
    <row r="63686" spans="37:37" ht="12.75">
      <c r="AK63686" s="121"/>
    </row>
    <row r="63687" spans="37:37" ht="12.75">
      <c r="AK63687" s="121"/>
    </row>
    <row r="63688" spans="37:37" ht="12.75">
      <c r="AK63688" s="121"/>
    </row>
    <row r="63689" spans="37:37" ht="12.75">
      <c r="AK63689" s="121"/>
    </row>
    <row r="63690" spans="37:37" ht="12.75">
      <c r="AK63690" s="121"/>
    </row>
    <row r="63691" spans="37:37" ht="12.75">
      <c r="AK63691" s="121"/>
    </row>
    <row r="63692" spans="37:37" ht="12.75">
      <c r="AK63692" s="121"/>
    </row>
    <row r="63693" spans="37:37" ht="12.75">
      <c r="AK63693" s="121"/>
    </row>
    <row r="63694" spans="37:37" ht="12.75">
      <c r="AK63694" s="121"/>
    </row>
    <row r="63695" spans="37:37" ht="12.75">
      <c r="AK63695" s="121"/>
    </row>
    <row r="63696" spans="37:37" ht="12.75">
      <c r="AK63696" s="121"/>
    </row>
    <row r="63697" spans="37:37" ht="12.75">
      <c r="AK63697" s="121"/>
    </row>
    <row r="63698" spans="37:37" ht="12.75">
      <c r="AK63698" s="121"/>
    </row>
    <row r="63699" spans="37:37" ht="12.75">
      <c r="AK63699" s="121"/>
    </row>
    <row r="63700" spans="37:37" ht="12.75">
      <c r="AK63700" s="121"/>
    </row>
    <row r="63701" spans="37:37" ht="12.75">
      <c r="AK63701" s="121"/>
    </row>
    <row r="63702" spans="37:37" ht="12.75">
      <c r="AK63702" s="121"/>
    </row>
    <row r="63703" spans="37:37" ht="12.75">
      <c r="AK63703" s="121"/>
    </row>
    <row r="63704" spans="37:37" ht="12.75">
      <c r="AK63704" s="121"/>
    </row>
    <row r="63705" spans="37:37" ht="12.75">
      <c r="AK63705" s="121"/>
    </row>
    <row r="63706" spans="37:37" ht="12.75">
      <c r="AK63706" s="121"/>
    </row>
    <row r="63707" spans="37:37" ht="12.75">
      <c r="AK63707" s="121"/>
    </row>
    <row r="63708" spans="37:37" ht="12.75">
      <c r="AK63708" s="121"/>
    </row>
    <row r="63709" spans="37:37" ht="12.75">
      <c r="AK63709" s="121"/>
    </row>
    <row r="63710" spans="37:37" ht="12.75">
      <c r="AK63710" s="121"/>
    </row>
    <row r="63711" spans="37:37" ht="12.75">
      <c r="AK63711" s="121"/>
    </row>
    <row r="63712" spans="37:37" ht="12.75">
      <c r="AK63712" s="121"/>
    </row>
    <row r="63713" spans="37:37" ht="12.75">
      <c r="AK63713" s="121"/>
    </row>
    <row r="63714" spans="37:37" ht="12.75">
      <c r="AK63714" s="121"/>
    </row>
    <row r="63715" spans="37:37" ht="12.75">
      <c r="AK63715" s="121"/>
    </row>
    <row r="63716" spans="37:37" ht="12.75">
      <c r="AK63716" s="121"/>
    </row>
    <row r="63717" spans="37:37" ht="12.75">
      <c r="AK63717" s="121"/>
    </row>
    <row r="63718" spans="37:37" ht="12.75">
      <c r="AK63718" s="121"/>
    </row>
    <row r="63719" spans="37:37" ht="12.75">
      <c r="AK63719" s="121"/>
    </row>
    <row r="63720" spans="37:37" ht="12.75">
      <c r="AK63720" s="121"/>
    </row>
    <row r="63721" spans="37:37" ht="12.75">
      <c r="AK63721" s="121"/>
    </row>
    <row r="63722" spans="37:37" ht="12.75">
      <c r="AK63722" s="121"/>
    </row>
    <row r="63723" spans="37:37" ht="12.75">
      <c r="AK63723" s="121"/>
    </row>
    <row r="63724" spans="37:37" ht="12.75">
      <c r="AK63724" s="121"/>
    </row>
    <row r="63725" spans="37:37" ht="12.75">
      <c r="AK63725" s="121"/>
    </row>
    <row r="63726" spans="37:37" ht="12.75">
      <c r="AK63726" s="121"/>
    </row>
    <row r="63727" spans="37:37" ht="12.75">
      <c r="AK63727" s="121"/>
    </row>
    <row r="63728" spans="37:37" ht="12.75">
      <c r="AK63728" s="121"/>
    </row>
    <row r="63729" spans="37:37" ht="12.75">
      <c r="AK63729" s="121"/>
    </row>
    <row r="63730" spans="37:37" ht="12.75">
      <c r="AK63730" s="121"/>
    </row>
    <row r="63731" spans="37:37" ht="12.75">
      <c r="AK63731" s="121"/>
    </row>
    <row r="63732" spans="37:37" ht="12.75">
      <c r="AK63732" s="121"/>
    </row>
    <row r="63733" spans="37:37" ht="12.75">
      <c r="AK63733" s="121"/>
    </row>
    <row r="63734" spans="37:37" ht="12.75">
      <c r="AK63734" s="121"/>
    </row>
    <row r="63735" spans="37:37" ht="12.75">
      <c r="AK63735" s="121"/>
    </row>
    <row r="63736" spans="37:37" ht="12.75">
      <c r="AK63736" s="121"/>
    </row>
    <row r="63737" spans="37:37" ht="12.75">
      <c r="AK63737" s="121"/>
    </row>
    <row r="63738" spans="37:37" ht="12.75">
      <c r="AK63738" s="121"/>
    </row>
    <row r="63739" spans="37:37" ht="12.75">
      <c r="AK63739" s="121"/>
    </row>
    <row r="63740" spans="37:37" ht="12.75">
      <c r="AK63740" s="121"/>
    </row>
    <row r="63741" spans="37:37" ht="12.75">
      <c r="AK63741" s="121"/>
    </row>
    <row r="63742" spans="37:37" ht="12.75">
      <c r="AK63742" s="121"/>
    </row>
    <row r="63743" spans="37:37" ht="12.75">
      <c r="AK63743" s="121"/>
    </row>
    <row r="63744" spans="37:37" ht="12.75">
      <c r="AK63744" s="121"/>
    </row>
    <row r="63745" spans="37:37" ht="12.75">
      <c r="AK63745" s="121"/>
    </row>
    <row r="63746" spans="37:37" ht="12.75">
      <c r="AK63746" s="121"/>
    </row>
    <row r="63747" spans="37:37" ht="12.75">
      <c r="AK63747" s="121"/>
    </row>
    <row r="63748" spans="37:37" ht="12.75">
      <c r="AK63748" s="121"/>
    </row>
    <row r="63749" spans="37:37" ht="12.75">
      <c r="AK63749" s="121"/>
    </row>
    <row r="63750" spans="37:37" ht="12.75">
      <c r="AK63750" s="121"/>
    </row>
    <row r="63751" spans="37:37" ht="12.75">
      <c r="AK63751" s="121"/>
    </row>
    <row r="63752" spans="37:37" ht="12.75">
      <c r="AK63752" s="121"/>
    </row>
    <row r="63753" spans="37:37" ht="12.75">
      <c r="AK63753" s="121"/>
    </row>
    <row r="63754" spans="37:37" ht="12.75">
      <c r="AK63754" s="121"/>
    </row>
    <row r="63755" spans="37:37" ht="12.75">
      <c r="AK63755" s="121"/>
    </row>
    <row r="63756" spans="37:37" ht="12.75">
      <c r="AK63756" s="121"/>
    </row>
    <row r="63757" spans="37:37" ht="12.75">
      <c r="AK63757" s="121"/>
    </row>
    <row r="63758" spans="37:37" ht="12.75">
      <c r="AK63758" s="121"/>
    </row>
    <row r="63759" spans="37:37" ht="12.75">
      <c r="AK63759" s="121"/>
    </row>
    <row r="63760" spans="37:37" ht="12.75">
      <c r="AK63760" s="121"/>
    </row>
    <row r="63761" spans="37:37" ht="12.75">
      <c r="AK63761" s="121"/>
    </row>
    <row r="63762" spans="37:37" ht="12.75">
      <c r="AK63762" s="121"/>
    </row>
    <row r="63763" spans="37:37" ht="12.75">
      <c r="AK63763" s="121"/>
    </row>
    <row r="63764" spans="37:37" ht="12.75">
      <c r="AK63764" s="121"/>
    </row>
    <row r="63765" spans="37:37" ht="12.75">
      <c r="AK63765" s="121"/>
    </row>
    <row r="63766" spans="37:37" ht="12.75">
      <c r="AK63766" s="121"/>
    </row>
    <row r="63767" spans="37:37" ht="12.75">
      <c r="AK63767" s="121"/>
    </row>
    <row r="63768" spans="37:37" ht="12.75">
      <c r="AK63768" s="121"/>
    </row>
    <row r="63769" spans="37:37" ht="12.75">
      <c r="AK63769" s="121"/>
    </row>
    <row r="63770" spans="37:37" ht="12.75">
      <c r="AK63770" s="121"/>
    </row>
    <row r="63771" spans="37:37" ht="12.75">
      <c r="AK63771" s="121"/>
    </row>
    <row r="63772" spans="37:37" ht="12.75">
      <c r="AK63772" s="121"/>
    </row>
    <row r="63773" spans="37:37" ht="12.75">
      <c r="AK63773" s="121"/>
    </row>
    <row r="63774" spans="37:37" ht="12.75">
      <c r="AK63774" s="121"/>
    </row>
    <row r="63775" spans="37:37" ht="12.75">
      <c r="AK63775" s="121"/>
    </row>
    <row r="63776" spans="37:37" ht="12.75">
      <c r="AK63776" s="121"/>
    </row>
    <row r="63777" spans="37:37" ht="12.75">
      <c r="AK63777" s="121"/>
    </row>
    <row r="63778" spans="37:37" ht="12.75">
      <c r="AK63778" s="121"/>
    </row>
    <row r="63779" spans="37:37" ht="12.75">
      <c r="AK63779" s="121"/>
    </row>
    <row r="63780" spans="37:37" ht="12.75">
      <c r="AK63780" s="121"/>
    </row>
    <row r="63781" spans="37:37" ht="12.75">
      <c r="AK63781" s="121"/>
    </row>
    <row r="63782" spans="37:37" ht="12.75">
      <c r="AK63782" s="121"/>
    </row>
    <row r="63783" spans="37:37" ht="12.75">
      <c r="AK63783" s="121"/>
    </row>
    <row r="63784" spans="37:37" ht="12.75">
      <c r="AK63784" s="121"/>
    </row>
    <row r="63785" spans="37:37" ht="12.75">
      <c r="AK63785" s="121"/>
    </row>
    <row r="63786" spans="37:37" ht="12.75">
      <c r="AK63786" s="121"/>
    </row>
    <row r="63787" spans="37:37" ht="12.75">
      <c r="AK63787" s="121"/>
    </row>
    <row r="63788" spans="37:37" ht="12.75">
      <c r="AK63788" s="121"/>
    </row>
    <row r="63789" spans="37:37" ht="12.75">
      <c r="AK63789" s="121"/>
    </row>
    <row r="63790" spans="37:37" ht="12.75">
      <c r="AK63790" s="121"/>
    </row>
    <row r="63791" spans="37:37" ht="12.75">
      <c r="AK63791" s="121"/>
    </row>
    <row r="63792" spans="37:37" ht="12.75">
      <c r="AK63792" s="121"/>
    </row>
    <row r="63793" spans="37:37" ht="12.75">
      <c r="AK63793" s="121"/>
    </row>
    <row r="63794" spans="37:37" ht="12.75">
      <c r="AK63794" s="121"/>
    </row>
    <row r="63795" spans="37:37" ht="12.75">
      <c r="AK63795" s="121"/>
    </row>
    <row r="63796" spans="37:37" ht="12.75">
      <c r="AK63796" s="121"/>
    </row>
    <row r="63797" spans="37:37" ht="12.75">
      <c r="AK63797" s="121"/>
    </row>
    <row r="63798" spans="37:37" ht="12.75">
      <c r="AK63798" s="121"/>
    </row>
    <row r="63799" spans="37:37" ht="12.75">
      <c r="AK63799" s="121"/>
    </row>
    <row r="63800" spans="37:37" ht="12.75">
      <c r="AK63800" s="121"/>
    </row>
    <row r="63801" spans="37:37" ht="12.75">
      <c r="AK63801" s="121"/>
    </row>
    <row r="63802" spans="37:37" ht="12.75">
      <c r="AK63802" s="121"/>
    </row>
    <row r="63803" spans="37:37" ht="12.75">
      <c r="AK63803" s="121"/>
    </row>
    <row r="63804" spans="37:37" ht="12.75">
      <c r="AK63804" s="121"/>
    </row>
    <row r="63805" spans="37:37" ht="12.75">
      <c r="AK63805" s="121"/>
    </row>
    <row r="63806" spans="37:37" ht="12.75">
      <c r="AK63806" s="121"/>
    </row>
    <row r="63807" spans="37:37" ht="12.75">
      <c r="AK63807" s="121"/>
    </row>
    <row r="63808" spans="37:37" ht="12.75">
      <c r="AK63808" s="121"/>
    </row>
    <row r="63809" spans="37:37" ht="12.75">
      <c r="AK63809" s="121"/>
    </row>
    <row r="63810" spans="37:37" ht="12.75">
      <c r="AK63810" s="121"/>
    </row>
    <row r="63811" spans="37:37" ht="12.75">
      <c r="AK63811" s="121"/>
    </row>
    <row r="63812" spans="37:37" ht="12.75">
      <c r="AK63812" s="121"/>
    </row>
    <row r="63813" spans="37:37" ht="12.75">
      <c r="AK63813" s="121"/>
    </row>
    <row r="63814" spans="37:37" ht="12.75">
      <c r="AK63814" s="121"/>
    </row>
    <row r="63815" spans="37:37" ht="12.75">
      <c r="AK63815" s="121"/>
    </row>
    <row r="63816" spans="37:37" ht="12.75">
      <c r="AK63816" s="121"/>
    </row>
    <row r="63817" spans="37:37" ht="12.75">
      <c r="AK63817" s="121"/>
    </row>
    <row r="63818" spans="37:37" ht="12.75">
      <c r="AK63818" s="121"/>
    </row>
    <row r="63819" spans="37:37" ht="12.75">
      <c r="AK63819" s="121"/>
    </row>
    <row r="63820" spans="37:37" ht="12.75">
      <c r="AK63820" s="121"/>
    </row>
    <row r="63821" spans="37:37" ht="12.75">
      <c r="AK63821" s="121"/>
    </row>
    <row r="63822" spans="37:37" ht="12.75">
      <c r="AK63822" s="121"/>
    </row>
    <row r="63823" spans="37:37" ht="12.75">
      <c r="AK63823" s="121"/>
    </row>
    <row r="63824" spans="37:37" ht="12.75">
      <c r="AK63824" s="121"/>
    </row>
    <row r="63825" spans="37:37" ht="12.75">
      <c r="AK63825" s="121"/>
    </row>
    <row r="63826" spans="37:37" ht="12.75">
      <c r="AK63826" s="121"/>
    </row>
    <row r="63827" spans="37:37" ht="12.75">
      <c r="AK63827" s="121"/>
    </row>
    <row r="63828" spans="37:37" ht="12.75">
      <c r="AK63828" s="121"/>
    </row>
    <row r="63829" spans="37:37" ht="12.75">
      <c r="AK63829" s="121"/>
    </row>
    <row r="63830" spans="37:37" ht="12.75">
      <c r="AK63830" s="121"/>
    </row>
    <row r="63831" spans="37:37" ht="12.75">
      <c r="AK63831" s="121"/>
    </row>
    <row r="63832" spans="37:37" ht="12.75">
      <c r="AK63832" s="121"/>
    </row>
    <row r="63833" spans="37:37" ht="12.75">
      <c r="AK63833" s="121"/>
    </row>
    <row r="63834" spans="37:37" ht="12.75">
      <c r="AK63834" s="121"/>
    </row>
    <row r="63835" spans="37:37" ht="12.75">
      <c r="AK63835" s="121"/>
    </row>
    <row r="63836" spans="37:37" ht="12.75">
      <c r="AK63836" s="121"/>
    </row>
    <row r="63837" spans="37:37" ht="12.75">
      <c r="AK63837" s="121"/>
    </row>
    <row r="63838" spans="37:37" ht="12.75">
      <c r="AK63838" s="121"/>
    </row>
    <row r="63839" spans="37:37" ht="12.75">
      <c r="AK63839" s="121"/>
    </row>
    <row r="63840" spans="37:37" ht="12.75">
      <c r="AK63840" s="121"/>
    </row>
    <row r="63841" spans="37:37" ht="12.75">
      <c r="AK63841" s="121"/>
    </row>
    <row r="63842" spans="37:37" ht="12.75">
      <c r="AK63842" s="121"/>
    </row>
    <row r="63843" spans="37:37" ht="12.75">
      <c r="AK63843" s="121"/>
    </row>
    <row r="63844" spans="37:37" ht="12.75">
      <c r="AK63844" s="121"/>
    </row>
    <row r="63845" spans="37:37" ht="12.75">
      <c r="AK63845" s="121"/>
    </row>
    <row r="63846" spans="37:37" ht="12.75">
      <c r="AK63846" s="121"/>
    </row>
    <row r="63847" spans="37:37" ht="12.75">
      <c r="AK63847" s="121"/>
    </row>
    <row r="63848" spans="37:37" ht="12.75">
      <c r="AK63848" s="121"/>
    </row>
    <row r="63849" spans="37:37" ht="12.75">
      <c r="AK63849" s="121"/>
    </row>
    <row r="63850" spans="37:37" ht="12.75">
      <c r="AK63850" s="121"/>
    </row>
    <row r="63851" spans="37:37" ht="12.75">
      <c r="AK63851" s="121"/>
    </row>
    <row r="63852" spans="37:37" ht="12.75">
      <c r="AK63852" s="121"/>
    </row>
    <row r="63853" spans="37:37" ht="12.75">
      <c r="AK63853" s="121"/>
    </row>
    <row r="63854" spans="37:37" ht="12.75">
      <c r="AK63854" s="121"/>
    </row>
    <row r="63855" spans="37:37" ht="12.75">
      <c r="AK63855" s="121"/>
    </row>
    <row r="63856" spans="37:37" ht="12.75">
      <c r="AK63856" s="121"/>
    </row>
    <row r="63857" spans="37:37" ht="12.75">
      <c r="AK63857" s="121"/>
    </row>
    <row r="63858" spans="37:37" ht="12.75">
      <c r="AK63858" s="121"/>
    </row>
    <row r="63859" spans="37:37" ht="12.75">
      <c r="AK63859" s="121"/>
    </row>
    <row r="63860" spans="37:37" ht="12.75">
      <c r="AK63860" s="121"/>
    </row>
    <row r="63861" spans="37:37" ht="12.75">
      <c r="AK63861" s="121"/>
    </row>
    <row r="63862" spans="37:37" ht="12.75">
      <c r="AK63862" s="121"/>
    </row>
    <row r="63863" spans="37:37" ht="12.75">
      <c r="AK63863" s="121"/>
    </row>
    <row r="63864" spans="37:37" ht="12.75">
      <c r="AK63864" s="121"/>
    </row>
    <row r="63865" spans="37:37" ht="12.75">
      <c r="AK63865" s="121"/>
    </row>
    <row r="63866" spans="37:37" ht="12.75">
      <c r="AK63866" s="121"/>
    </row>
    <row r="63867" spans="37:37" ht="12.75">
      <c r="AK63867" s="121"/>
    </row>
    <row r="63868" spans="37:37" ht="12.75">
      <c r="AK63868" s="121"/>
    </row>
    <row r="63869" spans="37:37" ht="12.75">
      <c r="AK63869" s="121"/>
    </row>
    <row r="63870" spans="37:37" ht="12.75">
      <c r="AK63870" s="121"/>
    </row>
    <row r="63871" spans="37:37" ht="12.75">
      <c r="AK63871" s="121"/>
    </row>
    <row r="63872" spans="37:37" ht="12.75">
      <c r="AK63872" s="121"/>
    </row>
    <row r="63873" spans="37:37" ht="12.75">
      <c r="AK63873" s="121"/>
    </row>
    <row r="63874" spans="37:37" ht="12.75">
      <c r="AK63874" s="121"/>
    </row>
    <row r="63875" spans="37:37" ht="12.75">
      <c r="AK63875" s="121"/>
    </row>
    <row r="63876" spans="37:37" ht="12.75">
      <c r="AK63876" s="121"/>
    </row>
    <row r="63877" spans="37:37" ht="12.75">
      <c r="AK63877" s="121"/>
    </row>
    <row r="63878" spans="37:37" ht="12.75">
      <c r="AK63878" s="121"/>
    </row>
    <row r="63879" spans="37:37" ht="12.75">
      <c r="AK63879" s="121"/>
    </row>
    <row r="63880" spans="37:37" ht="12.75">
      <c r="AK63880" s="121"/>
    </row>
    <row r="63881" spans="37:37" ht="12.75">
      <c r="AK63881" s="121"/>
    </row>
    <row r="63882" spans="37:37" ht="12.75">
      <c r="AK63882" s="121"/>
    </row>
    <row r="63883" spans="37:37" ht="12.75">
      <c r="AK63883" s="121"/>
    </row>
    <row r="63884" spans="37:37" ht="12.75">
      <c r="AK63884" s="121"/>
    </row>
    <row r="63885" spans="37:37" ht="12.75">
      <c r="AK63885" s="121"/>
    </row>
    <row r="63886" spans="37:37" ht="12.75">
      <c r="AK63886" s="121"/>
    </row>
    <row r="63887" spans="37:37" ht="12.75">
      <c r="AK63887" s="121"/>
    </row>
    <row r="63888" spans="37:37" ht="12.75">
      <c r="AK63888" s="121"/>
    </row>
    <row r="63889" spans="37:37" ht="12.75">
      <c r="AK63889" s="121"/>
    </row>
    <row r="63890" spans="37:37" ht="12.75">
      <c r="AK63890" s="121"/>
    </row>
    <row r="63891" spans="37:37" ht="12.75">
      <c r="AK63891" s="121"/>
    </row>
    <row r="63892" spans="37:37" ht="12.75">
      <c r="AK63892" s="121"/>
    </row>
    <row r="63893" spans="37:37" ht="12.75">
      <c r="AK63893" s="121"/>
    </row>
    <row r="63894" spans="37:37" ht="12.75">
      <c r="AK63894" s="121"/>
    </row>
    <row r="63895" spans="37:37" ht="12.75">
      <c r="AK63895" s="121"/>
    </row>
    <row r="63896" spans="37:37" ht="12.75">
      <c r="AK63896" s="121"/>
    </row>
    <row r="63897" spans="37:37" ht="12.75">
      <c r="AK63897" s="121"/>
    </row>
    <row r="63898" spans="37:37" ht="12.75">
      <c r="AK63898" s="121"/>
    </row>
    <row r="63899" spans="37:37" ht="12.75">
      <c r="AK63899" s="121"/>
    </row>
    <row r="63900" spans="37:37" ht="12.75">
      <c r="AK63900" s="121"/>
    </row>
    <row r="63901" spans="37:37" ht="12.75">
      <c r="AK63901" s="121"/>
    </row>
    <row r="63902" spans="37:37" ht="12.75">
      <c r="AK63902" s="121"/>
    </row>
    <row r="63903" spans="37:37" ht="12.75">
      <c r="AK63903" s="121"/>
    </row>
    <row r="63904" spans="37:37" ht="12.75">
      <c r="AK63904" s="121"/>
    </row>
    <row r="63905" spans="37:37" ht="12.75">
      <c r="AK63905" s="121"/>
    </row>
    <row r="63906" spans="37:37" ht="12.75">
      <c r="AK63906" s="121"/>
    </row>
    <row r="63907" spans="37:37" ht="12.75">
      <c r="AK63907" s="121"/>
    </row>
    <row r="63908" spans="37:37" ht="12.75">
      <c r="AK63908" s="121"/>
    </row>
    <row r="63909" spans="37:37" ht="12.75">
      <c r="AK63909" s="121"/>
    </row>
    <row r="63910" spans="37:37" ht="12.75">
      <c r="AK63910" s="121"/>
    </row>
    <row r="63911" spans="37:37" ht="12.75">
      <c r="AK63911" s="121"/>
    </row>
    <row r="63912" spans="37:37" ht="12.75">
      <c r="AK63912" s="121"/>
    </row>
    <row r="63913" spans="37:37" ht="12.75">
      <c r="AK63913" s="121"/>
    </row>
    <row r="63914" spans="37:37" ht="12.75">
      <c r="AK63914" s="121"/>
    </row>
    <row r="63915" spans="37:37" ht="12.75">
      <c r="AK63915" s="121"/>
    </row>
    <row r="63916" spans="37:37" ht="12.75">
      <c r="AK63916" s="121"/>
    </row>
    <row r="63917" spans="37:37" ht="12.75">
      <c r="AK63917" s="121"/>
    </row>
    <row r="63918" spans="37:37" ht="12.75">
      <c r="AK63918" s="121"/>
    </row>
    <row r="63919" spans="37:37" ht="12.75">
      <c r="AK63919" s="121"/>
    </row>
    <row r="63920" spans="37:37" ht="12.75">
      <c r="AK63920" s="121"/>
    </row>
    <row r="63921" spans="37:37" ht="12.75">
      <c r="AK63921" s="121"/>
    </row>
    <row r="63922" spans="37:37" ht="12.75">
      <c r="AK63922" s="121"/>
    </row>
    <row r="63923" spans="37:37" ht="12.75">
      <c r="AK63923" s="121"/>
    </row>
    <row r="63924" spans="37:37" ht="12.75">
      <c r="AK63924" s="121"/>
    </row>
    <row r="63925" spans="37:37" ht="12.75">
      <c r="AK63925" s="121"/>
    </row>
    <row r="63926" spans="37:37" ht="12.75">
      <c r="AK63926" s="121"/>
    </row>
    <row r="63927" spans="37:37" ht="12.75">
      <c r="AK63927" s="121"/>
    </row>
    <row r="63928" spans="37:37" ht="12.75">
      <c r="AK63928" s="121"/>
    </row>
    <row r="63929" spans="37:37" ht="12.75">
      <c r="AK63929" s="121"/>
    </row>
    <row r="63930" spans="37:37" ht="12.75">
      <c r="AK63930" s="121"/>
    </row>
    <row r="63931" spans="37:37" ht="12.75">
      <c r="AK63931" s="121"/>
    </row>
    <row r="63932" spans="37:37" ht="12.75">
      <c r="AK63932" s="121"/>
    </row>
    <row r="63933" spans="37:37" ht="12.75">
      <c r="AK63933" s="121"/>
    </row>
    <row r="63934" spans="37:37" ht="12.75">
      <c r="AK63934" s="121"/>
    </row>
    <row r="63935" spans="37:37" ht="12.75">
      <c r="AK63935" s="121"/>
    </row>
    <row r="63936" spans="37:37" ht="12.75">
      <c r="AK63936" s="121"/>
    </row>
    <row r="63937" spans="37:37" ht="12.75">
      <c r="AK63937" s="121"/>
    </row>
    <row r="63938" spans="37:37" ht="12.75">
      <c r="AK63938" s="121"/>
    </row>
    <row r="63939" spans="37:37" ht="12.75">
      <c r="AK63939" s="121"/>
    </row>
    <row r="63940" spans="37:37" ht="12.75">
      <c r="AK63940" s="121"/>
    </row>
    <row r="63941" spans="37:37" ht="12.75">
      <c r="AK63941" s="121"/>
    </row>
    <row r="63942" spans="37:37" ht="12.75">
      <c r="AK63942" s="121"/>
    </row>
    <row r="63943" spans="37:37" ht="12.75">
      <c r="AK63943" s="121"/>
    </row>
    <row r="63944" spans="37:37" ht="12.75">
      <c r="AK63944" s="121"/>
    </row>
    <row r="63945" spans="37:37" ht="12.75">
      <c r="AK63945" s="121"/>
    </row>
    <row r="63946" spans="37:37" ht="12.75">
      <c r="AK63946" s="121"/>
    </row>
    <row r="63947" spans="37:37" ht="12.75">
      <c r="AK63947" s="121"/>
    </row>
    <row r="63948" spans="37:37" ht="12.75">
      <c r="AK63948" s="121"/>
    </row>
    <row r="63949" spans="37:37" ht="12.75">
      <c r="AK63949" s="121"/>
    </row>
    <row r="63950" spans="37:37" ht="12.75">
      <c r="AK63950" s="121"/>
    </row>
    <row r="63951" spans="37:37" ht="12.75">
      <c r="AK63951" s="121"/>
    </row>
    <row r="63952" spans="37:37" ht="12.75">
      <c r="AK63952" s="121"/>
    </row>
    <row r="63953" spans="37:37" ht="12.75">
      <c r="AK63953" s="121"/>
    </row>
    <row r="63954" spans="37:37" ht="12.75">
      <c r="AK63954" s="121"/>
    </row>
    <row r="63955" spans="37:37" ht="12.75">
      <c r="AK63955" s="121"/>
    </row>
    <row r="63956" spans="37:37" ht="12.75">
      <c r="AK63956" s="121"/>
    </row>
    <row r="63957" spans="37:37" ht="12.75">
      <c r="AK63957" s="121"/>
    </row>
    <row r="63958" spans="37:37" ht="12.75">
      <c r="AK63958" s="121"/>
    </row>
    <row r="63959" spans="37:37" ht="12.75">
      <c r="AK63959" s="121"/>
    </row>
    <row r="63960" spans="37:37" ht="12.75">
      <c r="AK63960" s="121"/>
    </row>
    <row r="63961" spans="37:37" ht="12.75">
      <c r="AK63961" s="121"/>
    </row>
    <row r="63962" spans="37:37" ht="12.75">
      <c r="AK63962" s="121"/>
    </row>
    <row r="63963" spans="37:37" ht="12.75">
      <c r="AK63963" s="121"/>
    </row>
    <row r="63964" spans="37:37" ht="12.75">
      <c r="AK63964" s="121"/>
    </row>
    <row r="63965" spans="37:37" ht="12.75">
      <c r="AK63965" s="121"/>
    </row>
    <row r="63966" spans="37:37" ht="12.75">
      <c r="AK63966" s="121"/>
    </row>
    <row r="63967" spans="37:37" ht="12.75">
      <c r="AK63967" s="121"/>
    </row>
    <row r="63968" spans="37:37" ht="12.75">
      <c r="AK63968" s="121"/>
    </row>
    <row r="63969" spans="37:37" ht="12.75">
      <c r="AK63969" s="121"/>
    </row>
    <row r="63970" spans="37:37" ht="12.75">
      <c r="AK63970" s="121"/>
    </row>
    <row r="63971" spans="37:37" ht="12.75">
      <c r="AK63971" s="121"/>
    </row>
    <row r="63972" spans="37:37" ht="12.75">
      <c r="AK63972" s="121"/>
    </row>
    <row r="63973" spans="37:37" ht="12.75">
      <c r="AK63973" s="121"/>
    </row>
    <row r="63974" spans="37:37" ht="12.75">
      <c r="AK63974" s="121"/>
    </row>
    <row r="63975" spans="37:37" ht="12.75">
      <c r="AK63975" s="121"/>
    </row>
    <row r="63976" spans="37:37" ht="12.75">
      <c r="AK63976" s="121"/>
    </row>
    <row r="63977" spans="37:37" ht="12.75">
      <c r="AK63977" s="121"/>
    </row>
    <row r="63978" spans="37:37" ht="12.75">
      <c r="AK63978" s="121"/>
    </row>
    <row r="63979" spans="37:37" ht="12.75">
      <c r="AK63979" s="121"/>
    </row>
    <row r="63980" spans="37:37" ht="12.75">
      <c r="AK63980" s="121"/>
    </row>
    <row r="63981" spans="37:37" ht="12.75">
      <c r="AK63981" s="121"/>
    </row>
    <row r="63982" spans="37:37" ht="12.75">
      <c r="AK63982" s="121"/>
    </row>
    <row r="63983" spans="37:37" ht="12.75">
      <c r="AK63983" s="121"/>
    </row>
    <row r="63984" spans="37:37" ht="12.75">
      <c r="AK63984" s="121"/>
    </row>
    <row r="63985" spans="37:37" ht="12.75">
      <c r="AK63985" s="121"/>
    </row>
    <row r="63986" spans="37:37" ht="12.75">
      <c r="AK63986" s="121"/>
    </row>
    <row r="63987" spans="37:37" ht="12.75">
      <c r="AK63987" s="121"/>
    </row>
    <row r="63988" spans="37:37" ht="12.75">
      <c r="AK63988" s="121"/>
    </row>
    <row r="63989" spans="37:37" ht="12.75">
      <c r="AK63989" s="121"/>
    </row>
    <row r="63990" spans="37:37" ht="12.75">
      <c r="AK63990" s="121"/>
    </row>
    <row r="63991" spans="37:37" ht="12.75">
      <c r="AK63991" s="121"/>
    </row>
    <row r="63992" spans="37:37" ht="12.75">
      <c r="AK63992" s="121"/>
    </row>
    <row r="63993" spans="37:37" ht="12.75">
      <c r="AK63993" s="121"/>
    </row>
    <row r="63994" spans="37:37" ht="12.75">
      <c r="AK63994" s="121"/>
    </row>
    <row r="63995" spans="37:37" ht="12.75">
      <c r="AK63995" s="121"/>
    </row>
    <row r="63996" spans="37:37" ht="12.75">
      <c r="AK63996" s="121"/>
    </row>
    <row r="63997" spans="37:37" ht="12.75">
      <c r="AK63997" s="121"/>
    </row>
    <row r="63998" spans="37:37" ht="12.75">
      <c r="AK63998" s="121"/>
    </row>
    <row r="63999" spans="37:37" ht="12.75">
      <c r="AK63999" s="121"/>
    </row>
    <row r="64000" spans="37:37" ht="12.75">
      <c r="AK64000" s="121"/>
    </row>
    <row r="64001" spans="37:37" ht="12.75">
      <c r="AK64001" s="121"/>
    </row>
    <row r="64002" spans="37:37" ht="12.75">
      <c r="AK64002" s="121"/>
    </row>
    <row r="64003" spans="37:37" ht="12.75">
      <c r="AK64003" s="121"/>
    </row>
    <row r="64004" spans="37:37" ht="12.75">
      <c r="AK64004" s="121"/>
    </row>
    <row r="64005" spans="37:37" ht="12.75">
      <c r="AK64005" s="121"/>
    </row>
    <row r="64006" spans="37:37" ht="12.75">
      <c r="AK64006" s="121"/>
    </row>
    <row r="64007" spans="37:37" ht="12.75">
      <c r="AK64007" s="121"/>
    </row>
    <row r="64008" spans="37:37" ht="12.75">
      <c r="AK64008" s="121"/>
    </row>
    <row r="64009" spans="37:37" ht="12.75">
      <c r="AK64009" s="121"/>
    </row>
    <row r="64010" spans="37:37" ht="12.75">
      <c r="AK64010" s="121"/>
    </row>
    <row r="64011" spans="37:37" ht="12.75">
      <c r="AK64011" s="121"/>
    </row>
    <row r="64012" spans="37:37" ht="12.75">
      <c r="AK64012" s="121"/>
    </row>
    <row r="64013" spans="37:37" ht="12.75">
      <c r="AK64013" s="121"/>
    </row>
    <row r="64014" spans="37:37" ht="12.75">
      <c r="AK64014" s="121"/>
    </row>
    <row r="64015" spans="37:37" ht="12.75">
      <c r="AK64015" s="121"/>
    </row>
    <row r="64016" spans="37:37" ht="12.75">
      <c r="AK64016" s="121"/>
    </row>
    <row r="64017" spans="37:37" ht="12.75">
      <c r="AK64017" s="121"/>
    </row>
    <row r="64018" spans="37:37" ht="12.75">
      <c r="AK64018" s="121"/>
    </row>
    <row r="64019" spans="37:37" ht="12.75">
      <c r="AK64019" s="121"/>
    </row>
    <row r="64020" spans="37:37" ht="12.75">
      <c r="AK64020" s="121"/>
    </row>
    <row r="64021" spans="37:37" ht="12.75">
      <c r="AK64021" s="121"/>
    </row>
    <row r="64022" spans="37:37" ht="12.75">
      <c r="AK64022" s="121"/>
    </row>
    <row r="64023" spans="37:37" ht="12.75">
      <c r="AK64023" s="121"/>
    </row>
    <row r="64024" spans="37:37" ht="12.75">
      <c r="AK64024" s="121"/>
    </row>
    <row r="64025" spans="37:37" ht="12.75">
      <c r="AK64025" s="121"/>
    </row>
    <row r="64026" spans="37:37" ht="12.75">
      <c r="AK64026" s="121"/>
    </row>
    <row r="64027" spans="37:37" ht="12.75">
      <c r="AK64027" s="121"/>
    </row>
    <row r="64028" spans="37:37" ht="12.75">
      <c r="AK64028" s="121"/>
    </row>
    <row r="64029" spans="37:37" ht="12.75">
      <c r="AK64029" s="121"/>
    </row>
    <row r="64030" spans="37:37" ht="12.75">
      <c r="AK64030" s="121"/>
    </row>
    <row r="64031" spans="37:37" ht="12.75">
      <c r="AK64031" s="121"/>
    </row>
    <row r="64032" spans="37:37" ht="12.75">
      <c r="AK64032" s="121"/>
    </row>
    <row r="64033" spans="37:37" ht="12.75">
      <c r="AK64033" s="121"/>
    </row>
    <row r="64034" spans="37:37" ht="12.75">
      <c r="AK64034" s="121"/>
    </row>
    <row r="64035" spans="37:37" ht="12.75">
      <c r="AK64035" s="121"/>
    </row>
    <row r="64036" spans="37:37" ht="12.75">
      <c r="AK64036" s="121"/>
    </row>
    <row r="64037" spans="37:37" ht="12.75">
      <c r="AK64037" s="121"/>
    </row>
    <row r="64038" spans="37:37" ht="12.75">
      <c r="AK64038" s="121"/>
    </row>
    <row r="64039" spans="37:37" ht="12.75">
      <c r="AK64039" s="121"/>
    </row>
    <row r="64040" spans="37:37" ht="12.75">
      <c r="AK64040" s="121"/>
    </row>
    <row r="64041" spans="37:37" ht="12.75">
      <c r="AK64041" s="121"/>
    </row>
    <row r="64042" spans="37:37" ht="12.75">
      <c r="AK64042" s="121"/>
    </row>
    <row r="64043" spans="37:37" ht="12.75">
      <c r="AK64043" s="121"/>
    </row>
    <row r="64044" spans="37:37" ht="12.75">
      <c r="AK64044" s="121"/>
    </row>
    <row r="64045" spans="37:37" ht="12.75">
      <c r="AK64045" s="121"/>
    </row>
    <row r="64046" spans="37:37" ht="12.75">
      <c r="AK64046" s="121"/>
    </row>
    <row r="64047" spans="37:37" ht="12.75">
      <c r="AK64047" s="121"/>
    </row>
    <row r="64048" spans="37:37" ht="12.75">
      <c r="AK64048" s="121"/>
    </row>
    <row r="64049" spans="37:37" ht="12.75">
      <c r="AK64049" s="121"/>
    </row>
    <row r="64050" spans="37:37" ht="12.75">
      <c r="AK64050" s="121"/>
    </row>
    <row r="64051" spans="37:37" ht="12.75">
      <c r="AK64051" s="121"/>
    </row>
    <row r="64052" spans="37:37" ht="12.75">
      <c r="AK64052" s="121"/>
    </row>
    <row r="64053" spans="37:37" ht="12.75">
      <c r="AK64053" s="121"/>
    </row>
    <row r="64054" spans="37:37" ht="12.75">
      <c r="AK64054" s="121"/>
    </row>
    <row r="64055" spans="37:37" ht="12.75">
      <c r="AK64055" s="121"/>
    </row>
    <row r="64056" spans="37:37" ht="12.75">
      <c r="AK64056" s="121"/>
    </row>
    <row r="64057" spans="37:37" ht="12.75">
      <c r="AK64057" s="121"/>
    </row>
    <row r="64058" spans="37:37" ht="12.75">
      <c r="AK64058" s="121"/>
    </row>
    <row r="64059" spans="37:37" ht="12.75">
      <c r="AK64059" s="121"/>
    </row>
    <row r="64060" spans="37:37" ht="12.75">
      <c r="AK64060" s="121"/>
    </row>
    <row r="64061" spans="37:37" ht="12.75">
      <c r="AK64061" s="121"/>
    </row>
    <row r="64062" spans="37:37" ht="12.75">
      <c r="AK64062" s="121"/>
    </row>
    <row r="64063" spans="37:37" ht="12.75">
      <c r="AK64063" s="121"/>
    </row>
    <row r="64064" spans="37:37" ht="12.75">
      <c r="AK64064" s="121"/>
    </row>
    <row r="64065" spans="37:37" ht="12.75">
      <c r="AK64065" s="121"/>
    </row>
    <row r="64066" spans="37:37" ht="12.75">
      <c r="AK64066" s="121"/>
    </row>
    <row r="64067" spans="37:37" ht="12.75">
      <c r="AK64067" s="121"/>
    </row>
    <row r="64068" spans="37:37" ht="12.75">
      <c r="AK64068" s="121"/>
    </row>
    <row r="64069" spans="37:37" ht="12.75">
      <c r="AK64069" s="121"/>
    </row>
    <row r="64070" spans="37:37" ht="12.75">
      <c r="AK64070" s="121"/>
    </row>
    <row r="64071" spans="37:37" ht="12.75">
      <c r="AK64071" s="121"/>
    </row>
    <row r="64072" spans="37:37" ht="12.75">
      <c r="AK64072" s="121"/>
    </row>
    <row r="64073" spans="37:37" ht="12.75">
      <c r="AK64073" s="121"/>
    </row>
    <row r="64074" spans="37:37" ht="12.75">
      <c r="AK64074" s="121"/>
    </row>
    <row r="64075" spans="37:37" ht="12.75">
      <c r="AK64075" s="121"/>
    </row>
    <row r="64076" spans="37:37" ht="12.75">
      <c r="AK64076" s="121"/>
    </row>
    <row r="64077" spans="37:37" ht="12.75">
      <c r="AK64077" s="121"/>
    </row>
    <row r="64078" spans="37:37" ht="12.75">
      <c r="AK64078" s="121"/>
    </row>
    <row r="64079" spans="37:37" ht="12.75">
      <c r="AK64079" s="121"/>
    </row>
    <row r="64080" spans="37:37" ht="12.75">
      <c r="AK64080" s="121"/>
    </row>
    <row r="64081" spans="37:37" ht="12.75">
      <c r="AK64081" s="121"/>
    </row>
    <row r="64082" spans="37:37" ht="12.75">
      <c r="AK64082" s="121"/>
    </row>
    <row r="64083" spans="37:37" ht="12.75">
      <c r="AK64083" s="121"/>
    </row>
    <row r="64084" spans="37:37" ht="12.75">
      <c r="AK64084" s="121"/>
    </row>
    <row r="64085" spans="37:37" ht="12.75">
      <c r="AK64085" s="121"/>
    </row>
    <row r="64086" spans="37:37" ht="12.75">
      <c r="AK64086" s="121"/>
    </row>
    <row r="64087" spans="37:37" ht="12.75">
      <c r="AK64087" s="121"/>
    </row>
    <row r="64088" spans="37:37" ht="12.75">
      <c r="AK64088" s="121"/>
    </row>
    <row r="64089" spans="37:37" ht="12.75">
      <c r="AK64089" s="121"/>
    </row>
    <row r="64090" spans="37:37" ht="12.75">
      <c r="AK64090" s="121"/>
    </row>
    <row r="64091" spans="37:37" ht="12.75">
      <c r="AK64091" s="121"/>
    </row>
    <row r="64092" spans="37:37" ht="12.75">
      <c r="AK64092" s="121"/>
    </row>
    <row r="64093" spans="37:37" ht="12.75">
      <c r="AK64093" s="121"/>
    </row>
    <row r="64094" spans="37:37" ht="12.75">
      <c r="AK64094" s="121"/>
    </row>
    <row r="64095" spans="37:37" ht="12.75">
      <c r="AK64095" s="121"/>
    </row>
    <row r="64096" spans="37:37" ht="12.75">
      <c r="AK64096" s="121"/>
    </row>
    <row r="64097" spans="37:37" ht="12.75">
      <c r="AK64097" s="121"/>
    </row>
    <row r="64098" spans="37:37" ht="12.75">
      <c r="AK64098" s="121"/>
    </row>
    <row r="64099" spans="37:37" ht="12.75">
      <c r="AK64099" s="121"/>
    </row>
    <row r="64100" spans="37:37" ht="12.75">
      <c r="AK64100" s="121"/>
    </row>
    <row r="64101" spans="37:37" ht="12.75">
      <c r="AK64101" s="121"/>
    </row>
    <row r="64102" spans="37:37" ht="12.75">
      <c r="AK64102" s="121"/>
    </row>
    <row r="64103" spans="37:37" ht="12.75">
      <c r="AK64103" s="121"/>
    </row>
    <row r="64104" spans="37:37" ht="12.75">
      <c r="AK64104" s="121"/>
    </row>
    <row r="64105" spans="37:37" ht="12.75">
      <c r="AK64105" s="121"/>
    </row>
    <row r="64106" spans="37:37" ht="12.75">
      <c r="AK64106" s="121"/>
    </row>
    <row r="64107" spans="37:37" ht="12.75">
      <c r="AK64107" s="121"/>
    </row>
    <row r="64108" spans="37:37" ht="12.75">
      <c r="AK64108" s="121"/>
    </row>
    <row r="64109" spans="37:37" ht="12.75">
      <c r="AK64109" s="121"/>
    </row>
    <row r="64110" spans="37:37" ht="12.75">
      <c r="AK64110" s="121"/>
    </row>
    <row r="64111" spans="37:37" ht="12.75">
      <c r="AK64111" s="121"/>
    </row>
    <row r="64112" spans="37:37" ht="12.75">
      <c r="AK64112" s="121"/>
    </row>
    <row r="64113" spans="37:37" ht="12.75">
      <c r="AK64113" s="121"/>
    </row>
    <row r="64114" spans="37:37" ht="12.75">
      <c r="AK64114" s="121"/>
    </row>
    <row r="64115" spans="37:37" ht="12.75">
      <c r="AK64115" s="121"/>
    </row>
    <row r="64116" spans="37:37" ht="12.75">
      <c r="AK64116" s="121"/>
    </row>
    <row r="64117" spans="37:37" ht="12.75">
      <c r="AK64117" s="121"/>
    </row>
    <row r="64118" spans="37:37" ht="12.75">
      <c r="AK64118" s="121"/>
    </row>
    <row r="64119" spans="37:37" ht="12.75">
      <c r="AK64119" s="121"/>
    </row>
    <row r="64120" spans="37:37" ht="12.75">
      <c r="AK64120" s="121"/>
    </row>
    <row r="64121" spans="37:37" ht="12.75">
      <c r="AK64121" s="121"/>
    </row>
    <row r="64122" spans="37:37" ht="12.75">
      <c r="AK64122" s="121"/>
    </row>
    <row r="64123" spans="37:37" ht="12.75">
      <c r="AK64123" s="121"/>
    </row>
    <row r="64124" spans="37:37" ht="12.75">
      <c r="AK64124" s="121"/>
    </row>
    <row r="64125" spans="37:37" ht="12.75">
      <c r="AK64125" s="121"/>
    </row>
    <row r="64126" spans="37:37" ht="12.75">
      <c r="AK64126" s="121"/>
    </row>
    <row r="64127" spans="37:37" ht="12.75">
      <c r="AK64127" s="121"/>
    </row>
    <row r="64128" spans="37:37" ht="12.75">
      <c r="AK64128" s="121"/>
    </row>
    <row r="64129" spans="37:37" ht="12.75">
      <c r="AK64129" s="121"/>
    </row>
    <row r="64130" spans="37:37" ht="12.75">
      <c r="AK64130" s="121"/>
    </row>
    <row r="64131" spans="37:37" ht="12.75">
      <c r="AK64131" s="121"/>
    </row>
    <row r="64132" spans="37:37" ht="12.75">
      <c r="AK64132" s="121"/>
    </row>
    <row r="64133" spans="37:37" ht="12.75">
      <c r="AK64133" s="121"/>
    </row>
    <row r="64134" spans="37:37" ht="12.75">
      <c r="AK64134" s="121"/>
    </row>
    <row r="64135" spans="37:37" ht="12.75">
      <c r="AK64135" s="121"/>
    </row>
    <row r="64136" spans="37:37" ht="12.75">
      <c r="AK64136" s="121"/>
    </row>
    <row r="64137" spans="37:37" ht="12.75">
      <c r="AK64137" s="121"/>
    </row>
    <row r="64138" spans="37:37" ht="12.75">
      <c r="AK64138" s="121"/>
    </row>
    <row r="64139" spans="37:37" ht="12.75">
      <c r="AK64139" s="121"/>
    </row>
    <row r="64140" spans="37:37" ht="12.75">
      <c r="AK64140" s="121"/>
    </row>
    <row r="64141" spans="37:37" ht="12.75">
      <c r="AK64141" s="121"/>
    </row>
    <row r="64142" spans="37:37" ht="12.75">
      <c r="AK64142" s="121"/>
    </row>
    <row r="64143" spans="37:37" ht="12.75">
      <c r="AK64143" s="121"/>
    </row>
    <row r="64144" spans="37:37" ht="12.75">
      <c r="AK64144" s="121"/>
    </row>
    <row r="64145" spans="37:37" ht="12.75">
      <c r="AK64145" s="121"/>
    </row>
    <row r="64146" spans="37:37" ht="12.75">
      <c r="AK64146" s="121"/>
    </row>
    <row r="64147" spans="37:37" ht="12.75">
      <c r="AK64147" s="121"/>
    </row>
    <row r="64148" spans="37:37" ht="12.75">
      <c r="AK64148" s="121"/>
    </row>
    <row r="64149" spans="37:37" ht="12.75">
      <c r="AK64149" s="121"/>
    </row>
    <row r="64150" spans="37:37" ht="12.75">
      <c r="AK64150" s="121"/>
    </row>
    <row r="64151" spans="37:37" ht="12.75">
      <c r="AK64151" s="121"/>
    </row>
    <row r="64152" spans="37:37" ht="12.75">
      <c r="AK64152" s="121"/>
    </row>
    <row r="64153" spans="37:37" ht="12.75">
      <c r="AK64153" s="121"/>
    </row>
    <row r="64154" spans="37:37" ht="12.75">
      <c r="AK64154" s="121"/>
    </row>
    <row r="64155" spans="37:37" ht="12.75">
      <c r="AK64155" s="121"/>
    </row>
    <row r="64156" spans="37:37" ht="12.75">
      <c r="AK64156" s="121"/>
    </row>
    <row r="64157" spans="37:37" ht="12.75">
      <c r="AK64157" s="121"/>
    </row>
    <row r="64158" spans="37:37" ht="12.75">
      <c r="AK64158" s="121"/>
    </row>
    <row r="64159" spans="37:37" ht="12.75">
      <c r="AK64159" s="121"/>
    </row>
    <row r="64160" spans="37:37" ht="12.75">
      <c r="AK64160" s="121"/>
    </row>
    <row r="64161" spans="37:37" ht="12.75">
      <c r="AK64161" s="121"/>
    </row>
    <row r="64162" spans="37:37" ht="12.75">
      <c r="AK64162" s="121"/>
    </row>
    <row r="64163" spans="37:37" ht="12.75">
      <c r="AK64163" s="121"/>
    </row>
    <row r="64164" spans="37:37" ht="12.75">
      <c r="AK64164" s="121"/>
    </row>
    <row r="64165" spans="37:37" ht="12.75">
      <c r="AK64165" s="121"/>
    </row>
    <row r="64166" spans="37:37" ht="12.75">
      <c r="AK64166" s="121"/>
    </row>
    <row r="64167" spans="37:37" ht="12.75">
      <c r="AK64167" s="121"/>
    </row>
    <row r="64168" spans="37:37" ht="12.75">
      <c r="AK64168" s="121"/>
    </row>
    <row r="64169" spans="37:37" ht="12.75">
      <c r="AK64169" s="121"/>
    </row>
    <row r="64170" spans="37:37" ht="12.75">
      <c r="AK64170" s="121"/>
    </row>
    <row r="64171" spans="37:37" ht="12.75">
      <c r="AK64171" s="121"/>
    </row>
    <row r="64172" spans="37:37" ht="12.75">
      <c r="AK64172" s="121"/>
    </row>
    <row r="64173" spans="37:37" ht="12.75">
      <c r="AK64173" s="121"/>
    </row>
    <row r="64174" spans="37:37" ht="12.75">
      <c r="AK64174" s="121"/>
    </row>
    <row r="64175" spans="37:37" ht="12.75">
      <c r="AK64175" s="121"/>
    </row>
    <row r="64176" spans="37:37" ht="12.75">
      <c r="AK64176" s="121"/>
    </row>
    <row r="64177" spans="37:37" ht="12.75">
      <c r="AK64177" s="121"/>
    </row>
    <row r="64178" spans="37:37" ht="12.75">
      <c r="AK64178" s="121"/>
    </row>
    <row r="64179" spans="37:37" ht="12.75">
      <c r="AK64179" s="121"/>
    </row>
    <row r="64180" spans="37:37" ht="12.75">
      <c r="AK64180" s="121"/>
    </row>
    <row r="64181" spans="37:37" ht="12.75">
      <c r="AK64181" s="121"/>
    </row>
    <row r="64182" spans="37:37" ht="12.75">
      <c r="AK64182" s="121"/>
    </row>
    <row r="64183" spans="37:37" ht="12.75">
      <c r="AK64183" s="121"/>
    </row>
    <row r="64184" spans="37:37" ht="12.75">
      <c r="AK64184" s="121"/>
    </row>
    <row r="64185" spans="37:37" ht="12.75">
      <c r="AK64185" s="121"/>
    </row>
    <row r="64186" spans="37:37" ht="12.75">
      <c r="AK64186" s="121"/>
    </row>
    <row r="64187" spans="37:37" ht="12.75">
      <c r="AK64187" s="121"/>
    </row>
    <row r="64188" spans="37:37" ht="12.75">
      <c r="AK64188" s="121"/>
    </row>
    <row r="64189" spans="37:37" ht="12.75">
      <c r="AK64189" s="121"/>
    </row>
    <row r="64190" spans="37:37" ht="12.75">
      <c r="AK64190" s="121"/>
    </row>
    <row r="64191" spans="37:37" ht="12.75">
      <c r="AK64191" s="121"/>
    </row>
    <row r="64192" spans="37:37" ht="12.75">
      <c r="AK64192" s="121"/>
    </row>
    <row r="64193" spans="37:37" ht="12.75">
      <c r="AK64193" s="121"/>
    </row>
    <row r="64194" spans="37:37" ht="12.75">
      <c r="AK64194" s="121"/>
    </row>
    <row r="64195" spans="37:37" ht="12.75">
      <c r="AK64195" s="121"/>
    </row>
    <row r="64196" spans="37:37" ht="12.75">
      <c r="AK64196" s="121"/>
    </row>
    <row r="64197" spans="37:37" ht="12.75">
      <c r="AK64197" s="121"/>
    </row>
    <row r="64198" spans="37:37" ht="12.75">
      <c r="AK64198" s="121"/>
    </row>
    <row r="64199" spans="37:37" ht="12.75">
      <c r="AK64199" s="121"/>
    </row>
    <row r="64200" spans="37:37" ht="12.75">
      <c r="AK64200" s="121"/>
    </row>
    <row r="64201" spans="37:37" ht="12.75">
      <c r="AK64201" s="121"/>
    </row>
    <row r="64202" spans="37:37" ht="12.75">
      <c r="AK64202" s="121"/>
    </row>
    <row r="64203" spans="37:37" ht="12.75">
      <c r="AK64203" s="121"/>
    </row>
    <row r="64204" spans="37:37" ht="12.75">
      <c r="AK64204" s="121"/>
    </row>
    <row r="64205" spans="37:37" ht="12.75">
      <c r="AK64205" s="121"/>
    </row>
    <row r="64206" spans="37:37" ht="12.75">
      <c r="AK64206" s="121"/>
    </row>
    <row r="64207" spans="37:37" ht="12.75">
      <c r="AK64207" s="121"/>
    </row>
    <row r="64208" spans="37:37" ht="12.75">
      <c r="AK64208" s="121"/>
    </row>
    <row r="64209" spans="37:37" ht="12.75">
      <c r="AK64209" s="121"/>
    </row>
    <row r="64210" spans="37:37" ht="12.75">
      <c r="AK64210" s="121"/>
    </row>
    <row r="64211" spans="37:37" ht="12.75">
      <c r="AK64211" s="121"/>
    </row>
    <row r="64212" spans="37:37" ht="12.75">
      <c r="AK64212" s="121"/>
    </row>
    <row r="64213" spans="37:37" ht="12.75">
      <c r="AK64213" s="121"/>
    </row>
    <row r="64214" spans="37:37" ht="12.75">
      <c r="AK64214" s="121"/>
    </row>
    <row r="64215" spans="37:37" ht="12.75">
      <c r="AK64215" s="121"/>
    </row>
    <row r="64216" spans="37:37" ht="12.75">
      <c r="AK64216" s="121"/>
    </row>
    <row r="64217" spans="37:37" ht="12.75">
      <c r="AK64217" s="121"/>
    </row>
    <row r="64218" spans="37:37" ht="12.75">
      <c r="AK64218" s="121"/>
    </row>
    <row r="64219" spans="37:37" ht="12.75">
      <c r="AK64219" s="121"/>
    </row>
    <row r="64220" spans="37:37" ht="12.75">
      <c r="AK64220" s="121"/>
    </row>
    <row r="64221" spans="37:37" ht="12.75">
      <c r="AK64221" s="121"/>
    </row>
    <row r="64222" spans="37:37" ht="12.75">
      <c r="AK64222" s="121"/>
    </row>
    <row r="64223" spans="37:37" ht="12.75">
      <c r="AK64223" s="121"/>
    </row>
    <row r="64224" spans="37:37" ht="12.75">
      <c r="AK64224" s="121"/>
    </row>
    <row r="64225" spans="37:37" ht="12.75">
      <c r="AK64225" s="121"/>
    </row>
    <row r="64226" spans="37:37" ht="12.75">
      <c r="AK64226" s="121"/>
    </row>
    <row r="64227" spans="37:37" ht="12.75">
      <c r="AK64227" s="121"/>
    </row>
    <row r="64228" spans="37:37" ht="12.75">
      <c r="AK64228" s="121"/>
    </row>
    <row r="64229" spans="37:37" ht="12.75">
      <c r="AK64229" s="121"/>
    </row>
    <row r="64230" spans="37:37" ht="12.75">
      <c r="AK64230" s="121"/>
    </row>
    <row r="64231" spans="37:37" ht="12.75">
      <c r="AK64231" s="121"/>
    </row>
    <row r="64232" spans="37:37" ht="12.75">
      <c r="AK64232" s="121"/>
    </row>
    <row r="64233" spans="37:37" ht="12.75">
      <c r="AK64233" s="121"/>
    </row>
    <row r="64234" spans="37:37" ht="12.75">
      <c r="AK64234" s="121"/>
    </row>
    <row r="64235" spans="37:37" ht="12.75">
      <c r="AK64235" s="121"/>
    </row>
    <row r="64236" spans="37:37" ht="12.75">
      <c r="AK64236" s="121"/>
    </row>
    <row r="64237" spans="37:37" ht="12.75">
      <c r="AK64237" s="121"/>
    </row>
    <row r="64238" spans="37:37" ht="12.75">
      <c r="AK64238" s="121"/>
    </row>
    <row r="64239" spans="37:37" ht="12.75">
      <c r="AK64239" s="121"/>
    </row>
    <row r="64240" spans="37:37" ht="12.75">
      <c r="AK64240" s="121"/>
    </row>
    <row r="64241" spans="37:37" ht="12.75">
      <c r="AK64241" s="121"/>
    </row>
    <row r="64242" spans="37:37" ht="12.75">
      <c r="AK64242" s="121"/>
    </row>
    <row r="64243" spans="37:37" ht="12.75">
      <c r="AK64243" s="121"/>
    </row>
    <row r="64244" spans="37:37" ht="12.75">
      <c r="AK64244" s="121"/>
    </row>
    <row r="64245" spans="37:37" ht="12.75">
      <c r="AK64245" s="121"/>
    </row>
    <row r="64246" spans="37:37" ht="12.75">
      <c r="AK64246" s="121"/>
    </row>
    <row r="64247" spans="37:37" ht="12.75">
      <c r="AK64247" s="121"/>
    </row>
    <row r="64248" spans="37:37" ht="12.75">
      <c r="AK64248" s="121"/>
    </row>
    <row r="64249" spans="37:37" ht="12.75">
      <c r="AK64249" s="121"/>
    </row>
    <row r="64250" spans="37:37" ht="12.75">
      <c r="AK64250" s="121"/>
    </row>
    <row r="64251" spans="37:37" ht="12.75">
      <c r="AK64251" s="121"/>
    </row>
    <row r="64252" spans="37:37" ht="12.75">
      <c r="AK64252" s="121"/>
    </row>
    <row r="64253" spans="37:37" ht="12.75">
      <c r="AK64253" s="121"/>
    </row>
    <row r="64254" spans="37:37" ht="12.75">
      <c r="AK64254" s="121"/>
    </row>
    <row r="64255" spans="37:37" ht="12.75">
      <c r="AK64255" s="121"/>
    </row>
    <row r="64256" spans="37:37" ht="12.75">
      <c r="AK64256" s="121"/>
    </row>
    <row r="64257" spans="37:37" ht="12.75">
      <c r="AK64257" s="121"/>
    </row>
    <row r="64258" spans="37:37" ht="12.75">
      <c r="AK64258" s="121"/>
    </row>
    <row r="64259" spans="37:37" ht="12.75">
      <c r="AK64259" s="121"/>
    </row>
    <row r="64260" spans="37:37" ht="12.75">
      <c r="AK64260" s="121"/>
    </row>
    <row r="64261" spans="37:37" ht="12.75">
      <c r="AK64261" s="121"/>
    </row>
    <row r="64262" spans="37:37" ht="12.75">
      <c r="AK64262" s="121"/>
    </row>
    <row r="64263" spans="37:37" ht="12.75">
      <c r="AK64263" s="121"/>
    </row>
    <row r="64264" spans="37:37" ht="12.75">
      <c r="AK64264" s="121"/>
    </row>
    <row r="64265" spans="37:37" ht="12.75">
      <c r="AK64265" s="121"/>
    </row>
    <row r="64266" spans="37:37" ht="12.75">
      <c r="AK64266" s="121"/>
    </row>
    <row r="64267" spans="37:37" ht="12.75">
      <c r="AK64267" s="121"/>
    </row>
    <row r="64268" spans="37:37" ht="12.75">
      <c r="AK64268" s="121"/>
    </row>
    <row r="64269" spans="37:37" ht="12.75">
      <c r="AK64269" s="121"/>
    </row>
    <row r="64270" spans="37:37" ht="12.75">
      <c r="AK64270" s="121"/>
    </row>
    <row r="64271" spans="37:37" ht="12.75">
      <c r="AK64271" s="121"/>
    </row>
    <row r="64272" spans="37:37" ht="12.75">
      <c r="AK64272" s="121"/>
    </row>
    <row r="64273" spans="37:37" ht="12.75">
      <c r="AK64273" s="121"/>
    </row>
    <row r="64274" spans="37:37" ht="12.75">
      <c r="AK64274" s="121"/>
    </row>
    <row r="64275" spans="37:37" ht="12.75">
      <c r="AK64275" s="121"/>
    </row>
    <row r="64276" spans="37:37" ht="12.75">
      <c r="AK64276" s="121"/>
    </row>
    <row r="64277" spans="37:37" ht="12.75">
      <c r="AK64277" s="121"/>
    </row>
    <row r="64278" spans="37:37" ht="12.75">
      <c r="AK64278" s="121"/>
    </row>
    <row r="64279" spans="37:37" ht="12.75">
      <c r="AK64279" s="121"/>
    </row>
    <row r="64280" spans="37:37" ht="12.75">
      <c r="AK64280" s="121"/>
    </row>
    <row r="64281" spans="37:37" ht="12.75">
      <c r="AK64281" s="121"/>
    </row>
    <row r="64282" spans="37:37" ht="12.75">
      <c r="AK64282" s="121"/>
    </row>
    <row r="64283" spans="37:37" ht="12.75">
      <c r="AK64283" s="121"/>
    </row>
    <row r="64284" spans="37:37" ht="12.75">
      <c r="AK64284" s="121"/>
    </row>
    <row r="64285" spans="37:37" ht="12.75">
      <c r="AK64285" s="121"/>
    </row>
    <row r="64286" spans="37:37" ht="12.75">
      <c r="AK64286" s="121"/>
    </row>
    <row r="64287" spans="37:37" ht="12.75">
      <c r="AK64287" s="121"/>
    </row>
    <row r="64288" spans="37:37" ht="12.75">
      <c r="AK64288" s="121"/>
    </row>
    <row r="64289" spans="37:37" ht="12.75">
      <c r="AK64289" s="121"/>
    </row>
    <row r="64290" spans="37:37" ht="12.75">
      <c r="AK64290" s="121"/>
    </row>
    <row r="64291" spans="37:37" ht="12.75">
      <c r="AK64291" s="121"/>
    </row>
    <row r="64292" spans="37:37" ht="12.75">
      <c r="AK64292" s="121"/>
    </row>
    <row r="64293" spans="37:37" ht="12.75">
      <c r="AK64293" s="121"/>
    </row>
    <row r="64294" spans="37:37" ht="12.75">
      <c r="AK64294" s="121"/>
    </row>
    <row r="64295" spans="37:37" ht="12.75">
      <c r="AK64295" s="121"/>
    </row>
    <row r="64296" spans="37:37" ht="12.75">
      <c r="AK64296" s="121"/>
    </row>
    <row r="64297" spans="37:37" ht="12.75">
      <c r="AK64297" s="121"/>
    </row>
    <row r="64298" spans="37:37" ht="12.75">
      <c r="AK64298" s="121"/>
    </row>
    <row r="64299" spans="37:37" ht="12.75">
      <c r="AK64299" s="121"/>
    </row>
    <row r="64300" spans="37:37" ht="12.75">
      <c r="AK64300" s="121"/>
    </row>
    <row r="64301" spans="37:37" ht="12.75">
      <c r="AK64301" s="121"/>
    </row>
    <row r="64302" spans="37:37" ht="12.75">
      <c r="AK64302" s="121"/>
    </row>
    <row r="64303" spans="37:37" ht="12.75">
      <c r="AK64303" s="121"/>
    </row>
    <row r="64304" spans="37:37" ht="12.75">
      <c r="AK64304" s="121"/>
    </row>
    <row r="64305" spans="37:37" ht="12.75">
      <c r="AK64305" s="121"/>
    </row>
    <row r="64306" spans="37:37" ht="12.75">
      <c r="AK64306" s="121"/>
    </row>
    <row r="64307" spans="37:37" ht="12.75">
      <c r="AK64307" s="121"/>
    </row>
    <row r="64308" spans="37:37" ht="12.75">
      <c r="AK64308" s="121"/>
    </row>
    <row r="64309" spans="37:37" ht="12.75">
      <c r="AK64309" s="121"/>
    </row>
    <row r="64310" spans="37:37" ht="12.75">
      <c r="AK64310" s="121"/>
    </row>
    <row r="64311" spans="37:37" ht="12.75">
      <c r="AK64311" s="121"/>
    </row>
    <row r="64312" spans="37:37" ht="12.75">
      <c r="AK64312" s="121"/>
    </row>
    <row r="64313" spans="37:37" ht="12.75">
      <c r="AK64313" s="121"/>
    </row>
    <row r="64314" spans="37:37" ht="12.75">
      <c r="AK64314" s="121"/>
    </row>
    <row r="64315" spans="37:37" ht="12.75">
      <c r="AK64315" s="121"/>
    </row>
    <row r="64316" spans="37:37" ht="12.75">
      <c r="AK64316" s="121"/>
    </row>
    <row r="64317" spans="37:37" ht="12.75">
      <c r="AK64317" s="121"/>
    </row>
    <row r="64318" spans="37:37" ht="12.75">
      <c r="AK64318" s="121"/>
    </row>
    <row r="64319" spans="37:37" ht="12.75">
      <c r="AK64319" s="121"/>
    </row>
    <row r="64320" spans="37:37" ht="12.75">
      <c r="AK64320" s="121"/>
    </row>
    <row r="64321" spans="37:37" ht="12.75">
      <c r="AK64321" s="121"/>
    </row>
    <row r="64322" spans="37:37" ht="12.75">
      <c r="AK64322" s="121"/>
    </row>
    <row r="64323" spans="37:37" ht="12.75">
      <c r="AK64323" s="121"/>
    </row>
    <row r="64324" spans="37:37" ht="12.75">
      <c r="AK64324" s="121"/>
    </row>
    <row r="64325" spans="37:37" ht="12.75">
      <c r="AK64325" s="121"/>
    </row>
    <row r="64326" spans="37:37" ht="12.75">
      <c r="AK64326" s="121"/>
    </row>
    <row r="64327" spans="37:37" ht="12.75">
      <c r="AK64327" s="121"/>
    </row>
    <row r="64328" spans="37:37" ht="12.75">
      <c r="AK64328" s="121"/>
    </row>
    <row r="64329" spans="37:37" ht="12.75">
      <c r="AK64329" s="121"/>
    </row>
    <row r="64330" spans="37:37" ht="12.75">
      <c r="AK64330" s="121"/>
    </row>
    <row r="64331" spans="37:37" ht="12.75">
      <c r="AK64331" s="121"/>
    </row>
    <row r="64332" spans="37:37" ht="12.75">
      <c r="AK64332" s="121"/>
    </row>
    <row r="64333" spans="37:37" ht="12.75">
      <c r="AK64333" s="121"/>
    </row>
    <row r="64334" spans="37:37" ht="12.75">
      <c r="AK64334" s="121"/>
    </row>
    <row r="64335" spans="37:37" ht="12.75">
      <c r="AK64335" s="121"/>
    </row>
    <row r="64336" spans="37:37" ht="12.75">
      <c r="AK64336" s="121"/>
    </row>
    <row r="64337" spans="37:37" ht="12.75">
      <c r="AK64337" s="121"/>
    </row>
    <row r="64338" spans="37:37" ht="12.75">
      <c r="AK64338" s="121"/>
    </row>
    <row r="64339" spans="37:37" ht="12.75">
      <c r="AK64339" s="121"/>
    </row>
    <row r="64340" spans="37:37" ht="12.75">
      <c r="AK64340" s="121"/>
    </row>
    <row r="64341" spans="37:37" ht="12.75">
      <c r="AK64341" s="121"/>
    </row>
    <row r="64342" spans="37:37" ht="12.75">
      <c r="AK64342" s="121"/>
    </row>
    <row r="64343" spans="37:37" ht="12.75">
      <c r="AK64343" s="121"/>
    </row>
    <row r="64344" spans="37:37" ht="12.75">
      <c r="AK64344" s="121"/>
    </row>
    <row r="64345" spans="37:37" ht="12.75">
      <c r="AK64345" s="121"/>
    </row>
    <row r="64346" spans="37:37" ht="12.75">
      <c r="AK64346" s="121"/>
    </row>
    <row r="64347" spans="37:37" ht="12.75">
      <c r="AK64347" s="121"/>
    </row>
    <row r="64348" spans="37:37" ht="12.75">
      <c r="AK64348" s="121"/>
    </row>
    <row r="64349" spans="37:37" ht="12.75">
      <c r="AK64349" s="121"/>
    </row>
    <row r="64350" spans="37:37" ht="12.75">
      <c r="AK64350" s="121"/>
    </row>
    <row r="64351" spans="37:37" ht="12.75">
      <c r="AK64351" s="121"/>
    </row>
    <row r="64352" spans="37:37" ht="12.75">
      <c r="AK64352" s="121"/>
    </row>
    <row r="64353" spans="37:37" ht="12.75">
      <c r="AK64353" s="121"/>
    </row>
    <row r="64354" spans="37:37" ht="12.75">
      <c r="AK64354" s="121"/>
    </row>
    <row r="64355" spans="37:37" ht="12.75">
      <c r="AK64355" s="121"/>
    </row>
    <row r="64356" spans="37:37" ht="12.75">
      <c r="AK64356" s="121"/>
    </row>
    <row r="64357" spans="37:37" ht="12.75">
      <c r="AK64357" s="121"/>
    </row>
    <row r="64358" spans="37:37" ht="12.75">
      <c r="AK64358" s="121"/>
    </row>
    <row r="64359" spans="37:37" ht="12.75">
      <c r="AK64359" s="121"/>
    </row>
    <row r="64360" spans="37:37" ht="12.75">
      <c r="AK64360" s="121"/>
    </row>
    <row r="64361" spans="37:37" ht="12.75">
      <c r="AK64361" s="121"/>
    </row>
    <row r="64362" spans="37:37" ht="12.75">
      <c r="AK64362" s="121"/>
    </row>
    <row r="64363" spans="37:37" ht="12.75">
      <c r="AK64363" s="121"/>
    </row>
    <row r="64364" spans="37:37" ht="12.75">
      <c r="AK64364" s="121"/>
    </row>
    <row r="64365" spans="37:37" ht="12.75">
      <c r="AK64365" s="121"/>
    </row>
    <row r="64366" spans="37:37" ht="12.75">
      <c r="AK64366" s="121"/>
    </row>
    <row r="64367" spans="37:37" ht="12.75">
      <c r="AK64367" s="121"/>
    </row>
    <row r="64368" spans="37:37" ht="12.75">
      <c r="AK64368" s="121"/>
    </row>
    <row r="64369" spans="37:37" ht="12.75">
      <c r="AK64369" s="121"/>
    </row>
    <row r="64370" spans="37:37" ht="12.75">
      <c r="AK64370" s="121"/>
    </row>
    <row r="64371" spans="37:37" ht="12.75">
      <c r="AK64371" s="121"/>
    </row>
    <row r="64372" spans="37:37" ht="12.75">
      <c r="AK64372" s="121"/>
    </row>
    <row r="64373" spans="37:37" ht="12.75">
      <c r="AK64373" s="121"/>
    </row>
    <row r="64374" spans="37:37" ht="12.75">
      <c r="AK64374" s="121"/>
    </row>
    <row r="64375" spans="37:37" ht="12.75">
      <c r="AK64375" s="121"/>
    </row>
    <row r="64376" spans="37:37" ht="12.75">
      <c r="AK64376" s="121"/>
    </row>
    <row r="64377" spans="37:37" ht="12.75">
      <c r="AK64377" s="121"/>
    </row>
    <row r="64378" spans="37:37" ht="12.75">
      <c r="AK64378" s="121"/>
    </row>
    <row r="64379" spans="37:37" ht="12.75">
      <c r="AK64379" s="121"/>
    </row>
    <row r="64380" spans="37:37" ht="12.75">
      <c r="AK64380" s="121"/>
    </row>
    <row r="64381" spans="37:37" ht="12.75">
      <c r="AK64381" s="121"/>
    </row>
    <row r="64382" spans="37:37" ht="12.75">
      <c r="AK64382" s="121"/>
    </row>
    <row r="64383" spans="37:37" ht="12.75">
      <c r="AK64383" s="121"/>
    </row>
    <row r="64384" spans="37:37" ht="12.75">
      <c r="AK64384" s="121"/>
    </row>
    <row r="64385" spans="37:37" ht="12.75">
      <c r="AK64385" s="121"/>
    </row>
    <row r="64386" spans="37:37" ht="12.75">
      <c r="AK64386" s="121"/>
    </row>
    <row r="64387" spans="37:37" ht="12.75">
      <c r="AK64387" s="121"/>
    </row>
    <row r="64388" spans="37:37" ht="12.75">
      <c r="AK64388" s="121"/>
    </row>
    <row r="64389" spans="37:37" ht="12.75">
      <c r="AK64389" s="121"/>
    </row>
    <row r="64390" spans="37:37" ht="12.75">
      <c r="AK64390" s="121"/>
    </row>
    <row r="64391" spans="37:37" ht="12.75">
      <c r="AK64391" s="121"/>
    </row>
    <row r="64392" spans="37:37" ht="12.75">
      <c r="AK64392" s="121"/>
    </row>
    <row r="64393" spans="37:37" ht="12.75">
      <c r="AK64393" s="121"/>
    </row>
    <row r="64394" spans="37:37" ht="12.75">
      <c r="AK64394" s="121"/>
    </row>
    <row r="64395" spans="37:37" ht="12.75">
      <c r="AK64395" s="121"/>
    </row>
    <row r="64396" spans="37:37" ht="12.75">
      <c r="AK64396" s="121"/>
    </row>
    <row r="64397" spans="37:37" ht="12.75">
      <c r="AK64397" s="121"/>
    </row>
    <row r="64398" spans="37:37" ht="12.75">
      <c r="AK64398" s="121"/>
    </row>
    <row r="64399" spans="37:37" ht="12.75">
      <c r="AK64399" s="121"/>
    </row>
    <row r="64400" spans="37:37" ht="12.75">
      <c r="AK64400" s="121"/>
    </row>
    <row r="64401" spans="37:37" ht="12.75">
      <c r="AK64401" s="121"/>
    </row>
    <row r="64402" spans="37:37" ht="12.75">
      <c r="AK64402" s="121"/>
    </row>
    <row r="64403" spans="37:37" ht="12.75">
      <c r="AK64403" s="121"/>
    </row>
    <row r="64404" spans="37:37" ht="12.75">
      <c r="AK64404" s="121"/>
    </row>
    <row r="64405" spans="37:37" ht="12.75">
      <c r="AK64405" s="121"/>
    </row>
    <row r="64406" spans="37:37" ht="12.75">
      <c r="AK64406" s="121"/>
    </row>
    <row r="64407" spans="37:37" ht="12.75">
      <c r="AK64407" s="121"/>
    </row>
    <row r="64408" spans="37:37" ht="12.75">
      <c r="AK64408" s="121"/>
    </row>
    <row r="64409" spans="37:37" ht="12.75">
      <c r="AK64409" s="121"/>
    </row>
    <row r="64410" spans="37:37" ht="12.75">
      <c r="AK64410" s="121"/>
    </row>
    <row r="64411" spans="37:37" ht="12.75">
      <c r="AK64411" s="121"/>
    </row>
    <row r="64412" spans="37:37" ht="12.75">
      <c r="AK64412" s="121"/>
    </row>
    <row r="64413" spans="37:37" ht="12.75">
      <c r="AK64413" s="121"/>
    </row>
    <row r="64414" spans="37:37" ht="12.75">
      <c r="AK64414" s="121"/>
    </row>
    <row r="64415" spans="37:37" ht="12.75">
      <c r="AK64415" s="121"/>
    </row>
    <row r="64416" spans="37:37" ht="12.75">
      <c r="AK64416" s="121"/>
    </row>
    <row r="64417" spans="37:37" ht="12.75">
      <c r="AK64417" s="121"/>
    </row>
    <row r="64418" spans="37:37" ht="12.75">
      <c r="AK64418" s="121"/>
    </row>
    <row r="64419" spans="37:37" ht="12.75">
      <c r="AK64419" s="121"/>
    </row>
    <row r="64420" spans="37:37" ht="12.75">
      <c r="AK64420" s="121"/>
    </row>
    <row r="64421" spans="37:37" ht="12.75">
      <c r="AK64421" s="121"/>
    </row>
    <row r="64422" spans="37:37" ht="12.75">
      <c r="AK64422" s="121"/>
    </row>
    <row r="64423" spans="37:37" ht="12.75">
      <c r="AK64423" s="121"/>
    </row>
    <row r="64424" spans="37:37" ht="12.75">
      <c r="AK64424" s="121"/>
    </row>
    <row r="64425" spans="37:37" ht="12.75">
      <c r="AK64425" s="121"/>
    </row>
    <row r="64426" spans="37:37" ht="12.75">
      <c r="AK64426" s="121"/>
    </row>
    <row r="64427" spans="37:37" ht="12.75">
      <c r="AK64427" s="121"/>
    </row>
    <row r="64428" spans="37:37" ht="12.75">
      <c r="AK64428" s="121"/>
    </row>
    <row r="64429" spans="37:37" ht="12.75">
      <c r="AK64429" s="121"/>
    </row>
    <row r="64430" spans="37:37" ht="12.75">
      <c r="AK64430" s="121"/>
    </row>
    <row r="64431" spans="37:37" ht="12.75">
      <c r="AK64431" s="121"/>
    </row>
    <row r="64432" spans="37:37" ht="12.75">
      <c r="AK64432" s="121"/>
    </row>
    <row r="64433" spans="37:37" ht="12.75">
      <c r="AK64433" s="121"/>
    </row>
    <row r="64434" spans="37:37" ht="12.75">
      <c r="AK64434" s="121"/>
    </row>
    <row r="64435" spans="37:37" ht="12.75">
      <c r="AK64435" s="121"/>
    </row>
    <row r="64436" spans="37:37" ht="12.75">
      <c r="AK64436" s="121"/>
    </row>
    <row r="64437" spans="37:37" ht="12.75">
      <c r="AK64437" s="121"/>
    </row>
    <row r="64438" spans="37:37" ht="12.75">
      <c r="AK64438" s="121"/>
    </row>
    <row r="64439" spans="37:37" ht="12.75">
      <c r="AK64439" s="121"/>
    </row>
    <row r="64440" spans="37:37" ht="12.75">
      <c r="AK64440" s="121"/>
    </row>
    <row r="64441" spans="37:37" ht="12.75">
      <c r="AK64441" s="121"/>
    </row>
    <row r="64442" spans="37:37" ht="12.75">
      <c r="AK64442" s="121"/>
    </row>
    <row r="64443" spans="37:37" ht="12.75">
      <c r="AK64443" s="121"/>
    </row>
    <row r="64444" spans="37:37" ht="12.75">
      <c r="AK64444" s="121"/>
    </row>
    <row r="64445" spans="37:37" ht="12.75">
      <c r="AK64445" s="121"/>
    </row>
    <row r="64446" spans="37:37" ht="12.75">
      <c r="AK64446" s="121"/>
    </row>
    <row r="64447" spans="37:37" ht="12.75">
      <c r="AK64447" s="121"/>
    </row>
    <row r="64448" spans="37:37" ht="12.75">
      <c r="AK64448" s="121"/>
    </row>
    <row r="64449" spans="37:37" ht="12.75">
      <c r="AK64449" s="121"/>
    </row>
    <row r="64450" spans="37:37" ht="12.75">
      <c r="AK64450" s="121"/>
    </row>
    <row r="64451" spans="37:37" ht="12.75">
      <c r="AK64451" s="121"/>
    </row>
    <row r="64452" spans="37:37" ht="12.75">
      <c r="AK64452" s="121"/>
    </row>
    <row r="64453" spans="37:37" ht="12.75">
      <c r="AK64453" s="121"/>
    </row>
    <row r="64454" spans="37:37" ht="12.75">
      <c r="AK64454" s="121"/>
    </row>
    <row r="64455" spans="37:37" ht="12.75">
      <c r="AK64455" s="121"/>
    </row>
    <row r="64456" spans="37:37" ht="12.75">
      <c r="AK64456" s="121"/>
    </row>
    <row r="64457" spans="37:37" ht="12.75">
      <c r="AK64457" s="121"/>
    </row>
    <row r="64458" spans="37:37" ht="12.75">
      <c r="AK64458" s="121"/>
    </row>
    <row r="64459" spans="37:37" ht="12.75">
      <c r="AK64459" s="121"/>
    </row>
    <row r="64460" spans="37:37" ht="12.75">
      <c r="AK64460" s="121"/>
    </row>
    <row r="64461" spans="37:37" ht="12.75">
      <c r="AK64461" s="121"/>
    </row>
    <row r="64462" spans="37:37" ht="12.75">
      <c r="AK64462" s="121"/>
    </row>
    <row r="64463" spans="37:37" ht="12.75">
      <c r="AK64463" s="121"/>
    </row>
    <row r="64464" spans="37:37" ht="12.75">
      <c r="AK64464" s="121"/>
    </row>
    <row r="64465" spans="37:37" ht="12.75">
      <c r="AK64465" s="121"/>
    </row>
    <row r="64466" spans="37:37" ht="12.75">
      <c r="AK64466" s="121"/>
    </row>
    <row r="64467" spans="37:37" ht="12.75">
      <c r="AK64467" s="121"/>
    </row>
    <row r="64468" spans="37:37" ht="12.75">
      <c r="AK64468" s="121"/>
    </row>
    <row r="64469" spans="37:37" ht="12.75">
      <c r="AK64469" s="121"/>
    </row>
    <row r="64470" spans="37:37" ht="12.75">
      <c r="AK64470" s="121"/>
    </row>
    <row r="64471" spans="37:37" ht="12.75">
      <c r="AK64471" s="121"/>
    </row>
    <row r="64472" spans="37:37" ht="12.75">
      <c r="AK64472" s="121"/>
    </row>
    <row r="64473" spans="37:37" ht="12.75">
      <c r="AK64473" s="121"/>
    </row>
    <row r="64474" spans="37:37" ht="12.75">
      <c r="AK64474" s="121"/>
    </row>
    <row r="64475" spans="37:37" ht="12.75">
      <c r="AK64475" s="121"/>
    </row>
    <row r="64476" spans="37:37" ht="12.75">
      <c r="AK64476" s="121"/>
    </row>
    <row r="64477" spans="37:37" ht="12.75">
      <c r="AK64477" s="121"/>
    </row>
    <row r="64478" spans="37:37" ht="12.75">
      <c r="AK64478" s="121"/>
    </row>
    <row r="64479" spans="37:37" ht="12.75">
      <c r="AK64479" s="121"/>
    </row>
    <row r="64480" spans="37:37" ht="12.75">
      <c r="AK64480" s="121"/>
    </row>
    <row r="64481" spans="37:37" ht="12.75">
      <c r="AK64481" s="121"/>
    </row>
    <row r="64482" spans="37:37" ht="12.75">
      <c r="AK64482" s="121"/>
    </row>
    <row r="64483" spans="37:37" ht="12.75">
      <c r="AK64483" s="121"/>
    </row>
    <row r="64484" spans="37:37" ht="12.75">
      <c r="AK64484" s="121"/>
    </row>
    <row r="64485" spans="37:37" ht="12.75">
      <c r="AK64485" s="121"/>
    </row>
    <row r="64486" spans="37:37" ht="12.75">
      <c r="AK64486" s="121"/>
    </row>
    <row r="64487" spans="37:37" ht="12.75">
      <c r="AK64487" s="121"/>
    </row>
    <row r="64488" spans="37:37" ht="12.75">
      <c r="AK64488" s="121"/>
    </row>
    <row r="64489" spans="37:37" ht="12.75">
      <c r="AK64489" s="121"/>
    </row>
    <row r="64490" spans="37:37" ht="12.75">
      <c r="AK64490" s="121"/>
    </row>
    <row r="64491" spans="37:37" ht="12.75">
      <c r="AK64491" s="121"/>
    </row>
    <row r="64492" spans="37:37" ht="12.75">
      <c r="AK64492" s="121"/>
    </row>
    <row r="64493" spans="37:37" ht="12.75">
      <c r="AK64493" s="121"/>
    </row>
    <row r="64494" spans="37:37" ht="12.75">
      <c r="AK64494" s="121"/>
    </row>
    <row r="64495" spans="37:37" ht="12.75">
      <c r="AK64495" s="121"/>
    </row>
    <row r="64496" spans="37:37" ht="12.75">
      <c r="AK64496" s="121"/>
    </row>
    <row r="64497" spans="37:37" ht="12.75">
      <c r="AK64497" s="121"/>
    </row>
    <row r="64498" spans="37:37" ht="12.75">
      <c r="AK64498" s="121"/>
    </row>
    <row r="64499" spans="37:37" ht="12.75">
      <c r="AK64499" s="121"/>
    </row>
    <row r="64500" spans="37:37" ht="12.75">
      <c r="AK64500" s="121"/>
    </row>
    <row r="64501" spans="37:37" ht="12.75">
      <c r="AK64501" s="121"/>
    </row>
    <row r="64502" spans="37:37" ht="12.75">
      <c r="AK64502" s="121"/>
    </row>
    <row r="64503" spans="37:37" ht="12.75">
      <c r="AK64503" s="121"/>
    </row>
    <row r="64504" spans="37:37" ht="12.75">
      <c r="AK64504" s="121"/>
    </row>
    <row r="64505" spans="37:37" ht="12.75">
      <c r="AK64505" s="121"/>
    </row>
    <row r="64506" spans="37:37" ht="12.75">
      <c r="AK64506" s="121"/>
    </row>
    <row r="64507" spans="37:37" ht="12.75">
      <c r="AK64507" s="121"/>
    </row>
    <row r="64508" spans="37:37" ht="12.75">
      <c r="AK64508" s="121"/>
    </row>
    <row r="64509" spans="37:37" ht="12.75">
      <c r="AK64509" s="121"/>
    </row>
    <row r="64510" spans="37:37" ht="12.75">
      <c r="AK64510" s="121"/>
    </row>
    <row r="64511" spans="37:37" ht="12.75">
      <c r="AK64511" s="121"/>
    </row>
    <row r="64512" spans="37:37" ht="12.75">
      <c r="AK64512" s="121"/>
    </row>
    <row r="64513" spans="37:37" ht="12.75">
      <c r="AK64513" s="121"/>
    </row>
    <row r="64514" spans="37:37" ht="12.75">
      <c r="AK64514" s="121"/>
    </row>
    <row r="64515" spans="37:37" ht="12.75">
      <c r="AK64515" s="121"/>
    </row>
    <row r="64516" spans="37:37" ht="12.75">
      <c r="AK64516" s="121"/>
    </row>
    <row r="64517" spans="37:37" ht="12.75">
      <c r="AK64517" s="121"/>
    </row>
    <row r="64518" spans="37:37" ht="12.75">
      <c r="AK64518" s="121"/>
    </row>
    <row r="64519" spans="37:37" ht="12.75">
      <c r="AK64519" s="121"/>
    </row>
    <row r="64520" spans="37:37" ht="12.75">
      <c r="AK64520" s="121"/>
    </row>
    <row r="64521" spans="37:37" ht="12.75">
      <c r="AK64521" s="121"/>
    </row>
    <row r="64522" spans="37:37" ht="12.75">
      <c r="AK64522" s="121"/>
    </row>
    <row r="64523" spans="37:37" ht="12.75">
      <c r="AK64523" s="121"/>
    </row>
    <row r="64524" spans="37:37" ht="12.75">
      <c r="AK64524" s="121"/>
    </row>
    <row r="64525" spans="37:37" ht="12.75">
      <c r="AK64525" s="121"/>
    </row>
    <row r="64526" spans="37:37" ht="12.75">
      <c r="AK64526" s="121"/>
    </row>
    <row r="64527" spans="37:37" ht="12.75">
      <c r="AK64527" s="121"/>
    </row>
    <row r="64528" spans="37:37" ht="12.75">
      <c r="AK64528" s="121"/>
    </row>
    <row r="64529" spans="37:37" ht="12.75">
      <c r="AK64529" s="121"/>
    </row>
    <row r="64530" spans="37:37" ht="12.75">
      <c r="AK64530" s="121"/>
    </row>
    <row r="64531" spans="37:37" ht="12.75">
      <c r="AK64531" s="121"/>
    </row>
    <row r="64532" spans="37:37" ht="12.75">
      <c r="AK64532" s="121"/>
    </row>
    <row r="64533" spans="37:37" ht="12.75">
      <c r="AK64533" s="121"/>
    </row>
    <row r="64534" spans="37:37" ht="12.75">
      <c r="AK64534" s="121"/>
    </row>
    <row r="64535" spans="37:37" ht="12.75">
      <c r="AK64535" s="121"/>
    </row>
    <row r="64536" spans="37:37" ht="12.75">
      <c r="AK64536" s="121"/>
    </row>
    <row r="64537" spans="37:37" ht="12.75">
      <c r="AK64537" s="121"/>
    </row>
    <row r="64538" spans="37:37" ht="12.75">
      <c r="AK64538" s="121"/>
    </row>
    <row r="64539" spans="37:37" ht="12.75">
      <c r="AK64539" s="121"/>
    </row>
    <row r="64540" spans="37:37" ht="12.75">
      <c r="AK64540" s="121"/>
    </row>
    <row r="64541" spans="37:37" ht="12.75">
      <c r="AK64541" s="121"/>
    </row>
    <row r="64542" spans="37:37" ht="12.75">
      <c r="AK64542" s="121"/>
    </row>
    <row r="64543" spans="37:37" ht="12.75">
      <c r="AK64543" s="121"/>
    </row>
    <row r="64544" spans="37:37" ht="12.75">
      <c r="AK64544" s="121"/>
    </row>
    <row r="64545" spans="37:37" ht="12.75">
      <c r="AK64545" s="121"/>
    </row>
    <row r="64546" spans="37:37" ht="12.75">
      <c r="AK64546" s="121"/>
    </row>
    <row r="64547" spans="37:37" ht="12.75">
      <c r="AK64547" s="121"/>
    </row>
    <row r="64548" spans="37:37" ht="12.75">
      <c r="AK64548" s="121"/>
    </row>
    <row r="64549" spans="37:37" ht="12.75">
      <c r="AK64549" s="121"/>
    </row>
    <row r="64550" spans="37:37" ht="12.75">
      <c r="AK64550" s="121"/>
    </row>
    <row r="64551" spans="37:37" ht="12.75">
      <c r="AK64551" s="121"/>
    </row>
    <row r="64552" spans="37:37" ht="12.75">
      <c r="AK64552" s="121"/>
    </row>
    <row r="64553" spans="37:37" ht="12.75">
      <c r="AK64553" s="121"/>
    </row>
    <row r="64554" spans="37:37" ht="12.75">
      <c r="AK64554" s="121"/>
    </row>
    <row r="64555" spans="37:37" ht="12.75">
      <c r="AK64555" s="121"/>
    </row>
    <row r="64556" spans="37:37" ht="12.75">
      <c r="AK64556" s="121"/>
    </row>
    <row r="64557" spans="37:37" ht="12.75">
      <c r="AK64557" s="121"/>
    </row>
    <row r="64558" spans="37:37" ht="12.75">
      <c r="AK64558" s="121"/>
    </row>
    <row r="64559" spans="37:37" ht="12.75">
      <c r="AK64559" s="121"/>
    </row>
    <row r="64560" spans="37:37" ht="12.75">
      <c r="AK64560" s="121"/>
    </row>
    <row r="64561" spans="37:37" ht="12.75">
      <c r="AK64561" s="121"/>
    </row>
    <row r="64562" spans="37:37" ht="12.75">
      <c r="AK64562" s="121"/>
    </row>
    <row r="64563" spans="37:37" ht="12.75">
      <c r="AK64563" s="121"/>
    </row>
    <row r="64564" spans="37:37" ht="12.75">
      <c r="AK64564" s="121"/>
    </row>
    <row r="64565" spans="37:37" ht="12.75">
      <c r="AK64565" s="121"/>
    </row>
    <row r="64566" spans="37:37" ht="12.75">
      <c r="AK64566" s="121"/>
    </row>
    <row r="64567" spans="37:37" ht="12.75">
      <c r="AK64567" s="121"/>
    </row>
    <row r="64568" spans="37:37" ht="12.75">
      <c r="AK64568" s="121"/>
    </row>
    <row r="64569" spans="37:37" ht="12.75">
      <c r="AK64569" s="121"/>
    </row>
    <row r="64570" spans="37:37" ht="12.75">
      <c r="AK64570" s="121"/>
    </row>
    <row r="64571" spans="37:37" ht="12.75">
      <c r="AK64571" s="121"/>
    </row>
    <row r="64572" spans="37:37" ht="12.75">
      <c r="AK64572" s="121"/>
    </row>
    <row r="64573" spans="37:37" ht="12.75">
      <c r="AK64573" s="121"/>
    </row>
    <row r="64574" spans="37:37" ht="12.75">
      <c r="AK64574" s="121"/>
    </row>
    <row r="64575" spans="37:37" ht="12.75">
      <c r="AK64575" s="121"/>
    </row>
    <row r="64576" spans="37:37" ht="12.75">
      <c r="AK64576" s="121"/>
    </row>
    <row r="64577" spans="37:37" ht="12.75">
      <c r="AK64577" s="121"/>
    </row>
    <row r="64578" spans="37:37" ht="12.75">
      <c r="AK64578" s="121"/>
    </row>
    <row r="64579" spans="37:37" ht="12.75">
      <c r="AK64579" s="121"/>
    </row>
    <row r="64580" spans="37:37" ht="12.75">
      <c r="AK64580" s="121"/>
    </row>
    <row r="64581" spans="37:37" ht="12.75">
      <c r="AK64581" s="121"/>
    </row>
    <row r="64582" spans="37:37" ht="12.75">
      <c r="AK64582" s="121"/>
    </row>
    <row r="64583" spans="37:37" ht="12.75">
      <c r="AK64583" s="121"/>
    </row>
    <row r="64584" spans="37:37" ht="12.75">
      <c r="AK64584" s="121"/>
    </row>
    <row r="64585" spans="37:37" ht="12.75">
      <c r="AK64585" s="121"/>
    </row>
    <row r="64586" spans="37:37" ht="12.75">
      <c r="AK64586" s="121"/>
    </row>
    <row r="64587" spans="37:37" ht="12.75">
      <c r="AK64587" s="121"/>
    </row>
    <row r="64588" spans="37:37" ht="12.75">
      <c r="AK64588" s="121"/>
    </row>
    <row r="64589" spans="37:37" ht="12.75">
      <c r="AK64589" s="121"/>
    </row>
    <row r="64590" spans="37:37" ht="12.75">
      <c r="AK64590" s="121"/>
    </row>
    <row r="64591" spans="37:37" ht="12.75">
      <c r="AK64591" s="121"/>
    </row>
    <row r="64592" spans="37:37" ht="12.75">
      <c r="AK64592" s="121"/>
    </row>
    <row r="64593" spans="37:37" ht="12.75">
      <c r="AK64593" s="121"/>
    </row>
    <row r="64594" spans="37:37" ht="12.75">
      <c r="AK64594" s="121"/>
    </row>
    <row r="64595" spans="37:37" ht="12.75">
      <c r="AK64595" s="121"/>
    </row>
    <row r="64596" spans="37:37" ht="12.75">
      <c r="AK64596" s="121"/>
    </row>
    <row r="64597" spans="37:37" ht="12.75">
      <c r="AK64597" s="121"/>
    </row>
    <row r="64598" spans="37:37" ht="12.75">
      <c r="AK64598" s="121"/>
    </row>
    <row r="64599" spans="37:37" ht="12.75">
      <c r="AK64599" s="121"/>
    </row>
    <row r="64600" spans="37:37" ht="12.75">
      <c r="AK64600" s="121"/>
    </row>
    <row r="64601" spans="37:37" ht="12.75">
      <c r="AK64601" s="121"/>
    </row>
    <row r="64602" spans="37:37" ht="12.75">
      <c r="AK64602" s="121"/>
    </row>
    <row r="64603" spans="37:37" ht="12.75">
      <c r="AK64603" s="121"/>
    </row>
    <row r="64604" spans="37:37" ht="12.75">
      <c r="AK64604" s="121"/>
    </row>
    <row r="64605" spans="37:37" ht="12.75">
      <c r="AK64605" s="121"/>
    </row>
    <row r="64606" spans="37:37" ht="12.75">
      <c r="AK64606" s="121"/>
    </row>
    <row r="64607" spans="37:37" ht="12.75">
      <c r="AK64607" s="121"/>
    </row>
    <row r="64608" spans="37:37" ht="12.75">
      <c r="AK64608" s="121"/>
    </row>
    <row r="64609" spans="37:37" ht="12.75">
      <c r="AK64609" s="121"/>
    </row>
    <row r="64610" spans="37:37" ht="12.75">
      <c r="AK64610" s="121"/>
    </row>
    <row r="64611" spans="37:37" ht="12.75">
      <c r="AK64611" s="121"/>
    </row>
    <row r="64612" spans="37:37" ht="12.75">
      <c r="AK64612" s="121"/>
    </row>
    <row r="64613" spans="37:37" ht="12.75">
      <c r="AK64613" s="121"/>
    </row>
    <row r="64614" spans="37:37" ht="12.75">
      <c r="AK64614" s="121"/>
    </row>
    <row r="64615" spans="37:37" ht="12.75">
      <c r="AK64615" s="121"/>
    </row>
    <row r="64616" spans="37:37" ht="12.75">
      <c r="AK64616" s="121"/>
    </row>
    <row r="64617" spans="37:37" ht="12.75">
      <c r="AK64617" s="121"/>
    </row>
    <row r="64618" spans="37:37" ht="12.75">
      <c r="AK64618" s="121"/>
    </row>
    <row r="64619" spans="37:37" ht="12.75">
      <c r="AK64619" s="121"/>
    </row>
    <row r="64620" spans="37:37" ht="12.75">
      <c r="AK64620" s="121"/>
    </row>
    <row r="64621" spans="37:37" ht="12.75">
      <c r="AK64621" s="121"/>
    </row>
    <row r="64622" spans="37:37" ht="12.75">
      <c r="AK64622" s="121"/>
    </row>
    <row r="64623" spans="37:37" ht="12.75">
      <c r="AK64623" s="121"/>
    </row>
    <row r="64624" spans="37:37" ht="12.75">
      <c r="AK64624" s="121"/>
    </row>
    <row r="64625" spans="37:37" ht="12.75">
      <c r="AK64625" s="121"/>
    </row>
    <row r="64626" spans="37:37" ht="12.75">
      <c r="AK64626" s="121"/>
    </row>
    <row r="64627" spans="37:37" ht="12.75">
      <c r="AK64627" s="121"/>
    </row>
    <row r="64628" spans="37:37" ht="12.75">
      <c r="AK64628" s="121"/>
    </row>
    <row r="64629" spans="37:37" ht="12.75">
      <c r="AK64629" s="121"/>
    </row>
    <row r="64630" spans="37:37" ht="12.75">
      <c r="AK64630" s="121"/>
    </row>
    <row r="64631" spans="37:37" ht="12.75">
      <c r="AK64631" s="121"/>
    </row>
    <row r="64632" spans="37:37" ht="12.75">
      <c r="AK64632" s="121"/>
    </row>
    <row r="64633" spans="37:37" ht="12.75">
      <c r="AK64633" s="121"/>
    </row>
    <row r="64634" spans="37:37" ht="12.75">
      <c r="AK64634" s="121"/>
    </row>
    <row r="64635" spans="37:37" ht="12.75">
      <c r="AK64635" s="121"/>
    </row>
    <row r="64636" spans="37:37" ht="12.75">
      <c r="AK64636" s="121"/>
    </row>
    <row r="64637" spans="37:37" ht="12.75">
      <c r="AK64637" s="121"/>
    </row>
    <row r="64638" spans="37:37" ht="12.75">
      <c r="AK64638" s="121"/>
    </row>
    <row r="64639" spans="37:37" ht="12.75">
      <c r="AK64639" s="121"/>
    </row>
    <row r="64640" spans="37:37" ht="12.75">
      <c r="AK64640" s="121"/>
    </row>
    <row r="64641" spans="37:37" ht="12.75">
      <c r="AK64641" s="121"/>
    </row>
    <row r="64642" spans="37:37" ht="12.75">
      <c r="AK64642" s="121"/>
    </row>
    <row r="64643" spans="37:37" ht="12.75">
      <c r="AK64643" s="121"/>
    </row>
    <row r="64644" spans="37:37" ht="12.75">
      <c r="AK64644" s="121"/>
    </row>
    <row r="64645" spans="37:37" ht="12.75">
      <c r="AK64645" s="121"/>
    </row>
    <row r="64646" spans="37:37" ht="12.75">
      <c r="AK64646" s="121"/>
    </row>
    <row r="64647" spans="37:37" ht="12.75">
      <c r="AK64647" s="121"/>
    </row>
    <row r="64648" spans="37:37" ht="12.75">
      <c r="AK64648" s="121"/>
    </row>
    <row r="64649" spans="37:37" ht="12.75">
      <c r="AK64649" s="121"/>
    </row>
    <row r="64650" spans="37:37" ht="12.75">
      <c r="AK64650" s="121"/>
    </row>
    <row r="64651" spans="37:37" ht="12.75">
      <c r="AK64651" s="121"/>
    </row>
    <row r="64652" spans="37:37" ht="12.75">
      <c r="AK64652" s="121"/>
    </row>
    <row r="64653" spans="37:37" ht="12.75">
      <c r="AK64653" s="121"/>
    </row>
    <row r="64654" spans="37:37" ht="12.75">
      <c r="AK64654" s="121"/>
    </row>
    <row r="64655" spans="37:37" ht="12.75">
      <c r="AK64655" s="121"/>
    </row>
    <row r="64656" spans="37:37" ht="12.75">
      <c r="AK64656" s="121"/>
    </row>
    <row r="64657" spans="37:37" ht="12.75">
      <c r="AK64657" s="121"/>
    </row>
    <row r="64658" spans="37:37" ht="12.75">
      <c r="AK64658" s="121"/>
    </row>
    <row r="64659" spans="37:37" ht="12.75">
      <c r="AK64659" s="121"/>
    </row>
    <row r="64660" spans="37:37" ht="12.75">
      <c r="AK64660" s="121"/>
    </row>
    <row r="64661" spans="37:37" ht="12.75">
      <c r="AK64661" s="121"/>
    </row>
    <row r="64662" spans="37:37" ht="12.75">
      <c r="AK64662" s="121"/>
    </row>
    <row r="64663" spans="37:37" ht="12.75">
      <c r="AK64663" s="121"/>
    </row>
    <row r="64664" spans="37:37" ht="12.75">
      <c r="AK64664" s="121"/>
    </row>
    <row r="64665" spans="37:37" ht="12.75">
      <c r="AK64665" s="121"/>
    </row>
    <row r="64666" spans="37:37" ht="12.75">
      <c r="AK64666" s="121"/>
    </row>
    <row r="64667" spans="37:37" ht="12.75">
      <c r="AK64667" s="121"/>
    </row>
    <row r="64668" spans="37:37" ht="12.75">
      <c r="AK64668" s="121"/>
    </row>
    <row r="64669" spans="37:37" ht="12.75">
      <c r="AK64669" s="121"/>
    </row>
    <row r="64670" spans="37:37" ht="12.75">
      <c r="AK64670" s="121"/>
    </row>
    <row r="64671" spans="37:37" ht="12.75">
      <c r="AK64671" s="121"/>
    </row>
    <row r="64672" spans="37:37" ht="12.75">
      <c r="AK64672" s="121"/>
    </row>
    <row r="64673" spans="37:37" ht="12.75">
      <c r="AK64673" s="121"/>
    </row>
    <row r="64674" spans="37:37" ht="12.75">
      <c r="AK64674" s="121"/>
    </row>
    <row r="64675" spans="37:37" ht="12.75">
      <c r="AK64675" s="121"/>
    </row>
    <row r="64676" spans="37:37" ht="12.75">
      <c r="AK64676" s="121"/>
    </row>
    <row r="64677" spans="37:37" ht="12.75">
      <c r="AK64677" s="121"/>
    </row>
    <row r="64678" spans="37:37" ht="12.75">
      <c r="AK64678" s="121"/>
    </row>
    <row r="64679" spans="37:37" ht="12.75">
      <c r="AK64679" s="121"/>
    </row>
    <row r="64680" spans="37:37" ht="12.75">
      <c r="AK64680" s="121"/>
    </row>
    <row r="64681" spans="37:37" ht="12.75">
      <c r="AK64681" s="121"/>
    </row>
    <row r="64682" spans="37:37" ht="12.75">
      <c r="AK64682" s="121"/>
    </row>
    <row r="64683" spans="37:37" ht="12.75">
      <c r="AK64683" s="121"/>
    </row>
    <row r="64684" spans="37:37" ht="12.75">
      <c r="AK64684" s="121"/>
    </row>
    <row r="64685" spans="37:37" ht="12.75">
      <c r="AK64685" s="121"/>
    </row>
    <row r="64686" spans="37:37" ht="12.75">
      <c r="AK64686" s="121"/>
    </row>
    <row r="64687" spans="37:37" ht="12.75">
      <c r="AK64687" s="121"/>
    </row>
    <row r="64688" spans="37:37" ht="12.75">
      <c r="AK64688" s="121"/>
    </row>
    <row r="64689" spans="37:37" ht="12.75">
      <c r="AK64689" s="121"/>
    </row>
    <row r="64690" spans="37:37" ht="12.75">
      <c r="AK64690" s="121"/>
    </row>
    <row r="64691" spans="37:37" ht="12.75">
      <c r="AK64691" s="121"/>
    </row>
    <row r="64692" spans="37:37" ht="12.75">
      <c r="AK64692" s="121"/>
    </row>
    <row r="64693" spans="37:37" ht="12.75">
      <c r="AK64693" s="121"/>
    </row>
    <row r="64694" spans="37:37" ht="12.75">
      <c r="AK64694" s="121"/>
    </row>
    <row r="64695" spans="37:37" ht="12.75">
      <c r="AK64695" s="121"/>
    </row>
    <row r="64696" spans="37:37" ht="12.75">
      <c r="AK64696" s="121"/>
    </row>
    <row r="64697" spans="37:37" ht="12.75">
      <c r="AK64697" s="121"/>
    </row>
    <row r="64698" spans="37:37" ht="12.75">
      <c r="AK64698" s="121"/>
    </row>
    <row r="64699" spans="37:37" ht="12.75">
      <c r="AK64699" s="121"/>
    </row>
    <row r="64700" spans="37:37" ht="12.75">
      <c r="AK64700" s="121"/>
    </row>
    <row r="64701" spans="37:37" ht="12.75">
      <c r="AK64701" s="121"/>
    </row>
    <row r="64702" spans="37:37" ht="12.75">
      <c r="AK64702" s="121"/>
    </row>
    <row r="64703" spans="37:37" ht="12.75">
      <c r="AK64703" s="121"/>
    </row>
    <row r="64704" spans="37:37" ht="12.75">
      <c r="AK64704" s="121"/>
    </row>
    <row r="64705" spans="37:37" ht="12.75">
      <c r="AK64705" s="121"/>
    </row>
    <row r="64706" spans="37:37" ht="12.75">
      <c r="AK64706" s="121"/>
    </row>
    <row r="64707" spans="37:37" ht="12.75">
      <c r="AK64707" s="121"/>
    </row>
    <row r="64708" spans="37:37" ht="12.75">
      <c r="AK64708" s="121"/>
    </row>
    <row r="64709" spans="37:37" ht="12.75">
      <c r="AK64709" s="121"/>
    </row>
    <row r="64710" spans="37:37" ht="12.75">
      <c r="AK64710" s="121"/>
    </row>
    <row r="64711" spans="37:37" ht="12.75">
      <c r="AK64711" s="121"/>
    </row>
    <row r="64712" spans="37:37" ht="12.75">
      <c r="AK64712" s="121"/>
    </row>
    <row r="64713" spans="37:37" ht="12.75">
      <c r="AK64713" s="121"/>
    </row>
    <row r="64714" spans="37:37" ht="12.75">
      <c r="AK64714" s="121"/>
    </row>
    <row r="64715" spans="37:37" ht="12.75">
      <c r="AK64715" s="121"/>
    </row>
    <row r="64716" spans="37:37" ht="12.75">
      <c r="AK64716" s="121"/>
    </row>
    <row r="64717" spans="37:37" ht="12.75">
      <c r="AK64717" s="121"/>
    </row>
    <row r="64718" spans="37:37" ht="12.75">
      <c r="AK64718" s="121"/>
    </row>
    <row r="64719" spans="37:37" ht="12.75">
      <c r="AK64719" s="121"/>
    </row>
    <row r="64720" spans="37:37" ht="12.75">
      <c r="AK64720" s="121"/>
    </row>
    <row r="64721" spans="37:37" ht="12.75">
      <c r="AK64721" s="121"/>
    </row>
    <row r="64722" spans="37:37" ht="12.75">
      <c r="AK64722" s="121"/>
    </row>
    <row r="64723" spans="37:37" ht="12.75">
      <c r="AK64723" s="121"/>
    </row>
    <row r="64724" spans="37:37" ht="12.75">
      <c r="AK64724" s="121"/>
    </row>
    <row r="64725" spans="37:37" ht="12.75">
      <c r="AK64725" s="121"/>
    </row>
    <row r="64726" spans="37:37" ht="12.75">
      <c r="AK64726" s="121"/>
    </row>
    <row r="64727" spans="37:37" ht="12.75">
      <c r="AK64727" s="121"/>
    </row>
    <row r="64728" spans="37:37" ht="12.75">
      <c r="AK64728" s="121"/>
    </row>
    <row r="64729" spans="37:37" ht="12.75">
      <c r="AK64729" s="121"/>
    </row>
    <row r="64730" spans="37:37" ht="12.75">
      <c r="AK64730" s="121"/>
    </row>
    <row r="64731" spans="37:37" ht="12.75">
      <c r="AK64731" s="121"/>
    </row>
    <row r="64732" spans="37:37" ht="12.75">
      <c r="AK64732" s="121"/>
    </row>
    <row r="64733" spans="37:37" ht="12.75">
      <c r="AK64733" s="121"/>
    </row>
    <row r="64734" spans="37:37" ht="12.75">
      <c r="AK64734" s="121"/>
    </row>
    <row r="64735" spans="37:37" ht="12.75">
      <c r="AK64735" s="121"/>
    </row>
    <row r="64736" spans="37:37" ht="12.75">
      <c r="AK64736" s="121"/>
    </row>
    <row r="64737" spans="37:37" ht="12.75">
      <c r="AK64737" s="121"/>
    </row>
    <row r="64738" spans="37:37" ht="12.75">
      <c r="AK64738" s="121"/>
    </row>
    <row r="64739" spans="37:37" ht="12.75">
      <c r="AK64739" s="121"/>
    </row>
    <row r="64740" spans="37:37" ht="12.75">
      <c r="AK64740" s="121"/>
    </row>
    <row r="64741" spans="37:37" ht="12.75">
      <c r="AK64741" s="121"/>
    </row>
    <row r="64742" spans="37:37" ht="12.75">
      <c r="AK64742" s="121"/>
    </row>
    <row r="64743" spans="37:37" ht="12.75">
      <c r="AK64743" s="121"/>
    </row>
    <row r="64744" spans="37:37" ht="12.75">
      <c r="AK64744" s="121"/>
    </row>
    <row r="64745" spans="37:37" ht="12.75">
      <c r="AK64745" s="121"/>
    </row>
    <row r="64746" spans="37:37" ht="12.75">
      <c r="AK64746" s="121"/>
    </row>
    <row r="64747" spans="37:37" ht="12.75">
      <c r="AK64747" s="121"/>
    </row>
    <row r="64748" spans="37:37" ht="12.75">
      <c r="AK64748" s="121"/>
    </row>
    <row r="64749" spans="37:37" ht="12.75">
      <c r="AK64749" s="121"/>
    </row>
    <row r="64750" spans="37:37" ht="12.75">
      <c r="AK64750" s="121"/>
    </row>
    <row r="64751" spans="37:37" ht="12.75">
      <c r="AK64751" s="121"/>
    </row>
    <row r="64752" spans="37:37" ht="12.75">
      <c r="AK64752" s="121"/>
    </row>
    <row r="64753" spans="37:37" ht="12.75">
      <c r="AK64753" s="121"/>
    </row>
    <row r="64754" spans="37:37" ht="12.75">
      <c r="AK64754" s="121"/>
    </row>
    <row r="64755" spans="37:37" ht="12.75">
      <c r="AK64755" s="121"/>
    </row>
    <row r="64756" spans="37:37" ht="12.75">
      <c r="AK64756" s="121"/>
    </row>
    <row r="64757" spans="37:37" ht="12.75">
      <c r="AK64757" s="121"/>
    </row>
    <row r="64758" spans="37:37" ht="12.75">
      <c r="AK64758" s="121"/>
    </row>
    <row r="64759" spans="37:37" ht="12.75">
      <c r="AK64759" s="121"/>
    </row>
    <row r="64760" spans="37:37" ht="12.75">
      <c r="AK64760" s="121"/>
    </row>
    <row r="64761" spans="37:37" ht="12.75">
      <c r="AK64761" s="121"/>
    </row>
    <row r="64762" spans="37:37" ht="12.75">
      <c r="AK64762" s="121"/>
    </row>
    <row r="64763" spans="37:37" ht="12.75">
      <c r="AK64763" s="121"/>
    </row>
    <row r="64764" spans="37:37" ht="12.75">
      <c r="AK64764" s="121"/>
    </row>
    <row r="64765" spans="37:37" ht="12.75">
      <c r="AK64765" s="121"/>
    </row>
    <row r="64766" spans="37:37" ht="12.75">
      <c r="AK64766" s="121"/>
    </row>
    <row r="64767" spans="37:37" ht="12.75">
      <c r="AK64767" s="121"/>
    </row>
    <row r="64768" spans="37:37" ht="12.75">
      <c r="AK64768" s="121"/>
    </row>
    <row r="64769" spans="37:37" ht="12.75">
      <c r="AK64769" s="121"/>
    </row>
    <row r="64770" spans="37:37" ht="12.75">
      <c r="AK64770" s="121"/>
    </row>
    <row r="64771" spans="37:37" ht="12.75">
      <c r="AK64771" s="121"/>
    </row>
    <row r="64772" spans="37:37" ht="12.75">
      <c r="AK64772" s="121"/>
    </row>
    <row r="64773" spans="37:37" ht="12.75">
      <c r="AK64773" s="121"/>
    </row>
    <row r="64774" spans="37:37" ht="12.75">
      <c r="AK64774" s="121"/>
    </row>
    <row r="64775" spans="37:37" ht="12.75">
      <c r="AK64775" s="121"/>
    </row>
    <row r="64776" spans="37:37" ht="12.75">
      <c r="AK64776" s="121"/>
    </row>
    <row r="64777" spans="37:37" ht="12.75">
      <c r="AK64777" s="121"/>
    </row>
    <row r="64778" spans="37:37" ht="12.75">
      <c r="AK64778" s="121"/>
    </row>
    <row r="64779" spans="37:37" ht="12.75">
      <c r="AK64779" s="121"/>
    </row>
    <row r="64780" spans="37:37" ht="12.75">
      <c r="AK64780" s="121"/>
    </row>
    <row r="64781" spans="37:37" ht="12.75">
      <c r="AK64781" s="121"/>
    </row>
    <row r="64782" spans="37:37" ht="12.75">
      <c r="AK64782" s="121"/>
    </row>
    <row r="64783" spans="37:37" ht="12.75">
      <c r="AK64783" s="121"/>
    </row>
    <row r="64784" spans="37:37" ht="12.75">
      <c r="AK64784" s="121"/>
    </row>
    <row r="64785" spans="37:37" ht="12.75">
      <c r="AK64785" s="121"/>
    </row>
    <row r="64786" spans="37:37" ht="12.75">
      <c r="AK64786" s="121"/>
    </row>
    <row r="64787" spans="37:37" ht="12.75">
      <c r="AK64787" s="121"/>
    </row>
    <row r="64788" spans="37:37" ht="12.75">
      <c r="AK64788" s="121"/>
    </row>
    <row r="64789" spans="37:37" ht="12.75">
      <c r="AK64789" s="121"/>
    </row>
    <row r="64790" spans="37:37" ht="12.75">
      <c r="AK64790" s="121"/>
    </row>
    <row r="64791" spans="37:37" ht="12.75">
      <c r="AK64791" s="121"/>
    </row>
    <row r="64792" spans="37:37" ht="12.75">
      <c r="AK64792" s="121"/>
    </row>
    <row r="64793" spans="37:37" ht="12.75">
      <c r="AK64793" s="121"/>
    </row>
    <row r="64794" spans="37:37" ht="12.75">
      <c r="AK64794" s="121"/>
    </row>
    <row r="64795" spans="37:37" ht="12.75">
      <c r="AK64795" s="121"/>
    </row>
    <row r="64796" spans="37:37" ht="12.75">
      <c r="AK64796" s="121"/>
    </row>
    <row r="64797" spans="37:37" ht="12.75">
      <c r="AK64797" s="121"/>
    </row>
    <row r="64798" spans="37:37" ht="12.75">
      <c r="AK64798" s="121"/>
    </row>
    <row r="64799" spans="37:37" ht="12.75">
      <c r="AK64799" s="121"/>
    </row>
    <row r="64800" spans="37:37" ht="12.75">
      <c r="AK64800" s="121"/>
    </row>
    <row r="64801" spans="37:37" ht="12.75">
      <c r="AK64801" s="121"/>
    </row>
    <row r="64802" spans="37:37" ht="12.75">
      <c r="AK64802" s="121"/>
    </row>
    <row r="64803" spans="37:37" ht="12.75">
      <c r="AK64803" s="121"/>
    </row>
    <row r="64804" spans="37:37" ht="12.75">
      <c r="AK64804" s="121"/>
    </row>
    <row r="64805" spans="37:37" ht="12.75">
      <c r="AK64805" s="121"/>
    </row>
    <row r="64806" spans="37:37" ht="12.75">
      <c r="AK64806" s="121"/>
    </row>
    <row r="64807" spans="37:37" ht="12.75">
      <c r="AK64807" s="121"/>
    </row>
    <row r="64808" spans="37:37" ht="12.75">
      <c r="AK64808" s="121"/>
    </row>
    <row r="64809" spans="37:37" ht="12.75">
      <c r="AK64809" s="121"/>
    </row>
    <row r="64810" spans="37:37" ht="12.75">
      <c r="AK64810" s="121"/>
    </row>
    <row r="64811" spans="37:37" ht="12.75">
      <c r="AK64811" s="121"/>
    </row>
    <row r="64812" spans="37:37" ht="12.75">
      <c r="AK64812" s="121"/>
    </row>
    <row r="64813" spans="37:37" ht="12.75">
      <c r="AK64813" s="121"/>
    </row>
    <row r="64814" spans="37:37" ht="12.75">
      <c r="AK64814" s="121"/>
    </row>
    <row r="64815" spans="37:37" ht="12.75">
      <c r="AK64815" s="121"/>
    </row>
    <row r="64816" spans="37:37" ht="12.75">
      <c r="AK64816" s="121"/>
    </row>
    <row r="64817" spans="37:37" ht="12.75">
      <c r="AK64817" s="121"/>
    </row>
    <row r="64818" spans="37:37" ht="12.75">
      <c r="AK64818" s="121"/>
    </row>
    <row r="64819" spans="37:37" ht="12.75">
      <c r="AK64819" s="121"/>
    </row>
    <row r="64820" spans="37:37" ht="12.75">
      <c r="AK64820" s="121"/>
    </row>
    <row r="64821" spans="37:37" ht="12.75">
      <c r="AK64821" s="121"/>
    </row>
    <row r="64822" spans="37:37" ht="12.75">
      <c r="AK64822" s="121"/>
    </row>
    <row r="64823" spans="37:37" ht="12.75">
      <c r="AK64823" s="121"/>
    </row>
    <row r="64824" spans="37:37" ht="12.75">
      <c r="AK64824" s="121"/>
    </row>
    <row r="64825" spans="37:37" ht="12.75">
      <c r="AK64825" s="121"/>
    </row>
    <row r="64826" spans="37:37" ht="12.75">
      <c r="AK64826" s="121"/>
    </row>
    <row r="64827" spans="37:37" ht="12.75">
      <c r="AK64827" s="121"/>
    </row>
    <row r="64828" spans="37:37" ht="12.75">
      <c r="AK64828" s="121"/>
    </row>
    <row r="64829" spans="37:37" ht="12.75">
      <c r="AK64829" s="121"/>
    </row>
    <row r="64830" spans="37:37" ht="12.75">
      <c r="AK64830" s="121"/>
    </row>
    <row r="64831" spans="37:37" ht="12.75">
      <c r="AK64831" s="121"/>
    </row>
    <row r="64832" spans="37:37" ht="12.75">
      <c r="AK64832" s="121"/>
    </row>
    <row r="64833" spans="37:37" ht="12.75">
      <c r="AK64833" s="121"/>
    </row>
    <row r="64834" spans="37:37" ht="12.75">
      <c r="AK64834" s="121"/>
    </row>
    <row r="64835" spans="37:37" ht="12.75">
      <c r="AK64835" s="121"/>
    </row>
    <row r="64836" spans="37:37" ht="12.75">
      <c r="AK64836" s="121"/>
    </row>
    <row r="64837" spans="37:37" ht="12.75">
      <c r="AK64837" s="121"/>
    </row>
    <row r="64838" spans="37:37" ht="12.75">
      <c r="AK64838" s="121"/>
    </row>
    <row r="64839" spans="37:37" ht="12.75">
      <c r="AK64839" s="121"/>
    </row>
    <row r="64840" spans="37:37" ht="12.75">
      <c r="AK64840" s="121"/>
    </row>
    <row r="64841" spans="37:37" ht="12.75">
      <c r="AK64841" s="121"/>
    </row>
    <row r="64842" spans="37:37" ht="12.75">
      <c r="AK64842" s="121"/>
    </row>
    <row r="64843" spans="37:37" ht="12.75">
      <c r="AK64843" s="121"/>
    </row>
    <row r="64844" spans="37:37" ht="12.75">
      <c r="AK64844" s="121"/>
    </row>
    <row r="64845" spans="37:37" ht="12.75">
      <c r="AK64845" s="121"/>
    </row>
    <row r="64846" spans="37:37" ht="12.75">
      <c r="AK64846" s="121"/>
    </row>
    <row r="64847" spans="37:37" ht="12.75">
      <c r="AK64847" s="121"/>
    </row>
    <row r="64848" spans="37:37" ht="12.75">
      <c r="AK64848" s="121"/>
    </row>
    <row r="64849" spans="37:37" ht="12.75">
      <c r="AK64849" s="121"/>
    </row>
    <row r="64850" spans="37:37" ht="12.75">
      <c r="AK64850" s="121"/>
    </row>
    <row r="64851" spans="37:37" ht="12.75">
      <c r="AK64851" s="121"/>
    </row>
    <row r="64852" spans="37:37" ht="12.75">
      <c r="AK64852" s="121"/>
    </row>
    <row r="64853" spans="37:37" ht="12.75">
      <c r="AK64853" s="121"/>
    </row>
    <row r="64854" spans="37:37" ht="12.75">
      <c r="AK64854" s="121"/>
    </row>
    <row r="64855" spans="37:37" ht="12.75">
      <c r="AK64855" s="121"/>
    </row>
    <row r="64856" spans="37:37" ht="12.75">
      <c r="AK64856" s="121"/>
    </row>
    <row r="64857" spans="37:37" ht="12.75">
      <c r="AK64857" s="121"/>
    </row>
    <row r="64858" spans="37:37" ht="12.75">
      <c r="AK64858" s="121"/>
    </row>
    <row r="64859" spans="37:37" ht="12.75">
      <c r="AK64859" s="121"/>
    </row>
    <row r="64860" spans="37:37" ht="12.75">
      <c r="AK64860" s="121"/>
    </row>
    <row r="64861" spans="37:37" ht="12.75">
      <c r="AK64861" s="121"/>
    </row>
    <row r="64862" spans="37:37" ht="12.75">
      <c r="AK64862" s="121"/>
    </row>
    <row r="64863" spans="37:37" ht="12.75">
      <c r="AK64863" s="121"/>
    </row>
    <row r="64864" spans="37:37" ht="12.75">
      <c r="AK64864" s="121"/>
    </row>
    <row r="64865" spans="37:37" ht="12.75">
      <c r="AK64865" s="121"/>
    </row>
    <row r="64866" spans="37:37" ht="12.75">
      <c r="AK64866" s="121"/>
    </row>
    <row r="64867" spans="37:37" ht="12.75">
      <c r="AK64867" s="121"/>
    </row>
    <row r="64868" spans="37:37" ht="12.75">
      <c r="AK64868" s="121"/>
    </row>
    <row r="64869" spans="37:37" ht="12.75">
      <c r="AK64869" s="121"/>
    </row>
    <row r="64870" spans="37:37" ht="12.75">
      <c r="AK64870" s="121"/>
    </row>
    <row r="64871" spans="37:37" ht="12.75">
      <c r="AK64871" s="121"/>
    </row>
    <row r="64872" spans="37:37" ht="12.75">
      <c r="AK64872" s="121"/>
    </row>
    <row r="64873" spans="37:37" ht="12.75">
      <c r="AK64873" s="121"/>
    </row>
    <row r="64874" spans="37:37" ht="12.75">
      <c r="AK64874" s="121"/>
    </row>
    <row r="64875" spans="37:37" ht="12.75">
      <c r="AK64875" s="121"/>
    </row>
    <row r="64876" spans="37:37" ht="12.75">
      <c r="AK64876" s="121"/>
    </row>
    <row r="64877" spans="37:37" ht="12.75">
      <c r="AK64877" s="121"/>
    </row>
    <row r="64878" spans="37:37" ht="12.75">
      <c r="AK64878" s="121"/>
    </row>
    <row r="64879" spans="37:37" ht="12.75">
      <c r="AK64879" s="121"/>
    </row>
    <row r="64880" spans="37:37" ht="12.75">
      <c r="AK64880" s="121"/>
    </row>
    <row r="64881" spans="37:37" ht="12.75">
      <c r="AK64881" s="121"/>
    </row>
    <row r="64882" spans="37:37" ht="12.75">
      <c r="AK64882" s="121"/>
    </row>
    <row r="64883" spans="37:37" ht="12.75">
      <c r="AK64883" s="121"/>
    </row>
    <row r="64884" spans="37:37" ht="12.75">
      <c r="AK64884" s="121"/>
    </row>
    <row r="64885" spans="37:37" ht="12.75">
      <c r="AK64885" s="121"/>
    </row>
    <row r="64886" spans="37:37" ht="12.75">
      <c r="AK64886" s="121"/>
    </row>
    <row r="64887" spans="37:37" ht="12.75">
      <c r="AK64887" s="121"/>
    </row>
    <row r="64888" spans="37:37" ht="12.75">
      <c r="AK64888" s="121"/>
    </row>
    <row r="64889" spans="37:37" ht="12.75">
      <c r="AK64889" s="121"/>
    </row>
    <row r="64890" spans="37:37" ht="12.75">
      <c r="AK64890" s="121"/>
    </row>
    <row r="64891" spans="37:37" ht="12.75">
      <c r="AK64891" s="121"/>
    </row>
    <row r="64892" spans="37:37" ht="12.75">
      <c r="AK64892" s="121"/>
    </row>
    <row r="64893" spans="37:37" ht="12.75">
      <c r="AK64893" s="121"/>
    </row>
    <row r="64894" spans="37:37" ht="12.75">
      <c r="AK64894" s="121"/>
    </row>
    <row r="64895" spans="37:37" ht="12.75">
      <c r="AK64895" s="121"/>
    </row>
    <row r="64896" spans="37:37" ht="12.75">
      <c r="AK64896" s="121"/>
    </row>
    <row r="64897" spans="37:37" ht="12.75">
      <c r="AK64897" s="121"/>
    </row>
    <row r="64898" spans="37:37" ht="12.75">
      <c r="AK64898" s="121"/>
    </row>
    <row r="64899" spans="37:37" ht="12.75">
      <c r="AK64899" s="121"/>
    </row>
    <row r="64900" spans="37:37" ht="12.75">
      <c r="AK64900" s="121"/>
    </row>
    <row r="64901" spans="37:37" ht="12.75">
      <c r="AK64901" s="121"/>
    </row>
    <row r="64902" spans="37:37" ht="12.75">
      <c r="AK64902" s="121"/>
    </row>
    <row r="64903" spans="37:37" ht="12.75">
      <c r="AK64903" s="121"/>
    </row>
    <row r="64904" spans="37:37" ht="12.75">
      <c r="AK64904" s="121"/>
    </row>
    <row r="64905" spans="37:37" ht="12.75">
      <c r="AK64905" s="121"/>
    </row>
    <row r="64906" spans="37:37" ht="12.75">
      <c r="AK64906" s="121"/>
    </row>
    <row r="64907" spans="37:37" ht="12.75">
      <c r="AK64907" s="121"/>
    </row>
    <row r="64908" spans="37:37" ht="12.75">
      <c r="AK64908" s="121"/>
    </row>
    <row r="64909" spans="37:37" ht="12.75">
      <c r="AK64909" s="121"/>
    </row>
    <row r="64910" spans="37:37" ht="12.75">
      <c r="AK64910" s="121"/>
    </row>
    <row r="64911" spans="37:37" ht="12.75">
      <c r="AK64911" s="121"/>
    </row>
    <row r="64912" spans="37:37" ht="12.75">
      <c r="AK64912" s="121"/>
    </row>
    <row r="64913" spans="37:37" ht="12.75">
      <c r="AK64913" s="121"/>
    </row>
    <row r="64914" spans="37:37" ht="12.75">
      <c r="AK64914" s="121"/>
    </row>
    <row r="64915" spans="37:37" ht="12.75">
      <c r="AK64915" s="121"/>
    </row>
    <row r="64916" spans="37:37" ht="12.75">
      <c r="AK64916" s="121"/>
    </row>
    <row r="64917" spans="37:37" ht="12.75">
      <c r="AK64917" s="121"/>
    </row>
    <row r="64918" spans="37:37" ht="12.75">
      <c r="AK64918" s="121"/>
    </row>
    <row r="64919" spans="37:37" ht="12.75">
      <c r="AK64919" s="121"/>
    </row>
    <row r="64920" spans="37:37" ht="12.75">
      <c r="AK64920" s="121"/>
    </row>
    <row r="64921" spans="37:37" ht="12.75">
      <c r="AK64921" s="121"/>
    </row>
    <row r="64922" spans="37:37" ht="12.75">
      <c r="AK64922" s="121"/>
    </row>
    <row r="64923" spans="37:37" ht="12.75">
      <c r="AK64923" s="121"/>
    </row>
    <row r="64924" spans="37:37" ht="12.75">
      <c r="AK64924" s="121"/>
    </row>
    <row r="64925" spans="37:37" ht="12.75">
      <c r="AK64925" s="121"/>
    </row>
    <row r="64926" spans="37:37" ht="12.75">
      <c r="AK64926" s="121"/>
    </row>
    <row r="64927" spans="37:37" ht="12.75">
      <c r="AK64927" s="121"/>
    </row>
    <row r="64928" spans="37:37" ht="12.75">
      <c r="AK64928" s="121"/>
    </row>
    <row r="64929" spans="37:37" ht="12.75">
      <c r="AK64929" s="121"/>
    </row>
    <row r="64930" spans="37:37" ht="12.75">
      <c r="AK64930" s="121"/>
    </row>
    <row r="64931" spans="37:37" ht="12.75">
      <c r="AK64931" s="121"/>
    </row>
    <row r="64932" spans="37:37" ht="12.75">
      <c r="AK64932" s="121"/>
    </row>
    <row r="64933" spans="37:37" ht="12.75">
      <c r="AK64933" s="121"/>
    </row>
    <row r="64934" spans="37:37" ht="12.75">
      <c r="AK64934" s="121"/>
    </row>
    <row r="64935" spans="37:37" ht="12.75">
      <c r="AK64935" s="121"/>
    </row>
    <row r="64936" spans="37:37" ht="12.75">
      <c r="AK64936" s="121"/>
    </row>
    <row r="64937" spans="37:37" ht="12.75">
      <c r="AK64937" s="121"/>
    </row>
    <row r="64938" spans="37:37" ht="12.75">
      <c r="AK64938" s="121"/>
    </row>
    <row r="64939" spans="37:37" ht="12.75">
      <c r="AK64939" s="121"/>
    </row>
    <row r="64940" spans="37:37" ht="12.75">
      <c r="AK64940" s="121"/>
    </row>
    <row r="64941" spans="37:37" ht="12.75">
      <c r="AK64941" s="121"/>
    </row>
    <row r="64942" spans="37:37" ht="12.75">
      <c r="AK64942" s="121"/>
    </row>
    <row r="64943" spans="37:37" ht="12.75">
      <c r="AK64943" s="121"/>
    </row>
    <row r="64944" spans="37:37" ht="12.75">
      <c r="AK64944" s="121"/>
    </row>
    <row r="64945" spans="37:37" ht="12.75">
      <c r="AK64945" s="121"/>
    </row>
    <row r="64946" spans="37:37" ht="12.75">
      <c r="AK64946" s="121"/>
    </row>
    <row r="64947" spans="37:37" ht="12.75">
      <c r="AK64947" s="121"/>
    </row>
    <row r="64948" spans="37:37" ht="12.75">
      <c r="AK64948" s="121"/>
    </row>
    <row r="64949" spans="37:37" ht="12.75">
      <c r="AK64949" s="121"/>
    </row>
    <row r="64950" spans="37:37" ht="12.75">
      <c r="AK64950" s="121"/>
    </row>
    <row r="64951" spans="37:37" ht="12.75">
      <c r="AK64951" s="121"/>
    </row>
    <row r="64952" spans="37:37" ht="12.75">
      <c r="AK64952" s="121"/>
    </row>
    <row r="64953" spans="37:37" ht="12.75">
      <c r="AK64953" s="121"/>
    </row>
    <row r="64954" spans="37:37" ht="12.75">
      <c r="AK64954" s="121"/>
    </row>
    <row r="64955" spans="37:37" ht="12.75">
      <c r="AK64955" s="121"/>
    </row>
    <row r="64956" spans="37:37" ht="12.75">
      <c r="AK64956" s="121"/>
    </row>
    <row r="64957" spans="37:37" ht="12.75">
      <c r="AK64957" s="121"/>
    </row>
    <row r="64958" spans="37:37" ht="12.75">
      <c r="AK64958" s="121"/>
    </row>
    <row r="64959" spans="37:37" ht="12.75">
      <c r="AK64959" s="121"/>
    </row>
    <row r="64960" spans="37:37" ht="12.75">
      <c r="AK64960" s="121"/>
    </row>
    <row r="64961" spans="37:37" ht="12.75">
      <c r="AK64961" s="121"/>
    </row>
    <row r="64962" spans="37:37" ht="12.75">
      <c r="AK64962" s="121"/>
    </row>
    <row r="64963" spans="37:37" ht="12.75">
      <c r="AK64963" s="121"/>
    </row>
    <row r="64964" spans="37:37" ht="12.75">
      <c r="AK64964" s="121"/>
    </row>
    <row r="64965" spans="37:37" ht="12.75">
      <c r="AK64965" s="121"/>
    </row>
    <row r="64966" spans="37:37" ht="12.75">
      <c r="AK64966" s="121"/>
    </row>
    <row r="64967" spans="37:37" ht="12.75">
      <c r="AK64967" s="121"/>
    </row>
    <row r="64968" spans="37:37" ht="12.75">
      <c r="AK64968" s="121"/>
    </row>
    <row r="64969" spans="37:37" ht="12.75">
      <c r="AK64969" s="121"/>
    </row>
    <row r="64970" spans="37:37" ht="12.75">
      <c r="AK64970" s="121"/>
    </row>
    <row r="64971" spans="37:37" ht="12.75">
      <c r="AK64971" s="121"/>
    </row>
    <row r="64972" spans="37:37" ht="12.75">
      <c r="AK64972" s="121"/>
    </row>
    <row r="64973" spans="37:37" ht="12.75">
      <c r="AK64973" s="121"/>
    </row>
    <row r="64974" spans="37:37" ht="12.75">
      <c r="AK64974" s="121"/>
    </row>
    <row r="64975" spans="37:37" ht="12.75">
      <c r="AK64975" s="121"/>
    </row>
    <row r="64976" spans="37:37" ht="12.75">
      <c r="AK64976" s="121"/>
    </row>
    <row r="64977" spans="37:37" ht="12.75">
      <c r="AK64977" s="121"/>
    </row>
    <row r="64978" spans="37:37" ht="12.75">
      <c r="AK64978" s="121"/>
    </row>
    <row r="64979" spans="37:37" ht="12.75">
      <c r="AK64979" s="121"/>
    </row>
    <row r="64980" spans="37:37" ht="12.75">
      <c r="AK64980" s="121"/>
    </row>
    <row r="64981" spans="37:37" ht="12.75">
      <c r="AK64981" s="121"/>
    </row>
    <row r="64982" spans="37:37" ht="12.75">
      <c r="AK64982" s="121"/>
    </row>
    <row r="64983" spans="37:37" ht="12.75">
      <c r="AK64983" s="121"/>
    </row>
    <row r="64984" spans="37:37" ht="12.75">
      <c r="AK64984" s="121"/>
    </row>
    <row r="64985" spans="37:37" ht="12.75">
      <c r="AK64985" s="121"/>
    </row>
    <row r="64986" spans="37:37" ht="12.75">
      <c r="AK64986" s="121"/>
    </row>
    <row r="64987" spans="37:37" ht="12.75">
      <c r="AK64987" s="121"/>
    </row>
    <row r="64988" spans="37:37" ht="12.75">
      <c r="AK64988" s="121"/>
    </row>
    <row r="64989" spans="37:37" ht="12.75">
      <c r="AK64989" s="121"/>
    </row>
    <row r="64990" spans="37:37" ht="12.75">
      <c r="AK64990" s="121"/>
    </row>
    <row r="64991" spans="37:37" ht="12.75">
      <c r="AK64991" s="121"/>
    </row>
    <row r="64992" spans="37:37" ht="12.75">
      <c r="AK64992" s="121"/>
    </row>
    <row r="64993" spans="37:37" ht="12.75">
      <c r="AK64993" s="121"/>
    </row>
    <row r="64994" spans="37:37" ht="12.75">
      <c r="AK64994" s="121"/>
    </row>
    <row r="64995" spans="37:37" ht="12.75">
      <c r="AK64995" s="121"/>
    </row>
    <row r="64996" spans="37:37" ht="12.75">
      <c r="AK64996" s="121"/>
    </row>
    <row r="64997" spans="37:37" ht="12.75">
      <c r="AK64997" s="121"/>
    </row>
    <row r="64998" spans="37:37" ht="12.75">
      <c r="AK64998" s="121"/>
    </row>
    <row r="64999" spans="37:37" ht="12.75">
      <c r="AK64999" s="121"/>
    </row>
    <row r="65000" spans="37:37" ht="12.75">
      <c r="AK65000" s="121"/>
    </row>
    <row r="65001" spans="37:37" ht="12.75">
      <c r="AK65001" s="121"/>
    </row>
    <row r="65002" spans="37:37" ht="12.75">
      <c r="AK65002" s="121"/>
    </row>
    <row r="65003" spans="37:37" ht="12.75">
      <c r="AK65003" s="121"/>
    </row>
    <row r="65004" spans="37:37" ht="12.75">
      <c r="AK65004" s="121"/>
    </row>
    <row r="65005" spans="37:37" ht="12.75">
      <c r="AK65005" s="121"/>
    </row>
    <row r="65006" spans="37:37" ht="12.75">
      <c r="AK65006" s="121"/>
    </row>
    <row r="65007" spans="37:37" ht="12.75">
      <c r="AK65007" s="121"/>
    </row>
    <row r="65008" spans="37:37" ht="12.75">
      <c r="AK65008" s="121"/>
    </row>
    <row r="65009" spans="37:37" ht="12.75">
      <c r="AK65009" s="121"/>
    </row>
    <row r="65010" spans="37:37" ht="12.75">
      <c r="AK65010" s="121"/>
    </row>
    <row r="65011" spans="37:37" ht="12.75">
      <c r="AK65011" s="121"/>
    </row>
    <row r="65012" spans="37:37" ht="12.75">
      <c r="AK65012" s="121"/>
    </row>
    <row r="65013" spans="37:37" ht="12.75">
      <c r="AK65013" s="121"/>
    </row>
    <row r="65014" spans="37:37" ht="12.75">
      <c r="AK65014" s="121"/>
    </row>
    <row r="65015" spans="37:37" ht="12.75">
      <c r="AK65015" s="121"/>
    </row>
    <row r="65016" spans="37:37" ht="12.75">
      <c r="AK65016" s="121"/>
    </row>
    <row r="65017" spans="37:37" ht="12.75">
      <c r="AK65017" s="121"/>
    </row>
    <row r="65018" spans="37:37" ht="12.75">
      <c r="AK65018" s="121"/>
    </row>
    <row r="65019" spans="37:37" ht="12.75">
      <c r="AK65019" s="121"/>
    </row>
    <row r="65020" spans="37:37" ht="12.75">
      <c r="AK65020" s="121"/>
    </row>
    <row r="65021" spans="37:37" ht="12.75">
      <c r="AK65021" s="121"/>
    </row>
    <row r="65022" spans="37:37" ht="12.75">
      <c r="AK65022" s="121"/>
    </row>
    <row r="65023" spans="37:37" ht="12.75">
      <c r="AK65023" s="121"/>
    </row>
    <row r="65024" spans="37:37" ht="12.75">
      <c r="AK65024" s="121"/>
    </row>
    <row r="65025" spans="37:37" ht="12.75">
      <c r="AK65025" s="121"/>
    </row>
    <row r="65026" spans="37:37" ht="12.75">
      <c r="AK65026" s="121"/>
    </row>
    <row r="65027" spans="37:37" ht="12.75">
      <c r="AK65027" s="121"/>
    </row>
    <row r="65028" spans="37:37" ht="12.75">
      <c r="AK65028" s="121"/>
    </row>
    <row r="65029" spans="37:37" ht="12.75">
      <c r="AK65029" s="121"/>
    </row>
    <row r="65030" spans="37:37" ht="12.75">
      <c r="AK65030" s="121"/>
    </row>
    <row r="65031" spans="37:37" ht="12.75">
      <c r="AK65031" s="121"/>
    </row>
    <row r="65032" spans="37:37" ht="12.75">
      <c r="AK65032" s="121"/>
    </row>
    <row r="65033" spans="37:37" ht="12.75">
      <c r="AK65033" s="121"/>
    </row>
    <row r="65034" spans="37:37" ht="12.75">
      <c r="AK65034" s="121"/>
    </row>
    <row r="65035" spans="37:37" ht="12.75">
      <c r="AK65035" s="121"/>
    </row>
    <row r="65036" spans="37:37" ht="12.75">
      <c r="AK65036" s="121"/>
    </row>
    <row r="65037" spans="37:37" ht="12.75">
      <c r="AK65037" s="121"/>
    </row>
    <row r="65038" spans="37:37" ht="12.75">
      <c r="AK65038" s="121"/>
    </row>
    <row r="65039" spans="37:37" ht="12.75">
      <c r="AK65039" s="121"/>
    </row>
    <row r="65040" spans="37:37" ht="12.75">
      <c r="AK65040" s="121"/>
    </row>
    <row r="65041" spans="37:37" ht="12.75">
      <c r="AK65041" s="121"/>
    </row>
    <row r="65042" spans="37:37" ht="12.75">
      <c r="AK65042" s="121"/>
    </row>
    <row r="65043" spans="37:37" ht="12.75">
      <c r="AK65043" s="121"/>
    </row>
    <row r="65044" spans="37:37" ht="12.75">
      <c r="AK65044" s="121"/>
    </row>
    <row r="65045" spans="37:37" ht="12.75">
      <c r="AK65045" s="121"/>
    </row>
    <row r="65046" spans="37:37" ht="12.75">
      <c r="AK65046" s="121"/>
    </row>
    <row r="65047" spans="37:37" ht="12.75">
      <c r="AK65047" s="121"/>
    </row>
    <row r="65048" spans="37:37" ht="12.75">
      <c r="AK65048" s="121"/>
    </row>
    <row r="65049" spans="37:37" ht="12.75">
      <c r="AK65049" s="121"/>
    </row>
    <row r="65050" spans="37:37" ht="12.75">
      <c r="AK65050" s="121"/>
    </row>
    <row r="65051" spans="37:37" ht="12.75">
      <c r="AK65051" s="121"/>
    </row>
    <row r="65052" spans="37:37" ht="12.75">
      <c r="AK65052" s="121"/>
    </row>
    <row r="65053" spans="37:37" ht="12.75">
      <c r="AK65053" s="121"/>
    </row>
    <row r="65054" spans="37:37" ht="12.75">
      <c r="AK65054" s="121"/>
    </row>
    <row r="65055" spans="37:37" ht="12.75">
      <c r="AK65055" s="121"/>
    </row>
    <row r="65056" spans="37:37" ht="12.75">
      <c r="AK65056" s="121"/>
    </row>
    <row r="65057" spans="37:37" ht="12.75">
      <c r="AK65057" s="121"/>
    </row>
    <row r="65058" spans="37:37" ht="12.75">
      <c r="AK65058" s="121"/>
    </row>
    <row r="65059" spans="37:37" ht="12.75">
      <c r="AK65059" s="121"/>
    </row>
    <row r="65060" spans="37:37" ht="12.75">
      <c r="AK65060" s="121"/>
    </row>
    <row r="65061" spans="37:37" ht="12.75">
      <c r="AK65061" s="121"/>
    </row>
    <row r="65062" spans="37:37" ht="12.75">
      <c r="AK65062" s="121"/>
    </row>
    <row r="65063" spans="37:37" ht="12.75">
      <c r="AK65063" s="121"/>
    </row>
    <row r="65064" spans="37:37" ht="12.75">
      <c r="AK65064" s="121"/>
    </row>
    <row r="65065" spans="37:37" ht="12.75">
      <c r="AK65065" s="121"/>
    </row>
    <row r="65066" spans="37:37" ht="12.75">
      <c r="AK65066" s="121"/>
    </row>
    <row r="65067" spans="37:37" ht="12.75">
      <c r="AK65067" s="121"/>
    </row>
    <row r="65068" spans="37:37" ht="12.75">
      <c r="AK65068" s="121"/>
    </row>
    <row r="65069" spans="37:37" ht="12.75">
      <c r="AK65069" s="121"/>
    </row>
    <row r="65070" spans="37:37" ht="12.75">
      <c r="AK65070" s="121"/>
    </row>
    <row r="65071" spans="37:37" ht="12.75">
      <c r="AK65071" s="121"/>
    </row>
    <row r="65072" spans="37:37" ht="12.75">
      <c r="AK65072" s="121"/>
    </row>
    <row r="65073" spans="37:37" ht="12.75">
      <c r="AK65073" s="121"/>
    </row>
    <row r="65074" spans="37:37" ht="12.75">
      <c r="AK65074" s="121"/>
    </row>
    <row r="65075" spans="37:37" ht="12.75">
      <c r="AK65075" s="121"/>
    </row>
    <row r="65076" spans="37:37" ht="12.75">
      <c r="AK65076" s="121"/>
    </row>
    <row r="65077" spans="37:37" ht="12.75">
      <c r="AK65077" s="121"/>
    </row>
    <row r="65078" spans="37:37" ht="12.75">
      <c r="AK65078" s="121"/>
    </row>
    <row r="65079" spans="37:37" ht="12.75">
      <c r="AK65079" s="121"/>
    </row>
    <row r="65080" spans="37:37" ht="12.75">
      <c r="AK65080" s="121"/>
    </row>
    <row r="65081" spans="37:37" ht="12.75">
      <c r="AK65081" s="121"/>
    </row>
    <row r="65082" spans="37:37" ht="12.75">
      <c r="AK65082" s="121"/>
    </row>
    <row r="65083" spans="37:37" ht="12.75">
      <c r="AK65083" s="121"/>
    </row>
    <row r="65084" spans="37:37" ht="12.75">
      <c r="AK65084" s="121"/>
    </row>
    <row r="65085" spans="37:37" ht="12.75">
      <c r="AK65085" s="121"/>
    </row>
    <row r="65086" spans="37:37" ht="12.75">
      <c r="AK65086" s="121"/>
    </row>
    <row r="65087" spans="37:37" ht="12.75">
      <c r="AK65087" s="121"/>
    </row>
    <row r="65088" spans="37:37" ht="12.75">
      <c r="AK65088" s="121"/>
    </row>
    <row r="65089" spans="37:37" ht="12.75">
      <c r="AK65089" s="121"/>
    </row>
    <row r="65090" spans="37:37" ht="12.75">
      <c r="AK65090" s="121"/>
    </row>
    <row r="65091" spans="37:37" ht="12.75">
      <c r="AK65091" s="121"/>
    </row>
    <row r="65092" spans="37:37" ht="12.75">
      <c r="AK65092" s="121"/>
    </row>
    <row r="65093" spans="37:37" ht="12.75">
      <c r="AK65093" s="121"/>
    </row>
    <row r="65094" spans="37:37" ht="12.75">
      <c r="AK65094" s="121"/>
    </row>
    <row r="65095" spans="37:37" ht="12.75">
      <c r="AK65095" s="121"/>
    </row>
    <row r="65096" spans="37:37" ht="12.75">
      <c r="AK65096" s="121"/>
    </row>
    <row r="65097" spans="37:37" ht="12.75">
      <c r="AK65097" s="121"/>
    </row>
    <row r="65098" spans="37:37" ht="12.75">
      <c r="AK65098" s="121"/>
    </row>
    <row r="65099" spans="37:37" ht="12.75">
      <c r="AK65099" s="121"/>
    </row>
    <row r="65100" spans="37:37" ht="12.75">
      <c r="AK65100" s="121"/>
    </row>
    <row r="65101" spans="37:37" ht="12.75">
      <c r="AK65101" s="121"/>
    </row>
    <row r="65102" spans="37:37" ht="12.75">
      <c r="AK65102" s="121"/>
    </row>
    <row r="65103" spans="37:37" ht="12.75">
      <c r="AK65103" s="121"/>
    </row>
    <row r="65104" spans="37:37" ht="12.75">
      <c r="AK65104" s="121"/>
    </row>
    <row r="65105" spans="37:37" ht="12.75">
      <c r="AK65105" s="121"/>
    </row>
    <row r="65106" spans="37:37" ht="12.75">
      <c r="AK65106" s="121"/>
    </row>
    <row r="65107" spans="37:37" ht="12.75">
      <c r="AK65107" s="121"/>
    </row>
    <row r="65108" spans="37:37" ht="12.75">
      <c r="AK65108" s="121"/>
    </row>
    <row r="65109" spans="37:37" ht="12.75">
      <c r="AK65109" s="121"/>
    </row>
    <row r="65110" spans="37:37" ht="12.75">
      <c r="AK65110" s="121"/>
    </row>
    <row r="65111" spans="37:37" ht="12.75">
      <c r="AK65111" s="121"/>
    </row>
    <row r="65112" spans="37:37" ht="12.75">
      <c r="AK65112" s="121"/>
    </row>
    <row r="65113" spans="37:37" ht="12.75">
      <c r="AK65113" s="121"/>
    </row>
    <row r="65114" spans="37:37" ht="12.75">
      <c r="AK65114" s="121"/>
    </row>
    <row r="65115" spans="37:37" ht="12.75">
      <c r="AK65115" s="121"/>
    </row>
    <row r="65116" spans="37:37" ht="12.75">
      <c r="AK65116" s="121"/>
    </row>
    <row r="65117" spans="37:37" ht="12.75">
      <c r="AK65117" s="121"/>
    </row>
    <row r="65118" spans="37:37" ht="12.75">
      <c r="AK65118" s="121"/>
    </row>
    <row r="65119" spans="37:37" ht="12.75">
      <c r="AK65119" s="121"/>
    </row>
    <row r="65120" spans="37:37" ht="12.75">
      <c r="AK65120" s="121"/>
    </row>
    <row r="65121" spans="37:37" ht="12.75">
      <c r="AK65121" s="121"/>
    </row>
    <row r="65122" spans="37:37" ht="12.75">
      <c r="AK65122" s="121"/>
    </row>
    <row r="65123" spans="37:37" ht="12.75">
      <c r="AK65123" s="121"/>
    </row>
    <row r="65124" spans="37:37" ht="12.75">
      <c r="AK65124" s="121"/>
    </row>
    <row r="65125" spans="37:37" ht="12.75">
      <c r="AK65125" s="121"/>
    </row>
    <row r="65126" spans="37:37" ht="12.75">
      <c r="AK65126" s="121"/>
    </row>
    <row r="65127" spans="37:37" ht="12.75">
      <c r="AK65127" s="121"/>
    </row>
    <row r="65128" spans="37:37" ht="12.75">
      <c r="AK65128" s="121"/>
    </row>
    <row r="65129" spans="37:37" ht="12.75">
      <c r="AK65129" s="121"/>
    </row>
    <row r="65130" spans="37:37" ht="12.75">
      <c r="AK65130" s="121"/>
    </row>
    <row r="65131" spans="37:37" ht="12.75">
      <c r="AK65131" s="121"/>
    </row>
    <row r="65132" spans="37:37" ht="12.75">
      <c r="AK65132" s="121"/>
    </row>
    <row r="65133" spans="37:37" ht="12.75">
      <c r="AK65133" s="121"/>
    </row>
    <row r="65134" spans="37:37" ht="12.75">
      <c r="AK65134" s="121"/>
    </row>
    <row r="65135" spans="37:37" ht="12.75">
      <c r="AK65135" s="121"/>
    </row>
    <row r="65136" spans="37:37" ht="12.75">
      <c r="AK65136" s="121"/>
    </row>
    <row r="65137" spans="37:37" ht="12.75">
      <c r="AK65137" s="121"/>
    </row>
    <row r="65138" spans="37:37" ht="12.75">
      <c r="AK65138" s="121"/>
    </row>
    <row r="65139" spans="37:37" ht="12.75">
      <c r="AK65139" s="121"/>
    </row>
    <row r="65140" spans="37:37" ht="12.75">
      <c r="AK65140" s="121"/>
    </row>
    <row r="65141" spans="37:37" ht="12.75">
      <c r="AK65141" s="121"/>
    </row>
    <row r="65142" spans="37:37" ht="12.75">
      <c r="AK65142" s="121"/>
    </row>
    <row r="65143" spans="37:37" ht="12.75">
      <c r="AK65143" s="121"/>
    </row>
    <row r="65144" spans="37:37" ht="12.75">
      <c r="AK65144" s="121"/>
    </row>
    <row r="65145" spans="37:37" ht="12.75">
      <c r="AK65145" s="121"/>
    </row>
    <row r="65146" spans="37:37" ht="12.75">
      <c r="AK65146" s="121"/>
    </row>
    <row r="65147" spans="37:37" ht="12.75">
      <c r="AK65147" s="121"/>
    </row>
    <row r="65148" spans="37:37" ht="12.75">
      <c r="AK65148" s="121"/>
    </row>
    <row r="65149" spans="37:37" ht="12.75">
      <c r="AK65149" s="121"/>
    </row>
    <row r="65150" spans="37:37" ht="12.75">
      <c r="AK65150" s="121"/>
    </row>
    <row r="65151" spans="37:37" ht="12.75">
      <c r="AK65151" s="121"/>
    </row>
    <row r="65152" spans="37:37" ht="12.75">
      <c r="AK65152" s="121"/>
    </row>
    <row r="65153" spans="37:37" ht="12.75">
      <c r="AK65153" s="121"/>
    </row>
    <row r="65154" spans="37:37" ht="12.75">
      <c r="AK65154" s="121"/>
    </row>
    <row r="65155" spans="37:37" ht="12.75">
      <c r="AK65155" s="121"/>
    </row>
    <row r="65156" spans="37:37" ht="12.75">
      <c r="AK65156" s="121"/>
    </row>
    <row r="65157" spans="37:37" ht="12.75">
      <c r="AK65157" s="121"/>
    </row>
    <row r="65158" spans="37:37" ht="12.75">
      <c r="AK65158" s="121"/>
    </row>
    <row r="65159" spans="37:37" ht="12.75">
      <c r="AK65159" s="121"/>
    </row>
    <row r="65160" spans="37:37" ht="12.75">
      <c r="AK65160" s="121"/>
    </row>
    <row r="65161" spans="37:37" ht="12.75">
      <c r="AK65161" s="121"/>
    </row>
    <row r="65162" spans="37:37" ht="12.75">
      <c r="AK65162" s="121"/>
    </row>
    <row r="65163" spans="37:37" ht="12.75">
      <c r="AK65163" s="121"/>
    </row>
    <row r="65164" spans="37:37" ht="12.75">
      <c r="AK65164" s="121"/>
    </row>
    <row r="65165" spans="37:37" ht="12.75">
      <c r="AK65165" s="121"/>
    </row>
    <row r="65166" spans="37:37" ht="12.75">
      <c r="AK65166" s="121"/>
    </row>
    <row r="65167" spans="37:37" ht="12.75">
      <c r="AK65167" s="121"/>
    </row>
    <row r="65168" spans="37:37" ht="12.75">
      <c r="AK65168" s="121"/>
    </row>
    <row r="65169" spans="37:37" ht="12.75">
      <c r="AK65169" s="121"/>
    </row>
    <row r="65170" spans="37:37" ht="12.75">
      <c r="AK65170" s="121"/>
    </row>
    <row r="65171" spans="37:37" ht="12.75">
      <c r="AK65171" s="121"/>
    </row>
    <row r="65172" spans="37:37" ht="12.75">
      <c r="AK65172" s="121"/>
    </row>
    <row r="65173" spans="37:37" ht="12.75">
      <c r="AK65173" s="121"/>
    </row>
    <row r="65174" spans="37:37" ht="12.75">
      <c r="AK65174" s="121"/>
    </row>
    <row r="65175" spans="37:37" ht="12.75">
      <c r="AK65175" s="121"/>
    </row>
    <row r="65176" spans="37:37" ht="12.75">
      <c r="AK65176" s="121"/>
    </row>
    <row r="65177" spans="37:37" ht="12.75">
      <c r="AK65177" s="121"/>
    </row>
    <row r="65178" spans="37:37" ht="12.75">
      <c r="AK65178" s="121"/>
    </row>
    <row r="65179" spans="37:37" ht="12.75">
      <c r="AK65179" s="121"/>
    </row>
    <row r="65180" spans="37:37" ht="12.75">
      <c r="AK65180" s="121"/>
    </row>
    <row r="65181" spans="37:37" ht="12.75">
      <c r="AK65181" s="121"/>
    </row>
    <row r="65182" spans="37:37" ht="12.75">
      <c r="AK65182" s="121"/>
    </row>
    <row r="65183" spans="37:37" ht="12.75">
      <c r="AK65183" s="121"/>
    </row>
    <row r="65184" spans="37:37" ht="12.75">
      <c r="AK65184" s="121"/>
    </row>
    <row r="65185" spans="37:37" ht="12.75">
      <c r="AK65185" s="121"/>
    </row>
    <row r="65186" spans="37:37" ht="12.75">
      <c r="AK65186" s="121"/>
    </row>
    <row r="65187" spans="37:37" ht="12.75">
      <c r="AK65187" s="121"/>
    </row>
    <row r="65188" spans="37:37" ht="12.75">
      <c r="AK65188" s="121"/>
    </row>
    <row r="65189" spans="37:37" ht="12.75">
      <c r="AK65189" s="121"/>
    </row>
    <row r="65190" spans="37:37" ht="12.75">
      <c r="AK65190" s="121"/>
    </row>
    <row r="65191" spans="37:37" ht="12.75">
      <c r="AK65191" s="121"/>
    </row>
    <row r="65192" spans="37:37" ht="12.75">
      <c r="AK65192" s="121"/>
    </row>
    <row r="65193" spans="37:37" ht="12.75">
      <c r="AK65193" s="121"/>
    </row>
    <row r="65194" spans="37:37" ht="12.75">
      <c r="AK65194" s="121"/>
    </row>
    <row r="65195" spans="37:37" ht="12.75">
      <c r="AK65195" s="121"/>
    </row>
    <row r="65196" spans="37:37" ht="12.75">
      <c r="AK65196" s="121"/>
    </row>
    <row r="65197" spans="37:37" ht="12.75">
      <c r="AK65197" s="121"/>
    </row>
    <row r="65198" spans="37:37" ht="12.75">
      <c r="AK65198" s="121"/>
    </row>
    <row r="65199" spans="37:37" ht="12.75">
      <c r="AK65199" s="121"/>
    </row>
    <row r="65200" spans="37:37" ht="12.75">
      <c r="AK65200" s="121"/>
    </row>
    <row r="65201" spans="37:37" ht="12.75">
      <c r="AK65201" s="121"/>
    </row>
    <row r="65202" spans="37:37" ht="12.75">
      <c r="AK65202" s="121"/>
    </row>
    <row r="65203" spans="37:37" ht="12.75">
      <c r="AK65203" s="121"/>
    </row>
    <row r="65204" spans="37:37" ht="12.75">
      <c r="AK65204" s="121"/>
    </row>
    <row r="65205" spans="37:37" ht="12.75">
      <c r="AK65205" s="121"/>
    </row>
    <row r="65206" spans="37:37" ht="12.75">
      <c r="AK65206" s="121"/>
    </row>
    <row r="65207" spans="37:37" ht="12.75">
      <c r="AK65207" s="121"/>
    </row>
    <row r="65208" spans="37:37" ht="12.75">
      <c r="AK65208" s="121"/>
    </row>
    <row r="65209" spans="37:37" ht="12.75">
      <c r="AK65209" s="121"/>
    </row>
    <row r="65210" spans="37:37" ht="12.75">
      <c r="AK65210" s="121"/>
    </row>
    <row r="65211" spans="37:37" ht="12.75">
      <c r="AK65211" s="121"/>
    </row>
    <row r="65212" spans="37:37" ht="12.75">
      <c r="AK65212" s="121"/>
    </row>
    <row r="65213" spans="37:37" ht="12.75">
      <c r="AK65213" s="121"/>
    </row>
    <row r="65214" spans="37:37" ht="12.75">
      <c r="AK65214" s="121"/>
    </row>
    <row r="65215" spans="37:37" ht="12.75">
      <c r="AK65215" s="121"/>
    </row>
    <row r="65216" spans="37:37" ht="12.75">
      <c r="AK65216" s="121"/>
    </row>
    <row r="65217" spans="37:37" ht="12.75">
      <c r="AK65217" s="121"/>
    </row>
    <row r="65218" spans="37:37" ht="12.75">
      <c r="AK65218" s="121"/>
    </row>
    <row r="65219" spans="37:37" ht="12.75">
      <c r="AK65219" s="121"/>
    </row>
    <row r="65220" spans="37:37" ht="12.75">
      <c r="AK65220" s="121"/>
    </row>
    <row r="65221" spans="37:37" ht="12.75">
      <c r="AK65221" s="121"/>
    </row>
    <row r="65222" spans="37:37" ht="12.75">
      <c r="AK65222" s="121"/>
    </row>
    <row r="65223" spans="37:37" ht="12.75">
      <c r="AK65223" s="121"/>
    </row>
    <row r="65224" spans="37:37" ht="12.75">
      <c r="AK65224" s="121"/>
    </row>
    <row r="65225" spans="37:37" ht="12.75">
      <c r="AK65225" s="121"/>
    </row>
    <row r="65226" spans="37:37" ht="12.75">
      <c r="AK65226" s="121"/>
    </row>
    <row r="65227" spans="37:37" ht="12.75">
      <c r="AK65227" s="121"/>
    </row>
    <row r="65228" spans="37:37" ht="12.75">
      <c r="AK65228" s="121"/>
    </row>
    <row r="65229" spans="37:37" ht="12.75">
      <c r="AK65229" s="121"/>
    </row>
    <row r="65230" spans="37:37" ht="12.75">
      <c r="AK65230" s="121"/>
    </row>
    <row r="65231" spans="37:37" ht="12.75">
      <c r="AK65231" s="121"/>
    </row>
    <row r="65232" spans="37:37" ht="12.75">
      <c r="AK65232" s="121"/>
    </row>
    <row r="65233" spans="37:37" ht="12.75">
      <c r="AK65233" s="121"/>
    </row>
    <row r="65234" spans="37:37" ht="12.75">
      <c r="AK65234" s="121"/>
    </row>
    <row r="65235" spans="37:37" ht="12.75">
      <c r="AK65235" s="121"/>
    </row>
    <row r="65236" spans="37:37" ht="12.75">
      <c r="AK65236" s="121"/>
    </row>
    <row r="65237" spans="37:37" ht="12.75">
      <c r="AK65237" s="121"/>
    </row>
    <row r="65238" spans="37:37" ht="12.75">
      <c r="AK65238" s="121"/>
    </row>
    <row r="65239" spans="37:37" ht="12.75">
      <c r="AK65239" s="121"/>
    </row>
    <row r="65240" spans="37:37" ht="12.75">
      <c r="AK65240" s="121"/>
    </row>
    <row r="65241" spans="37:37" ht="12.75">
      <c r="AK65241" s="121"/>
    </row>
    <row r="65242" spans="37:37" ht="12.75">
      <c r="AK65242" s="121"/>
    </row>
    <row r="65243" spans="37:37" ht="12.75">
      <c r="AK65243" s="121"/>
    </row>
    <row r="65244" spans="37:37" ht="12.75">
      <c r="AK65244" s="121"/>
    </row>
    <row r="65245" spans="37:37" ht="12.75">
      <c r="AK65245" s="121"/>
    </row>
    <row r="65246" spans="37:37" ht="12.75">
      <c r="AK65246" s="121"/>
    </row>
    <row r="65247" spans="37:37" ht="12.75">
      <c r="AK65247" s="121"/>
    </row>
    <row r="65248" spans="37:37" ht="12.75">
      <c r="AK65248" s="121"/>
    </row>
    <row r="65249" spans="37:37" ht="12.75">
      <c r="AK65249" s="121"/>
    </row>
    <row r="65250" spans="37:37" ht="12.75">
      <c r="AK65250" s="121"/>
    </row>
    <row r="65251" spans="37:37" ht="12.75">
      <c r="AK65251" s="121"/>
    </row>
    <row r="65252" spans="37:37" ht="12.75">
      <c r="AK65252" s="121"/>
    </row>
    <row r="65253" spans="37:37" ht="12.75">
      <c r="AK65253" s="121"/>
    </row>
    <row r="65254" spans="37:37" ht="12.75">
      <c r="AK65254" s="121"/>
    </row>
    <row r="65255" spans="37:37" ht="12.75">
      <c r="AK65255" s="121"/>
    </row>
    <row r="65256" spans="37:37" ht="12.75">
      <c r="AK65256" s="121"/>
    </row>
    <row r="65257" spans="37:37" ht="12.75">
      <c r="AK65257" s="121"/>
    </row>
    <row r="65258" spans="37:37" ht="12.75">
      <c r="AK65258" s="121"/>
    </row>
    <row r="65259" spans="37:37" ht="12.75">
      <c r="AK65259" s="121"/>
    </row>
    <row r="65260" spans="37:37" ht="12.75">
      <c r="AK65260" s="121"/>
    </row>
    <row r="65261" spans="37:37" ht="12.75">
      <c r="AK65261" s="121"/>
    </row>
    <row r="65262" spans="37:37" ht="12.75">
      <c r="AK65262" s="121"/>
    </row>
    <row r="65263" spans="37:37" ht="12.75">
      <c r="AK65263" s="121"/>
    </row>
    <row r="65264" spans="37:37" ht="12.75">
      <c r="AK65264" s="121"/>
    </row>
    <row r="65265" spans="37:37" ht="12.75">
      <c r="AK65265" s="121"/>
    </row>
    <row r="65266" spans="37:37" ht="12.75">
      <c r="AK65266" s="121"/>
    </row>
    <row r="65267" spans="37:37" ht="12.75">
      <c r="AK65267" s="121"/>
    </row>
    <row r="65268" spans="37:37" ht="12.75">
      <c r="AK65268" s="121"/>
    </row>
    <row r="65269" spans="37:37" ht="12.75">
      <c r="AK65269" s="121"/>
    </row>
    <row r="65270" spans="37:37" ht="12.75">
      <c r="AK65270" s="121"/>
    </row>
    <row r="65271" spans="37:37" ht="12.75">
      <c r="AK65271" s="121"/>
    </row>
    <row r="65272" spans="37:37" ht="12.75">
      <c r="AK65272" s="121"/>
    </row>
    <row r="65273" spans="37:37" ht="12.75">
      <c r="AK65273" s="121"/>
    </row>
    <row r="65274" spans="37:37" ht="12.75">
      <c r="AK65274" s="121"/>
    </row>
    <row r="65275" spans="37:37" ht="12.75">
      <c r="AK65275" s="121"/>
    </row>
    <row r="65276" spans="37:37" ht="12.75">
      <c r="AK65276" s="121"/>
    </row>
    <row r="65277" spans="37:37" ht="12.75">
      <c r="AK65277" s="121"/>
    </row>
    <row r="65278" spans="37:37" ht="12.75">
      <c r="AK65278" s="121"/>
    </row>
    <row r="65279" spans="37:37" ht="12.75">
      <c r="AK65279" s="121"/>
    </row>
    <row r="65280" spans="37:37" ht="12.75">
      <c r="AK65280" s="121"/>
    </row>
    <row r="65281" spans="37:37" ht="12.75">
      <c r="AK65281" s="121"/>
    </row>
    <row r="65282" spans="37:37" ht="12.75">
      <c r="AK65282" s="121"/>
    </row>
    <row r="65283" spans="37:37" ht="12.75">
      <c r="AK65283" s="121"/>
    </row>
    <row r="65284" spans="37:37" ht="12.75">
      <c r="AK65284" s="121"/>
    </row>
    <row r="65285" spans="37:37" ht="12.75">
      <c r="AK65285" s="121"/>
    </row>
    <row r="65286" spans="37:37" ht="12.75">
      <c r="AK65286" s="121"/>
    </row>
    <row r="65287" spans="37:37" ht="12.75">
      <c r="AK65287" s="121"/>
    </row>
    <row r="65288" spans="37:37" ht="12.75">
      <c r="AK65288" s="121"/>
    </row>
    <row r="65289" spans="37:37" ht="12.75">
      <c r="AK65289" s="121"/>
    </row>
    <row r="65290" spans="37:37" ht="12.75">
      <c r="AK65290" s="121"/>
    </row>
    <row r="65291" spans="37:37" ht="12.75">
      <c r="AK65291" s="121"/>
    </row>
    <row r="65292" spans="37:37" ht="12.75">
      <c r="AK65292" s="121"/>
    </row>
    <row r="65293" spans="37:37" ht="12.75">
      <c r="AK65293" s="121"/>
    </row>
    <row r="65294" spans="37:37" ht="12.75">
      <c r="AK65294" s="121"/>
    </row>
    <row r="65295" spans="37:37" ht="12.75">
      <c r="AK65295" s="121"/>
    </row>
    <row r="65296" spans="37:37" ht="12.75">
      <c r="AK65296" s="121"/>
    </row>
    <row r="65297" spans="37:37" ht="12.75">
      <c r="AK65297" s="121"/>
    </row>
    <row r="65298" spans="37:37" ht="12.75">
      <c r="AK65298" s="121"/>
    </row>
    <row r="65299" spans="37:37" ht="12.75">
      <c r="AK65299" s="121"/>
    </row>
    <row r="65300" spans="37:37" ht="12.75">
      <c r="AK65300" s="121"/>
    </row>
    <row r="65301" spans="37:37" ht="12.75">
      <c r="AK65301" s="121"/>
    </row>
    <row r="65302" spans="37:37" ht="12.75">
      <c r="AK65302" s="121"/>
    </row>
    <row r="65303" spans="37:37" ht="12.75">
      <c r="AK65303" s="121"/>
    </row>
    <row r="65304" spans="37:37" ht="12.75">
      <c r="AK65304" s="121"/>
    </row>
    <row r="65305" spans="37:37" ht="12.75">
      <c r="AK65305" s="121"/>
    </row>
    <row r="65306" spans="37:37" ht="12.75">
      <c r="AK65306" s="121"/>
    </row>
    <row r="65307" spans="37:37" ht="12.75">
      <c r="AK65307" s="121"/>
    </row>
    <row r="65308" spans="37:37" ht="12.75">
      <c r="AK65308" s="121"/>
    </row>
    <row r="65309" spans="37:37" ht="12.75">
      <c r="AK65309" s="121"/>
    </row>
    <row r="65310" spans="37:37" ht="12.75">
      <c r="AK65310" s="121"/>
    </row>
    <row r="65311" spans="37:37" ht="12.75">
      <c r="AK65311" s="121"/>
    </row>
    <row r="65312" spans="37:37" ht="12.75">
      <c r="AK65312" s="121"/>
    </row>
    <row r="65313" spans="37:37" ht="12.75">
      <c r="AK65313" s="121"/>
    </row>
    <row r="65314" spans="37:37" ht="12.75">
      <c r="AK65314" s="121"/>
    </row>
    <row r="65315" spans="37:37" ht="12.75">
      <c r="AK65315" s="121"/>
    </row>
    <row r="65316" spans="37:37" ht="12.75">
      <c r="AK65316" s="121"/>
    </row>
    <row r="65317" spans="37:37" ht="12.75">
      <c r="AK65317" s="121"/>
    </row>
    <row r="65318" spans="37:37" ht="12.75">
      <c r="AK65318" s="121"/>
    </row>
    <row r="65319" spans="37:37" ht="12.75">
      <c r="AK65319" s="121"/>
    </row>
    <row r="65320" spans="37:37" ht="12.75">
      <c r="AK65320" s="121"/>
    </row>
    <row r="65321" spans="37:37" ht="12.75">
      <c r="AK65321" s="121"/>
    </row>
    <row r="65322" spans="37:37" ht="12.75">
      <c r="AK65322" s="121"/>
    </row>
    <row r="65323" spans="37:37" ht="12.75">
      <c r="AK65323" s="121"/>
    </row>
    <row r="65324" spans="37:37" ht="12.75">
      <c r="AK65324" s="121"/>
    </row>
    <row r="65325" spans="37:37" ht="12.75">
      <c r="AK65325" s="121"/>
    </row>
    <row r="65326" spans="37:37" ht="12.75">
      <c r="AK65326" s="121"/>
    </row>
    <row r="65327" spans="37:37" ht="12.75">
      <c r="AK65327" s="121"/>
    </row>
    <row r="65328" spans="37:37" ht="12.75">
      <c r="AK65328" s="121"/>
    </row>
    <row r="65329" spans="37:37" ht="12.75">
      <c r="AK65329" s="121"/>
    </row>
    <row r="65330" spans="37:37" ht="12.75">
      <c r="AK65330" s="121"/>
    </row>
    <row r="65331" spans="37:37" ht="12.75">
      <c r="AK65331" s="121"/>
    </row>
    <row r="65332" spans="37:37" ht="12.75">
      <c r="AK65332" s="121"/>
    </row>
    <row r="65333" spans="37:37" ht="12.75">
      <c r="AK65333" s="121"/>
    </row>
    <row r="65334" spans="37:37" ht="12.75">
      <c r="AK65334" s="121"/>
    </row>
    <row r="65335" spans="37:37" ht="12.75">
      <c r="AK65335" s="121"/>
    </row>
    <row r="65336" spans="37:37" ht="12.75">
      <c r="AK65336" s="121"/>
    </row>
    <row r="65337" spans="37:37" ht="12.75">
      <c r="AK65337" s="121"/>
    </row>
    <row r="65338" spans="37:37" ht="12.75">
      <c r="AK65338" s="121"/>
    </row>
    <row r="65339" spans="37:37" ht="12.75">
      <c r="AK65339" s="121"/>
    </row>
    <row r="65340" spans="37:37" ht="12.75">
      <c r="AK65340" s="121"/>
    </row>
    <row r="65341" spans="37:37" ht="12.75">
      <c r="AK65341" s="121"/>
    </row>
    <row r="65342" spans="37:37" ht="12.75">
      <c r="AK65342" s="121"/>
    </row>
    <row r="65343" spans="37:37" ht="12.75">
      <c r="AK65343" s="121"/>
    </row>
    <row r="65344" spans="37:37" ht="12.75">
      <c r="AK65344" s="121"/>
    </row>
    <row r="65345" spans="37:37" ht="12.75">
      <c r="AK65345" s="121"/>
    </row>
    <row r="65346" spans="37:37" ht="12.75">
      <c r="AK65346" s="121"/>
    </row>
    <row r="65347" spans="37:37" ht="12.75">
      <c r="AK65347" s="121"/>
    </row>
    <row r="65348" spans="37:37" ht="12.75">
      <c r="AK65348" s="121"/>
    </row>
    <row r="65349" spans="37:37" ht="12.75">
      <c r="AK65349" s="121"/>
    </row>
    <row r="65350" spans="37:37" ht="12.75">
      <c r="AK65350" s="121"/>
    </row>
    <row r="65351" spans="37:37" ht="12.75">
      <c r="AK65351" s="121"/>
    </row>
    <row r="65352" spans="37:37" ht="12.75">
      <c r="AK65352" s="121"/>
    </row>
    <row r="65353" spans="37:37" ht="12.75">
      <c r="AK65353" s="121"/>
    </row>
    <row r="65354" spans="37:37" ht="12.75">
      <c r="AK65354" s="121"/>
    </row>
    <row r="65355" spans="37:37" ht="12.75">
      <c r="AK65355" s="121"/>
    </row>
    <row r="65356" spans="37:37" ht="12.75">
      <c r="AK65356" s="121"/>
    </row>
    <row r="65357" spans="37:37" ht="12.75">
      <c r="AK65357" s="121"/>
    </row>
    <row r="65358" spans="37:37" ht="12.75">
      <c r="AK65358" s="121"/>
    </row>
    <row r="65359" spans="37:37" ht="12.75">
      <c r="AK65359" s="121"/>
    </row>
    <row r="65360" spans="37:37" ht="12.75">
      <c r="AK65360" s="121"/>
    </row>
    <row r="65361" spans="37:37" ht="12.75">
      <c r="AK65361" s="121"/>
    </row>
    <row r="65362" spans="37:37" ht="12.75">
      <c r="AK65362" s="121"/>
    </row>
    <row r="65363" spans="37:37" ht="12.75">
      <c r="AK65363" s="121"/>
    </row>
    <row r="65364" spans="37:37" ht="12.75">
      <c r="AK65364" s="121"/>
    </row>
    <row r="65365" spans="37:37" ht="12.75">
      <c r="AK65365" s="121"/>
    </row>
    <row r="65366" spans="37:37" ht="12.75">
      <c r="AK65366" s="121"/>
    </row>
    <row r="65367" spans="37:37" ht="12.75">
      <c r="AK65367" s="121"/>
    </row>
    <row r="65368" spans="37:37" ht="12.75">
      <c r="AK65368" s="121"/>
    </row>
    <row r="65369" spans="37:37" ht="12.75">
      <c r="AK65369" s="121"/>
    </row>
    <row r="65370" spans="37:37" ht="12.75">
      <c r="AK65370" s="121"/>
    </row>
    <row r="65371" spans="37:37" ht="12.75">
      <c r="AK65371" s="121"/>
    </row>
    <row r="65372" spans="37:37" ht="12.75">
      <c r="AK65372" s="121"/>
    </row>
    <row r="65373" spans="37:37" ht="12.75">
      <c r="AK65373" s="121"/>
    </row>
    <row r="65374" spans="37:37" ht="12.75">
      <c r="AK65374" s="121"/>
    </row>
    <row r="65375" spans="37:37" ht="12.75">
      <c r="AK65375" s="121"/>
    </row>
    <row r="65376" spans="37:37" ht="12.75">
      <c r="AK65376" s="121"/>
    </row>
    <row r="65377" spans="37:37" ht="12.75">
      <c r="AK65377" s="121"/>
    </row>
    <row r="65378" spans="37:37" ht="12.75">
      <c r="AK65378" s="121"/>
    </row>
    <row r="65379" spans="37:37" ht="12.75">
      <c r="AK65379" s="121"/>
    </row>
    <row r="65380" spans="37:37" ht="12.75">
      <c r="AK65380" s="121"/>
    </row>
    <row r="65381" spans="37:37" ht="12.75">
      <c r="AK65381" s="121"/>
    </row>
    <row r="65382" spans="37:37" ht="12.75">
      <c r="AK65382" s="121"/>
    </row>
    <row r="65383" spans="37:37" ht="12.75">
      <c r="AK65383" s="121"/>
    </row>
    <row r="65384" spans="37:37" ht="12.75">
      <c r="AK65384" s="121"/>
    </row>
    <row r="65385" spans="37:37" ht="12.75">
      <c r="AK65385" s="121"/>
    </row>
    <row r="65386" spans="37:37" ht="12.75">
      <c r="AK65386" s="121"/>
    </row>
    <row r="65387" spans="37:37" ht="12.75">
      <c r="AK65387" s="121"/>
    </row>
    <row r="65388" spans="37:37" ht="12.75">
      <c r="AK65388" s="121"/>
    </row>
    <row r="65389" spans="37:37" ht="12.75">
      <c r="AK65389" s="121"/>
    </row>
    <row r="65390" spans="37:37" ht="12.75">
      <c r="AK65390" s="121"/>
    </row>
    <row r="65391" spans="37:37" ht="12.75">
      <c r="AK65391" s="121"/>
    </row>
    <row r="65392" spans="37:37" ht="12.75">
      <c r="AK65392" s="121"/>
    </row>
    <row r="65393" spans="37:37" ht="12.75">
      <c r="AK65393" s="121"/>
    </row>
    <row r="65394" spans="37:37" ht="12.75">
      <c r="AK65394" s="121"/>
    </row>
    <row r="65395" spans="37:37" ht="12.75">
      <c r="AK65395" s="121"/>
    </row>
    <row r="65396" spans="37:37" ht="12.75">
      <c r="AK65396" s="121"/>
    </row>
    <row r="65397" spans="37:37" ht="12.75">
      <c r="AK65397" s="121"/>
    </row>
    <row r="65398" spans="37:37" ht="12.75">
      <c r="AK65398" s="121"/>
    </row>
    <row r="65399" spans="37:37" ht="12.75">
      <c r="AK65399" s="121"/>
    </row>
    <row r="65400" spans="37:37" ht="12.75">
      <c r="AK65400" s="121"/>
    </row>
    <row r="65401" spans="37:37" ht="12.75">
      <c r="AK65401" s="121"/>
    </row>
    <row r="65402" spans="37:37" ht="12.75">
      <c r="AK65402" s="121"/>
    </row>
    <row r="65403" spans="37:37" ht="12.75">
      <c r="AK65403" s="121"/>
    </row>
    <row r="65404" spans="37:37" ht="12.75">
      <c r="AK65404" s="121"/>
    </row>
    <row r="65405" spans="37:37" ht="12.75">
      <c r="AK65405" s="121"/>
    </row>
    <row r="65406" spans="37:37" ht="12.75">
      <c r="AK65406" s="121"/>
    </row>
    <row r="65407" spans="37:37" ht="12.75">
      <c r="AK65407" s="121"/>
    </row>
    <row r="65408" spans="37:37" ht="12.75">
      <c r="AK65408" s="121"/>
    </row>
    <row r="65409" spans="37:37" ht="12.75">
      <c r="AK65409" s="121"/>
    </row>
    <row r="65410" spans="37:37" ht="12.75">
      <c r="AK65410" s="121"/>
    </row>
    <row r="65411" spans="37:37" ht="12.75">
      <c r="AK65411" s="121"/>
    </row>
    <row r="65412" spans="37:37" ht="12.75">
      <c r="AK65412" s="121"/>
    </row>
    <row r="65413" spans="37:37" ht="12.75">
      <c r="AK65413" s="121"/>
    </row>
    <row r="65414" spans="37:37" ht="12.75">
      <c r="AK65414" s="121"/>
    </row>
    <row r="65415" spans="37:37" ht="12.75">
      <c r="AK65415" s="121"/>
    </row>
    <row r="65416" spans="37:37" ht="12.75">
      <c r="AK65416" s="121"/>
    </row>
    <row r="65417" spans="37:37" ht="12.75">
      <c r="AK65417" s="121"/>
    </row>
    <row r="65418" spans="37:37" ht="12.75">
      <c r="AK65418" s="121"/>
    </row>
    <row r="65419" spans="37:37" ht="12.75">
      <c r="AK65419" s="121"/>
    </row>
    <row r="65420" spans="37:37" ht="12.75">
      <c r="AK65420" s="121"/>
    </row>
    <row r="65421" spans="37:37" ht="12.75">
      <c r="AK65421" s="121"/>
    </row>
    <row r="65422" spans="37:37" ht="12.75">
      <c r="AK65422" s="121"/>
    </row>
    <row r="65423" spans="37:37" ht="12.75">
      <c r="AK65423" s="121"/>
    </row>
    <row r="65424" spans="37:37" ht="12.75">
      <c r="AK65424" s="121"/>
    </row>
    <row r="65425" spans="37:37" ht="12.75">
      <c r="AK65425" s="121"/>
    </row>
    <row r="65426" spans="37:37" ht="12.75">
      <c r="AK65426" s="121"/>
    </row>
    <row r="65427" spans="37:37" ht="12.75">
      <c r="AK65427" s="121"/>
    </row>
    <row r="65428" spans="37:37" ht="12.75">
      <c r="AK65428" s="121"/>
    </row>
    <row r="65429" spans="37:37" ht="12.75">
      <c r="AK65429" s="121"/>
    </row>
    <row r="65430" spans="37:37" ht="12.75">
      <c r="AK65430" s="121"/>
    </row>
    <row r="65431" spans="37:37" ht="12.75">
      <c r="AK65431" s="121"/>
    </row>
    <row r="65432" spans="37:37" ht="12.75">
      <c r="AK65432" s="121"/>
    </row>
    <row r="65433" spans="37:37" ht="12.75">
      <c r="AK65433" s="121"/>
    </row>
    <row r="65434" spans="37:37" ht="12.75">
      <c r="AK65434" s="121"/>
    </row>
    <row r="65435" spans="37:37" ht="12.75">
      <c r="AK65435" s="121"/>
    </row>
    <row r="65436" spans="37:37" ht="12.75">
      <c r="AK65436" s="121"/>
    </row>
    <row r="65437" spans="37:37" ht="12.75">
      <c r="AK65437" s="121"/>
    </row>
    <row r="65438" spans="37:37" ht="12.75">
      <c r="AK65438" s="121"/>
    </row>
    <row r="65439" spans="37:37" ht="12.75">
      <c r="AK65439" s="121"/>
    </row>
    <row r="65440" spans="37:37" ht="12.75">
      <c r="AK65440" s="121"/>
    </row>
    <row r="65441" spans="37:37" ht="12.75">
      <c r="AK65441" s="121"/>
    </row>
    <row r="65442" spans="37:37" ht="12.75">
      <c r="AK65442" s="121"/>
    </row>
    <row r="65443" spans="37:37" ht="12.75">
      <c r="AK65443" s="121"/>
    </row>
    <row r="65444" spans="37:37" ht="12.75">
      <c r="AK65444" s="121"/>
    </row>
    <row r="65445" spans="37:37" ht="12.75">
      <c r="AK65445" s="121"/>
    </row>
    <row r="65446" spans="37:37" ht="12.75">
      <c r="AK65446" s="121"/>
    </row>
    <row r="65447" spans="37:37" ht="12.75">
      <c r="AK65447" s="121"/>
    </row>
    <row r="65448" spans="37:37" ht="12.75">
      <c r="AK65448" s="121"/>
    </row>
    <row r="65449" spans="37:37" ht="12.75">
      <c r="AK65449" s="121"/>
    </row>
    <row r="65450" spans="37:37" ht="12.75">
      <c r="AK65450" s="121"/>
    </row>
    <row r="65451" spans="37:37" ht="12.75">
      <c r="AK65451" s="121"/>
    </row>
    <row r="65452" spans="37:37" ht="12.75">
      <c r="AK65452" s="121"/>
    </row>
    <row r="65453" spans="37:37" ht="12.75">
      <c r="AK65453" s="121"/>
    </row>
    <row r="65454" spans="37:37" ht="12.75">
      <c r="AK65454" s="121"/>
    </row>
    <row r="65455" spans="37:37" ht="12.75">
      <c r="AK65455" s="121"/>
    </row>
    <row r="65456" spans="37:37" ht="12.75">
      <c r="AK65456" s="121"/>
    </row>
    <row r="65457" spans="37:37" ht="12.75">
      <c r="AK65457" s="121"/>
    </row>
    <row r="65458" spans="37:37" ht="12.75">
      <c r="AK65458" s="121"/>
    </row>
    <row r="65459" spans="37:37" ht="12.75">
      <c r="AK65459" s="121"/>
    </row>
    <row r="65460" spans="37:37" ht="12.75">
      <c r="AK65460" s="121"/>
    </row>
    <row r="65461" spans="37:37" ht="12.75">
      <c r="AK65461" s="121"/>
    </row>
    <row r="65462" spans="37:37" ht="12.75">
      <c r="AK65462" s="121"/>
    </row>
    <row r="65463" spans="37:37" ht="12.75">
      <c r="AK65463" s="121"/>
    </row>
    <row r="65464" spans="37:37" ht="12.75">
      <c r="AK65464" s="121"/>
    </row>
    <row r="65465" spans="37:37" ht="12.75">
      <c r="AK65465" s="121"/>
    </row>
    <row r="65466" spans="37:37" ht="12.75">
      <c r="AK65466" s="121"/>
    </row>
    <row r="65467" spans="37:37" ht="12.75">
      <c r="AK65467" s="121"/>
    </row>
    <row r="65468" spans="37:37" ht="12.75">
      <c r="AK65468" s="121"/>
    </row>
    <row r="65469" spans="37:37" ht="12.75">
      <c r="AK65469" s="121"/>
    </row>
    <row r="65470" spans="37:37" ht="12.75">
      <c r="AK65470" s="121"/>
    </row>
    <row r="65471" spans="37:37" ht="12.75">
      <c r="AK65471" s="121"/>
    </row>
    <row r="65472" spans="37:37" ht="12.75">
      <c r="AK65472" s="121"/>
    </row>
    <row r="65473" spans="37:37" ht="12.75">
      <c r="AK65473" s="121"/>
    </row>
    <row r="65474" spans="37:37" ht="12.75">
      <c r="AK65474" s="121"/>
    </row>
    <row r="65475" spans="37:37" ht="12.75">
      <c r="AK65475" s="121"/>
    </row>
    <row r="65476" spans="37:37" ht="12.75">
      <c r="AK65476" s="121"/>
    </row>
    <row r="65477" spans="37:37" ht="12.75">
      <c r="AK65477" s="121"/>
    </row>
    <row r="65478" spans="37:37" ht="12.75">
      <c r="AK65478" s="121"/>
    </row>
    <row r="65479" spans="37:37" ht="12.75">
      <c r="AK65479" s="121"/>
    </row>
    <row r="65480" spans="37:37" ht="12.75">
      <c r="AK65480" s="121"/>
    </row>
    <row r="65481" spans="37:37" ht="12.75">
      <c r="AK65481" s="121"/>
    </row>
    <row r="65482" spans="37:37" ht="12.75">
      <c r="AK65482" s="121"/>
    </row>
    <row r="65483" spans="37:37" ht="12.75">
      <c r="AK65483" s="121"/>
    </row>
    <row r="65484" spans="37:37" ht="12.75">
      <c r="AK65484" s="121"/>
    </row>
    <row r="65485" spans="37:37" ht="12.75">
      <c r="AK65485" s="121"/>
    </row>
    <row r="65486" spans="37:37" ht="12.75">
      <c r="AK65486" s="121"/>
    </row>
    <row r="65487" spans="37:37" ht="12.75">
      <c r="AK65487" s="121"/>
    </row>
    <row r="65488" spans="37:37" ht="12.75">
      <c r="AK65488" s="121"/>
    </row>
    <row r="65489" spans="37:37" ht="12.75">
      <c r="AK65489" s="121"/>
    </row>
    <row r="65490" spans="37:37" ht="12.75">
      <c r="AK65490" s="121"/>
    </row>
    <row r="65491" spans="37:37" ht="12.75">
      <c r="AK65491" s="121"/>
    </row>
    <row r="65492" spans="37:37" ht="12.75">
      <c r="AK65492" s="121"/>
    </row>
    <row r="65493" spans="37:37" ht="12.75">
      <c r="AK65493" s="121"/>
    </row>
    <row r="65494" spans="37:37" ht="12.75">
      <c r="AK65494" s="121"/>
    </row>
    <row r="65495" spans="37:37" ht="12.75">
      <c r="AK65495" s="121"/>
    </row>
    <row r="65496" spans="37:37" ht="12.75">
      <c r="AK65496" s="121"/>
    </row>
    <row r="65497" spans="37:37" ht="12.75">
      <c r="AK65497" s="121"/>
    </row>
    <row r="65498" spans="37:37" ht="12.75">
      <c r="AK65498" s="121"/>
    </row>
    <row r="65499" spans="37:37" ht="12.75">
      <c r="AK65499" s="121"/>
    </row>
    <row r="65500" spans="37:37" ht="12.75">
      <c r="AK65500" s="121"/>
    </row>
    <row r="65501" spans="37:37" ht="12.75">
      <c r="AK65501" s="121"/>
    </row>
    <row r="65502" spans="37:37" ht="12.75">
      <c r="AK65502" s="121"/>
    </row>
    <row r="65503" spans="37:37" ht="12.75">
      <c r="AK65503" s="121"/>
    </row>
    <row r="65504" spans="37:37" ht="12.75">
      <c r="AK65504" s="121"/>
    </row>
    <row r="65505" spans="37:37" ht="12.75">
      <c r="AK65505" s="121"/>
    </row>
    <row r="65506" spans="37:37" ht="12.75">
      <c r="AK65506" s="121"/>
    </row>
    <row r="65507" spans="37:37" ht="12.75">
      <c r="AK65507" s="121"/>
    </row>
    <row r="65508" spans="37:37" ht="12.75">
      <c r="AK65508" s="121"/>
    </row>
    <row r="65509" spans="37:37" ht="12.75">
      <c r="AK65509" s="121"/>
    </row>
    <row r="65510" spans="37:37" ht="12.75">
      <c r="AK65510" s="121"/>
    </row>
    <row r="65511" spans="37:37" ht="12.75">
      <c r="AK65511" s="121"/>
    </row>
    <row r="65512" spans="37:37" ht="12.75">
      <c r="AK65512" s="121"/>
    </row>
    <row r="65513" spans="37:37" ht="12.75">
      <c r="AK65513" s="121"/>
    </row>
    <row r="65514" spans="37:37" ht="12.75">
      <c r="AK65514" s="121"/>
    </row>
    <row r="65515" spans="37:37" ht="12.75">
      <c r="AK65515" s="121"/>
    </row>
    <row r="65516" spans="37:37" ht="12.75">
      <c r="AK65516" s="121"/>
    </row>
    <row r="65517" spans="37:37" ht="12.75">
      <c r="AK65517" s="121"/>
    </row>
    <row r="65518" spans="37:37" ht="12.75">
      <c r="AK65518" s="121"/>
    </row>
    <row r="65519" spans="37:37" ht="12.75">
      <c r="AK65519" s="121"/>
    </row>
    <row r="65520" spans="37:37" ht="12.75">
      <c r="AK65520" s="121"/>
    </row>
    <row r="65521" spans="37:37" ht="12.75">
      <c r="AK65521" s="121"/>
    </row>
    <row r="65522" spans="37:37" ht="12.75">
      <c r="AK65522" s="121"/>
    </row>
    <row r="65523" spans="37:37" ht="12.75">
      <c r="AK65523" s="121"/>
    </row>
    <row r="65524" spans="37:37" ht="12.75">
      <c r="AK65524" s="121"/>
    </row>
    <row r="65525" spans="37:37" ht="12.75">
      <c r="AK65525" s="121"/>
    </row>
    <row r="65526" spans="37:37" ht="12.75">
      <c r="AK65526" s="121"/>
    </row>
    <row r="65527" spans="37:37" ht="12.75">
      <c r="AK65527" s="121"/>
    </row>
    <row r="65528" spans="37:37" ht="12.75">
      <c r="AK65528" s="121"/>
    </row>
    <row r="65529" spans="37:37" ht="12.75">
      <c r="AK65529" s="121"/>
    </row>
    <row r="65530" spans="37:37" ht="12.75">
      <c r="AK65530" s="121"/>
    </row>
    <row r="65531" spans="37:37" ht="12.75">
      <c r="AK65531" s="121"/>
    </row>
    <row r="65532" spans="37:37" ht="12.75">
      <c r="AK65532" s="121"/>
    </row>
    <row r="65533" spans="37:37" ht="12.75">
      <c r="AK65533" s="121"/>
    </row>
    <row r="65534" spans="37:37" ht="12.75">
      <c r="AK65534" s="121"/>
    </row>
    <row r="65535" spans="37:37" ht="12.75">
      <c r="AK65535" s="121"/>
    </row>
  </sheetData>
  <mergeCells count="4">
    <mergeCell ref="Q4:S4"/>
    <mergeCell ref="Z4:AB4"/>
    <mergeCell ref="AD4:AF4"/>
    <mergeCell ref="AH4:AJ4"/>
  </mergeCells>
  <phoneticPr fontId="2" type="noConversion"/>
  <pageMargins left="0.75" right="0.75" top="1" bottom="1" header="0" footer="0"/>
  <pageSetup orientation="portrait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L33"/>
  <sheetViews>
    <sheetView workbookViewId="0">
      <pane xSplit="3" ySplit="5" topLeftCell="M15" activePane="bottomRight" state="frozen"/>
      <selection pane="topRight" activeCell="D1" sqref="D1"/>
      <selection pane="bottomLeft" activeCell="A6" sqref="A6"/>
      <selection pane="bottomRight" activeCell="Q36" sqref="Q36"/>
    </sheetView>
  </sheetViews>
  <sheetFormatPr baseColWidth="10" defaultRowHeight="12"/>
  <cols>
    <col min="1" max="1" width="10.7109375" style="43" customWidth="1"/>
    <col min="2" max="2" width="8.7109375" style="43" bestFit="1" customWidth="1"/>
    <col min="3" max="3" width="35.42578125" style="43" bestFit="1" customWidth="1"/>
    <col min="4" max="4" width="9.28515625" style="43" customWidth="1"/>
    <col min="5" max="5" width="6.42578125" style="43" customWidth="1"/>
    <col min="6" max="6" width="9" style="43" customWidth="1"/>
    <col min="7" max="7" width="11.5703125" style="43" customWidth="1"/>
    <col min="8" max="8" width="8.85546875" style="47" customWidth="1"/>
    <col min="9" max="9" width="8.7109375" style="43" customWidth="1"/>
    <col min="10" max="10" width="7.42578125" style="43" customWidth="1"/>
    <col min="11" max="11" width="8.85546875" style="43" bestFit="1" customWidth="1"/>
    <col min="12" max="12" width="9.85546875" style="43" bestFit="1" customWidth="1"/>
    <col min="13" max="14" width="8.85546875" style="43" customWidth="1"/>
    <col min="15" max="15" width="1" style="49" customWidth="1"/>
    <col min="16" max="16" width="7.28515625" style="43" customWidth="1"/>
    <col min="17" max="17" width="8.7109375" style="43" customWidth="1"/>
    <col min="18" max="18" width="8.7109375" style="43" bestFit="1" customWidth="1"/>
    <col min="19" max="19" width="1" style="43" customWidth="1"/>
    <col min="20" max="23" width="9.5703125" style="43" customWidth="1"/>
    <col min="24" max="24" width="1" style="43" customWidth="1"/>
    <col min="25" max="25" width="7.28515625" style="43" customWidth="1"/>
    <col min="26" max="26" width="8.7109375" style="43" customWidth="1"/>
    <col min="27" max="27" width="7.28515625" style="43" customWidth="1"/>
    <col min="28" max="28" width="1" style="43" customWidth="1"/>
    <col min="29" max="29" width="7.28515625" style="43" bestFit="1" customWidth="1"/>
    <col min="30" max="30" width="7.28515625" style="43" customWidth="1"/>
    <col min="31" max="31" width="6.7109375" style="43" customWidth="1"/>
    <col min="32" max="32" width="1" style="43" customWidth="1"/>
    <col min="33" max="33" width="7.28515625" style="43" bestFit="1" customWidth="1"/>
    <col min="34" max="34" width="9.7109375" style="43" bestFit="1" customWidth="1"/>
    <col min="35" max="35" width="7.28515625" style="43" bestFit="1" customWidth="1"/>
    <col min="36" max="36" width="5.5703125" style="43" bestFit="1" customWidth="1"/>
    <col min="37" max="37" width="4.5703125" style="43" bestFit="1" customWidth="1"/>
    <col min="38" max="16384" width="11.42578125" style="43"/>
  </cols>
  <sheetData>
    <row r="1" spans="1:64">
      <c r="A1" s="7" t="s">
        <v>3</v>
      </c>
      <c r="B1" s="8"/>
    </row>
    <row r="2" spans="1:64">
      <c r="A2" s="6" t="s">
        <v>66</v>
      </c>
      <c r="B2" s="14">
        <f ca="1">+TODAY()</f>
        <v>44320</v>
      </c>
      <c r="C2" s="225" t="s">
        <v>59</v>
      </c>
      <c r="D2" s="226" t="s">
        <v>67</v>
      </c>
    </row>
    <row r="4" spans="1:64" ht="12.75">
      <c r="C4" s="227"/>
      <c r="D4" s="229" t="s">
        <v>17</v>
      </c>
      <c r="E4" s="228"/>
      <c r="F4" s="228"/>
      <c r="G4" s="228"/>
      <c r="H4" s="228"/>
      <c r="I4" s="228"/>
      <c r="J4" s="228"/>
      <c r="K4" s="228"/>
      <c r="L4" s="228"/>
      <c r="M4" s="228"/>
      <c r="N4" s="230"/>
      <c r="O4"/>
      <c r="P4" s="261" t="s">
        <v>79</v>
      </c>
      <c r="Q4" s="261"/>
      <c r="R4" s="261"/>
      <c r="S4" s="58"/>
      <c r="T4" s="59" t="s">
        <v>55</v>
      </c>
      <c r="U4" s="59" t="s">
        <v>228</v>
      </c>
      <c r="V4" s="59" t="s">
        <v>81</v>
      </c>
      <c r="W4" s="59" t="s">
        <v>72</v>
      </c>
      <c r="X4" s="60"/>
      <c r="Y4" s="262" t="s">
        <v>82</v>
      </c>
      <c r="Z4" s="262"/>
      <c r="AA4" s="262"/>
      <c r="AB4" s="60"/>
      <c r="AC4" s="263" t="s">
        <v>83</v>
      </c>
      <c r="AD4" s="263"/>
      <c r="AE4" s="263"/>
      <c r="AF4" s="60"/>
      <c r="AG4" s="264" t="s">
        <v>22</v>
      </c>
      <c r="AH4" s="264"/>
      <c r="AI4" s="26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2.75">
      <c r="C5" s="229" t="s">
        <v>37</v>
      </c>
      <c r="D5" s="231" t="s">
        <v>85</v>
      </c>
      <c r="E5" s="232" t="s">
        <v>75</v>
      </c>
      <c r="F5" s="232" t="s">
        <v>86</v>
      </c>
      <c r="G5" s="232" t="s">
        <v>69</v>
      </c>
      <c r="H5" s="232" t="s">
        <v>70</v>
      </c>
      <c r="I5" s="232" t="s">
        <v>230</v>
      </c>
      <c r="J5" s="232" t="s">
        <v>71</v>
      </c>
      <c r="K5" s="232" t="s">
        <v>72</v>
      </c>
      <c r="L5" s="232" t="s">
        <v>73</v>
      </c>
      <c r="M5" s="232" t="s">
        <v>74</v>
      </c>
      <c r="N5" s="233" t="s">
        <v>87</v>
      </c>
      <c r="O5"/>
      <c r="P5" s="48" t="s">
        <v>76</v>
      </c>
      <c r="Q5" s="48" t="s">
        <v>78</v>
      </c>
      <c r="R5" s="48" t="s">
        <v>77</v>
      </c>
      <c r="S5" s="48"/>
      <c r="T5" s="48" t="s">
        <v>80</v>
      </c>
      <c r="U5" s="48" t="s">
        <v>80</v>
      </c>
      <c r="V5" s="48" t="s">
        <v>80</v>
      </c>
      <c r="W5" s="48" t="s">
        <v>80</v>
      </c>
      <c r="Y5" s="48" t="s">
        <v>76</v>
      </c>
      <c r="Z5" s="48" t="s">
        <v>78</v>
      </c>
      <c r="AA5" s="48" t="s">
        <v>77</v>
      </c>
      <c r="AC5" s="48" t="s">
        <v>76</v>
      </c>
      <c r="AD5" s="48" t="s">
        <v>78</v>
      </c>
      <c r="AE5" s="48" t="s">
        <v>77</v>
      </c>
      <c r="AG5" s="48" t="s">
        <v>76</v>
      </c>
      <c r="AH5" s="48" t="s">
        <v>78</v>
      </c>
      <c r="AI5" s="48" t="s">
        <v>77</v>
      </c>
      <c r="AJ5" s="48" t="s">
        <v>97</v>
      </c>
      <c r="AK5" s="48" t="s">
        <v>279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2.75">
      <c r="C6" s="227" t="s">
        <v>102</v>
      </c>
      <c r="D6" s="234">
        <v>272.39999999999998</v>
      </c>
      <c r="E6" s="235">
        <v>30</v>
      </c>
      <c r="F6" s="235">
        <v>120</v>
      </c>
      <c r="G6" s="235">
        <v>131826.1088125578</v>
      </c>
      <c r="H6" s="235">
        <v>13442.197371162729</v>
      </c>
      <c r="I6" s="235">
        <v>4246.2414024682821</v>
      </c>
      <c r="J6" s="235">
        <v>1614.8698329538333</v>
      </c>
      <c r="K6" s="235">
        <v>7777.7404199409093</v>
      </c>
      <c r="L6" s="235">
        <v>86451.157894736854</v>
      </c>
      <c r="M6" s="235">
        <v>3092.2999999999993</v>
      </c>
      <c r="N6" s="236">
        <v>15201.601891295195</v>
      </c>
      <c r="O6"/>
      <c r="P6" s="49">
        <f t="shared" ref="P6:P22" si="0">+IF(D6&gt;0,G6/D6," ")</f>
        <v>483.94313073626216</v>
      </c>
      <c r="Q6" s="49">
        <f t="shared" ref="Q6:Q22" si="1">+IF(E6&gt;0,G6/E6," ")</f>
        <v>4394.2036270852595</v>
      </c>
      <c r="R6" s="49">
        <f t="shared" ref="R6:R22" si="2">+IF(F6&gt;0,G6/F6," ")</f>
        <v>1098.5509067713149</v>
      </c>
      <c r="T6" s="50">
        <f t="shared" ref="T6:T22" si="3">+IF(G6&gt;0,H6/G6," ")</f>
        <v>0.10196915840302966</v>
      </c>
      <c r="U6" s="159">
        <f t="shared" ref="U6:U22" si="4">+IF(G6&gt;0,I6/G6," ")</f>
        <v>3.2210928781232322E-2</v>
      </c>
      <c r="V6" s="51">
        <f t="shared" ref="V6:V22" si="5">+IF(G6&gt;0,J6/G6," ")</f>
        <v>1.2250000000000002E-2</v>
      </c>
      <c r="W6" s="51">
        <f t="shared" ref="W6:W22" si="6">+IF(G6&gt;0,K6/G6," ")</f>
        <v>5.8999999999999997E-2</v>
      </c>
      <c r="Y6" s="49">
        <f t="shared" ref="Y6:Y22" si="7">+IF(D6&gt;0,L6/D6," ")</f>
        <v>317.36842105263167</v>
      </c>
      <c r="Z6" s="49">
        <f t="shared" ref="Z6:Z22" si="8">+IF(E6,L6/E6," ")</f>
        <v>2881.7052631578949</v>
      </c>
      <c r="AA6" s="49">
        <f t="shared" ref="AA6:AA22" si="9">+IF(F6,L6/F6," ")</f>
        <v>720.42631578947373</v>
      </c>
      <c r="AC6" s="49">
        <f t="shared" ref="AC6:AC22" si="10">+IF(D6&gt;0,M6/D6," ")</f>
        <v>11.352055800293684</v>
      </c>
      <c r="AD6" s="49">
        <f t="shared" ref="AD6:AD22" si="11">+IF(E6&gt;0,M6/E6," ")</f>
        <v>103.07666666666664</v>
      </c>
      <c r="AE6" s="49">
        <f t="shared" ref="AE6:AE22" si="12">+IF(F6&gt;0,M6/F6," ")</f>
        <v>25.76916666666666</v>
      </c>
      <c r="AG6" s="49">
        <f t="shared" ref="AG6:AG22" si="13">+IF(D6&gt;0,N6/D6," ")</f>
        <v>55.806174343961807</v>
      </c>
      <c r="AH6" s="49">
        <f t="shared" ref="AH6:AH22" si="14">+IF(E6&gt;0,N6/E6," ")</f>
        <v>506.72006304317318</v>
      </c>
      <c r="AI6" s="49">
        <f t="shared" ref="AI6:AI22" si="15">+IF(F6,N6/F6," ")</f>
        <v>126.6800157607933</v>
      </c>
      <c r="AJ6" s="61">
        <f t="shared" ref="AJ6:AJ33" si="16">+D6/$D$33</f>
        <v>7.6598659579697193E-3</v>
      </c>
      <c r="AK6" s="61">
        <f t="shared" ref="AK6" si="17">+IF(G6&gt;0,N6/G6," ")</f>
        <v>0.11531556251053574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2.75">
      <c r="C7" s="238" t="s">
        <v>29</v>
      </c>
      <c r="D7" s="239">
        <v>5346</v>
      </c>
      <c r="E7" s="240">
        <v>891</v>
      </c>
      <c r="F7" s="240">
        <v>10692</v>
      </c>
      <c r="G7" s="240">
        <v>2785806.687913137</v>
      </c>
      <c r="H7" s="240">
        <v>497274.20999890787</v>
      </c>
      <c r="I7" s="240">
        <v>76966.035240953424</v>
      </c>
      <c r="J7" s="240">
        <v>34126.131926935937</v>
      </c>
      <c r="K7" s="240">
        <v>143775.49773193398</v>
      </c>
      <c r="L7" s="240">
        <v>1696651.5789473683</v>
      </c>
      <c r="M7" s="240">
        <v>226084.47839999996</v>
      </c>
      <c r="N7" s="241">
        <v>110928.75566703794</v>
      </c>
      <c r="O7"/>
      <c r="P7" s="49">
        <f t="shared" ref="P7:P33" si="18">+IF(D7&gt;0,G7/D7," ")</f>
        <v>521.10113877911283</v>
      </c>
      <c r="Q7" s="49">
        <f t="shared" ref="Q7:Q33" si="19">+IF(E7&gt;0,G7/E7," ")</f>
        <v>3126.6068326746768</v>
      </c>
      <c r="R7" s="49">
        <f t="shared" ref="R7:R33" si="20">+IF(F7&gt;0,G7/F7," ")</f>
        <v>260.55056938955641</v>
      </c>
      <c r="T7" s="50">
        <f t="shared" ref="T7:T33" si="21">+IF(G7&gt;0,H7/G7," ")</f>
        <v>0.17850276982837551</v>
      </c>
      <c r="U7" s="159">
        <f t="shared" ref="U7:U33" si="22">+IF(G7&gt;0,I7/G7," ")</f>
        <v>2.7627916744865418E-2</v>
      </c>
      <c r="V7" s="51">
        <f t="shared" ref="V7:V33" si="23">+IF(G7&gt;0,J7/G7," ")</f>
        <v>1.2250000000000004E-2</v>
      </c>
      <c r="W7" s="51">
        <f t="shared" ref="W7:W33" si="24">+IF(G7&gt;0,K7/G7," ")</f>
        <v>5.1610005229629552E-2</v>
      </c>
      <c r="Y7" s="49">
        <f t="shared" ref="Y7:Y33" si="25">+IF(D7&gt;0,L7/D7," ")</f>
        <v>317.36842105263156</v>
      </c>
      <c r="Z7" s="49">
        <f t="shared" ref="Z7:Z33" si="26">+IF(E7,L7/E7," ")</f>
        <v>1904.2105263157894</v>
      </c>
      <c r="AA7" s="49">
        <f t="shared" ref="AA7:AA33" si="27">+IF(F7,L7/F7," ")</f>
        <v>158.68421052631578</v>
      </c>
      <c r="AC7" s="49">
        <f t="shared" ref="AC7:AC33" si="28">+IF(D7&gt;0,M7/D7," ")</f>
        <v>42.290399999999991</v>
      </c>
      <c r="AD7" s="49">
        <f t="shared" ref="AD7:AD33" si="29">+IF(E7&gt;0,M7/E7," ")</f>
        <v>253.74239999999995</v>
      </c>
      <c r="AE7" s="49">
        <f t="shared" ref="AE7:AE33" si="30">+IF(F7&gt;0,M7/F7," ")</f>
        <v>21.145199999999996</v>
      </c>
      <c r="AG7" s="49">
        <f t="shared" ref="AG7:AG33" si="31">+IF(D7&gt;0,N7/D7," ")</f>
        <v>20.749860768245032</v>
      </c>
      <c r="AH7" s="49">
        <f t="shared" ref="AH7:AH33" si="32">+IF(E7&gt;0,N7/E7," ")</f>
        <v>124.4991646094702</v>
      </c>
      <c r="AI7" s="49">
        <f t="shared" ref="AI7:AI33" si="33">+IF(F7,N7/F7," ")</f>
        <v>10.374930384122516</v>
      </c>
      <c r="AJ7" s="61">
        <f t="shared" si="16"/>
        <v>0.15032908741301806</v>
      </c>
      <c r="AK7" s="61">
        <f t="shared" ref="AK7:AK33" si="34">+IF(G7&gt;0,N7/G7," ")</f>
        <v>3.9819258151804954E-2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2.75">
      <c r="C8" s="238" t="s">
        <v>31</v>
      </c>
      <c r="D8" s="239">
        <v>3306</v>
      </c>
      <c r="E8" s="240">
        <v>551</v>
      </c>
      <c r="F8" s="240">
        <v>6612</v>
      </c>
      <c r="G8" s="240">
        <v>1837768.1751086123</v>
      </c>
      <c r="H8" s="240">
        <v>325674.3623546898</v>
      </c>
      <c r="I8" s="240">
        <v>48226.327763050242</v>
      </c>
      <c r="J8" s="240">
        <v>22512.660145080503</v>
      </c>
      <c r="K8" s="240">
        <v>92464.611402610099</v>
      </c>
      <c r="L8" s="240">
        <v>1049220.0000000002</v>
      </c>
      <c r="M8" s="240">
        <v>139812.0624</v>
      </c>
      <c r="N8" s="241">
        <v>159858.15104318154</v>
      </c>
      <c r="O8"/>
      <c r="P8" s="49">
        <f t="shared" si="18"/>
        <v>555.88874020224205</v>
      </c>
      <c r="Q8" s="49">
        <f t="shared" si="19"/>
        <v>3335.3324412134525</v>
      </c>
      <c r="R8" s="49">
        <f t="shared" si="20"/>
        <v>277.94437010112102</v>
      </c>
      <c r="T8" s="50">
        <f t="shared" si="21"/>
        <v>0.17721188491875065</v>
      </c>
      <c r="U8" s="159">
        <f t="shared" si="22"/>
        <v>2.624179067645464E-2</v>
      </c>
      <c r="V8" s="51">
        <f t="shared" si="23"/>
        <v>1.225E-2</v>
      </c>
      <c r="W8" s="51">
        <f t="shared" si="24"/>
        <v>5.0313533913027647E-2</v>
      </c>
      <c r="Y8" s="49">
        <f t="shared" si="25"/>
        <v>317.36842105263167</v>
      </c>
      <c r="Z8" s="49">
        <f t="shared" si="26"/>
        <v>1904.2105263157898</v>
      </c>
      <c r="AA8" s="49">
        <f t="shared" si="27"/>
        <v>158.68421052631584</v>
      </c>
      <c r="AC8" s="49">
        <f t="shared" si="28"/>
        <v>42.290399999999998</v>
      </c>
      <c r="AD8" s="49">
        <f t="shared" si="29"/>
        <v>253.7424</v>
      </c>
      <c r="AE8" s="49">
        <f t="shared" si="30"/>
        <v>21.145199999999999</v>
      </c>
      <c r="AG8" s="49">
        <f t="shared" si="31"/>
        <v>48.353947683962957</v>
      </c>
      <c r="AH8" s="49">
        <f t="shared" si="32"/>
        <v>290.12368610377774</v>
      </c>
      <c r="AI8" s="49">
        <f t="shared" si="33"/>
        <v>24.176973841981479</v>
      </c>
      <c r="AJ8" s="61">
        <f t="shared" si="16"/>
        <v>9.2964452485491539E-2</v>
      </c>
      <c r="AK8" s="61">
        <f t="shared" si="34"/>
        <v>8.6984938148541996E-2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2.75">
      <c r="C9" s="238" t="s">
        <v>27</v>
      </c>
      <c r="D9" s="239">
        <v>2316</v>
      </c>
      <c r="E9" s="240">
        <v>386</v>
      </c>
      <c r="F9" s="240">
        <v>4632</v>
      </c>
      <c r="G9" s="240">
        <v>1385166.6760632209</v>
      </c>
      <c r="H9" s="240">
        <v>243009.20871385335</v>
      </c>
      <c r="I9" s="240">
        <v>41191.903509957614</v>
      </c>
      <c r="J9" s="240">
        <v>16968.29178177446</v>
      </c>
      <c r="K9" s="240">
        <v>69215.338074953441</v>
      </c>
      <c r="L9" s="240">
        <v>735025.26315789483</v>
      </c>
      <c r="M9" s="240">
        <v>130838.56000000001</v>
      </c>
      <c r="N9" s="241">
        <v>148918.11082478738</v>
      </c>
      <c r="O9"/>
      <c r="P9" s="49">
        <f t="shared" si="18"/>
        <v>598.08578413783289</v>
      </c>
      <c r="Q9" s="49">
        <f t="shared" si="19"/>
        <v>3588.5147048269973</v>
      </c>
      <c r="R9" s="49">
        <f t="shared" si="20"/>
        <v>299.04289206891644</v>
      </c>
      <c r="T9" s="50">
        <f t="shared" si="21"/>
        <v>0.17543679971027695</v>
      </c>
      <c r="U9" s="159">
        <f t="shared" si="22"/>
        <v>2.9737867811712761E-2</v>
      </c>
      <c r="V9" s="51">
        <f t="shared" si="23"/>
        <v>1.2250000000000002E-2</v>
      </c>
      <c r="W9" s="51">
        <f t="shared" si="24"/>
        <v>4.9968959888401443E-2</v>
      </c>
      <c r="Y9" s="49">
        <f t="shared" si="25"/>
        <v>317.36842105263162</v>
      </c>
      <c r="Z9" s="49">
        <f t="shared" si="26"/>
        <v>1904.2105263157898</v>
      </c>
      <c r="AA9" s="49">
        <f t="shared" si="27"/>
        <v>158.68421052631581</v>
      </c>
      <c r="AC9" s="49">
        <f t="shared" si="28"/>
        <v>56.493333333333339</v>
      </c>
      <c r="AD9" s="49">
        <f t="shared" si="29"/>
        <v>338.96000000000004</v>
      </c>
      <c r="AE9" s="49">
        <f t="shared" si="30"/>
        <v>28.24666666666667</v>
      </c>
      <c r="AG9" s="49">
        <f t="shared" si="31"/>
        <v>64.299702428664673</v>
      </c>
      <c r="AH9" s="49">
        <f t="shared" si="32"/>
        <v>385.79821457198801</v>
      </c>
      <c r="AI9" s="49">
        <f t="shared" si="33"/>
        <v>32.149851214332337</v>
      </c>
      <c r="AJ9" s="61">
        <f t="shared" si="16"/>
        <v>6.5125732594191896E-2</v>
      </c>
      <c r="AK9" s="61">
        <f t="shared" si="34"/>
        <v>0.10750916362500663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2.75">
      <c r="C10" s="238" t="s">
        <v>199</v>
      </c>
      <c r="D10" s="239">
        <v>0</v>
      </c>
      <c r="E10" s="240"/>
      <c r="F10" s="240">
        <v>0</v>
      </c>
      <c r="G10" s="240">
        <v>0</v>
      </c>
      <c r="H10" s="240">
        <v>0</v>
      </c>
      <c r="I10" s="240">
        <v>0</v>
      </c>
      <c r="J10" s="240">
        <v>0</v>
      </c>
      <c r="K10" s="240">
        <v>0</v>
      </c>
      <c r="L10" s="240">
        <v>0</v>
      </c>
      <c r="M10" s="240">
        <v>0</v>
      </c>
      <c r="N10" s="241">
        <v>0</v>
      </c>
      <c r="O10"/>
      <c r="P10" s="49" t="str">
        <f t="shared" si="18"/>
        <v xml:space="preserve"> </v>
      </c>
      <c r="Q10" s="49" t="str">
        <f t="shared" si="19"/>
        <v xml:space="preserve"> </v>
      </c>
      <c r="R10" s="49" t="str">
        <f t="shared" si="20"/>
        <v xml:space="preserve"> </v>
      </c>
      <c r="T10" s="50" t="str">
        <f t="shared" si="21"/>
        <v xml:space="preserve"> </v>
      </c>
      <c r="U10" s="159" t="str">
        <f t="shared" si="22"/>
        <v xml:space="preserve"> </v>
      </c>
      <c r="V10" s="51" t="str">
        <f t="shared" si="23"/>
        <v xml:space="preserve"> </v>
      </c>
      <c r="W10" s="51" t="str">
        <f t="shared" si="24"/>
        <v xml:space="preserve"> </v>
      </c>
      <c r="Y10" s="49" t="str">
        <f t="shared" si="25"/>
        <v xml:space="preserve"> </v>
      </c>
      <c r="Z10" s="49" t="str">
        <f t="shared" si="26"/>
        <v xml:space="preserve"> </v>
      </c>
      <c r="AA10" s="49" t="str">
        <f t="shared" si="27"/>
        <v xml:space="preserve"> </v>
      </c>
      <c r="AC10" s="49" t="str">
        <f t="shared" si="28"/>
        <v xml:space="preserve"> </v>
      </c>
      <c r="AD10" s="49" t="str">
        <f t="shared" si="29"/>
        <v xml:space="preserve"> </v>
      </c>
      <c r="AE10" s="49" t="str">
        <f t="shared" si="30"/>
        <v xml:space="preserve"> </v>
      </c>
      <c r="AG10" s="49" t="str">
        <f t="shared" si="31"/>
        <v xml:space="preserve"> </v>
      </c>
      <c r="AH10" s="49" t="str">
        <f t="shared" si="32"/>
        <v xml:space="preserve"> </v>
      </c>
      <c r="AI10" s="49" t="str">
        <f t="shared" si="33"/>
        <v xml:space="preserve"> </v>
      </c>
      <c r="AJ10" s="61">
        <f t="shared" si="16"/>
        <v>0</v>
      </c>
      <c r="AK10" s="61" t="str">
        <f t="shared" si="34"/>
        <v xml:space="preserve"> 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2.75">
      <c r="C11" s="238" t="s">
        <v>26</v>
      </c>
      <c r="D11" s="239">
        <v>6062.9999999999991</v>
      </c>
      <c r="E11" s="240">
        <v>1075</v>
      </c>
      <c r="F11" s="240">
        <v>12900</v>
      </c>
      <c r="G11" s="240">
        <v>3453529.8414117601</v>
      </c>
      <c r="H11" s="240">
        <v>623911.27275247162</v>
      </c>
      <c r="I11" s="240">
        <v>95272.460992594904</v>
      </c>
      <c r="J11" s="240">
        <v>42305.74055729407</v>
      </c>
      <c r="K11" s="240">
        <v>175463.11119105326</v>
      </c>
      <c r="L11" s="240">
        <v>1924204.7368421052</v>
      </c>
      <c r="M11" s="240">
        <v>399125.99999999994</v>
      </c>
      <c r="N11" s="241">
        <v>193246.51907624162</v>
      </c>
      <c r="O11"/>
      <c r="P11" s="49">
        <f t="shared" si="18"/>
        <v>569.60742889852554</v>
      </c>
      <c r="Q11" s="49">
        <f t="shared" si="19"/>
        <v>3212.5858989876838</v>
      </c>
      <c r="R11" s="49">
        <f t="shared" si="20"/>
        <v>267.71549158230698</v>
      </c>
      <c r="T11" s="50">
        <f t="shared" si="21"/>
        <v>0.18065900727744238</v>
      </c>
      <c r="U11" s="159">
        <f t="shared" si="22"/>
        <v>2.7586980674140841E-2</v>
      </c>
      <c r="V11" s="51">
        <f t="shared" si="23"/>
        <v>1.2250000000000002E-2</v>
      </c>
      <c r="W11" s="51">
        <f t="shared" si="24"/>
        <v>5.0806890123563007E-2</v>
      </c>
      <c r="Y11" s="49">
        <f t="shared" si="25"/>
        <v>317.36842105263162</v>
      </c>
      <c r="Z11" s="49">
        <f t="shared" si="26"/>
        <v>1789.957894736842</v>
      </c>
      <c r="AA11" s="49">
        <f t="shared" si="27"/>
        <v>149.16315789473683</v>
      </c>
      <c r="AC11" s="49">
        <f t="shared" si="28"/>
        <v>65.829787234042556</v>
      </c>
      <c r="AD11" s="49">
        <f t="shared" si="29"/>
        <v>371.28</v>
      </c>
      <c r="AE11" s="49">
        <f t="shared" si="30"/>
        <v>30.939999999999994</v>
      </c>
      <c r="AG11" s="49">
        <f t="shared" si="31"/>
        <v>31.873085778697288</v>
      </c>
      <c r="AH11" s="49">
        <f t="shared" si="32"/>
        <v>179.76420379185268</v>
      </c>
      <c r="AI11" s="49">
        <f t="shared" si="33"/>
        <v>14.980350315987723</v>
      </c>
      <c r="AJ11" s="61">
        <f t="shared" si="16"/>
        <v>0.17049106939489869</v>
      </c>
      <c r="AK11" s="61">
        <f t="shared" si="34"/>
        <v>5.5956232593966766E-2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2.75">
      <c r="C12" s="238" t="s">
        <v>200</v>
      </c>
      <c r="D12" s="239">
        <v>0</v>
      </c>
      <c r="E12" s="240"/>
      <c r="F12" s="240">
        <v>0</v>
      </c>
      <c r="G12" s="240">
        <v>0</v>
      </c>
      <c r="H12" s="240">
        <v>0</v>
      </c>
      <c r="I12" s="240">
        <v>0</v>
      </c>
      <c r="J12" s="240">
        <v>0</v>
      </c>
      <c r="K12" s="240">
        <v>0</v>
      </c>
      <c r="L12" s="240">
        <v>0</v>
      </c>
      <c r="M12" s="240">
        <v>0</v>
      </c>
      <c r="N12" s="241">
        <v>0</v>
      </c>
      <c r="O12"/>
      <c r="P12" s="49" t="str">
        <f t="shared" si="18"/>
        <v xml:space="preserve"> </v>
      </c>
      <c r="Q12" s="49" t="str">
        <f t="shared" si="19"/>
        <v xml:space="preserve"> </v>
      </c>
      <c r="R12" s="49" t="str">
        <f t="shared" si="20"/>
        <v xml:space="preserve"> </v>
      </c>
      <c r="T12" s="50" t="str">
        <f t="shared" si="21"/>
        <v xml:space="preserve"> </v>
      </c>
      <c r="U12" s="159" t="str">
        <f t="shared" si="22"/>
        <v xml:space="preserve"> </v>
      </c>
      <c r="V12" s="51" t="str">
        <f t="shared" si="23"/>
        <v xml:space="preserve"> </v>
      </c>
      <c r="W12" s="51" t="str">
        <f t="shared" si="24"/>
        <v xml:space="preserve"> </v>
      </c>
      <c r="Y12" s="49" t="str">
        <f t="shared" si="25"/>
        <v xml:space="preserve"> </v>
      </c>
      <c r="Z12" s="49" t="str">
        <f t="shared" si="26"/>
        <v xml:space="preserve"> </v>
      </c>
      <c r="AA12" s="49" t="str">
        <f t="shared" si="27"/>
        <v xml:space="preserve"> </v>
      </c>
      <c r="AC12" s="49" t="str">
        <f t="shared" si="28"/>
        <v xml:space="preserve"> </v>
      </c>
      <c r="AD12" s="49" t="str">
        <f t="shared" si="29"/>
        <v xml:space="preserve"> </v>
      </c>
      <c r="AE12" s="49" t="str">
        <f t="shared" si="30"/>
        <v xml:space="preserve"> </v>
      </c>
      <c r="AG12" s="49" t="str">
        <f t="shared" si="31"/>
        <v xml:space="preserve"> </v>
      </c>
      <c r="AH12" s="49" t="str">
        <f t="shared" si="32"/>
        <v xml:space="preserve"> </v>
      </c>
      <c r="AI12" s="49" t="str">
        <f t="shared" si="33"/>
        <v xml:space="preserve"> </v>
      </c>
      <c r="AJ12" s="61">
        <f>+D12/$D$33</f>
        <v>0</v>
      </c>
      <c r="AK12" s="61" t="str">
        <f t="shared" si="34"/>
        <v xml:space="preserve"> 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2.75">
      <c r="C13" s="238" t="s">
        <v>271</v>
      </c>
      <c r="D13" s="239">
        <v>1062</v>
      </c>
      <c r="E13" s="240">
        <v>340</v>
      </c>
      <c r="F13" s="240">
        <v>3540</v>
      </c>
      <c r="G13" s="240">
        <v>605217.23035467789</v>
      </c>
      <c r="H13" s="240">
        <v>93842.826242561729</v>
      </c>
      <c r="I13" s="240">
        <v>17537.185364503603</v>
      </c>
      <c r="J13" s="240">
        <v>7413.9110718448037</v>
      </c>
      <c r="K13" s="240">
        <v>31588.445968663978</v>
      </c>
      <c r="L13" s="240">
        <v>337045.26315789472</v>
      </c>
      <c r="M13" s="240">
        <v>43335.971999999994</v>
      </c>
      <c r="N13" s="241">
        <v>74453.626549208988</v>
      </c>
      <c r="O13"/>
      <c r="P13" s="49">
        <f t="shared" si="18"/>
        <v>569.88439769743684</v>
      </c>
      <c r="Q13" s="49">
        <f t="shared" si="19"/>
        <v>1780.0506775137585</v>
      </c>
      <c r="R13" s="49">
        <f t="shared" si="20"/>
        <v>170.96531930923103</v>
      </c>
      <c r="T13" s="50">
        <f t="shared" si="21"/>
        <v>0.15505643517050338</v>
      </c>
      <c r="U13" s="159">
        <f t="shared" si="22"/>
        <v>2.8976678926054725E-2</v>
      </c>
      <c r="V13" s="51">
        <f t="shared" si="23"/>
        <v>1.2249999999999999E-2</v>
      </c>
      <c r="W13" s="51">
        <f t="shared" si="24"/>
        <v>5.2193566845663127E-2</v>
      </c>
      <c r="Y13" s="49">
        <f t="shared" si="25"/>
        <v>317.36842105263156</v>
      </c>
      <c r="Z13" s="49">
        <f t="shared" si="26"/>
        <v>991.30959752321974</v>
      </c>
      <c r="AA13" s="49">
        <f t="shared" si="27"/>
        <v>95.210526315789465</v>
      </c>
      <c r="AC13" s="49">
        <f t="shared" si="28"/>
        <v>40.805999999999997</v>
      </c>
      <c r="AD13" s="49">
        <f t="shared" si="29"/>
        <v>127.45874117647057</v>
      </c>
      <c r="AE13" s="49">
        <f t="shared" si="30"/>
        <v>12.241799999999998</v>
      </c>
      <c r="AG13" s="49">
        <f t="shared" si="31"/>
        <v>70.106992984189247</v>
      </c>
      <c r="AH13" s="49">
        <f t="shared" si="32"/>
        <v>218.98125455649702</v>
      </c>
      <c r="AI13" s="49">
        <f t="shared" si="33"/>
        <v>21.032097895256776</v>
      </c>
      <c r="AJ13" s="61">
        <f t="shared" ref="AJ13:AJ33" si="35">+D13/$D$33</f>
        <v>2.9863354065212344E-2</v>
      </c>
      <c r="AK13" s="61">
        <f t="shared" si="34"/>
        <v>0.12301967428385446</v>
      </c>
      <c r="AL13" s="48"/>
      <c r="AM13" s="48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2.75">
      <c r="C14" s="238" t="s">
        <v>142</v>
      </c>
      <c r="D14" s="239">
        <v>1062</v>
      </c>
      <c r="E14" s="240">
        <v>340</v>
      </c>
      <c r="F14" s="240">
        <v>3540</v>
      </c>
      <c r="G14" s="240">
        <v>650771.21543513751</v>
      </c>
      <c r="H14" s="240">
        <v>100906.26477694807</v>
      </c>
      <c r="I14" s="240">
        <v>18857.188563982374</v>
      </c>
      <c r="J14" s="240">
        <v>7971.9473890804356</v>
      </c>
      <c r="K14" s="240">
        <v>33966.070934047289</v>
      </c>
      <c r="L14" s="240">
        <v>337045.26315789472</v>
      </c>
      <c r="M14" s="240">
        <v>43335.971999999994</v>
      </c>
      <c r="N14" s="241">
        <v>108688.50861318453</v>
      </c>
      <c r="O14"/>
      <c r="P14" s="49">
        <f t="shared" si="18"/>
        <v>612.77892225530843</v>
      </c>
      <c r="Q14" s="49">
        <f t="shared" si="19"/>
        <v>1914.0329865739338</v>
      </c>
      <c r="R14" s="49">
        <f t="shared" si="20"/>
        <v>183.83367667659252</v>
      </c>
      <c r="T14" s="50">
        <f t="shared" si="21"/>
        <v>0.15505643517050335</v>
      </c>
      <c r="U14" s="159">
        <f t="shared" si="22"/>
        <v>2.8976678926054735E-2</v>
      </c>
      <c r="V14" s="51">
        <f t="shared" si="23"/>
        <v>1.2250000000000002E-2</v>
      </c>
      <c r="W14" s="51">
        <f t="shared" si="24"/>
        <v>5.2193566845663127E-2</v>
      </c>
      <c r="Y14" s="49">
        <f t="shared" si="25"/>
        <v>317.36842105263156</v>
      </c>
      <c r="Z14" s="49">
        <f t="shared" si="26"/>
        <v>991.30959752321974</v>
      </c>
      <c r="AA14" s="49">
        <f t="shared" si="27"/>
        <v>95.210526315789465</v>
      </c>
      <c r="AC14" s="49">
        <f t="shared" si="28"/>
        <v>40.805999999999997</v>
      </c>
      <c r="AD14" s="49">
        <f t="shared" si="29"/>
        <v>127.45874117647057</v>
      </c>
      <c r="AE14" s="49">
        <f t="shared" si="30"/>
        <v>12.241799999999998</v>
      </c>
      <c r="AG14" s="49">
        <f t="shared" si="31"/>
        <v>102.3432284493263</v>
      </c>
      <c r="AH14" s="49">
        <f t="shared" si="32"/>
        <v>319.67208415642511</v>
      </c>
      <c r="AI14" s="49">
        <f t="shared" si="33"/>
        <v>30.70296853479789</v>
      </c>
      <c r="AJ14" s="61">
        <f t="shared" si="35"/>
        <v>2.9863354065212344E-2</v>
      </c>
      <c r="AK14" s="61">
        <f t="shared" si="34"/>
        <v>0.16701492941802915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2.75">
      <c r="C15" s="238" t="s">
        <v>28</v>
      </c>
      <c r="D15" s="239">
        <v>3660</v>
      </c>
      <c r="E15" s="240">
        <v>1220</v>
      </c>
      <c r="F15" s="240">
        <v>14640</v>
      </c>
      <c r="G15" s="240">
        <v>2528032.8524619211</v>
      </c>
      <c r="H15" s="240">
        <v>463889.7672342633</v>
      </c>
      <c r="I15" s="240">
        <v>69676.775006954558</v>
      </c>
      <c r="J15" s="240">
        <v>30968.402442658527</v>
      </c>
      <c r="K15" s="240">
        <v>128088.85226561064</v>
      </c>
      <c r="L15" s="240">
        <v>1161568.4210526317</v>
      </c>
      <c r="M15" s="240">
        <v>342917.60000000003</v>
      </c>
      <c r="N15" s="241">
        <v>330923.03445980197</v>
      </c>
      <c r="O15"/>
      <c r="P15" s="49">
        <f t="shared" si="18"/>
        <v>690.71935859615326</v>
      </c>
      <c r="Q15" s="49">
        <f t="shared" si="19"/>
        <v>2072.1580757884599</v>
      </c>
      <c r="R15" s="49">
        <f t="shared" si="20"/>
        <v>172.67983964903831</v>
      </c>
      <c r="T15" s="50">
        <f t="shared" si="21"/>
        <v>0.18349831442360606</v>
      </c>
      <c r="U15" s="159">
        <f t="shared" si="22"/>
        <v>2.7561657254216429E-2</v>
      </c>
      <c r="V15" s="51">
        <f t="shared" si="23"/>
        <v>1.2249999999999997E-2</v>
      </c>
      <c r="W15" s="51">
        <f t="shared" si="24"/>
        <v>5.0667400204420406E-2</v>
      </c>
      <c r="Y15" s="49">
        <f t="shared" si="25"/>
        <v>317.36842105263162</v>
      </c>
      <c r="Z15" s="49">
        <f t="shared" si="26"/>
        <v>952.1052631578948</v>
      </c>
      <c r="AA15" s="49">
        <f t="shared" si="27"/>
        <v>79.342105263157904</v>
      </c>
      <c r="AC15" s="49">
        <f t="shared" si="28"/>
        <v>93.693333333333342</v>
      </c>
      <c r="AD15" s="49">
        <f t="shared" si="29"/>
        <v>281.08000000000004</v>
      </c>
      <c r="AE15" s="49">
        <f t="shared" si="30"/>
        <v>23.423333333333336</v>
      </c>
      <c r="AG15" s="49">
        <f t="shared" si="31"/>
        <v>90.416129633825676</v>
      </c>
      <c r="AH15" s="49">
        <f t="shared" si="32"/>
        <v>271.24838890147703</v>
      </c>
      <c r="AI15" s="49">
        <f t="shared" si="33"/>
        <v>22.604032408456419</v>
      </c>
      <c r="AJ15" s="61">
        <f t="shared" si="35"/>
        <v>0.10291890384056232</v>
      </c>
      <c r="AK15" s="61">
        <f t="shared" si="34"/>
        <v>0.1309013979535642</v>
      </c>
      <c r="AL15" s="49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12.75">
      <c r="C16" s="238" t="s">
        <v>25</v>
      </c>
      <c r="D16" s="239">
        <v>750</v>
      </c>
      <c r="E16" s="240">
        <v>250</v>
      </c>
      <c r="F16" s="240">
        <v>3000</v>
      </c>
      <c r="G16" s="240">
        <v>553061.75522756646</v>
      </c>
      <c r="H16" s="240">
        <v>92488.321705735609</v>
      </c>
      <c r="I16" s="240">
        <v>14212.326772378236</v>
      </c>
      <c r="J16" s="240">
        <v>6775.0065015376895</v>
      </c>
      <c r="K16" s="240">
        <v>28942.031308927959</v>
      </c>
      <c r="L16" s="240">
        <v>243145.16129032261</v>
      </c>
      <c r="M16" s="240">
        <v>70270.000000000015</v>
      </c>
      <c r="N16" s="241">
        <v>97228.907648664375</v>
      </c>
      <c r="P16" s="49">
        <f t="shared" si="18"/>
        <v>737.41567363675529</v>
      </c>
      <c r="Q16" s="49">
        <f t="shared" si="19"/>
        <v>2212.2470209102657</v>
      </c>
      <c r="R16" s="49">
        <f t="shared" si="20"/>
        <v>184.35391840918882</v>
      </c>
      <c r="T16" s="50">
        <f t="shared" si="21"/>
        <v>0.16722964629452591</v>
      </c>
      <c r="U16" s="159">
        <f t="shared" si="22"/>
        <v>2.5697540352488009E-2</v>
      </c>
      <c r="V16" s="51">
        <f t="shared" si="23"/>
        <v>1.225E-2</v>
      </c>
      <c r="W16" s="51">
        <f t="shared" si="24"/>
        <v>5.2330559897455352E-2</v>
      </c>
      <c r="Y16" s="49">
        <f t="shared" si="25"/>
        <v>324.19354838709683</v>
      </c>
      <c r="Z16" s="49">
        <f t="shared" si="26"/>
        <v>972.58064516129048</v>
      </c>
      <c r="AA16" s="49">
        <f t="shared" si="27"/>
        <v>81.048387096774206</v>
      </c>
      <c r="AC16" s="49">
        <f t="shared" si="28"/>
        <v>93.693333333333356</v>
      </c>
      <c r="AD16" s="49">
        <f t="shared" si="29"/>
        <v>281.08000000000004</v>
      </c>
      <c r="AE16" s="49">
        <f t="shared" si="30"/>
        <v>23.423333333333339</v>
      </c>
      <c r="AG16" s="49">
        <f t="shared" si="31"/>
        <v>129.6385435315525</v>
      </c>
      <c r="AH16" s="49">
        <f t="shared" si="32"/>
        <v>388.9156305946575</v>
      </c>
      <c r="AI16" s="49">
        <f t="shared" si="33"/>
        <v>32.409635882888125</v>
      </c>
      <c r="AJ16" s="61">
        <f t="shared" si="35"/>
        <v>2.1089939311590641E-2</v>
      </c>
      <c r="AK16" s="61">
        <f t="shared" si="34"/>
        <v>0.17580117722777255</v>
      </c>
      <c r="AM16"/>
      <c r="AN16" s="63"/>
    </row>
    <row r="17" spans="3:38">
      <c r="C17" s="238" t="s">
        <v>209</v>
      </c>
      <c r="D17" s="239">
        <v>750</v>
      </c>
      <c r="E17" s="240">
        <v>250</v>
      </c>
      <c r="F17" s="240">
        <v>3000</v>
      </c>
      <c r="G17" s="240">
        <v>553061.75522756646</v>
      </c>
      <c r="H17" s="240">
        <v>92488.321705735609</v>
      </c>
      <c r="I17" s="240">
        <v>14212.326772378236</v>
      </c>
      <c r="J17" s="240">
        <v>6775.0065015376895</v>
      </c>
      <c r="K17" s="240">
        <v>28942.031308927959</v>
      </c>
      <c r="L17" s="240">
        <v>243145.16129032261</v>
      </c>
      <c r="M17" s="240">
        <v>70270.000000000015</v>
      </c>
      <c r="N17" s="241">
        <v>97228.907648664375</v>
      </c>
      <c r="P17" s="49">
        <f t="shared" si="18"/>
        <v>737.41567363675529</v>
      </c>
      <c r="Q17" s="49">
        <f t="shared" si="19"/>
        <v>2212.2470209102657</v>
      </c>
      <c r="R17" s="49">
        <f t="shared" si="20"/>
        <v>184.35391840918882</v>
      </c>
      <c r="T17" s="50">
        <f t="shared" si="21"/>
        <v>0.16722964629452591</v>
      </c>
      <c r="U17" s="159">
        <f t="shared" si="22"/>
        <v>2.5697540352488009E-2</v>
      </c>
      <c r="V17" s="51">
        <f t="shared" si="23"/>
        <v>1.225E-2</v>
      </c>
      <c r="W17" s="51">
        <f t="shared" si="24"/>
        <v>5.2330559897455352E-2</v>
      </c>
      <c r="Y17" s="49">
        <f t="shared" si="25"/>
        <v>324.19354838709683</v>
      </c>
      <c r="Z17" s="49">
        <f t="shared" si="26"/>
        <v>972.58064516129048</v>
      </c>
      <c r="AA17" s="49">
        <f t="shared" si="27"/>
        <v>81.048387096774206</v>
      </c>
      <c r="AC17" s="49">
        <f t="shared" si="28"/>
        <v>93.693333333333356</v>
      </c>
      <c r="AD17" s="49">
        <f t="shared" si="29"/>
        <v>281.08000000000004</v>
      </c>
      <c r="AE17" s="49">
        <f t="shared" si="30"/>
        <v>23.423333333333339</v>
      </c>
      <c r="AG17" s="49">
        <f t="shared" si="31"/>
        <v>129.6385435315525</v>
      </c>
      <c r="AH17" s="49">
        <f t="shared" si="32"/>
        <v>388.9156305946575</v>
      </c>
      <c r="AI17" s="49">
        <f t="shared" si="33"/>
        <v>32.409635882888125</v>
      </c>
      <c r="AJ17" s="61">
        <f t="shared" si="35"/>
        <v>2.1089939311590641E-2</v>
      </c>
      <c r="AK17" s="61">
        <f t="shared" si="34"/>
        <v>0.17580117722777255</v>
      </c>
    </row>
    <row r="18" spans="3:38">
      <c r="C18" s="238" t="s">
        <v>275</v>
      </c>
      <c r="D18" s="239">
        <v>750</v>
      </c>
      <c r="E18" s="240">
        <v>250</v>
      </c>
      <c r="F18" s="240">
        <v>3000</v>
      </c>
      <c r="G18" s="240">
        <v>553061.75522756646</v>
      </c>
      <c r="H18" s="240">
        <v>92488.321705735609</v>
      </c>
      <c r="I18" s="240">
        <v>14212.326772378236</v>
      </c>
      <c r="J18" s="240">
        <v>6775.0065015376895</v>
      </c>
      <c r="K18" s="240">
        <v>28942.031308927959</v>
      </c>
      <c r="L18" s="240">
        <v>243145.16129032261</v>
      </c>
      <c r="M18" s="240">
        <v>70270.000000000015</v>
      </c>
      <c r="N18" s="241">
        <v>97228.907648664375</v>
      </c>
      <c r="P18" s="49">
        <f t="shared" si="18"/>
        <v>737.41567363675529</v>
      </c>
      <c r="Q18" s="49">
        <f t="shared" si="19"/>
        <v>2212.2470209102657</v>
      </c>
      <c r="R18" s="49">
        <f t="shared" si="20"/>
        <v>184.35391840918882</v>
      </c>
      <c r="T18" s="50">
        <f t="shared" si="21"/>
        <v>0.16722964629452591</v>
      </c>
      <c r="U18" s="159">
        <f t="shared" si="22"/>
        <v>2.5697540352488009E-2</v>
      </c>
      <c r="V18" s="51">
        <f t="shared" si="23"/>
        <v>1.225E-2</v>
      </c>
      <c r="W18" s="51">
        <f t="shared" si="24"/>
        <v>5.2330559897455352E-2</v>
      </c>
      <c r="Y18" s="49">
        <f t="shared" si="25"/>
        <v>324.19354838709683</v>
      </c>
      <c r="Z18" s="49">
        <f t="shared" si="26"/>
        <v>972.58064516129048</v>
      </c>
      <c r="AA18" s="49">
        <f t="shared" si="27"/>
        <v>81.048387096774206</v>
      </c>
      <c r="AC18" s="49">
        <f t="shared" si="28"/>
        <v>93.693333333333356</v>
      </c>
      <c r="AD18" s="49">
        <f t="shared" si="29"/>
        <v>281.08000000000004</v>
      </c>
      <c r="AE18" s="49">
        <f t="shared" si="30"/>
        <v>23.423333333333339</v>
      </c>
      <c r="AG18" s="49">
        <f t="shared" si="31"/>
        <v>129.6385435315525</v>
      </c>
      <c r="AH18" s="49">
        <f t="shared" si="32"/>
        <v>388.9156305946575</v>
      </c>
      <c r="AI18" s="49">
        <f t="shared" si="33"/>
        <v>32.409635882888125</v>
      </c>
      <c r="AJ18" s="61">
        <f t="shared" si="35"/>
        <v>2.1089939311590641E-2</v>
      </c>
      <c r="AK18" s="61">
        <f t="shared" si="34"/>
        <v>0.17580117722777255</v>
      </c>
    </row>
    <row r="19" spans="3:38">
      <c r="C19" s="238" t="s">
        <v>276</v>
      </c>
      <c r="D19" s="239">
        <v>750</v>
      </c>
      <c r="E19" s="240">
        <v>250</v>
      </c>
      <c r="F19" s="240">
        <v>3000</v>
      </c>
      <c r="G19" s="240">
        <v>553061.75522756646</v>
      </c>
      <c r="H19" s="240">
        <v>92488.321705735609</v>
      </c>
      <c r="I19" s="240">
        <v>14212.326772378236</v>
      </c>
      <c r="J19" s="240">
        <v>6775.0065015376895</v>
      </c>
      <c r="K19" s="240">
        <v>28942.031308927959</v>
      </c>
      <c r="L19" s="240">
        <v>243145.16129032261</v>
      </c>
      <c r="M19" s="240">
        <v>70270.000000000015</v>
      </c>
      <c r="N19" s="241">
        <v>97228.907648664375</v>
      </c>
      <c r="P19" s="49">
        <f t="shared" si="18"/>
        <v>737.41567363675529</v>
      </c>
      <c r="Q19" s="49">
        <f t="shared" si="19"/>
        <v>2212.2470209102657</v>
      </c>
      <c r="R19" s="49">
        <f t="shared" si="20"/>
        <v>184.35391840918882</v>
      </c>
      <c r="T19" s="50">
        <f t="shared" si="21"/>
        <v>0.16722964629452591</v>
      </c>
      <c r="U19" s="159">
        <f t="shared" si="22"/>
        <v>2.5697540352488009E-2</v>
      </c>
      <c r="V19" s="51">
        <f t="shared" si="23"/>
        <v>1.225E-2</v>
      </c>
      <c r="W19" s="51">
        <f t="shared" si="24"/>
        <v>5.2330559897455352E-2</v>
      </c>
      <c r="Y19" s="49">
        <f t="shared" si="25"/>
        <v>324.19354838709683</v>
      </c>
      <c r="Z19" s="49">
        <f t="shared" si="26"/>
        <v>972.58064516129048</v>
      </c>
      <c r="AA19" s="49">
        <f t="shared" si="27"/>
        <v>81.048387096774206</v>
      </c>
      <c r="AC19" s="49">
        <f t="shared" si="28"/>
        <v>93.693333333333356</v>
      </c>
      <c r="AD19" s="49">
        <f t="shared" si="29"/>
        <v>281.08000000000004</v>
      </c>
      <c r="AE19" s="49">
        <f t="shared" si="30"/>
        <v>23.423333333333339</v>
      </c>
      <c r="AG19" s="49">
        <f t="shared" si="31"/>
        <v>129.6385435315525</v>
      </c>
      <c r="AH19" s="49">
        <f t="shared" si="32"/>
        <v>388.9156305946575</v>
      </c>
      <c r="AI19" s="49">
        <f t="shared" si="33"/>
        <v>32.409635882888125</v>
      </c>
      <c r="AJ19" s="61">
        <f t="shared" si="35"/>
        <v>2.1089939311590641E-2</v>
      </c>
      <c r="AK19" s="61">
        <f t="shared" si="34"/>
        <v>0.17580117722777255</v>
      </c>
    </row>
    <row r="20" spans="3:38">
      <c r="C20" s="238" t="s">
        <v>30</v>
      </c>
      <c r="D20" s="239">
        <v>5494.8</v>
      </c>
      <c r="E20" s="240">
        <v>1310</v>
      </c>
      <c r="F20" s="240">
        <v>28920</v>
      </c>
      <c r="G20" s="240">
        <v>3782726.7080893605</v>
      </c>
      <c r="H20" s="240">
        <v>696801.72477107367</v>
      </c>
      <c r="I20" s="240">
        <v>104226.95138320787</v>
      </c>
      <c r="J20" s="240">
        <v>46338.402174094663</v>
      </c>
      <c r="K20" s="240">
        <v>191450.33482458245</v>
      </c>
      <c r="L20" s="240">
        <v>1743876</v>
      </c>
      <c r="M20" s="240">
        <v>263957.66000000003</v>
      </c>
      <c r="N20" s="241">
        <v>736075.63493640127</v>
      </c>
      <c r="P20" s="49">
        <f t="shared" si="18"/>
        <v>688.4193615944821</v>
      </c>
      <c r="Q20" s="49">
        <f t="shared" si="19"/>
        <v>2887.5776397628706</v>
      </c>
      <c r="R20" s="49">
        <f t="shared" si="20"/>
        <v>130.79967870295161</v>
      </c>
      <c r="T20" s="50">
        <f t="shared" si="21"/>
        <v>0.18420620323455122</v>
      </c>
      <c r="U20" s="159">
        <f t="shared" si="22"/>
        <v>2.7553391885361041E-2</v>
      </c>
      <c r="V20" s="51">
        <f t="shared" si="23"/>
        <v>1.2249999999999999E-2</v>
      </c>
      <c r="W20" s="51">
        <f t="shared" si="24"/>
        <v>5.0611727888024774E-2</v>
      </c>
      <c r="Y20" s="49">
        <f t="shared" si="25"/>
        <v>317.36842105263156</v>
      </c>
      <c r="Z20" s="49">
        <f t="shared" si="26"/>
        <v>1331.2030534351145</v>
      </c>
      <c r="AA20" s="49">
        <f t="shared" si="27"/>
        <v>60.3</v>
      </c>
      <c r="AC20" s="49">
        <f t="shared" si="28"/>
        <v>48.037719298245619</v>
      </c>
      <c r="AD20" s="49">
        <f t="shared" si="29"/>
        <v>201.4943969465649</v>
      </c>
      <c r="AE20" s="49">
        <f t="shared" si="30"/>
        <v>9.1271666666666675</v>
      </c>
      <c r="AG20" s="49">
        <f t="shared" si="31"/>
        <v>133.95858537824876</v>
      </c>
      <c r="AH20" s="49">
        <f t="shared" si="32"/>
        <v>561.88979766137504</v>
      </c>
      <c r="AI20" s="49">
        <f t="shared" si="33"/>
        <v>25.452131221867266</v>
      </c>
      <c r="AJ20" s="61">
        <f t="shared" si="35"/>
        <v>0.15451333137243767</v>
      </c>
      <c r="AK20" s="61">
        <f t="shared" si="34"/>
        <v>0.19458863717600947</v>
      </c>
      <c r="AL20" s="62"/>
    </row>
    <row r="21" spans="3:38">
      <c r="C21" s="238" t="s">
        <v>286</v>
      </c>
      <c r="D21" s="239">
        <v>0</v>
      </c>
      <c r="E21" s="240"/>
      <c r="F21" s="240">
        <v>0</v>
      </c>
      <c r="G21" s="240">
        <v>0</v>
      </c>
      <c r="H21" s="240">
        <v>0</v>
      </c>
      <c r="I21" s="240">
        <v>0</v>
      </c>
      <c r="J21" s="240">
        <v>0</v>
      </c>
      <c r="K21" s="240">
        <v>0</v>
      </c>
      <c r="L21" s="240">
        <v>0</v>
      </c>
      <c r="M21" s="240">
        <v>0</v>
      </c>
      <c r="N21" s="241">
        <v>0</v>
      </c>
      <c r="P21" s="49" t="str">
        <f t="shared" si="18"/>
        <v xml:space="preserve"> </v>
      </c>
      <c r="Q21" s="49" t="str">
        <f t="shared" si="19"/>
        <v xml:space="preserve"> </v>
      </c>
      <c r="R21" s="49" t="str">
        <f t="shared" si="20"/>
        <v xml:space="preserve"> </v>
      </c>
      <c r="T21" s="50" t="str">
        <f t="shared" si="21"/>
        <v xml:space="preserve"> </v>
      </c>
      <c r="U21" s="159" t="str">
        <f t="shared" si="22"/>
        <v xml:space="preserve"> </v>
      </c>
      <c r="V21" s="51" t="str">
        <f t="shared" si="23"/>
        <v xml:space="preserve"> </v>
      </c>
      <c r="W21" s="51" t="str">
        <f t="shared" si="24"/>
        <v xml:space="preserve"> </v>
      </c>
      <c r="Y21" s="49" t="str">
        <f t="shared" si="25"/>
        <v xml:space="preserve"> </v>
      </c>
      <c r="Z21" s="49" t="str">
        <f t="shared" si="26"/>
        <v xml:space="preserve"> </v>
      </c>
      <c r="AA21" s="49" t="str">
        <f t="shared" si="27"/>
        <v xml:space="preserve"> </v>
      </c>
      <c r="AC21" s="49" t="str">
        <f t="shared" si="28"/>
        <v xml:space="preserve"> </v>
      </c>
      <c r="AD21" s="49" t="str">
        <f t="shared" si="29"/>
        <v xml:space="preserve"> </v>
      </c>
      <c r="AE21" s="49" t="str">
        <f t="shared" si="30"/>
        <v xml:space="preserve"> </v>
      </c>
      <c r="AG21" s="49" t="str">
        <f t="shared" si="31"/>
        <v xml:space="preserve"> </v>
      </c>
      <c r="AH21" s="49" t="str">
        <f t="shared" si="32"/>
        <v xml:space="preserve"> </v>
      </c>
      <c r="AI21" s="49" t="str">
        <f t="shared" si="33"/>
        <v xml:space="preserve"> </v>
      </c>
      <c r="AJ21" s="61">
        <f t="shared" si="35"/>
        <v>0</v>
      </c>
      <c r="AK21" s="61" t="str">
        <f t="shared" si="34"/>
        <v xml:space="preserve"> </v>
      </c>
    </row>
    <row r="22" spans="3:38">
      <c r="C22" s="238" t="s">
        <v>287</v>
      </c>
      <c r="D22" s="239">
        <v>0</v>
      </c>
      <c r="E22" s="240"/>
      <c r="F22" s="240">
        <v>0</v>
      </c>
      <c r="G22" s="240">
        <v>0</v>
      </c>
      <c r="H22" s="240">
        <v>0</v>
      </c>
      <c r="I22" s="240">
        <v>0</v>
      </c>
      <c r="J22" s="240">
        <v>0</v>
      </c>
      <c r="K22" s="240">
        <v>0</v>
      </c>
      <c r="L22" s="240">
        <v>0</v>
      </c>
      <c r="M22" s="240">
        <v>0</v>
      </c>
      <c r="N22" s="241">
        <v>0</v>
      </c>
      <c r="P22" s="49" t="str">
        <f t="shared" si="18"/>
        <v xml:space="preserve"> </v>
      </c>
      <c r="Q22" s="49" t="str">
        <f t="shared" si="19"/>
        <v xml:space="preserve"> </v>
      </c>
      <c r="R22" s="49" t="str">
        <f t="shared" si="20"/>
        <v xml:space="preserve"> </v>
      </c>
      <c r="T22" s="50" t="str">
        <f t="shared" si="21"/>
        <v xml:space="preserve"> </v>
      </c>
      <c r="U22" s="159" t="str">
        <f t="shared" si="22"/>
        <v xml:space="preserve"> </v>
      </c>
      <c r="V22" s="51" t="str">
        <f t="shared" si="23"/>
        <v xml:space="preserve"> </v>
      </c>
      <c r="W22" s="51" t="str">
        <f t="shared" si="24"/>
        <v xml:space="preserve"> </v>
      </c>
      <c r="Y22" s="49" t="str">
        <f t="shared" si="25"/>
        <v xml:space="preserve"> </v>
      </c>
      <c r="Z22" s="49" t="str">
        <f t="shared" si="26"/>
        <v xml:space="preserve"> </v>
      </c>
      <c r="AA22" s="49" t="str">
        <f t="shared" si="27"/>
        <v xml:space="preserve"> </v>
      </c>
      <c r="AC22" s="49" t="str">
        <f t="shared" si="28"/>
        <v xml:space="preserve"> </v>
      </c>
      <c r="AD22" s="49" t="str">
        <f t="shared" si="29"/>
        <v xml:space="preserve"> </v>
      </c>
      <c r="AE22" s="49" t="str">
        <f t="shared" si="30"/>
        <v xml:space="preserve"> </v>
      </c>
      <c r="AG22" s="49" t="str">
        <f t="shared" si="31"/>
        <v xml:space="preserve"> </v>
      </c>
      <c r="AH22" s="49" t="str">
        <f t="shared" si="32"/>
        <v xml:space="preserve"> </v>
      </c>
      <c r="AI22" s="49" t="str">
        <f t="shared" si="33"/>
        <v xml:space="preserve"> </v>
      </c>
      <c r="AJ22" s="61">
        <f t="shared" si="35"/>
        <v>0</v>
      </c>
      <c r="AK22" s="61" t="str">
        <f t="shared" si="34"/>
        <v xml:space="preserve"> </v>
      </c>
    </row>
    <row r="23" spans="3:38">
      <c r="C23" s="238" t="s">
        <v>35</v>
      </c>
      <c r="D23" s="239">
        <v>659.2</v>
      </c>
      <c r="E23" s="240">
        <v>206</v>
      </c>
      <c r="F23" s="240">
        <v>3296</v>
      </c>
      <c r="G23" s="240">
        <v>397723.88356751046</v>
      </c>
      <c r="H23" s="240">
        <v>76347.715260801458</v>
      </c>
      <c r="I23" s="240">
        <v>11294.769131324734</v>
      </c>
      <c r="J23" s="240">
        <v>4872.117573702003</v>
      </c>
      <c r="K23" s="240">
        <v>19700.745217898882</v>
      </c>
      <c r="L23" s="240">
        <v>115212.32146488327</v>
      </c>
      <c r="M23" s="240">
        <v>72805.920799999978</v>
      </c>
      <c r="N23" s="241">
        <v>97490.294118900114</v>
      </c>
      <c r="P23" s="49">
        <f t="shared" si="18"/>
        <v>603.34326997498545</v>
      </c>
      <c r="Q23" s="49">
        <f t="shared" si="19"/>
        <v>1930.6984639199536</v>
      </c>
      <c r="R23" s="49">
        <f t="shared" si="20"/>
        <v>120.6686539949971</v>
      </c>
      <c r="T23" s="50">
        <f t="shared" si="21"/>
        <v>0.19196160556408234</v>
      </c>
      <c r="U23" s="159">
        <f t="shared" si="22"/>
        <v>2.8398518665795781E-2</v>
      </c>
      <c r="V23" s="51">
        <f t="shared" si="23"/>
        <v>1.225E-2</v>
      </c>
      <c r="W23" s="51">
        <f t="shared" si="24"/>
        <v>4.9533724354662342E-2</v>
      </c>
      <c r="Y23" s="49">
        <f t="shared" si="25"/>
        <v>174.77597309600009</v>
      </c>
      <c r="Z23" s="49">
        <f t="shared" si="26"/>
        <v>559.28311390720035</v>
      </c>
      <c r="AA23" s="49">
        <f t="shared" si="27"/>
        <v>34.955194619200022</v>
      </c>
      <c r="AC23" s="49">
        <f t="shared" si="28"/>
        <v>110.44587499999996</v>
      </c>
      <c r="AD23" s="49">
        <f t="shared" si="29"/>
        <v>353.4267999999999</v>
      </c>
      <c r="AE23" s="49">
        <f t="shared" si="30"/>
        <v>22.089174999999994</v>
      </c>
      <c r="AG23" s="49">
        <f t="shared" si="31"/>
        <v>147.89182967066156</v>
      </c>
      <c r="AH23" s="49">
        <f t="shared" si="32"/>
        <v>473.25385494611703</v>
      </c>
      <c r="AI23" s="49">
        <f t="shared" si="33"/>
        <v>29.578365934132314</v>
      </c>
      <c r="AJ23" s="61">
        <f t="shared" si="35"/>
        <v>1.8536650658934069E-2</v>
      </c>
      <c r="AK23" s="61">
        <f t="shared" si="34"/>
        <v>0.24512054253425772</v>
      </c>
    </row>
    <row r="24" spans="3:38">
      <c r="C24" s="238" t="s">
        <v>202</v>
      </c>
      <c r="D24" s="239">
        <v>482.4</v>
      </c>
      <c r="E24" s="240">
        <v>120</v>
      </c>
      <c r="F24" s="240">
        <v>1440</v>
      </c>
      <c r="G24" s="240">
        <v>275170.95443732268</v>
      </c>
      <c r="H24" s="240">
        <v>53109.32392979513</v>
      </c>
      <c r="I24" s="240">
        <v>7829.6379283728957</v>
      </c>
      <c r="J24" s="240">
        <v>3370.8441918572034</v>
      </c>
      <c r="K24" s="240">
        <v>13618.504539515659</v>
      </c>
      <c r="L24" s="240">
        <v>84311.929421510431</v>
      </c>
      <c r="M24" s="240">
        <v>42266.102399999996</v>
      </c>
      <c r="N24" s="241">
        <v>70664.612026271381</v>
      </c>
      <c r="P24" s="49">
        <f t="shared" si="18"/>
        <v>570.42071815365398</v>
      </c>
      <c r="Q24" s="49">
        <f t="shared" si="19"/>
        <v>2293.0912869776889</v>
      </c>
      <c r="R24" s="49">
        <f t="shared" si="20"/>
        <v>191.09094058147409</v>
      </c>
      <c r="T24" s="50">
        <f t="shared" si="21"/>
        <v>0.19300483235374377</v>
      </c>
      <c r="U24" s="159">
        <f t="shared" si="22"/>
        <v>2.8453722321031882E-2</v>
      </c>
      <c r="V24" s="51">
        <f t="shared" si="23"/>
        <v>1.2250000000000002E-2</v>
      </c>
      <c r="W24" s="51">
        <f t="shared" si="24"/>
        <v>4.9491068442754652E-2</v>
      </c>
      <c r="Y24" s="49">
        <f t="shared" si="25"/>
        <v>174.77597309600009</v>
      </c>
      <c r="Z24" s="49">
        <f t="shared" si="26"/>
        <v>702.59941184592026</v>
      </c>
      <c r="AA24" s="49">
        <f t="shared" si="27"/>
        <v>58.549950987160024</v>
      </c>
      <c r="AC24" s="49">
        <f t="shared" si="28"/>
        <v>87.616298507462687</v>
      </c>
      <c r="AD24" s="49">
        <f t="shared" si="29"/>
        <v>352.21751999999998</v>
      </c>
      <c r="AE24" s="49">
        <f t="shared" si="30"/>
        <v>29.351459999999996</v>
      </c>
      <c r="AG24" s="49">
        <f t="shared" si="31"/>
        <v>146.48551415064549</v>
      </c>
      <c r="AH24" s="49">
        <f t="shared" si="32"/>
        <v>588.87176688559487</v>
      </c>
      <c r="AI24" s="49">
        <f t="shared" si="33"/>
        <v>49.072647240466239</v>
      </c>
      <c r="AJ24" s="61">
        <f t="shared" si="35"/>
        <v>1.3565048965215099E-2</v>
      </c>
      <c r="AK24" s="61">
        <f t="shared" si="34"/>
        <v>0.25680258358215302</v>
      </c>
    </row>
    <row r="25" spans="3:38">
      <c r="C25" s="238" t="s">
        <v>201</v>
      </c>
      <c r="D25" s="239">
        <v>531.3599999999999</v>
      </c>
      <c r="E25" s="240">
        <v>162</v>
      </c>
      <c r="F25" s="240">
        <v>2592</v>
      </c>
      <c r="G25" s="240">
        <v>316289.13629128033</v>
      </c>
      <c r="H25" s="240">
        <v>54121.309306642157</v>
      </c>
      <c r="I25" s="240">
        <v>9682.6338324549979</v>
      </c>
      <c r="J25" s="240">
        <v>3874.5419195681834</v>
      </c>
      <c r="K25" s="240">
        <v>15923.70001645975</v>
      </c>
      <c r="L25" s="240">
        <v>61473.554208000023</v>
      </c>
      <c r="M25" s="240">
        <v>57255.141599999981</v>
      </c>
      <c r="N25" s="241">
        <v>113958.25540815521</v>
      </c>
      <c r="P25" s="49">
        <f t="shared" si="18"/>
        <v>595.24453532686016</v>
      </c>
      <c r="Q25" s="49">
        <f t="shared" si="19"/>
        <v>1952.4020758721008</v>
      </c>
      <c r="R25" s="49">
        <f t="shared" si="20"/>
        <v>122.0251297420063</v>
      </c>
      <c r="T25" s="50">
        <f t="shared" si="21"/>
        <v>0.17111339940806627</v>
      </c>
      <c r="U25" s="159">
        <f t="shared" si="22"/>
        <v>3.0613235553996278E-2</v>
      </c>
      <c r="V25" s="51">
        <f t="shared" si="23"/>
        <v>1.2249999999999999E-2</v>
      </c>
      <c r="W25" s="51">
        <f t="shared" si="24"/>
        <v>5.0345390307035803E-2</v>
      </c>
      <c r="Y25" s="49">
        <f t="shared" si="25"/>
        <v>115.69097073170738</v>
      </c>
      <c r="Z25" s="49">
        <f t="shared" si="26"/>
        <v>379.46638400000012</v>
      </c>
      <c r="AA25" s="49">
        <f t="shared" si="27"/>
        <v>23.716649000000007</v>
      </c>
      <c r="AC25" s="49">
        <f t="shared" si="28"/>
        <v>107.75207317073169</v>
      </c>
      <c r="AD25" s="49">
        <f t="shared" si="29"/>
        <v>353.4267999999999</v>
      </c>
      <c r="AE25" s="49">
        <f t="shared" si="30"/>
        <v>22.089174999999994</v>
      </c>
      <c r="AG25" s="49">
        <f t="shared" si="31"/>
        <v>214.46525031646198</v>
      </c>
      <c r="AH25" s="49">
        <f t="shared" si="32"/>
        <v>703.44602103799514</v>
      </c>
      <c r="AI25" s="49">
        <f t="shared" si="33"/>
        <v>43.965376314874696</v>
      </c>
      <c r="AJ25" s="61">
        <f t="shared" si="35"/>
        <v>1.4941800203475733E-2</v>
      </c>
      <c r="AK25" s="61">
        <f t="shared" si="34"/>
        <v>0.36029772234480911</v>
      </c>
    </row>
    <row r="26" spans="3:38">
      <c r="C26" s="238" t="s">
        <v>203</v>
      </c>
      <c r="D26" s="239">
        <v>170.39999999999998</v>
      </c>
      <c r="E26" s="240">
        <v>40</v>
      </c>
      <c r="F26" s="240">
        <v>480</v>
      </c>
      <c r="G26" s="240">
        <v>92251.576688877249</v>
      </c>
      <c r="H26" s="240">
        <v>17618.71328718057</v>
      </c>
      <c r="I26" s="240">
        <v>2048.6335514883676</v>
      </c>
      <c r="J26" s="240">
        <v>1130.0818144387463</v>
      </c>
      <c r="K26" s="240">
        <v>4822.5182972247621</v>
      </c>
      <c r="L26" s="240">
        <v>19068.185796000005</v>
      </c>
      <c r="M26" s="240">
        <v>14088.700800000001</v>
      </c>
      <c r="N26" s="241">
        <v>33474.743142544801</v>
      </c>
      <c r="P26" s="49">
        <f t="shared" si="18"/>
        <v>541.38249230561769</v>
      </c>
      <c r="Q26" s="49">
        <f t="shared" si="19"/>
        <v>2306.2894172219312</v>
      </c>
      <c r="R26" s="49">
        <f t="shared" si="20"/>
        <v>192.19078476849427</v>
      </c>
      <c r="T26" s="50">
        <f t="shared" si="21"/>
        <v>0.19098549769615866</v>
      </c>
      <c r="U26" s="159">
        <f t="shared" si="22"/>
        <v>2.2207030221255513E-2</v>
      </c>
      <c r="V26" s="51">
        <f t="shared" si="23"/>
        <v>1.225E-2</v>
      </c>
      <c r="W26" s="51">
        <f t="shared" si="24"/>
        <v>5.2275727638660639E-2</v>
      </c>
      <c r="Y26" s="49">
        <f t="shared" si="25"/>
        <v>111.90249880281695</v>
      </c>
      <c r="Z26" s="49">
        <f t="shared" si="26"/>
        <v>476.70464490000012</v>
      </c>
      <c r="AA26" s="49">
        <f t="shared" si="27"/>
        <v>39.725387075000008</v>
      </c>
      <c r="AC26" s="49">
        <f t="shared" si="28"/>
        <v>82.680169014084527</v>
      </c>
      <c r="AD26" s="49">
        <f t="shared" si="29"/>
        <v>352.21752000000004</v>
      </c>
      <c r="AE26" s="49">
        <f t="shared" si="30"/>
        <v>29.351459999999999</v>
      </c>
      <c r="AG26" s="49">
        <f t="shared" si="31"/>
        <v>196.44802313700004</v>
      </c>
      <c r="AH26" s="49">
        <f t="shared" si="32"/>
        <v>836.86857856362008</v>
      </c>
      <c r="AI26" s="49">
        <f t="shared" si="33"/>
        <v>69.739048213635002</v>
      </c>
      <c r="AJ26" s="61">
        <f t="shared" si="35"/>
        <v>4.7916342115933925E-3</v>
      </c>
      <c r="AK26" s="61">
        <f t="shared" si="34"/>
        <v>0.36286364248754183</v>
      </c>
    </row>
    <row r="27" spans="3:38">
      <c r="C27" s="238" t="s">
        <v>231</v>
      </c>
      <c r="D27" s="239">
        <v>531.3599999999999</v>
      </c>
      <c r="E27" s="240">
        <v>162</v>
      </c>
      <c r="F27" s="240">
        <v>2592</v>
      </c>
      <c r="G27" s="240">
        <v>316289.13629128033</v>
      </c>
      <c r="H27" s="240">
        <v>54121.309306642157</v>
      </c>
      <c r="I27" s="240">
        <v>9682.6338324549979</v>
      </c>
      <c r="J27" s="240">
        <v>3874.5419195681834</v>
      </c>
      <c r="K27" s="240">
        <v>15923.70001645975</v>
      </c>
      <c r="L27" s="240">
        <v>71346.39988608002</v>
      </c>
      <c r="M27" s="240">
        <v>57255.141599999981</v>
      </c>
      <c r="N27" s="241">
        <v>104085.40973007523</v>
      </c>
      <c r="P27" s="49">
        <f t="shared" si="18"/>
        <v>595.24453532686016</v>
      </c>
      <c r="Q27" s="49">
        <f t="shared" si="19"/>
        <v>1952.4020758721008</v>
      </c>
      <c r="R27" s="49">
        <f t="shared" si="20"/>
        <v>122.0251297420063</v>
      </c>
      <c r="T27" s="50">
        <f t="shared" si="21"/>
        <v>0.17111339940806627</v>
      </c>
      <c r="U27" s="159">
        <f t="shared" si="22"/>
        <v>3.0613235553996278E-2</v>
      </c>
      <c r="V27" s="51">
        <f t="shared" si="23"/>
        <v>1.2249999999999999E-2</v>
      </c>
      <c r="W27" s="51">
        <f t="shared" si="24"/>
        <v>5.0345390307035803E-2</v>
      </c>
      <c r="Y27" s="49">
        <f t="shared" si="25"/>
        <v>134.27130360975616</v>
      </c>
      <c r="Z27" s="49">
        <f t="shared" si="26"/>
        <v>440.4098758400001</v>
      </c>
      <c r="AA27" s="49">
        <f t="shared" si="27"/>
        <v>27.525617240000006</v>
      </c>
      <c r="AC27" s="49">
        <f t="shared" si="28"/>
        <v>107.75207317073169</v>
      </c>
      <c r="AD27" s="49">
        <f t="shared" si="29"/>
        <v>353.4267999999999</v>
      </c>
      <c r="AE27" s="49">
        <f t="shared" si="30"/>
        <v>22.089174999999994</v>
      </c>
      <c r="AG27" s="49">
        <f t="shared" si="31"/>
        <v>195.88491743841323</v>
      </c>
      <c r="AH27" s="49">
        <f t="shared" si="32"/>
        <v>642.50252919799527</v>
      </c>
      <c r="AI27" s="49">
        <f t="shared" si="33"/>
        <v>40.156408074874705</v>
      </c>
      <c r="AJ27" s="61">
        <f t="shared" si="35"/>
        <v>1.4941800203475733E-2</v>
      </c>
      <c r="AK27" s="61">
        <f t="shared" si="34"/>
        <v>0.32908310083157521</v>
      </c>
    </row>
    <row r="28" spans="3:38">
      <c r="C28" s="238" t="s">
        <v>232</v>
      </c>
      <c r="D28" s="239">
        <v>191.7</v>
      </c>
      <c r="E28" s="240">
        <v>45</v>
      </c>
      <c r="F28" s="240">
        <v>540</v>
      </c>
      <c r="G28" s="240">
        <v>102078.05102391723</v>
      </c>
      <c r="H28" s="240">
        <v>18601.360720684566</v>
      </c>
      <c r="I28" s="240">
        <v>2667.701434595886</v>
      </c>
      <c r="J28" s="240">
        <v>1250.4561250429861</v>
      </c>
      <c r="K28" s="240">
        <v>5402.2802829921202</v>
      </c>
      <c r="L28" s="240">
        <v>24896.920793580004</v>
      </c>
      <c r="M28" s="240">
        <v>15849.788400000001</v>
      </c>
      <c r="N28" s="241">
        <v>33409.543267021661</v>
      </c>
      <c r="P28" s="49">
        <f t="shared" si="18"/>
        <v>532.48852907625053</v>
      </c>
      <c r="Q28" s="49">
        <f t="shared" si="19"/>
        <v>2268.4011338648274</v>
      </c>
      <c r="R28" s="49">
        <f t="shared" si="20"/>
        <v>189.03342782206894</v>
      </c>
      <c r="T28" s="50">
        <f t="shared" si="21"/>
        <v>0.18222684048235016</v>
      </c>
      <c r="U28" s="159">
        <f t="shared" si="22"/>
        <v>2.6133937784243496E-2</v>
      </c>
      <c r="V28" s="51">
        <f t="shared" si="23"/>
        <v>1.225E-2</v>
      </c>
      <c r="W28" s="51">
        <f t="shared" si="24"/>
        <v>5.29230351559744E-2</v>
      </c>
      <c r="Y28" s="49">
        <f t="shared" si="25"/>
        <v>129.87439120281692</v>
      </c>
      <c r="Z28" s="49">
        <f t="shared" si="26"/>
        <v>553.26490652400014</v>
      </c>
      <c r="AA28" s="49">
        <f t="shared" si="27"/>
        <v>46.105408877000009</v>
      </c>
      <c r="AC28" s="49">
        <f t="shared" si="28"/>
        <v>82.680169014084512</v>
      </c>
      <c r="AD28" s="49">
        <f t="shared" si="29"/>
        <v>352.21752000000004</v>
      </c>
      <c r="AE28" s="49">
        <f t="shared" si="30"/>
        <v>29.351460000000003</v>
      </c>
      <c r="AG28" s="49">
        <f t="shared" si="31"/>
        <v>174.28035089734826</v>
      </c>
      <c r="AH28" s="49">
        <f t="shared" si="32"/>
        <v>742.43429482270358</v>
      </c>
      <c r="AI28" s="49">
        <f t="shared" si="33"/>
        <v>61.869524568558631</v>
      </c>
      <c r="AJ28" s="61">
        <f t="shared" si="35"/>
        <v>5.3905884880425673E-3</v>
      </c>
      <c r="AK28" s="61">
        <f t="shared" si="34"/>
        <v>0.32729409439051393</v>
      </c>
    </row>
    <row r="29" spans="3:38">
      <c r="C29" s="238" t="s">
        <v>205</v>
      </c>
      <c r="D29" s="239">
        <v>518.4</v>
      </c>
      <c r="E29" s="240">
        <v>162</v>
      </c>
      <c r="F29" s="240">
        <v>2592</v>
      </c>
      <c r="G29" s="240">
        <v>302810.9310599555</v>
      </c>
      <c r="H29" s="240">
        <v>51832.460967425417</v>
      </c>
      <c r="I29" s="240">
        <v>9270.735945711509</v>
      </c>
      <c r="J29" s="240">
        <v>3709.4339054844545</v>
      </c>
      <c r="K29" s="240">
        <v>15248.222335670775</v>
      </c>
      <c r="L29" s="240">
        <v>70521.21584639998</v>
      </c>
      <c r="M29" s="240">
        <v>57255.141599999981</v>
      </c>
      <c r="N29" s="241">
        <v>94973.720459263335</v>
      </c>
      <c r="P29" s="49">
        <f t="shared" si="18"/>
        <v>584.12602442121045</v>
      </c>
      <c r="Q29" s="49">
        <f t="shared" si="19"/>
        <v>1869.2032781478736</v>
      </c>
      <c r="R29" s="49">
        <f t="shared" si="20"/>
        <v>116.8252048842421</v>
      </c>
      <c r="T29" s="50">
        <f t="shared" si="21"/>
        <v>0.17117103661347935</v>
      </c>
      <c r="U29" s="159">
        <f t="shared" si="22"/>
        <v>3.0615592089956407E-2</v>
      </c>
      <c r="V29" s="51">
        <f t="shared" si="23"/>
        <v>1.2249999999999999E-2</v>
      </c>
      <c r="W29" s="51">
        <f t="shared" si="24"/>
        <v>5.0355587502393301E-2</v>
      </c>
      <c r="Y29" s="49">
        <f t="shared" si="25"/>
        <v>136.03629599999996</v>
      </c>
      <c r="Z29" s="49">
        <f t="shared" si="26"/>
        <v>435.31614719999988</v>
      </c>
      <c r="AA29" s="49">
        <f t="shared" si="27"/>
        <v>27.207259199999992</v>
      </c>
      <c r="AC29" s="49">
        <f t="shared" si="28"/>
        <v>110.44587499999997</v>
      </c>
      <c r="AD29" s="49">
        <f t="shared" si="29"/>
        <v>353.4267999999999</v>
      </c>
      <c r="AE29" s="49">
        <f t="shared" si="30"/>
        <v>22.089174999999994</v>
      </c>
      <c r="AG29" s="49">
        <f t="shared" si="31"/>
        <v>183.20547928098637</v>
      </c>
      <c r="AH29" s="49">
        <f t="shared" si="32"/>
        <v>586.2575336991564</v>
      </c>
      <c r="AI29" s="49">
        <f t="shared" si="33"/>
        <v>36.641095856197275</v>
      </c>
      <c r="AJ29" s="61">
        <f t="shared" si="35"/>
        <v>1.4577366052171449E-2</v>
      </c>
      <c r="AK29" s="61">
        <f t="shared" si="34"/>
        <v>0.31364033037651096</v>
      </c>
    </row>
    <row r="30" spans="3:38">
      <c r="C30" s="238" t="s">
        <v>206</v>
      </c>
      <c r="D30" s="239">
        <v>126</v>
      </c>
      <c r="E30" s="240">
        <v>30</v>
      </c>
      <c r="F30" s="240">
        <v>360</v>
      </c>
      <c r="G30" s="240">
        <v>64368.508398061982</v>
      </c>
      <c r="H30" s="240">
        <v>8619.7425693264595</v>
      </c>
      <c r="I30" s="240">
        <v>2545.5119717889611</v>
      </c>
      <c r="J30" s="240">
        <v>788.51422787625927</v>
      </c>
      <c r="K30" s="240">
        <v>3496.3597441568454</v>
      </c>
      <c r="L30" s="240">
        <v>16405.977297600002</v>
      </c>
      <c r="M30" s="240">
        <v>10566.525600000001</v>
      </c>
      <c r="N30" s="241">
        <v>21945.876987313459</v>
      </c>
      <c r="P30" s="49">
        <f t="shared" si="18"/>
        <v>510.86117776239666</v>
      </c>
      <c r="Q30" s="49">
        <f t="shared" si="19"/>
        <v>2145.616946602066</v>
      </c>
      <c r="R30" s="49">
        <f t="shared" si="20"/>
        <v>178.80141221683883</v>
      </c>
      <c r="T30" s="50">
        <f t="shared" si="21"/>
        <v>0.1339124174824903</v>
      </c>
      <c r="U30" s="159">
        <f t="shared" si="22"/>
        <v>3.9545921369611881E-2</v>
      </c>
      <c r="V30" s="51">
        <f t="shared" si="23"/>
        <v>1.225E-2</v>
      </c>
      <c r="W30" s="51">
        <f t="shared" si="24"/>
        <v>5.4317861811166566E-2</v>
      </c>
      <c r="Y30" s="49">
        <f t="shared" si="25"/>
        <v>130.20616902857145</v>
      </c>
      <c r="Z30" s="49">
        <f t="shared" si="26"/>
        <v>546.86590992000004</v>
      </c>
      <c r="AA30" s="49">
        <f t="shared" si="27"/>
        <v>45.572159160000005</v>
      </c>
      <c r="AC30" s="49">
        <f t="shared" si="28"/>
        <v>83.861314285714286</v>
      </c>
      <c r="AD30" s="49">
        <f t="shared" si="29"/>
        <v>352.21752000000004</v>
      </c>
      <c r="AE30" s="49">
        <f t="shared" si="30"/>
        <v>29.351460000000003</v>
      </c>
      <c r="AG30" s="49">
        <f t="shared" si="31"/>
        <v>174.17362688344014</v>
      </c>
      <c r="AH30" s="49">
        <f t="shared" si="32"/>
        <v>731.52923291044863</v>
      </c>
      <c r="AI30" s="49">
        <f t="shared" si="33"/>
        <v>60.960769409204055</v>
      </c>
      <c r="AJ30" s="61">
        <f t="shared" si="35"/>
        <v>3.5431098043472273E-3</v>
      </c>
      <c r="AK30" s="61">
        <f t="shared" si="34"/>
        <v>0.34094120764144054</v>
      </c>
    </row>
    <row r="31" spans="3:38">
      <c r="C31" s="238" t="s">
        <v>36</v>
      </c>
      <c r="D31" s="239">
        <v>466.56</v>
      </c>
      <c r="E31" s="240">
        <v>162</v>
      </c>
      <c r="F31" s="240">
        <v>2592</v>
      </c>
      <c r="G31" s="240">
        <v>233724.75976125398</v>
      </c>
      <c r="H31" s="240">
        <v>38288.754215527384</v>
      </c>
      <c r="I31" s="240">
        <v>6867.2262924607203</v>
      </c>
      <c r="J31" s="240">
        <v>2863.1283070753607</v>
      </c>
      <c r="K31" s="240">
        <v>11849.338272844019</v>
      </c>
      <c r="L31" s="240">
        <v>30588.510422015999</v>
      </c>
      <c r="M31" s="240">
        <v>57255.141599999981</v>
      </c>
      <c r="N31" s="241">
        <v>86012.660651330458</v>
      </c>
      <c r="P31" s="49">
        <f t="shared" si="18"/>
        <v>500.953274522578</v>
      </c>
      <c r="Q31" s="49">
        <f t="shared" si="19"/>
        <v>1442.7454306250245</v>
      </c>
      <c r="R31" s="49">
        <f t="shared" si="20"/>
        <v>90.17158941406403</v>
      </c>
      <c r="T31" s="50">
        <f t="shared" si="21"/>
        <v>0.16381984627832635</v>
      </c>
      <c r="U31" s="159">
        <f t="shared" si="22"/>
        <v>2.9381680826094245E-2</v>
      </c>
      <c r="V31" s="51">
        <f t="shared" si="23"/>
        <v>1.2249999999999997E-2</v>
      </c>
      <c r="W31" s="51">
        <f t="shared" si="24"/>
        <v>5.0697830580499578E-2</v>
      </c>
      <c r="Y31" s="49">
        <f t="shared" si="25"/>
        <v>65.561793600000001</v>
      </c>
      <c r="Z31" s="49">
        <f t="shared" si="26"/>
        <v>188.81796556800001</v>
      </c>
      <c r="AA31" s="49">
        <f t="shared" si="27"/>
        <v>11.801122848</v>
      </c>
      <c r="AC31" s="49">
        <f t="shared" si="28"/>
        <v>122.71763888888884</v>
      </c>
      <c r="AD31" s="49">
        <f t="shared" si="29"/>
        <v>353.4267999999999</v>
      </c>
      <c r="AE31" s="49">
        <f t="shared" si="30"/>
        <v>22.089174999999994</v>
      </c>
      <c r="AG31" s="49">
        <f t="shared" si="31"/>
        <v>184.35498253457317</v>
      </c>
      <c r="AH31" s="49">
        <f t="shared" si="32"/>
        <v>530.94234969957074</v>
      </c>
      <c r="AI31" s="49">
        <f t="shared" si="33"/>
        <v>33.183896856223171</v>
      </c>
      <c r="AJ31" s="61">
        <f t="shared" si="35"/>
        <v>1.3119629446954306E-2</v>
      </c>
      <c r="AK31" s="61">
        <f t="shared" si="34"/>
        <v>0.36800833912158465</v>
      </c>
    </row>
    <row r="32" spans="3:38">
      <c r="C32" s="238" t="s">
        <v>204</v>
      </c>
      <c r="D32" s="239">
        <v>302.39999999999998</v>
      </c>
      <c r="E32" s="240">
        <v>80</v>
      </c>
      <c r="F32" s="240">
        <v>960</v>
      </c>
      <c r="G32" s="240">
        <v>155935.1045402133</v>
      </c>
      <c r="H32" s="240">
        <v>41494.331318150762</v>
      </c>
      <c r="I32" s="240">
        <v>4005.4270627721889</v>
      </c>
      <c r="J32" s="240">
        <v>1910.2050306176131</v>
      </c>
      <c r="K32" s="240">
        <v>7268.135222619343</v>
      </c>
      <c r="L32" s="240">
        <v>19825.886384640002</v>
      </c>
      <c r="M32" s="240">
        <v>28177.401600000001</v>
      </c>
      <c r="N32" s="241">
        <v>53253.717921413394</v>
      </c>
      <c r="P32" s="49">
        <f t="shared" si="18"/>
        <v>515.65841448483241</v>
      </c>
      <c r="Q32" s="49">
        <f t="shared" si="19"/>
        <v>1949.1888067526663</v>
      </c>
      <c r="R32" s="49">
        <f t="shared" si="20"/>
        <v>162.43240056272219</v>
      </c>
      <c r="T32" s="50">
        <f t="shared" si="21"/>
        <v>0.2661</v>
      </c>
      <c r="U32" s="159">
        <f t="shared" si="22"/>
        <v>2.5686500000000001E-2</v>
      </c>
      <c r="V32" s="51">
        <f t="shared" si="23"/>
        <v>1.225E-2</v>
      </c>
      <c r="W32" s="51">
        <f t="shared" si="24"/>
        <v>4.6610000000000006E-2</v>
      </c>
      <c r="Y32" s="49">
        <f t="shared" si="25"/>
        <v>65.561793600000016</v>
      </c>
      <c r="Z32" s="49">
        <f t="shared" si="26"/>
        <v>247.82357980800003</v>
      </c>
      <c r="AA32" s="49">
        <f t="shared" si="27"/>
        <v>20.651964984000003</v>
      </c>
      <c r="AC32" s="49">
        <f t="shared" si="28"/>
        <v>93.179238095238105</v>
      </c>
      <c r="AD32" s="49">
        <f t="shared" si="29"/>
        <v>352.21752000000004</v>
      </c>
      <c r="AE32" s="49">
        <f t="shared" si="30"/>
        <v>29.351459999999999</v>
      </c>
      <c r="AG32" s="49">
        <f t="shared" si="31"/>
        <v>176.10356455493849</v>
      </c>
      <c r="AH32" s="49">
        <f t="shared" si="32"/>
        <v>665.67147401766738</v>
      </c>
      <c r="AI32" s="49">
        <f t="shared" si="33"/>
        <v>55.47262283480562</v>
      </c>
      <c r="AJ32" s="61">
        <f t="shared" si="35"/>
        <v>8.5034635304333459E-3</v>
      </c>
      <c r="AK32" s="61">
        <f t="shared" si="34"/>
        <v>0.34151205450777805</v>
      </c>
    </row>
    <row r="33" spans="3:37" ht="12.75" thickBot="1">
      <c r="C33" s="242" t="s">
        <v>68</v>
      </c>
      <c r="D33" s="244">
        <v>35561.979999999996</v>
      </c>
      <c r="E33" s="245">
        <v>8312</v>
      </c>
      <c r="F33" s="245">
        <v>115040</v>
      </c>
      <c r="G33" s="245">
        <v>21629734.558620326</v>
      </c>
      <c r="H33" s="245">
        <v>3842860.1419210508</v>
      </c>
      <c r="I33" s="245">
        <v>598945.28730061115</v>
      </c>
      <c r="J33" s="245">
        <v>264964.24834309897</v>
      </c>
      <c r="K33" s="245">
        <v>1102811.6319949499</v>
      </c>
      <c r="L33" s="245">
        <v>10557319.230892526</v>
      </c>
      <c r="M33" s="245">
        <v>2286355.6107999999</v>
      </c>
      <c r="N33" s="246">
        <v>2976478.4073680877</v>
      </c>
      <c r="P33" s="283">
        <f t="shared" si="18"/>
        <v>608.22638555615652</v>
      </c>
      <c r="Q33" s="283">
        <f t="shared" si="19"/>
        <v>2602.2298554644281</v>
      </c>
      <c r="R33" s="283">
        <f t="shared" si="20"/>
        <v>188.01925033571214</v>
      </c>
      <c r="T33" s="285">
        <f t="shared" si="21"/>
        <v>0.17766561727820721</v>
      </c>
      <c r="U33" s="286">
        <f t="shared" si="22"/>
        <v>2.7690829292304337E-2</v>
      </c>
      <c r="V33" s="287">
        <f t="shared" si="23"/>
        <v>1.2249999999999999E-2</v>
      </c>
      <c r="W33" s="287">
        <f t="shared" si="24"/>
        <v>5.0985906877689106E-2</v>
      </c>
      <c r="X33" s="284"/>
      <c r="Y33" s="283">
        <f t="shared" si="25"/>
        <v>296.87096249681616</v>
      </c>
      <c r="Z33" s="283">
        <f t="shared" si="26"/>
        <v>1270.1298400977535</v>
      </c>
      <c r="AA33" s="283">
        <f t="shared" si="27"/>
        <v>91.77085562319651</v>
      </c>
      <c r="AB33" s="284"/>
      <c r="AC33" s="283">
        <f t="shared" si="28"/>
        <v>64.292134768648992</v>
      </c>
      <c r="AD33" s="283">
        <f t="shared" si="29"/>
        <v>275.06684441770932</v>
      </c>
      <c r="AE33" s="283">
        <f t="shared" si="30"/>
        <v>19.87444028859527</v>
      </c>
      <c r="AF33" s="284"/>
      <c r="AG33" s="283">
        <f t="shared" si="31"/>
        <v>83.698331964870576</v>
      </c>
      <c r="AH33" s="283">
        <f t="shared" si="32"/>
        <v>358.09412985660344</v>
      </c>
      <c r="AI33" s="283">
        <f t="shared" si="33"/>
        <v>25.873421482685046</v>
      </c>
      <c r="AJ33" s="50">
        <f t="shared" si="35"/>
        <v>1</v>
      </c>
      <c r="AK33" s="50">
        <f t="shared" si="34"/>
        <v>0.13761049167299375</v>
      </c>
    </row>
  </sheetData>
  <mergeCells count="4">
    <mergeCell ref="P4:R4"/>
    <mergeCell ref="Y4:AA4"/>
    <mergeCell ref="AC4:AE4"/>
    <mergeCell ref="AG4:AI4"/>
  </mergeCells>
  <phoneticPr fontId="2" type="noConversion"/>
  <pageMargins left="0.74803149606299213" right="0.74803149606299213" top="0.98425196850393704" bottom="0.98425196850393704" header="0" footer="0"/>
  <pageSetup scale="40" orientation="landscape" verticalDpi="300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G120"/>
  <sheetViews>
    <sheetView topLeftCell="A34" zoomScaleNormal="100" workbookViewId="0">
      <selection activeCell="B11" sqref="B11"/>
    </sheetView>
  </sheetViews>
  <sheetFormatPr baseColWidth="10" defaultRowHeight="12"/>
  <cols>
    <col min="1" max="1" width="4.5703125" style="43" customWidth="1"/>
    <col min="2" max="2" width="39.85546875" style="43" bestFit="1" customWidth="1"/>
    <col min="3" max="6" width="10.28515625" style="43" customWidth="1"/>
    <col min="7" max="7" width="11" style="47" customWidth="1"/>
    <col min="8" max="12" width="10.28515625" style="43" customWidth="1"/>
    <col min="13" max="13" width="10.28515625" style="49" customWidth="1"/>
    <col min="14" max="14" width="10.28515625" style="43" customWidth="1"/>
    <col min="15" max="15" width="11.28515625" style="43" bestFit="1" customWidth="1"/>
    <col min="16" max="16" width="10.28515625" style="43" customWidth="1"/>
    <col min="17" max="17" width="12.5703125" style="43" customWidth="1"/>
    <col min="18" max="21" width="11.42578125" style="43"/>
    <col min="22" max="22" width="11.42578125" style="43" customWidth="1"/>
    <col min="23" max="23" width="1.140625" style="43" customWidth="1"/>
    <col min="24" max="16384" width="11.42578125" style="43"/>
  </cols>
  <sheetData>
    <row r="1" spans="1:33">
      <c r="A1" s="7" t="s">
        <v>3</v>
      </c>
      <c r="E1" s="43" t="s">
        <v>15</v>
      </c>
      <c r="F1" s="67">
        <f>+supuestos!C6</f>
        <v>301.5</v>
      </c>
    </row>
    <row r="2" spans="1:33">
      <c r="A2" s="6" t="s">
        <v>66</v>
      </c>
      <c r="C2" s="73">
        <f ca="1">+TODAY()</f>
        <v>44320</v>
      </c>
      <c r="E2" s="43" t="s">
        <v>99</v>
      </c>
      <c r="F2" s="66">
        <v>44228</v>
      </c>
    </row>
    <row r="3" spans="1:33">
      <c r="A3" s="6"/>
      <c r="C3" s="73"/>
      <c r="E3" s="43" t="s">
        <v>16</v>
      </c>
      <c r="F3" s="43" t="s">
        <v>270</v>
      </c>
    </row>
    <row r="4" spans="1:33">
      <c r="A4" s="6"/>
      <c r="B4" s="225" t="s">
        <v>59</v>
      </c>
      <c r="C4" s="226" t="s">
        <v>67</v>
      </c>
      <c r="E4" s="68" t="s">
        <v>84</v>
      </c>
      <c r="F4" s="74">
        <f>+supuestos!C11</f>
        <v>2028522.1869899998</v>
      </c>
    </row>
    <row r="6" spans="1:33" ht="12.75">
      <c r="B6" s="229" t="s">
        <v>85</v>
      </c>
      <c r="C6" s="229" t="s">
        <v>38</v>
      </c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30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12.75">
      <c r="B7" s="229" t="s">
        <v>37</v>
      </c>
      <c r="C7" s="231" t="s">
        <v>50</v>
      </c>
      <c r="D7" s="232" t="s">
        <v>49</v>
      </c>
      <c r="E7" s="232" t="s">
        <v>51</v>
      </c>
      <c r="F7" s="232" t="s">
        <v>12</v>
      </c>
      <c r="G7" s="232" t="s">
        <v>1</v>
      </c>
      <c r="H7" s="232" t="s">
        <v>0</v>
      </c>
      <c r="I7" s="232" t="s">
        <v>13</v>
      </c>
      <c r="J7" s="232" t="s">
        <v>48</v>
      </c>
      <c r="K7" s="232" t="s">
        <v>47</v>
      </c>
      <c r="L7" s="232" t="s">
        <v>21</v>
      </c>
      <c r="M7" s="232" t="s">
        <v>2</v>
      </c>
      <c r="N7" s="232" t="s">
        <v>104</v>
      </c>
      <c r="O7" s="250" t="s">
        <v>68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12.75">
      <c r="B8" s="227" t="s">
        <v>102</v>
      </c>
      <c r="C8" s="234">
        <v>90.8</v>
      </c>
      <c r="D8" s="235">
        <v>90.8</v>
      </c>
      <c r="E8" s="235">
        <v>0</v>
      </c>
      <c r="F8" s="235">
        <v>0</v>
      </c>
      <c r="G8" s="235">
        <v>0</v>
      </c>
      <c r="H8" s="235">
        <v>0</v>
      </c>
      <c r="I8" s="235">
        <v>0</v>
      </c>
      <c r="J8" s="235">
        <v>0</v>
      </c>
      <c r="K8" s="235">
        <v>0</v>
      </c>
      <c r="L8" s="235">
        <v>0</v>
      </c>
      <c r="M8" s="235">
        <v>0</v>
      </c>
      <c r="N8" s="235">
        <v>90.8</v>
      </c>
      <c r="O8" s="247">
        <v>272.39999999999998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12.75">
      <c r="B9" s="238" t="s">
        <v>27</v>
      </c>
      <c r="C9" s="239">
        <v>300</v>
      </c>
      <c r="D9" s="240">
        <v>0</v>
      </c>
      <c r="E9" s="240">
        <v>0</v>
      </c>
      <c r="F9" s="240">
        <v>432</v>
      </c>
      <c r="G9" s="240">
        <v>432</v>
      </c>
      <c r="H9" s="240">
        <v>432</v>
      </c>
      <c r="I9" s="240">
        <v>120</v>
      </c>
      <c r="J9" s="240">
        <v>180</v>
      </c>
      <c r="K9" s="240">
        <v>60</v>
      </c>
      <c r="L9" s="240">
        <v>0</v>
      </c>
      <c r="M9" s="240">
        <v>240</v>
      </c>
      <c r="N9" s="240">
        <v>120</v>
      </c>
      <c r="O9" s="248">
        <v>2316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ht="12.75">
      <c r="B10" s="238" t="s">
        <v>29</v>
      </c>
      <c r="C10" s="239">
        <v>300</v>
      </c>
      <c r="D10" s="240">
        <v>600</v>
      </c>
      <c r="E10" s="240">
        <v>120</v>
      </c>
      <c r="F10" s="240">
        <v>780</v>
      </c>
      <c r="G10" s="240">
        <v>780</v>
      </c>
      <c r="H10" s="240">
        <v>780</v>
      </c>
      <c r="I10" s="240">
        <v>390</v>
      </c>
      <c r="J10" s="240">
        <v>180</v>
      </c>
      <c r="K10" s="240">
        <v>180</v>
      </c>
      <c r="L10" s="240">
        <v>546</v>
      </c>
      <c r="M10" s="240">
        <v>390</v>
      </c>
      <c r="N10" s="240">
        <v>300</v>
      </c>
      <c r="O10" s="248">
        <v>5346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12.75">
      <c r="B11" s="238" t="s">
        <v>31</v>
      </c>
      <c r="C11" s="239">
        <v>312</v>
      </c>
      <c r="D11" s="240">
        <v>312</v>
      </c>
      <c r="E11" s="240">
        <v>60</v>
      </c>
      <c r="F11" s="240">
        <v>546</v>
      </c>
      <c r="G11" s="240">
        <v>546</v>
      </c>
      <c r="H11" s="240">
        <v>546</v>
      </c>
      <c r="I11" s="240">
        <v>312</v>
      </c>
      <c r="J11" s="240">
        <v>180</v>
      </c>
      <c r="K11" s="240">
        <v>60</v>
      </c>
      <c r="L11" s="240">
        <v>0</v>
      </c>
      <c r="M11" s="240">
        <v>312</v>
      </c>
      <c r="N11" s="240">
        <v>120</v>
      </c>
      <c r="O11" s="248">
        <v>3306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12.75">
      <c r="B12" s="238" t="s">
        <v>199</v>
      </c>
      <c r="C12" s="239">
        <v>0</v>
      </c>
      <c r="D12" s="240">
        <v>0</v>
      </c>
      <c r="E12" s="240">
        <v>0</v>
      </c>
      <c r="F12" s="240">
        <v>0</v>
      </c>
      <c r="G12" s="240">
        <v>0</v>
      </c>
      <c r="H12" s="240">
        <v>0</v>
      </c>
      <c r="I12" s="240">
        <v>0</v>
      </c>
      <c r="J12" s="240">
        <v>0</v>
      </c>
      <c r="K12" s="240">
        <v>0</v>
      </c>
      <c r="L12" s="240">
        <v>0</v>
      </c>
      <c r="M12" s="240">
        <v>0</v>
      </c>
      <c r="N12" s="240">
        <v>0</v>
      </c>
      <c r="O12" s="248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12.75">
      <c r="B13" s="238" t="s">
        <v>26</v>
      </c>
      <c r="C13" s="239">
        <v>282</v>
      </c>
      <c r="D13" s="240">
        <v>564</v>
      </c>
      <c r="E13" s="240">
        <v>112.8</v>
      </c>
      <c r="F13" s="240">
        <v>930.59999999999991</v>
      </c>
      <c r="G13" s="240">
        <v>930.59999999999991</v>
      </c>
      <c r="H13" s="240">
        <v>930.59999999999991</v>
      </c>
      <c r="I13" s="240">
        <v>564</v>
      </c>
      <c r="J13" s="240">
        <v>282</v>
      </c>
      <c r="K13" s="240">
        <v>56.4</v>
      </c>
      <c r="L13" s="240">
        <v>564</v>
      </c>
      <c r="M13" s="240">
        <v>564</v>
      </c>
      <c r="N13" s="240">
        <v>282</v>
      </c>
      <c r="O13" s="248">
        <v>6063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12.75">
      <c r="B14" s="238" t="s">
        <v>200</v>
      </c>
      <c r="C14" s="239">
        <v>0</v>
      </c>
      <c r="D14" s="240">
        <v>0</v>
      </c>
      <c r="E14" s="240">
        <v>0</v>
      </c>
      <c r="F14" s="240">
        <v>0</v>
      </c>
      <c r="G14" s="240">
        <v>0</v>
      </c>
      <c r="H14" s="240">
        <v>0</v>
      </c>
      <c r="I14" s="240">
        <v>0</v>
      </c>
      <c r="J14" s="240">
        <v>0</v>
      </c>
      <c r="K14" s="240">
        <v>0</v>
      </c>
      <c r="L14" s="240">
        <v>0</v>
      </c>
      <c r="M14" s="240">
        <v>0</v>
      </c>
      <c r="N14" s="240">
        <v>0</v>
      </c>
      <c r="O14" s="248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2.75">
      <c r="B15" s="238" t="s">
        <v>271</v>
      </c>
      <c r="C15" s="239">
        <v>180</v>
      </c>
      <c r="D15" s="240">
        <v>72</v>
      </c>
      <c r="E15" s="240">
        <v>18</v>
      </c>
      <c r="F15" s="240">
        <v>144</v>
      </c>
      <c r="G15" s="240">
        <v>144</v>
      </c>
      <c r="H15" s="240">
        <v>144</v>
      </c>
      <c r="I15" s="240">
        <v>144</v>
      </c>
      <c r="J15" s="240">
        <v>72</v>
      </c>
      <c r="K15" s="240">
        <v>0</v>
      </c>
      <c r="L15" s="240">
        <v>72</v>
      </c>
      <c r="M15" s="240">
        <v>0</v>
      </c>
      <c r="N15" s="240">
        <v>72</v>
      </c>
      <c r="O15" s="248">
        <v>1062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2.75">
      <c r="B16" s="238" t="s">
        <v>142</v>
      </c>
      <c r="C16" s="239">
        <v>180</v>
      </c>
      <c r="D16" s="240">
        <v>72</v>
      </c>
      <c r="E16" s="240">
        <v>18</v>
      </c>
      <c r="F16" s="240">
        <v>144</v>
      </c>
      <c r="G16" s="240">
        <v>144</v>
      </c>
      <c r="H16" s="240">
        <v>144</v>
      </c>
      <c r="I16" s="240">
        <v>144</v>
      </c>
      <c r="J16" s="240">
        <v>72</v>
      </c>
      <c r="K16" s="240">
        <v>0</v>
      </c>
      <c r="L16" s="240">
        <v>72</v>
      </c>
      <c r="M16" s="240">
        <v>0</v>
      </c>
      <c r="N16" s="240">
        <v>72</v>
      </c>
      <c r="O16" s="248">
        <v>1062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2:33" ht="12.75">
      <c r="B17" s="238" t="s">
        <v>28</v>
      </c>
      <c r="C17" s="239">
        <v>150</v>
      </c>
      <c r="D17" s="240">
        <v>300</v>
      </c>
      <c r="E17" s="240">
        <v>60</v>
      </c>
      <c r="F17" s="240">
        <v>600</v>
      </c>
      <c r="G17" s="240">
        <v>600</v>
      </c>
      <c r="H17" s="240">
        <v>600</v>
      </c>
      <c r="I17" s="240">
        <v>300</v>
      </c>
      <c r="J17" s="240">
        <v>150</v>
      </c>
      <c r="K17" s="240">
        <v>150</v>
      </c>
      <c r="L17" s="240">
        <v>300</v>
      </c>
      <c r="M17" s="240">
        <v>300</v>
      </c>
      <c r="N17" s="240">
        <v>150</v>
      </c>
      <c r="O17" s="248">
        <v>3660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2:33">
      <c r="B18" s="238" t="s">
        <v>25</v>
      </c>
      <c r="C18" s="239">
        <v>150</v>
      </c>
      <c r="D18" s="240">
        <v>120</v>
      </c>
      <c r="E18" s="240">
        <v>0</v>
      </c>
      <c r="F18" s="240">
        <v>120</v>
      </c>
      <c r="G18" s="240">
        <v>120</v>
      </c>
      <c r="H18" s="240">
        <v>120</v>
      </c>
      <c r="I18" s="240">
        <v>30</v>
      </c>
      <c r="J18" s="240">
        <v>60</v>
      </c>
      <c r="K18" s="240">
        <v>0</v>
      </c>
      <c r="L18" s="240">
        <v>0</v>
      </c>
      <c r="M18" s="240">
        <v>0</v>
      </c>
      <c r="N18" s="240">
        <v>30</v>
      </c>
      <c r="O18" s="248">
        <v>750</v>
      </c>
    </row>
    <row r="19" spans="2:33">
      <c r="B19" s="238" t="s">
        <v>209</v>
      </c>
      <c r="C19" s="239">
        <v>150</v>
      </c>
      <c r="D19" s="240">
        <v>120</v>
      </c>
      <c r="E19" s="240">
        <v>0</v>
      </c>
      <c r="F19" s="240">
        <v>120</v>
      </c>
      <c r="G19" s="240">
        <v>120</v>
      </c>
      <c r="H19" s="240">
        <v>120</v>
      </c>
      <c r="I19" s="240">
        <v>30</v>
      </c>
      <c r="J19" s="240">
        <v>60</v>
      </c>
      <c r="K19" s="240">
        <v>0</v>
      </c>
      <c r="L19" s="240">
        <v>0</v>
      </c>
      <c r="M19" s="240">
        <v>0</v>
      </c>
      <c r="N19" s="240">
        <v>30</v>
      </c>
      <c r="O19" s="248">
        <v>750</v>
      </c>
    </row>
    <row r="20" spans="2:33">
      <c r="B20" s="238" t="s">
        <v>275</v>
      </c>
      <c r="C20" s="239">
        <v>150</v>
      </c>
      <c r="D20" s="240">
        <v>120</v>
      </c>
      <c r="E20" s="240">
        <v>0</v>
      </c>
      <c r="F20" s="240">
        <v>120</v>
      </c>
      <c r="G20" s="240">
        <v>120</v>
      </c>
      <c r="H20" s="240">
        <v>120</v>
      </c>
      <c r="I20" s="240">
        <v>30</v>
      </c>
      <c r="J20" s="240">
        <v>60</v>
      </c>
      <c r="K20" s="240">
        <v>0</v>
      </c>
      <c r="L20" s="240">
        <v>0</v>
      </c>
      <c r="M20" s="240">
        <v>0</v>
      </c>
      <c r="N20" s="240">
        <v>30</v>
      </c>
      <c r="O20" s="248">
        <v>750</v>
      </c>
    </row>
    <row r="21" spans="2:33">
      <c r="B21" s="238" t="s">
        <v>276</v>
      </c>
      <c r="C21" s="239">
        <v>150</v>
      </c>
      <c r="D21" s="240">
        <v>120</v>
      </c>
      <c r="E21" s="240">
        <v>0</v>
      </c>
      <c r="F21" s="240">
        <v>120</v>
      </c>
      <c r="G21" s="240">
        <v>120</v>
      </c>
      <c r="H21" s="240">
        <v>120</v>
      </c>
      <c r="I21" s="240">
        <v>30</v>
      </c>
      <c r="J21" s="240">
        <v>60</v>
      </c>
      <c r="K21" s="240">
        <v>0</v>
      </c>
      <c r="L21" s="240">
        <v>0</v>
      </c>
      <c r="M21" s="240">
        <v>0</v>
      </c>
      <c r="N21" s="240">
        <v>30</v>
      </c>
      <c r="O21" s="248">
        <v>750</v>
      </c>
    </row>
    <row r="22" spans="2:33">
      <c r="B22" s="238" t="s">
        <v>30</v>
      </c>
      <c r="C22" s="239">
        <v>228</v>
      </c>
      <c r="D22" s="240">
        <v>456</v>
      </c>
      <c r="E22" s="240">
        <v>22.8</v>
      </c>
      <c r="F22" s="240">
        <v>912</v>
      </c>
      <c r="G22" s="240">
        <v>912</v>
      </c>
      <c r="H22" s="240">
        <v>912</v>
      </c>
      <c r="I22" s="240">
        <v>456</v>
      </c>
      <c r="J22" s="240">
        <v>228</v>
      </c>
      <c r="K22" s="240">
        <v>228</v>
      </c>
      <c r="L22" s="240">
        <v>456</v>
      </c>
      <c r="M22" s="240">
        <v>456</v>
      </c>
      <c r="N22" s="240">
        <v>228</v>
      </c>
      <c r="O22" s="248">
        <v>5494.8</v>
      </c>
    </row>
    <row r="23" spans="2:33">
      <c r="B23" s="238" t="s">
        <v>35</v>
      </c>
      <c r="C23" s="239">
        <v>64</v>
      </c>
      <c r="D23" s="240">
        <v>32</v>
      </c>
      <c r="E23" s="240">
        <v>0</v>
      </c>
      <c r="F23" s="240">
        <v>140.80000000000001</v>
      </c>
      <c r="G23" s="240">
        <v>140.80000000000001</v>
      </c>
      <c r="H23" s="240">
        <v>140.80000000000001</v>
      </c>
      <c r="I23" s="240">
        <v>0</v>
      </c>
      <c r="J23" s="240">
        <v>38.400000000000006</v>
      </c>
      <c r="K23" s="240">
        <v>0</v>
      </c>
      <c r="L23" s="240">
        <v>0</v>
      </c>
      <c r="M23" s="240">
        <v>70.400000000000006</v>
      </c>
      <c r="N23" s="240">
        <v>32</v>
      </c>
      <c r="O23" s="248">
        <v>659.2</v>
      </c>
    </row>
    <row r="24" spans="2:33">
      <c r="B24" s="238" t="s">
        <v>202</v>
      </c>
      <c r="C24" s="239">
        <v>40.200000000000003</v>
      </c>
      <c r="D24" s="240">
        <v>40.200000000000003</v>
      </c>
      <c r="E24" s="240">
        <v>0</v>
      </c>
      <c r="F24" s="240">
        <v>160.80000000000001</v>
      </c>
      <c r="G24" s="240">
        <v>40.200000000000003</v>
      </c>
      <c r="H24" s="240">
        <v>160.80000000000001</v>
      </c>
      <c r="I24" s="240">
        <v>0</v>
      </c>
      <c r="J24" s="240">
        <v>0</v>
      </c>
      <c r="K24" s="240">
        <v>0</v>
      </c>
      <c r="L24" s="240">
        <v>0</v>
      </c>
      <c r="M24" s="240">
        <v>0</v>
      </c>
      <c r="N24" s="240">
        <v>40.200000000000003</v>
      </c>
      <c r="O24" s="248">
        <v>482.40000000000003</v>
      </c>
    </row>
    <row r="25" spans="2:33">
      <c r="B25" s="238" t="s">
        <v>201</v>
      </c>
      <c r="C25" s="239">
        <v>32.799999999999997</v>
      </c>
      <c r="D25" s="240">
        <v>39.36</v>
      </c>
      <c r="E25" s="240">
        <v>32.799999999999997</v>
      </c>
      <c r="F25" s="240">
        <v>144.32</v>
      </c>
      <c r="G25" s="240">
        <v>0</v>
      </c>
      <c r="H25" s="240">
        <v>144.32</v>
      </c>
      <c r="I25" s="240">
        <v>0</v>
      </c>
      <c r="J25" s="240">
        <v>0</v>
      </c>
      <c r="K25" s="240">
        <v>0</v>
      </c>
      <c r="L25" s="240">
        <v>0</v>
      </c>
      <c r="M25" s="240">
        <v>72.16</v>
      </c>
      <c r="N25" s="240">
        <v>65.599999999999994</v>
      </c>
      <c r="O25" s="248">
        <v>531.36</v>
      </c>
    </row>
    <row r="26" spans="2:33">
      <c r="B26" s="238" t="s">
        <v>203</v>
      </c>
      <c r="C26" s="239">
        <v>42.599999999999994</v>
      </c>
      <c r="D26" s="240">
        <v>42.599999999999994</v>
      </c>
      <c r="E26" s="240">
        <v>0</v>
      </c>
      <c r="F26" s="240">
        <v>0</v>
      </c>
      <c r="G26" s="240">
        <v>42.599999999999994</v>
      </c>
      <c r="H26" s="240">
        <v>42.599999999999994</v>
      </c>
      <c r="I26" s="240">
        <v>0</v>
      </c>
      <c r="J26" s="240">
        <v>0</v>
      </c>
      <c r="K26" s="240">
        <v>0</v>
      </c>
      <c r="L26" s="240">
        <v>0</v>
      </c>
      <c r="M26" s="240">
        <v>0</v>
      </c>
      <c r="N26" s="240">
        <v>0</v>
      </c>
      <c r="O26" s="248">
        <v>170.39999999999998</v>
      </c>
    </row>
    <row r="27" spans="2:33">
      <c r="B27" s="238" t="s">
        <v>231</v>
      </c>
      <c r="C27" s="239">
        <v>32.799999999999997</v>
      </c>
      <c r="D27" s="240">
        <v>39.36</v>
      </c>
      <c r="E27" s="240">
        <v>32.799999999999997</v>
      </c>
      <c r="F27" s="240">
        <v>144.32</v>
      </c>
      <c r="G27" s="240">
        <v>0</v>
      </c>
      <c r="H27" s="240">
        <v>144.32</v>
      </c>
      <c r="I27" s="240">
        <v>0</v>
      </c>
      <c r="J27" s="240">
        <v>0</v>
      </c>
      <c r="K27" s="240">
        <v>0</v>
      </c>
      <c r="L27" s="240">
        <v>0</v>
      </c>
      <c r="M27" s="240">
        <v>72.16</v>
      </c>
      <c r="N27" s="240">
        <v>65.599999999999994</v>
      </c>
      <c r="O27" s="248">
        <v>531.36</v>
      </c>
    </row>
    <row r="28" spans="2:33">
      <c r="B28" s="238" t="s">
        <v>232</v>
      </c>
      <c r="C28" s="239">
        <v>42.599999999999994</v>
      </c>
      <c r="D28" s="240">
        <v>42.599999999999994</v>
      </c>
      <c r="E28" s="240">
        <v>0</v>
      </c>
      <c r="F28" s="240">
        <v>0</v>
      </c>
      <c r="G28" s="240">
        <v>42.599999999999994</v>
      </c>
      <c r="H28" s="240">
        <v>42.599999999999994</v>
      </c>
      <c r="I28" s="240">
        <v>0</v>
      </c>
      <c r="J28" s="240">
        <v>0</v>
      </c>
      <c r="K28" s="240">
        <v>0</v>
      </c>
      <c r="L28" s="240">
        <v>0</v>
      </c>
      <c r="M28" s="240">
        <v>0</v>
      </c>
      <c r="N28" s="240">
        <v>21.299999999999997</v>
      </c>
      <c r="O28" s="248">
        <v>191.7</v>
      </c>
    </row>
    <row r="29" spans="2:33">
      <c r="B29" s="238" t="s">
        <v>205</v>
      </c>
      <c r="C29" s="239">
        <v>32</v>
      </c>
      <c r="D29" s="240">
        <v>38.400000000000006</v>
      </c>
      <c r="E29" s="240">
        <v>32</v>
      </c>
      <c r="F29" s="240">
        <v>140.80000000000001</v>
      </c>
      <c r="G29" s="240">
        <v>0</v>
      </c>
      <c r="H29" s="240">
        <v>140.80000000000001</v>
      </c>
      <c r="I29" s="240">
        <v>0</v>
      </c>
      <c r="J29" s="240">
        <v>0</v>
      </c>
      <c r="K29" s="240">
        <v>0</v>
      </c>
      <c r="L29" s="240">
        <v>0</v>
      </c>
      <c r="M29" s="240">
        <v>70.400000000000006</v>
      </c>
      <c r="N29" s="240">
        <v>64</v>
      </c>
      <c r="O29" s="248">
        <v>518.4</v>
      </c>
    </row>
    <row r="30" spans="2:33">
      <c r="B30" s="238" t="s">
        <v>206</v>
      </c>
      <c r="C30" s="239">
        <v>42</v>
      </c>
      <c r="D30" s="240">
        <v>0</v>
      </c>
      <c r="E30" s="240">
        <v>0</v>
      </c>
      <c r="F30" s="240">
        <v>0</v>
      </c>
      <c r="G30" s="240">
        <v>42</v>
      </c>
      <c r="H30" s="240">
        <v>0</v>
      </c>
      <c r="I30" s="240">
        <v>0</v>
      </c>
      <c r="J30" s="240">
        <v>0</v>
      </c>
      <c r="K30" s="240">
        <v>0</v>
      </c>
      <c r="L30" s="240">
        <v>0</v>
      </c>
      <c r="M30" s="240">
        <v>0</v>
      </c>
      <c r="N30" s="240">
        <v>42</v>
      </c>
      <c r="O30" s="248">
        <v>126</v>
      </c>
    </row>
    <row r="31" spans="2:33">
      <c r="B31" s="238" t="s">
        <v>36</v>
      </c>
      <c r="C31" s="239">
        <v>57.599999999999994</v>
      </c>
      <c r="D31" s="240">
        <v>28.799999999999997</v>
      </c>
      <c r="E31" s="240">
        <v>0</v>
      </c>
      <c r="F31" s="240">
        <v>126.72</v>
      </c>
      <c r="G31" s="240">
        <v>0</v>
      </c>
      <c r="H31" s="240">
        <v>126.72</v>
      </c>
      <c r="I31" s="240">
        <v>0</v>
      </c>
      <c r="J31" s="240">
        <v>34.56</v>
      </c>
      <c r="K31" s="240">
        <v>0</v>
      </c>
      <c r="L31" s="240">
        <v>0</v>
      </c>
      <c r="M31" s="240">
        <v>63.36</v>
      </c>
      <c r="N31" s="240">
        <v>28.799999999999997</v>
      </c>
      <c r="O31" s="248">
        <v>466.56000000000006</v>
      </c>
      <c r="P31" s="58"/>
    </row>
    <row r="32" spans="2:33">
      <c r="B32" s="238" t="s">
        <v>204</v>
      </c>
      <c r="C32" s="239">
        <v>0</v>
      </c>
      <c r="D32" s="240">
        <v>0</v>
      </c>
      <c r="E32" s="240">
        <v>0</v>
      </c>
      <c r="F32" s="240">
        <v>0</v>
      </c>
      <c r="G32" s="240">
        <v>0</v>
      </c>
      <c r="H32" s="240">
        <v>302.39999999999998</v>
      </c>
      <c r="I32" s="240">
        <v>0</v>
      </c>
      <c r="J32" s="240">
        <v>0</v>
      </c>
      <c r="K32" s="240">
        <v>0</v>
      </c>
      <c r="L32" s="240">
        <v>0</v>
      </c>
      <c r="M32" s="240">
        <v>0</v>
      </c>
      <c r="N32" s="240">
        <v>0</v>
      </c>
      <c r="O32" s="248">
        <v>302.39999999999998</v>
      </c>
      <c r="P32" s="58"/>
    </row>
    <row r="33" spans="2:17">
      <c r="B33" s="238" t="s">
        <v>286</v>
      </c>
      <c r="C33" s="239">
        <v>0</v>
      </c>
      <c r="D33" s="240">
        <v>0</v>
      </c>
      <c r="E33" s="240">
        <v>0</v>
      </c>
      <c r="F33" s="240">
        <v>0</v>
      </c>
      <c r="G33" s="240">
        <v>0</v>
      </c>
      <c r="H33" s="240">
        <v>0</v>
      </c>
      <c r="I33" s="240">
        <v>0</v>
      </c>
      <c r="J33" s="240">
        <v>0</v>
      </c>
      <c r="K33" s="240">
        <v>0</v>
      </c>
      <c r="L33" s="240">
        <v>0</v>
      </c>
      <c r="M33" s="240">
        <v>0</v>
      </c>
      <c r="N33" s="240">
        <v>0</v>
      </c>
      <c r="O33" s="248">
        <v>0</v>
      </c>
      <c r="P33" s="70"/>
    </row>
    <row r="34" spans="2:17">
      <c r="B34" s="238" t="s">
        <v>287</v>
      </c>
      <c r="C34" s="239">
        <v>0</v>
      </c>
      <c r="D34" s="240">
        <v>0</v>
      </c>
      <c r="E34" s="240">
        <v>0</v>
      </c>
      <c r="F34" s="240">
        <v>0</v>
      </c>
      <c r="G34" s="240">
        <v>0</v>
      </c>
      <c r="H34" s="240">
        <v>0</v>
      </c>
      <c r="I34" s="240">
        <v>0</v>
      </c>
      <c r="J34" s="240">
        <v>0</v>
      </c>
      <c r="K34" s="240">
        <v>0</v>
      </c>
      <c r="L34" s="240">
        <v>0</v>
      </c>
      <c r="M34" s="240">
        <v>0</v>
      </c>
      <c r="N34" s="240">
        <v>0</v>
      </c>
      <c r="O34" s="248">
        <v>0</v>
      </c>
      <c r="P34" s="70"/>
    </row>
    <row r="35" spans="2:17">
      <c r="B35" s="242" t="s">
        <v>68</v>
      </c>
      <c r="C35" s="244">
        <v>3009.4</v>
      </c>
      <c r="D35" s="245">
        <v>3250.1200000000003</v>
      </c>
      <c r="E35" s="245">
        <v>509.20000000000005</v>
      </c>
      <c r="F35" s="245">
        <v>5826.3600000000006</v>
      </c>
      <c r="G35" s="245">
        <v>5276.8000000000011</v>
      </c>
      <c r="H35" s="245">
        <v>6213.9600000000009</v>
      </c>
      <c r="I35" s="245">
        <v>2550</v>
      </c>
      <c r="J35" s="245">
        <v>1656.96</v>
      </c>
      <c r="K35" s="245">
        <v>734.4</v>
      </c>
      <c r="L35" s="245">
        <v>2010</v>
      </c>
      <c r="M35" s="245">
        <v>2610.48</v>
      </c>
      <c r="N35" s="245">
        <v>1914.2999999999997</v>
      </c>
      <c r="O35" s="249">
        <v>35561.980000000003</v>
      </c>
      <c r="P35" s="70">
        <f t="shared" ref="P35:P36" si="0">+$F$4/O35</f>
        <v>57.04187975444561</v>
      </c>
    </row>
    <row r="36" spans="2:17">
      <c r="B36" s="45" t="s">
        <v>27</v>
      </c>
      <c r="C36" s="165">
        <f>+'Producto cliente'!AH7</f>
        <v>128.26478467906458</v>
      </c>
      <c r="D36" s="165" t="str">
        <f>+'Producto cliente'!AH34</f>
        <v xml:space="preserve"> </v>
      </c>
      <c r="E36" s="165" t="str">
        <f>+'Producto cliente'!AH61</f>
        <v xml:space="preserve"> </v>
      </c>
      <c r="F36" s="165" t="str">
        <f>+'Producto cliente'!AH88</f>
        <v xml:space="preserve"> </v>
      </c>
      <c r="G36" s="165" t="str">
        <f>+'Producto cliente'!AH115</f>
        <v xml:space="preserve"> </v>
      </c>
      <c r="H36" s="165">
        <f>+'Producto cliente'!AH142</f>
        <v>185.17448256030133</v>
      </c>
      <c r="I36" s="165">
        <f>+'Producto cliente'!AH169</f>
        <v>151.29230528009069</v>
      </c>
      <c r="J36" s="165" t="str">
        <f>+'Producto cliente'!AH196</f>
        <v xml:space="preserve"> </v>
      </c>
      <c r="K36" s="165">
        <f>+'Producto cliente'!AH223</f>
        <v>173.06263893112228</v>
      </c>
      <c r="L36" s="165" t="str">
        <f>+'Producto cliente'!AH250</f>
        <v xml:space="preserve"> </v>
      </c>
      <c r="M36" s="165" t="str">
        <f>+'Producto cliente'!AH277</f>
        <v xml:space="preserve"> </v>
      </c>
      <c r="N36" s="165" t="str">
        <f>+'Producto cliente'!AH304</f>
        <v xml:space="preserve"> </v>
      </c>
      <c r="O36" s="160">
        <f t="shared" ref="O35:O59" si="1">+SUMPRODUCT(C36:N36,C95:N95)</f>
        <v>63.477395008310779</v>
      </c>
      <c r="P36" s="70">
        <f t="shared" si="0"/>
        <v>31956.607335956611</v>
      </c>
    </row>
    <row r="37" spans="2:17">
      <c r="B37" s="45" t="s">
        <v>29</v>
      </c>
      <c r="C37" s="165">
        <f>+'Producto cliente'!AH8</f>
        <v>82.68350360525551</v>
      </c>
      <c r="D37" s="165">
        <f>+'Producto cliente'!AH35</f>
        <v>35.66225532470181</v>
      </c>
      <c r="E37" s="165">
        <f>+'Producto cliente'!AH62</f>
        <v>59.157258280622912</v>
      </c>
      <c r="F37" s="165" t="str">
        <f>+'Producto cliente'!AH89</f>
        <v xml:space="preserve"> </v>
      </c>
      <c r="G37" s="165">
        <f>+'Producto cliente'!AH116</f>
        <v>159.29669463647997</v>
      </c>
      <c r="H37" s="165" t="str">
        <f>+'Producto cliente'!AH143</f>
        <v xml:space="preserve"> </v>
      </c>
      <c r="I37" s="165">
        <f>+'Producto cliente'!AH170</f>
        <v>218.45579274146519</v>
      </c>
      <c r="J37" s="165" t="str">
        <f>+'Producto cliente'!AH197</f>
        <v xml:space="preserve"> </v>
      </c>
      <c r="K37" s="165" t="str">
        <f>+'Producto cliente'!AH224</f>
        <v xml:space="preserve"> </v>
      </c>
      <c r="L37" s="165" t="str">
        <f>+'Producto cliente'!AH251</f>
        <v xml:space="preserve"> </v>
      </c>
      <c r="M37" s="165" t="str">
        <f>+'Producto cliente'!AH278</f>
        <v xml:space="preserve"> </v>
      </c>
      <c r="N37" s="165">
        <f>+'Producto cliente'!AH305</f>
        <v>135.19711883051713</v>
      </c>
      <c r="O37" s="160">
        <f t="shared" si="1"/>
        <v>56.735800954892142</v>
      </c>
      <c r="P37" s="70">
        <f t="shared" ref="P37:P60" si="2">+$F$4/O37</f>
        <v>35753.830083456094</v>
      </c>
    </row>
    <row r="38" spans="2:17">
      <c r="B38" s="45" t="s">
        <v>31</v>
      </c>
      <c r="C38" s="165">
        <f>+'Producto cliente'!AH9</f>
        <v>110.97888815426694</v>
      </c>
      <c r="D38" s="165" t="str">
        <f>+'Producto cliente'!AH36</f>
        <v xml:space="preserve"> </v>
      </c>
      <c r="E38" s="165" t="str">
        <f>+'Producto cliente'!AH63</f>
        <v xml:space="preserve"> </v>
      </c>
      <c r="F38" s="165" t="str">
        <f>+'Producto cliente'!AH90</f>
        <v xml:space="preserve"> </v>
      </c>
      <c r="G38" s="165" t="str">
        <f>+'Producto cliente'!AH117</f>
        <v xml:space="preserve"> </v>
      </c>
      <c r="H38" s="165">
        <f>+'Producto cliente'!AH144</f>
        <v>167.20259016030138</v>
      </c>
      <c r="I38" s="165">
        <f>+'Producto cliente'!AH171</f>
        <v>182.69064726247919</v>
      </c>
      <c r="J38" s="165" t="str">
        <f>+'Producto cliente'!AH198</f>
        <v xml:space="preserve"> </v>
      </c>
      <c r="K38" s="165" t="str">
        <f>+'Producto cliente'!AH225</f>
        <v xml:space="preserve"> </v>
      </c>
      <c r="L38" s="165">
        <f>+'Producto cliente'!AH252</f>
        <v>140.07840877664961</v>
      </c>
      <c r="M38" s="165" t="str">
        <f>+'Producto cliente'!AH279</f>
        <v xml:space="preserve"> </v>
      </c>
      <c r="N38" s="165" t="str">
        <f>+'Producto cliente'!AH306</f>
        <v xml:space="preserve"> </v>
      </c>
      <c r="O38" s="160">
        <f t="shared" si="1"/>
        <v>55.328950174697326</v>
      </c>
      <c r="P38" s="70">
        <f t="shared" si="2"/>
        <v>36662.943731718777</v>
      </c>
    </row>
    <row r="39" spans="2:17">
      <c r="B39" s="45" t="s">
        <v>199</v>
      </c>
      <c r="C39" s="165" t="str">
        <f>+'Producto cliente'!AH10</f>
        <v xml:space="preserve"> </v>
      </c>
      <c r="D39" s="165">
        <f>+'Producto cliente'!AH37</f>
        <v>22.893266988388234</v>
      </c>
      <c r="E39" s="165" t="str">
        <f>+'Producto cliente'!AH64</f>
        <v xml:space="preserve"> </v>
      </c>
      <c r="F39" s="165">
        <f>+'Producto cliente'!AH91</f>
        <v>82.624832441046095</v>
      </c>
      <c r="G39" s="165">
        <f>+'Producto cliente'!AH118</f>
        <v>164.57855579978042</v>
      </c>
      <c r="H39" s="165" t="str">
        <f>+'Producto cliente'!AH145</f>
        <v xml:space="preserve"> </v>
      </c>
      <c r="I39" s="165">
        <f>+'Producto cliente'!AH172</f>
        <v>199.87545986341641</v>
      </c>
      <c r="J39" s="165" t="str">
        <f>+'Producto cliente'!AH199</f>
        <v xml:space="preserve"> </v>
      </c>
      <c r="K39" s="165">
        <f>+'Producto cliente'!AH226</f>
        <v>172.549604365535</v>
      </c>
      <c r="L39" s="165" t="str">
        <f>+'Producto cliente'!AH253</f>
        <v xml:space="preserve"> </v>
      </c>
      <c r="M39" s="165" t="str">
        <f>+'Producto cliente'!AH280</f>
        <v xml:space="preserve"> </v>
      </c>
      <c r="N39" s="165" t="str">
        <f>+'Producto cliente'!AH307</f>
        <v xml:space="preserve"> </v>
      </c>
      <c r="O39" s="160">
        <f t="shared" si="1"/>
        <v>0</v>
      </c>
      <c r="P39" s="70" t="e">
        <f t="shared" si="2"/>
        <v>#DIV/0!</v>
      </c>
    </row>
    <row r="40" spans="2:17">
      <c r="B40" s="45" t="s">
        <v>26</v>
      </c>
      <c r="C40" s="165">
        <f>+'Producto cliente'!AH11</f>
        <v>102.04880070883414</v>
      </c>
      <c r="D40" s="165">
        <f>+'Producto cliente'!AH38</f>
        <v>14.401922575284347</v>
      </c>
      <c r="E40" s="165" t="str">
        <f>+'Producto cliente'!AH65</f>
        <v xml:space="preserve"> </v>
      </c>
      <c r="F40" s="165" t="str">
        <f>+'Producto cliente'!AH92</f>
        <v xml:space="preserve"> </v>
      </c>
      <c r="G40" s="165" t="str">
        <f>+'Producto cliente'!AH119</f>
        <v xml:space="preserve"> </v>
      </c>
      <c r="H40" s="165">
        <f>+'Producto cliente'!AH146</f>
        <v>156.03070897240397</v>
      </c>
      <c r="I40" s="165">
        <f>+'Producto cliente'!AH173</f>
        <v>164.71875486247922</v>
      </c>
      <c r="J40" s="165" t="str">
        <f>+'Producto cliente'!AH200</f>
        <v xml:space="preserve"> </v>
      </c>
      <c r="K40" s="165" t="str">
        <f>+'Producto cliente'!AH227</f>
        <v xml:space="preserve"> </v>
      </c>
      <c r="L40" s="165" t="str">
        <f>+'Producto cliente'!AH254</f>
        <v xml:space="preserve"> </v>
      </c>
      <c r="M40" s="165">
        <f>+'Producto cliente'!AH281</f>
        <v>104.4412183202669</v>
      </c>
      <c r="N40" s="165" t="str">
        <f>+'Producto cliente'!AH308</f>
        <v xml:space="preserve"> </v>
      </c>
      <c r="O40" s="160">
        <f t="shared" si="1"/>
        <v>55.073206131805961</v>
      </c>
      <c r="P40" s="70">
        <f t="shared" si="2"/>
        <v>36833.195840009117</v>
      </c>
    </row>
    <row r="41" spans="2:17">
      <c r="B41" s="45" t="s">
        <v>200</v>
      </c>
      <c r="C41" s="165" t="str">
        <f>+'Producto cliente'!AH12</f>
        <v xml:space="preserve"> </v>
      </c>
      <c r="D41" s="165" t="str">
        <f>+'Producto cliente'!AH39</f>
        <v xml:space="preserve"> </v>
      </c>
      <c r="E41" s="165">
        <f>+'Producto cliente'!AH66</f>
        <v>25.322281887388158</v>
      </c>
      <c r="F41" s="165" t="str">
        <f>+'Producto cliente'!AH93</f>
        <v xml:space="preserve"> </v>
      </c>
      <c r="G41" s="165">
        <f>+'Producto cliente'!AH120</f>
        <v>77.265769430809755</v>
      </c>
      <c r="H41" s="165" t="str">
        <f>+'Producto cliente'!AH147</f>
        <v xml:space="preserve"> </v>
      </c>
      <c r="I41" s="165">
        <f>+'Producto cliente'!AH174</f>
        <v>188.34628425760181</v>
      </c>
      <c r="J41" s="165" t="str">
        <f>+'Producto cliente'!AH201</f>
        <v xml:space="preserve"> </v>
      </c>
      <c r="K41" s="165" t="str">
        <f>+'Producto cliente'!AH228</f>
        <v xml:space="preserve"> </v>
      </c>
      <c r="L41" s="165" t="str">
        <f>+'Producto cliente'!AH255</f>
        <v xml:space="preserve"> </v>
      </c>
      <c r="M41" s="165" t="str">
        <f>+'Producto cliente'!AH282</f>
        <v xml:space="preserve"> </v>
      </c>
      <c r="N41" s="165" t="str">
        <f>+'Producto cliente'!AH309</f>
        <v xml:space="preserve"> </v>
      </c>
      <c r="O41" s="160">
        <f t="shared" si="1"/>
        <v>0</v>
      </c>
      <c r="P41" s="70" t="e">
        <f t="shared" si="2"/>
        <v>#DIV/0!</v>
      </c>
    </row>
    <row r="42" spans="2:17">
      <c r="B42" s="45" t="s">
        <v>271</v>
      </c>
      <c r="C42" s="165">
        <f>+'Producto cliente'!AH13</f>
        <v>126.04996135622595</v>
      </c>
      <c r="D42" s="165">
        <f>+'Producto cliente'!AH40</f>
        <v>9.6160182344617535</v>
      </c>
      <c r="E42" s="165">
        <f>+'Producto cliente'!AH67</f>
        <v>42.870686817833985</v>
      </c>
      <c r="F42" s="165">
        <f>+'Producto cliente'!AH94</f>
        <v>45.148592722600768</v>
      </c>
      <c r="G42" s="165" t="str">
        <f>+'Producto cliente'!AH121</f>
        <v xml:space="preserve"> </v>
      </c>
      <c r="H42" s="165" t="str">
        <f>+'Producto cliente'!AH148</f>
        <v xml:space="preserve"> </v>
      </c>
      <c r="I42" s="165" t="str">
        <f>+'Producto cliente'!AH175</f>
        <v xml:space="preserve"> </v>
      </c>
      <c r="J42" s="165" t="str">
        <f>+'Producto cliente'!AH202</f>
        <v xml:space="preserve"> </v>
      </c>
      <c r="K42" s="165" t="str">
        <f>+'Producto cliente'!AH229</f>
        <v xml:space="preserve"> </v>
      </c>
      <c r="L42" s="165" t="str">
        <f>+'Producto cliente'!AH256</f>
        <v xml:space="preserve"> </v>
      </c>
      <c r="M42" s="165" t="str">
        <f>+'Producto cliente'!AH283</f>
        <v xml:space="preserve"> </v>
      </c>
      <c r="N42" s="165">
        <f>+'Producto cliente'!AH310</f>
        <v>169.51357787686015</v>
      </c>
      <c r="O42" s="160">
        <f t="shared" si="1"/>
        <v>40.357244518748935</v>
      </c>
      <c r="P42" s="70">
        <f t="shared" si="2"/>
        <v>50264.13996246946</v>
      </c>
    </row>
    <row r="43" spans="2:17">
      <c r="B43" s="45" t="s">
        <v>142</v>
      </c>
      <c r="C43" s="165">
        <f>+'Producto cliente'!AH14</f>
        <v>162.49695788162379</v>
      </c>
      <c r="D43" s="165" t="str">
        <f>+'Producto cliente'!AH41</f>
        <v xml:space="preserve"> </v>
      </c>
      <c r="E43" s="165" t="str">
        <f>+'Producto cliente'!AH68</f>
        <v xml:space="preserve"> </v>
      </c>
      <c r="F43" s="165">
        <f>+'Producto cliente'!AH95</f>
        <v>12.449981526367992</v>
      </c>
      <c r="G43" s="165" t="str">
        <f>+'Producto cliente'!AH122</f>
        <v xml:space="preserve"> </v>
      </c>
      <c r="H43" s="165">
        <f>+'Producto cliente'!AH149</f>
        <v>66.287180600811865</v>
      </c>
      <c r="I43" s="165">
        <f>+'Producto cliente'!AH176</f>
        <v>155.5342154465603</v>
      </c>
      <c r="J43" s="165" t="str">
        <f>+'Producto cliente'!AH203</f>
        <v xml:space="preserve"> </v>
      </c>
      <c r="K43" s="165" t="str">
        <f>+'Producto cliente'!AH230</f>
        <v xml:space="preserve"> </v>
      </c>
      <c r="L43" s="165" t="str">
        <f>+'Producto cliente'!AH257</f>
        <v xml:space="preserve"> </v>
      </c>
      <c r="M43" s="165" t="str">
        <f>+'Producto cliente'!AH284</f>
        <v xml:space="preserve"> </v>
      </c>
      <c r="N43" s="165" t="str">
        <f>+'Producto cliente'!AH311</f>
        <v xml:space="preserve"> </v>
      </c>
      <c r="O43" s="160">
        <f t="shared" si="1"/>
        <v>59.307467786545068</v>
      </c>
      <c r="P43" s="70">
        <f t="shared" si="2"/>
        <v>34203.486722631671</v>
      </c>
    </row>
    <row r="44" spans="2:17">
      <c r="B44" s="45" t="s">
        <v>28</v>
      </c>
      <c r="C44" s="165">
        <f>+'Producto cliente'!AH15</f>
        <v>181.58218149858823</v>
      </c>
      <c r="D44" s="165">
        <f>+'Producto cliente'!AH42</f>
        <v>64.504075461989601</v>
      </c>
      <c r="E44" s="165">
        <f>+'Producto cliente'!AH69</f>
        <v>45.346261665280757</v>
      </c>
      <c r="F44" s="165">
        <f>+'Producto cliente'!AH96</f>
        <v>36.428563529682833</v>
      </c>
      <c r="G44" s="165">
        <f>+'Producto cliente'!AH123</f>
        <v>60.699085876517017</v>
      </c>
      <c r="H44" s="165" t="str">
        <f>+'Producto cliente'!AH150</f>
        <v xml:space="preserve"> </v>
      </c>
      <c r="I44" s="165">
        <f>+'Producto cliente'!AH177</f>
        <v>176.10356455493849</v>
      </c>
      <c r="J44" s="165" t="str">
        <f>+'Producto cliente'!AH204</f>
        <v xml:space="preserve"> </v>
      </c>
      <c r="K44" s="165" t="str">
        <f>+'Producto cliente'!AH231</f>
        <v xml:space="preserve"> </v>
      </c>
      <c r="L44" s="165" t="str">
        <f>+'Producto cliente'!AH258</f>
        <v xml:space="preserve"> </v>
      </c>
      <c r="M44" s="165" t="str">
        <f>+'Producto cliente'!AH285</f>
        <v xml:space="preserve"> </v>
      </c>
      <c r="N44" s="165" t="str">
        <f>+'Producto cliente'!AH312</f>
        <v xml:space="preserve"> </v>
      </c>
      <c r="O44" s="160">
        <f t="shared" si="1"/>
        <v>43.829777205875246</v>
      </c>
      <c r="P44" s="70">
        <f t="shared" si="2"/>
        <v>46281.827476825107</v>
      </c>
    </row>
    <row r="45" spans="2:17">
      <c r="B45" s="45" t="s">
        <v>25</v>
      </c>
      <c r="C45" s="165">
        <f>+'Producto cliente'!AH16</f>
        <v>219.18616772526056</v>
      </c>
      <c r="D45" s="165">
        <f>+'Producto cliente'!AH43</f>
        <v>96.318585952337287</v>
      </c>
      <c r="E45" s="165" t="str">
        <f>+'Producto cliente'!AH70</f>
        <v xml:space="preserve"> </v>
      </c>
      <c r="F45" s="165" t="str">
        <f>+'Producto cliente'!AH97</f>
        <v xml:space="preserve"> </v>
      </c>
      <c r="G45" s="165">
        <f>+'Producto cliente'!AH124</f>
        <v>13.0309787598257</v>
      </c>
      <c r="H45" s="165" t="str">
        <f>+'Producto cliente'!AH151</f>
        <v xml:space="preserve"> </v>
      </c>
      <c r="I45" s="165">
        <f>+'Producto cliente'!AH178</f>
        <v>76.888795054277196</v>
      </c>
      <c r="J45" s="165" t="str">
        <f>+'Producto cliente'!AH205</f>
        <v xml:space="preserve"> </v>
      </c>
      <c r="K45" s="165" t="str">
        <f>+'Producto cliente'!AH232</f>
        <v xml:space="preserve"> </v>
      </c>
      <c r="L45" s="165" t="str">
        <f>+'Producto cliente'!AH259</f>
        <v xml:space="preserve"> </v>
      </c>
      <c r="M45" s="165" t="str">
        <f>+'Producto cliente'!AH286</f>
        <v xml:space="preserve"> </v>
      </c>
      <c r="N45" s="165">
        <f>+'Producto cliente'!AH313</f>
        <v>158.54458943978136</v>
      </c>
      <c r="O45" s="160">
        <f t="shared" si="1"/>
        <v>70.750499278760529</v>
      </c>
      <c r="P45" s="70">
        <f t="shared" si="2"/>
        <v>28671.489355820944</v>
      </c>
    </row>
    <row r="46" spans="2:17">
      <c r="B46" s="45" t="s">
        <v>209</v>
      </c>
      <c r="C46" s="165">
        <f>+'Producto cliente'!AH17</f>
        <v>219.18616772526056</v>
      </c>
      <c r="D46" s="165">
        <f>+'Producto cliente'!AH44</f>
        <v>67.351937198212852</v>
      </c>
      <c r="E46" s="165">
        <f>+'Producto cliente'!AH71</f>
        <v>82.817260179368134</v>
      </c>
      <c r="F46" s="165">
        <f>+'Producto cliente'!AH98</f>
        <v>27.061943117461762</v>
      </c>
      <c r="G46" s="165">
        <f>+'Producto cliente'!AH125</f>
        <v>38.970957998713232</v>
      </c>
      <c r="H46" s="165">
        <f>+'Producto cliente'!AH152</f>
        <v>35.182413436749641</v>
      </c>
      <c r="I46" s="165" t="str">
        <f>+'Producto cliente'!AH179</f>
        <v xml:space="preserve"> </v>
      </c>
      <c r="J46" s="165" t="str">
        <f>+'Producto cliente'!AH206</f>
        <v xml:space="preserve"> </v>
      </c>
      <c r="K46" s="165" t="str">
        <f>+'Producto cliente'!AH233</f>
        <v xml:space="preserve"> </v>
      </c>
      <c r="L46" s="165" t="str">
        <f>+'Producto cliente'!AH260</f>
        <v xml:space="preserve"> </v>
      </c>
      <c r="M46" s="165" t="str">
        <f>+'Producto cliente'!AH287</f>
        <v xml:space="preserve"> </v>
      </c>
      <c r="N46" s="165" t="str">
        <f>+'Producto cliente'!AH314</f>
        <v xml:space="preserve"> </v>
      </c>
      <c r="O46" s="160">
        <f t="shared" si="1"/>
        <v>70.807993825234107</v>
      </c>
      <c r="P46" s="70">
        <f t="shared" si="2"/>
        <v>28648.208731866202</v>
      </c>
    </row>
    <row r="47" spans="2:17">
      <c r="B47" s="45" t="s">
        <v>275</v>
      </c>
      <c r="C47" s="165">
        <f>+'Producto cliente'!AH18</f>
        <v>219.18616772526056</v>
      </c>
      <c r="D47" s="165">
        <f>+'Producto cliente'!AH45</f>
        <v>80.360569004571644</v>
      </c>
      <c r="E47" s="165">
        <f>+'Producto cliente'!AH72</f>
        <v>116.01018242263697</v>
      </c>
      <c r="F47" s="165" t="str">
        <f>+'Producto cliente'!AH99</f>
        <v xml:space="preserve"> </v>
      </c>
      <c r="G47" s="165" t="str">
        <f>+'Producto cliente'!AH126</f>
        <v xml:space="preserve"> </v>
      </c>
      <c r="H47" s="165">
        <f>+'Producto cliente'!AH153</f>
        <v>4.9825333529201998</v>
      </c>
      <c r="I47" s="165" t="str">
        <f>+'Producto cliente'!AH180</f>
        <v xml:space="preserve"> </v>
      </c>
      <c r="J47" s="165">
        <f>+'Producto cliente'!AH207</f>
        <v>83.399409178825678</v>
      </c>
      <c r="K47" s="165">
        <f>+'Producto cliente'!AH234</f>
        <v>212.09464430023317</v>
      </c>
      <c r="L47" s="165" t="str">
        <f>+'Producto cliente'!AH261</f>
        <v xml:space="preserve"> </v>
      </c>
      <c r="M47" s="165" t="str">
        <f>+'Producto cliente'!AH288</f>
        <v xml:space="preserve"> </v>
      </c>
      <c r="N47" s="165">
        <f>+'Producto cliente'!AH315</f>
        <v>241.97053692777075</v>
      </c>
      <c r="O47" s="160">
        <f t="shared" si="1"/>
        <v>73.842904133667702</v>
      </c>
      <c r="P47" s="70">
        <f t="shared" si="2"/>
        <v>27470.780175682743</v>
      </c>
      <c r="Q47" s="48"/>
    </row>
    <row r="48" spans="2:17">
      <c r="B48" s="45" t="s">
        <v>276</v>
      </c>
      <c r="C48" s="165">
        <f>+'Producto cliente'!AH19</f>
        <v>219.18616772526056</v>
      </c>
      <c r="D48" s="165">
        <f>+'Producto cliente'!AH46</f>
        <v>80.360569004571644</v>
      </c>
      <c r="E48" s="165">
        <f>+'Producto cliente'!AH73</f>
        <v>88.079933482738795</v>
      </c>
      <c r="F48" s="165">
        <f>+'Producto cliente'!AH100</f>
        <v>47.106569149081515</v>
      </c>
      <c r="G48" s="165">
        <f>+'Producto cliente'!AH127</f>
        <v>22.687601034356359</v>
      </c>
      <c r="H48" s="165">
        <f>+'Producto cliente'!AH154</f>
        <v>28.064293247841078</v>
      </c>
      <c r="I48" s="165">
        <f>+'Producto cliente'!AH181</f>
        <v>66.662186004209445</v>
      </c>
      <c r="J48" s="165" t="str">
        <f>+'Producto cliente'!AH208</f>
        <v xml:space="preserve"> </v>
      </c>
      <c r="K48" s="165" t="str">
        <f>+'Producto cliente'!AH235</f>
        <v xml:space="preserve"> </v>
      </c>
      <c r="L48" s="165" t="str">
        <f>+'Producto cliente'!AH262</f>
        <v xml:space="preserve"> </v>
      </c>
      <c r="M48" s="165" t="str">
        <f>+'Producto cliente'!AH289</f>
        <v xml:space="preserve"> </v>
      </c>
      <c r="N48" s="165" t="str">
        <f>+'Producto cliente'!AH316</f>
        <v xml:space="preserve"> </v>
      </c>
      <c r="O48" s="160">
        <f t="shared" si="1"/>
        <v>75.018766174956582</v>
      </c>
      <c r="P48" s="70">
        <f t="shared" si="2"/>
        <v>27040.196612393484</v>
      </c>
      <c r="Q48" s="52"/>
    </row>
    <row r="49" spans="2:24">
      <c r="B49" s="45" t="s">
        <v>30</v>
      </c>
      <c r="C49" s="165">
        <f>+'Producto cliente'!AH20</f>
        <v>242.58113286687933</v>
      </c>
      <c r="D49" s="165">
        <f>+'Producto cliente'!AH47</f>
        <v>80.360569004571644</v>
      </c>
      <c r="E49" s="165" t="str">
        <f>+'Producto cliente'!AH74</f>
        <v xml:space="preserve"> </v>
      </c>
      <c r="F49" s="165">
        <f>+'Producto cliente'!AH101</f>
        <v>77.611589916952454</v>
      </c>
      <c r="G49" s="165" t="str">
        <f>+'Producto cliente'!AH128</f>
        <v xml:space="preserve"> </v>
      </c>
      <c r="H49" s="165" t="str">
        <f>+'Producto cliente'!AH155</f>
        <v xml:space="preserve"> </v>
      </c>
      <c r="I49" s="165">
        <f>+'Producto cliente'!AH182</f>
        <v>28.457039773401107</v>
      </c>
      <c r="J49" s="165" t="str">
        <f>+'Producto cliente'!AH209</f>
        <v xml:space="preserve"> </v>
      </c>
      <c r="K49" s="165">
        <f>+'Producto cliente'!AH236</f>
        <v>96.601262569187909</v>
      </c>
      <c r="L49" s="165" t="str">
        <f>+'Producto cliente'!AH263</f>
        <v xml:space="preserve"> </v>
      </c>
      <c r="M49" s="165" t="str">
        <f>+'Producto cliente'!AH290</f>
        <v xml:space="preserve"> </v>
      </c>
      <c r="N49" s="165">
        <f>+'Producto cliente'!AH317</f>
        <v>223.39020404972194</v>
      </c>
      <c r="O49" s="160">
        <f t="shared" si="1"/>
        <v>45.255360029441675</v>
      </c>
      <c r="P49" s="70">
        <f t="shared" si="2"/>
        <v>44823.910044474484</v>
      </c>
    </row>
    <row r="50" spans="2:24">
      <c r="B50" s="45" t="s">
        <v>35</v>
      </c>
      <c r="C50" s="165" t="str">
        <f>+'Producto cliente'!AH21</f>
        <v xml:space="preserve"> </v>
      </c>
      <c r="D50" s="165">
        <f>+'Producto cliente'!AH48</f>
        <v>80.360569004571644</v>
      </c>
      <c r="E50" s="165" t="str">
        <f>+'Producto cliente'!AH75</f>
        <v xml:space="preserve"> </v>
      </c>
      <c r="F50" s="165">
        <f>+'Producto cliente'!AH102</f>
        <v>84.963084300346793</v>
      </c>
      <c r="G50" s="165">
        <f>+'Producto cliente'!AH129</f>
        <v>51.98569532966232</v>
      </c>
      <c r="H50" s="165">
        <f>+'Producto cliente'!AH156</f>
        <v>16.372264991257079</v>
      </c>
      <c r="I50" s="165">
        <f>+'Producto cliente'!AH183</f>
        <v>63.999424987684684</v>
      </c>
      <c r="J50" s="165">
        <f>+'Producto cliente'!AH210</f>
        <v>70.850621095951908</v>
      </c>
      <c r="K50" s="165" t="str">
        <f>+'Producto cliente'!AH237</f>
        <v xml:space="preserve"> </v>
      </c>
      <c r="L50" s="165" t="str">
        <f>+'Producto cliente'!AH264</f>
        <v xml:space="preserve"> </v>
      </c>
      <c r="M50" s="165" t="str">
        <f>+'Producto cliente'!AH291</f>
        <v xml:space="preserve"> </v>
      </c>
      <c r="N50" s="165" t="str">
        <f>+'Producto cliente'!AH318</f>
        <v xml:space="preserve"> </v>
      </c>
      <c r="O50" s="160">
        <f t="shared" si="1"/>
        <v>40.776403429771129</v>
      </c>
      <c r="P50" s="70">
        <f t="shared" si="2"/>
        <v>49747.452358904266</v>
      </c>
    </row>
    <row r="51" spans="2:24">
      <c r="B51" s="45" t="s">
        <v>202</v>
      </c>
      <c r="C51" s="165" t="str">
        <f>+'Producto cliente'!AH22</f>
        <v xml:space="preserve"> </v>
      </c>
      <c r="D51" s="165">
        <f>+'Producto cliente'!AH49</f>
        <v>110.52385881890807</v>
      </c>
      <c r="E51" s="165" t="str">
        <f>+'Producto cliente'!AH76</f>
        <v xml:space="preserve"> </v>
      </c>
      <c r="F51" s="165">
        <f>+'Producto cliente'!AH103</f>
        <v>110.91496503785915</v>
      </c>
      <c r="G51" s="165">
        <f>+'Producto cliente'!AH130</f>
        <v>82.85796215413616</v>
      </c>
      <c r="H51" s="165" t="str">
        <f>+'Producto cliente'!AH157</f>
        <v xml:space="preserve"> </v>
      </c>
      <c r="I51" s="165" t="str">
        <f>+'Producto cliente'!AH184</f>
        <v xml:space="preserve"> </v>
      </c>
      <c r="J51" s="165">
        <f>+'Producto cliente'!AH211</f>
        <v>32.105187958105091</v>
      </c>
      <c r="K51" s="165" t="str">
        <f>+'Producto cliente'!AH238</f>
        <v xml:space="preserve"> </v>
      </c>
      <c r="L51" s="165">
        <f>+'Producto cliente'!AH265</f>
        <v>81.283363261997707</v>
      </c>
      <c r="M51" s="165" t="str">
        <f>+'Producto cliente'!AH292</f>
        <v xml:space="preserve"> </v>
      </c>
      <c r="N51" s="165">
        <f>+'Producto cliente'!AH319</f>
        <v>211.48479253692636</v>
      </c>
      <c r="O51" s="160">
        <f t="shared" si="1"/>
        <v>70.710539471783932</v>
      </c>
      <c r="P51" s="70">
        <f t="shared" si="2"/>
        <v>28687.692133920908</v>
      </c>
    </row>
    <row r="52" spans="2:24">
      <c r="B52" s="45" t="s">
        <v>201</v>
      </c>
      <c r="C52" s="165">
        <f>+'Producto cliente'!AH23</f>
        <v>231.64974752396262</v>
      </c>
      <c r="D52" s="165" t="str">
        <f>+'Producto cliente'!AH50</f>
        <v xml:space="preserve"> </v>
      </c>
      <c r="E52" s="165" t="str">
        <f>+'Producto cliente'!AH77</f>
        <v xml:space="preserve"> </v>
      </c>
      <c r="F52" s="165">
        <f>+'Producto cliente'!AH104</f>
        <v>110.91496503785915</v>
      </c>
      <c r="G52" s="165">
        <f>+'Producto cliente'!AH131</f>
        <v>74.754416796702401</v>
      </c>
      <c r="H52" s="165">
        <f>+'Producto cliente'!AH158</f>
        <v>36.731780216688229</v>
      </c>
      <c r="I52" s="165">
        <f>+'Producto cliente'!AH185</f>
        <v>43.376426105893138</v>
      </c>
      <c r="J52" s="165">
        <f>+'Producto cliente'!AH212</f>
        <v>57.165221035415861</v>
      </c>
      <c r="K52" s="165">
        <f>+'Producto cliente'!AH239</f>
        <v>62.13708934712588</v>
      </c>
      <c r="L52" s="165" t="str">
        <f>+'Producto cliente'!AH266</f>
        <v xml:space="preserve"> </v>
      </c>
      <c r="M52" s="165" t="str">
        <f>+'Producto cliente'!AH293</f>
        <v xml:space="preserve"> </v>
      </c>
      <c r="N52" s="165" t="str">
        <f>+'Producto cliente'!AH320</f>
        <v xml:space="preserve"> </v>
      </c>
      <c r="O52" s="160">
        <f t="shared" si="1"/>
        <v>54.400952261973515</v>
      </c>
      <c r="P52" s="70">
        <f t="shared" si="2"/>
        <v>37288.358064422064</v>
      </c>
    </row>
    <row r="53" spans="2:24">
      <c r="B53" s="45" t="s">
        <v>203</v>
      </c>
      <c r="C53" s="165">
        <f>+'Producto cliente'!AH24</f>
        <v>245.0816586415915</v>
      </c>
      <c r="D53" s="165" t="str">
        <f>+'Producto cliente'!AH51</f>
        <v xml:space="preserve"> </v>
      </c>
      <c r="E53" s="165">
        <f>+'Producto cliente'!AH78</f>
        <v>137.2108779029675</v>
      </c>
      <c r="F53" s="165">
        <f>+'Producto cliente'!AH105</f>
        <v>110.91496503785915</v>
      </c>
      <c r="G53" s="165">
        <f>+'Producto cliente'!AH132</f>
        <v>107.8929875277821</v>
      </c>
      <c r="H53" s="165">
        <f>+'Producto cliente'!AH159</f>
        <v>66.455902892873553</v>
      </c>
      <c r="I53" s="165" t="str">
        <f>+'Producto cliente'!AH186</f>
        <v xml:space="preserve"> </v>
      </c>
      <c r="J53" s="165" t="str">
        <f>+'Producto cliente'!AH213</f>
        <v xml:space="preserve"> </v>
      </c>
      <c r="K53" s="165">
        <f>+'Producto cliente'!AH240</f>
        <v>24.496692567599041</v>
      </c>
      <c r="L53" s="165" t="str">
        <f>+'Producto cliente'!AH267</f>
        <v xml:space="preserve"> </v>
      </c>
      <c r="M53" s="165">
        <f>+'Producto cliente'!AH294</f>
        <v>41.912479059094466</v>
      </c>
      <c r="N53" s="165">
        <f>+'Producto cliente'!AH321</f>
        <v>185.24302795228684</v>
      </c>
      <c r="O53" s="160">
        <f t="shared" si="1"/>
        <v>104.85763726556179</v>
      </c>
      <c r="P53" s="70">
        <f t="shared" si="2"/>
        <v>19345.488224692468</v>
      </c>
    </row>
    <row r="54" spans="2:24">
      <c r="B54" s="45" t="s">
        <v>231</v>
      </c>
      <c r="C54" s="165">
        <f>+'Producto cliente'!AH25</f>
        <v>318.64180028435101</v>
      </c>
      <c r="D54" s="165">
        <f>+'Producto cliente'!AH52</f>
        <v>99.281277524147171</v>
      </c>
      <c r="E54" s="165" t="str">
        <f>+'Producto cliente'!AH79</f>
        <v xml:space="preserve"> </v>
      </c>
      <c r="F54" s="165">
        <f>+'Producto cliente'!AH106</f>
        <v>110.91496503785915</v>
      </c>
      <c r="G54" s="165">
        <f>+'Producto cliente'!AH133</f>
        <v>107.8929875277821</v>
      </c>
      <c r="H54" s="165">
        <f>+'Producto cliente'!AH160</f>
        <v>72.265343397094398</v>
      </c>
      <c r="I54" s="165">
        <f>+'Producto cliente'!AH187</f>
        <v>75.260957395898288</v>
      </c>
      <c r="J54" s="165">
        <f>+'Producto cliente'!AH214</f>
        <v>46.564676717777417</v>
      </c>
      <c r="K54" s="165">
        <f>+'Producto cliente'!AH241</f>
        <v>51.012827278539426</v>
      </c>
      <c r="L54" s="165" t="str">
        <f>+'Producto cliente'!AH268</f>
        <v xml:space="preserve"> </v>
      </c>
      <c r="M54" s="165" t="str">
        <f>+'Producto cliente'!AH295</f>
        <v xml:space="preserve"> </v>
      </c>
      <c r="N54" s="165" t="str">
        <f>+'Producto cliente'!AH322</f>
        <v xml:space="preserve"> </v>
      </c>
      <c r="O54" s="160">
        <f t="shared" si="1"/>
        <v>76.776092001674272</v>
      </c>
      <c r="P54" s="70">
        <f t="shared" si="2"/>
        <v>26421.274306925694</v>
      </c>
    </row>
    <row r="55" spans="2:24">
      <c r="B55" s="45" t="s">
        <v>232</v>
      </c>
      <c r="C55" s="165">
        <f>+'Producto cliente'!AH26</f>
        <v>268.22494619237381</v>
      </c>
      <c r="D55" s="165">
        <f>+'Producto cliente'!AH53</f>
        <v>115.11988809631818</v>
      </c>
      <c r="E55" s="165" t="str">
        <f>+'Producto cliente'!AH80</f>
        <v xml:space="preserve"> </v>
      </c>
      <c r="F55" s="165">
        <f>+'Producto cliente'!AH107</f>
        <v>128.93305891269239</v>
      </c>
      <c r="G55" s="165">
        <f>+'Producto cliente'!AH134</f>
        <v>107.8929875277821</v>
      </c>
      <c r="H55" s="165">
        <f>+'Producto cliente'!AH161</f>
        <v>96.418907802868546</v>
      </c>
      <c r="I55" s="165">
        <f>+'Producto cliente'!AH188</f>
        <v>107.88512566621772</v>
      </c>
      <c r="J55" s="165" t="str">
        <f>+'Producto cliente'!AH215</f>
        <v xml:space="preserve"> </v>
      </c>
      <c r="K55" s="165" t="str">
        <f>+'Producto cliente'!AH242</f>
        <v xml:space="preserve"> </v>
      </c>
      <c r="L55" s="165">
        <f>+'Producto cliente'!AH269</f>
        <v>0.22225695598888251</v>
      </c>
      <c r="M55" s="165" t="str">
        <f>+'Producto cliente'!AH296</f>
        <v xml:space="preserve"> </v>
      </c>
      <c r="N55" s="165">
        <f>+'Producto cliente'!AH323</f>
        <v>108.5414367575824</v>
      </c>
      <c r="O55" s="160">
        <f t="shared" si="1"/>
        <v>142.6505439995853</v>
      </c>
      <c r="P55" s="70">
        <f t="shared" si="2"/>
        <v>14220.220478064894</v>
      </c>
    </row>
    <row r="56" spans="2:24">
      <c r="B56" s="45" t="s">
        <v>205</v>
      </c>
      <c r="C56" s="165">
        <f>+'Producto cliente'!AH27</f>
        <v>300.0614674063022</v>
      </c>
      <c r="D56" s="165">
        <f>+'Producto cliente'!AH54</f>
        <v>179.81633174795914</v>
      </c>
      <c r="E56" s="165" t="str">
        <f>+'Producto cliente'!AH81</f>
        <v xml:space="preserve"> </v>
      </c>
      <c r="F56" s="165" t="str">
        <f>+'Producto cliente'!AH108</f>
        <v xml:space="preserve"> </v>
      </c>
      <c r="G56" s="165">
        <f>+'Producto cliente'!AH135</f>
        <v>107.8929875277821</v>
      </c>
      <c r="H56" s="165">
        <f>+'Producto cliente'!AH162</f>
        <v>96.418907802868546</v>
      </c>
      <c r="I56" s="165">
        <f>+'Producto cliente'!AH189</f>
        <v>119.42133974797679</v>
      </c>
      <c r="J56" s="165">
        <f>+'Producto cliente'!AH216</f>
        <v>70.682766556443823</v>
      </c>
      <c r="K56" s="165">
        <f>+'Producto cliente'!AH243</f>
        <v>38.218200639426925</v>
      </c>
      <c r="L56" s="165" t="str">
        <f>+'Producto cliente'!AH270</f>
        <v xml:space="preserve"> </v>
      </c>
      <c r="M56" s="165">
        <f>+'Producto cliente'!AH297</f>
        <v>80.210071295458093</v>
      </c>
      <c r="N56" s="165" t="str">
        <f>+'Producto cliente'!AH324</f>
        <v xml:space="preserve"> </v>
      </c>
      <c r="O56" s="160">
        <f t="shared" si="1"/>
        <v>68.922618313980408</v>
      </c>
      <c r="P56" s="70">
        <f t="shared" si="2"/>
        <v>29431.879354161596</v>
      </c>
    </row>
    <row r="57" spans="2:24">
      <c r="B57" s="45" t="s">
        <v>206</v>
      </c>
      <c r="C57" s="165">
        <f>+'Producto cliente'!AH28</f>
        <v>250.25305379237386</v>
      </c>
      <c r="D57" s="165">
        <f>+'Producto cliente'!AH55</f>
        <v>149.70201653284576</v>
      </c>
      <c r="E57" s="165" t="str">
        <f>+'Producto cliente'!AH82</f>
        <v xml:space="preserve"> </v>
      </c>
      <c r="F57" s="165" t="str">
        <f>+'Producto cliente'!AH109</f>
        <v xml:space="preserve"> </v>
      </c>
      <c r="G57" s="165">
        <f>+'Producto cliente'!AH136</f>
        <v>117.5355424186851</v>
      </c>
      <c r="H57" s="165">
        <f>+'Producto cliente'!AH163</f>
        <v>96.418907802868546</v>
      </c>
      <c r="I57" s="165">
        <f>+'Producto cliente'!AH190</f>
        <v>147.04091659520321</v>
      </c>
      <c r="J57" s="165">
        <f>+'Producto cliente'!AH217</f>
        <v>102.96233981734208</v>
      </c>
      <c r="K57" s="165" t="str">
        <f>+'Producto cliente'!AH244</f>
        <v xml:space="preserve"> </v>
      </c>
      <c r="L57" s="165" t="str">
        <f>+'Producto cliente'!AH271</f>
        <v xml:space="preserve"> </v>
      </c>
      <c r="M57" s="165">
        <f>+'Producto cliente'!AH298</f>
        <v>41.577367778665064</v>
      </c>
      <c r="N57" s="165">
        <f>+'Producto cliente'!AH325</f>
        <v>39.14351999969066</v>
      </c>
      <c r="O57" s="160">
        <f t="shared" si="1"/>
        <v>135.64403873691654</v>
      </c>
      <c r="P57" s="70">
        <f t="shared" si="2"/>
        <v>14954.746304217218</v>
      </c>
    </row>
    <row r="58" spans="2:24">
      <c r="B58" s="45" t="s">
        <v>36</v>
      </c>
      <c r="C58" s="165">
        <f>+'Producto cliente'!AH29</f>
        <v>286.9293156798015</v>
      </c>
      <c r="D58" s="165">
        <f>+'Producto cliente'!AH56</f>
        <v>161.23599886991039</v>
      </c>
      <c r="E58" s="165">
        <f>+'Producto cliente'!AH83</f>
        <v>214.39913438934082</v>
      </c>
      <c r="F58" s="165">
        <f>+'Producto cliente'!AH110</f>
        <v>135.84899358079986</v>
      </c>
      <c r="G58" s="165" t="str">
        <f>+'Producto cliente'!AH137</f>
        <v xml:space="preserve"> </v>
      </c>
      <c r="H58" s="165">
        <f>+'Producto cliente'!AH164</f>
        <v>96.418907802868546</v>
      </c>
      <c r="I58" s="165">
        <f>+'Producto cliente'!AH191</f>
        <v>147.04091659520321</v>
      </c>
      <c r="J58" s="165">
        <f>+'Producto cliente'!AH218</f>
        <v>113.8180757718268</v>
      </c>
      <c r="K58" s="165" t="str">
        <f>+'Producto cliente'!AH245</f>
        <v xml:space="preserve"> </v>
      </c>
      <c r="L58" s="165">
        <f>+'Producto cliente'!AH272</f>
        <v>17.405989278240558</v>
      </c>
      <c r="M58" s="165">
        <f>+'Producto cliente'!AH299</f>
        <v>76.895009686679543</v>
      </c>
      <c r="N58" s="165">
        <f>+'Producto cliente'!AH326</f>
        <v>48.187158933827568</v>
      </c>
      <c r="O58" s="160">
        <f t="shared" si="1"/>
        <v>130.30933749928201</v>
      </c>
      <c r="P58" s="70">
        <f t="shared" si="2"/>
        <v>15566.974906930032</v>
      </c>
    </row>
    <row r="59" spans="2:24">
      <c r="B59" s="45" t="s">
        <v>204</v>
      </c>
      <c r="C59" s="165">
        <f>+'Producto cliente'!AH30</f>
        <v>236.57490198388859</v>
      </c>
      <c r="D59" s="165">
        <f>+'Producto cliente'!AH57</f>
        <v>131.73012413284579</v>
      </c>
      <c r="E59" s="165" t="str">
        <f>+'Producto cliente'!AH84</f>
        <v xml:space="preserve"> </v>
      </c>
      <c r="F59" s="165">
        <f>+'Producto cliente'!AH111</f>
        <v>127.80019470389735</v>
      </c>
      <c r="G59" s="165" t="str">
        <f>+'Producto cliente'!AH138</f>
        <v xml:space="preserve"> </v>
      </c>
      <c r="H59" s="165">
        <f>+'Producto cliente'!AH165</f>
        <v>115.66984612365498</v>
      </c>
      <c r="I59" s="165">
        <f>+'Producto cliente'!AH192</f>
        <v>147.04091659520321</v>
      </c>
      <c r="J59" s="165">
        <f>+'Producto cliente'!AH219</f>
        <v>146.34194733536742</v>
      </c>
      <c r="K59" s="165" t="str">
        <f>+'Producto cliente'!AH246</f>
        <v xml:space="preserve"> </v>
      </c>
      <c r="L59" s="165" t="str">
        <f>+'Producto cliente'!AH273</f>
        <v xml:space="preserve"> </v>
      </c>
      <c r="M59" s="165" t="str">
        <f>+'Producto cliente'!AH300</f>
        <v xml:space="preserve"> </v>
      </c>
      <c r="N59" s="165">
        <f>+'Producto cliente'!AH327</f>
        <v>26.548119298434813</v>
      </c>
      <c r="O59" s="160">
        <f t="shared" si="1"/>
        <v>115.66984612365498</v>
      </c>
      <c r="P59" s="70">
        <f t="shared" si="2"/>
        <v>17537.173731703948</v>
      </c>
      <c r="R59" s="187">
        <v>150</v>
      </c>
      <c r="S59" s="188">
        <v>160</v>
      </c>
      <c r="T59" s="188">
        <v>175</v>
      </c>
      <c r="U59" s="189">
        <v>200</v>
      </c>
      <c r="V59" s="192"/>
      <c r="X59" s="192"/>
    </row>
    <row r="60" spans="2:24">
      <c r="B60" s="46" t="s">
        <v>68</v>
      </c>
      <c r="C60" s="161">
        <f>+SUMPRODUCT(C35:C59,C65:C89)</f>
        <v>0</v>
      </c>
      <c r="D60" s="161">
        <f t="shared" ref="D60:N60" si="3">+SUMPRODUCT(D35:D59,D65:D89)</f>
        <v>0</v>
      </c>
      <c r="E60" s="161">
        <f t="shared" si="3"/>
        <v>0</v>
      </c>
      <c r="F60" s="161">
        <f t="shared" si="3"/>
        <v>0</v>
      </c>
      <c r="G60" s="161">
        <f t="shared" si="3"/>
        <v>0</v>
      </c>
      <c r="H60" s="161">
        <f t="shared" si="3"/>
        <v>0</v>
      </c>
      <c r="I60" s="161">
        <f t="shared" si="3"/>
        <v>0</v>
      </c>
      <c r="J60" s="161">
        <f t="shared" si="3"/>
        <v>0</v>
      </c>
      <c r="K60" s="161">
        <f t="shared" si="3"/>
        <v>0</v>
      </c>
      <c r="L60" s="161">
        <f t="shared" si="3"/>
        <v>0</v>
      </c>
      <c r="M60" s="161">
        <f t="shared" si="3"/>
        <v>0</v>
      </c>
      <c r="N60" s="161">
        <f t="shared" si="3"/>
        <v>0</v>
      </c>
      <c r="O60" s="162">
        <f>+SUMPRODUCT(C60:N60,C119:N119)</f>
        <v>0</v>
      </c>
      <c r="P60" s="70" t="e">
        <f t="shared" si="2"/>
        <v>#DIV/0!</v>
      </c>
      <c r="R60" s="177"/>
      <c r="S60" s="178"/>
      <c r="T60" s="178"/>
      <c r="U60" s="179"/>
    </row>
    <row r="61" spans="2:24">
      <c r="B61" s="71" t="s">
        <v>100</v>
      </c>
      <c r="C61" s="69" t="e">
        <f>+$F$4/C60</f>
        <v>#DIV/0!</v>
      </c>
      <c r="D61" s="69" t="e">
        <f t="shared" ref="D61:N61" si="4">+$F$4/D60</f>
        <v>#DIV/0!</v>
      </c>
      <c r="E61" s="69" t="e">
        <f t="shared" si="4"/>
        <v>#DIV/0!</v>
      </c>
      <c r="F61" s="69" t="e">
        <f t="shared" si="4"/>
        <v>#DIV/0!</v>
      </c>
      <c r="G61" s="69" t="e">
        <f t="shared" si="4"/>
        <v>#DIV/0!</v>
      </c>
      <c r="H61" s="69" t="e">
        <f t="shared" si="4"/>
        <v>#DIV/0!</v>
      </c>
      <c r="I61" s="69" t="e">
        <f t="shared" si="4"/>
        <v>#DIV/0!</v>
      </c>
      <c r="J61" s="69" t="e">
        <f t="shared" si="4"/>
        <v>#DIV/0!</v>
      </c>
      <c r="K61" s="69" t="e">
        <f t="shared" si="4"/>
        <v>#DIV/0!</v>
      </c>
      <c r="L61" s="69" t="e">
        <f t="shared" si="4"/>
        <v>#DIV/0!</v>
      </c>
      <c r="M61" s="69" t="e">
        <f t="shared" si="4"/>
        <v>#DIV/0!</v>
      </c>
      <c r="N61" s="69" t="e">
        <f t="shared" si="4"/>
        <v>#DIV/0!</v>
      </c>
      <c r="O61" s="69" t="e">
        <f>+$F$4/O60</f>
        <v>#DIV/0!</v>
      </c>
      <c r="P61" s="52" t="e">
        <f>+O61-P60</f>
        <v>#DIV/0!</v>
      </c>
      <c r="Q61" s="175">
        <v>0.1</v>
      </c>
      <c r="R61" s="184">
        <v>35000</v>
      </c>
      <c r="S61" s="70">
        <v>45000</v>
      </c>
      <c r="T61" s="70">
        <v>66000</v>
      </c>
      <c r="U61" s="185"/>
    </row>
    <row r="62" spans="2:24">
      <c r="B62" s="65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Q62" s="175">
        <v>0.15</v>
      </c>
      <c r="R62" s="184">
        <v>29000</v>
      </c>
      <c r="S62" s="194">
        <v>34000</v>
      </c>
      <c r="T62" s="70">
        <v>44500</v>
      </c>
      <c r="U62" s="185"/>
    </row>
    <row r="63" spans="2:24">
      <c r="B63" s="43" t="s">
        <v>101</v>
      </c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Q63" s="175">
        <v>0.2</v>
      </c>
      <c r="R63" s="180">
        <v>25000</v>
      </c>
      <c r="S63" s="181">
        <v>28000</v>
      </c>
      <c r="T63" s="181">
        <v>34200</v>
      </c>
      <c r="U63" s="182"/>
      <c r="V63" s="193"/>
    </row>
    <row r="64" spans="2:24">
      <c r="B64" s="153" t="s">
        <v>37</v>
      </c>
      <c r="C64" s="154" t="s">
        <v>50</v>
      </c>
      <c r="D64" s="72" t="s">
        <v>49</v>
      </c>
      <c r="E64" s="72" t="s">
        <v>51</v>
      </c>
      <c r="F64" s="72" t="s">
        <v>12</v>
      </c>
      <c r="G64" s="72" t="s">
        <v>1</v>
      </c>
      <c r="H64" s="72" t="s">
        <v>0</v>
      </c>
      <c r="I64" s="72" t="s">
        <v>13</v>
      </c>
      <c r="J64" s="72" t="s">
        <v>48</v>
      </c>
      <c r="K64" s="72" t="s">
        <v>47</v>
      </c>
      <c r="L64" s="72" t="s">
        <v>21</v>
      </c>
      <c r="M64" s="72" t="s">
        <v>2</v>
      </c>
      <c r="N64" s="72" t="s">
        <v>104</v>
      </c>
      <c r="O64" s="155" t="s">
        <v>68</v>
      </c>
    </row>
    <row r="65" spans="2:15">
      <c r="B65" s="44" t="s">
        <v>102</v>
      </c>
      <c r="C65" s="63" t="str">
        <f>+IF(C$33&gt;0,C8/C$33," ")</f>
        <v xml:space="preserve"> </v>
      </c>
      <c r="D65" s="63" t="str">
        <f t="shared" ref="D65:O65" si="5">+IF(D$33&gt;0,D8/D$33," ")</f>
        <v xml:space="preserve"> </v>
      </c>
      <c r="E65" s="63" t="str">
        <f t="shared" si="5"/>
        <v xml:space="preserve"> </v>
      </c>
      <c r="F65" s="63" t="str">
        <f t="shared" si="5"/>
        <v xml:space="preserve"> </v>
      </c>
      <c r="G65" s="63" t="str">
        <f t="shared" si="5"/>
        <v xml:space="preserve"> </v>
      </c>
      <c r="H65" s="63" t="str">
        <f t="shared" si="5"/>
        <v xml:space="preserve"> </v>
      </c>
      <c r="I65" s="63" t="str">
        <f t="shared" si="5"/>
        <v xml:space="preserve"> </v>
      </c>
      <c r="J65" s="63" t="str">
        <f t="shared" si="5"/>
        <v xml:space="preserve"> </v>
      </c>
      <c r="K65" s="63" t="str">
        <f t="shared" si="5"/>
        <v xml:space="preserve"> </v>
      </c>
      <c r="L65" s="63" t="str">
        <f t="shared" si="5"/>
        <v xml:space="preserve"> </v>
      </c>
      <c r="M65" s="63" t="str">
        <f t="shared" si="5"/>
        <v xml:space="preserve"> </v>
      </c>
      <c r="N65" s="63" t="str">
        <f t="shared" si="5"/>
        <v xml:space="preserve"> </v>
      </c>
      <c r="O65" s="63" t="str">
        <f t="shared" si="5"/>
        <v xml:space="preserve"> </v>
      </c>
    </row>
    <row r="66" spans="2:15">
      <c r="B66" s="45" t="s">
        <v>27</v>
      </c>
      <c r="C66" s="63" t="str">
        <f t="shared" ref="C66:O90" si="6">+IF(C$33&gt;0,C9/C$33," ")</f>
        <v xml:space="preserve"> </v>
      </c>
      <c r="D66" s="63" t="str">
        <f t="shared" si="6"/>
        <v xml:space="preserve"> </v>
      </c>
      <c r="E66" s="63" t="str">
        <f t="shared" si="6"/>
        <v xml:space="preserve"> </v>
      </c>
      <c r="F66" s="63" t="str">
        <f t="shared" si="6"/>
        <v xml:space="preserve"> </v>
      </c>
      <c r="G66" s="63" t="str">
        <f t="shared" si="6"/>
        <v xml:space="preserve"> </v>
      </c>
      <c r="H66" s="63" t="str">
        <f t="shared" si="6"/>
        <v xml:space="preserve"> </v>
      </c>
      <c r="I66" s="63" t="str">
        <f t="shared" si="6"/>
        <v xml:space="preserve"> </v>
      </c>
      <c r="J66" s="63" t="str">
        <f t="shared" si="6"/>
        <v xml:space="preserve"> </v>
      </c>
      <c r="K66" s="63" t="str">
        <f t="shared" si="6"/>
        <v xml:space="preserve"> </v>
      </c>
      <c r="L66" s="63" t="str">
        <f t="shared" si="6"/>
        <v xml:space="preserve"> </v>
      </c>
      <c r="M66" s="63" t="str">
        <f t="shared" si="6"/>
        <v xml:space="preserve"> </v>
      </c>
      <c r="N66" s="63" t="str">
        <f t="shared" si="6"/>
        <v xml:space="preserve"> </v>
      </c>
      <c r="O66" s="63" t="str">
        <f t="shared" si="6"/>
        <v xml:space="preserve"> </v>
      </c>
    </row>
    <row r="67" spans="2:15">
      <c r="B67" s="45" t="s">
        <v>29</v>
      </c>
      <c r="C67" s="63" t="str">
        <f t="shared" si="6"/>
        <v xml:space="preserve"> </v>
      </c>
      <c r="D67" s="63" t="str">
        <f t="shared" si="6"/>
        <v xml:space="preserve"> </v>
      </c>
      <c r="E67" s="63" t="str">
        <f t="shared" si="6"/>
        <v xml:space="preserve"> </v>
      </c>
      <c r="F67" s="63" t="str">
        <f t="shared" si="6"/>
        <v xml:space="preserve"> </v>
      </c>
      <c r="G67" s="63" t="str">
        <f t="shared" si="6"/>
        <v xml:space="preserve"> </v>
      </c>
      <c r="H67" s="63" t="str">
        <f t="shared" si="6"/>
        <v xml:space="preserve"> </v>
      </c>
      <c r="I67" s="63" t="str">
        <f t="shared" si="6"/>
        <v xml:space="preserve"> </v>
      </c>
      <c r="J67" s="63" t="str">
        <f t="shared" si="6"/>
        <v xml:space="preserve"> </v>
      </c>
      <c r="K67" s="63" t="str">
        <f t="shared" si="6"/>
        <v xml:space="preserve"> </v>
      </c>
      <c r="L67" s="63" t="str">
        <f t="shared" si="6"/>
        <v xml:space="preserve"> </v>
      </c>
      <c r="M67" s="63" t="str">
        <f t="shared" si="6"/>
        <v xml:space="preserve"> </v>
      </c>
      <c r="N67" s="63" t="str">
        <f t="shared" si="6"/>
        <v xml:space="preserve"> </v>
      </c>
      <c r="O67" s="63" t="str">
        <f t="shared" si="6"/>
        <v xml:space="preserve"> </v>
      </c>
    </row>
    <row r="68" spans="2:15">
      <c r="B68" s="45" t="s">
        <v>31</v>
      </c>
      <c r="C68" s="63" t="str">
        <f t="shared" si="6"/>
        <v xml:space="preserve"> </v>
      </c>
      <c r="D68" s="63" t="str">
        <f t="shared" si="6"/>
        <v xml:space="preserve"> </v>
      </c>
      <c r="E68" s="63" t="str">
        <f t="shared" si="6"/>
        <v xml:space="preserve"> </v>
      </c>
      <c r="F68" s="63" t="str">
        <f t="shared" si="6"/>
        <v xml:space="preserve"> </v>
      </c>
      <c r="G68" s="63" t="str">
        <f t="shared" si="6"/>
        <v xml:space="preserve"> </v>
      </c>
      <c r="H68" s="63" t="str">
        <f t="shared" si="6"/>
        <v xml:space="preserve"> </v>
      </c>
      <c r="I68" s="63" t="str">
        <f t="shared" si="6"/>
        <v xml:space="preserve"> </v>
      </c>
      <c r="J68" s="63" t="str">
        <f t="shared" si="6"/>
        <v xml:space="preserve"> </v>
      </c>
      <c r="K68" s="63" t="str">
        <f t="shared" si="6"/>
        <v xml:space="preserve"> </v>
      </c>
      <c r="L68" s="63" t="str">
        <f t="shared" si="6"/>
        <v xml:space="preserve"> </v>
      </c>
      <c r="M68" s="63" t="str">
        <f t="shared" si="6"/>
        <v xml:space="preserve"> </v>
      </c>
      <c r="N68" s="63" t="str">
        <f t="shared" si="6"/>
        <v xml:space="preserve"> </v>
      </c>
      <c r="O68" s="63" t="str">
        <f t="shared" si="6"/>
        <v xml:space="preserve"> </v>
      </c>
    </row>
    <row r="69" spans="2:15">
      <c r="B69" s="45" t="s">
        <v>199</v>
      </c>
      <c r="C69" s="63" t="str">
        <f t="shared" si="6"/>
        <v xml:space="preserve"> </v>
      </c>
      <c r="D69" s="63" t="str">
        <f t="shared" si="6"/>
        <v xml:space="preserve"> </v>
      </c>
      <c r="E69" s="63" t="str">
        <f t="shared" si="6"/>
        <v xml:space="preserve"> </v>
      </c>
      <c r="F69" s="63" t="str">
        <f t="shared" si="6"/>
        <v xml:space="preserve"> </v>
      </c>
      <c r="G69" s="63" t="str">
        <f t="shared" si="6"/>
        <v xml:space="preserve"> </v>
      </c>
      <c r="H69" s="63" t="str">
        <f t="shared" si="6"/>
        <v xml:space="preserve"> </v>
      </c>
      <c r="I69" s="63" t="str">
        <f t="shared" si="6"/>
        <v xml:space="preserve"> </v>
      </c>
      <c r="J69" s="63" t="str">
        <f t="shared" si="6"/>
        <v xml:space="preserve"> </v>
      </c>
      <c r="K69" s="63" t="str">
        <f t="shared" si="6"/>
        <v xml:space="preserve"> </v>
      </c>
      <c r="L69" s="63" t="str">
        <f t="shared" si="6"/>
        <v xml:space="preserve"> </v>
      </c>
      <c r="M69" s="63" t="str">
        <f t="shared" si="6"/>
        <v xml:space="preserve"> </v>
      </c>
      <c r="N69" s="63" t="str">
        <f t="shared" si="6"/>
        <v xml:space="preserve"> </v>
      </c>
      <c r="O69" s="63" t="str">
        <f t="shared" si="6"/>
        <v xml:space="preserve"> </v>
      </c>
    </row>
    <row r="70" spans="2:15">
      <c r="B70" s="45" t="s">
        <v>26</v>
      </c>
      <c r="C70" s="63" t="str">
        <f t="shared" si="6"/>
        <v xml:space="preserve"> </v>
      </c>
      <c r="D70" s="63" t="str">
        <f t="shared" si="6"/>
        <v xml:space="preserve"> </v>
      </c>
      <c r="E70" s="63" t="str">
        <f t="shared" si="6"/>
        <v xml:space="preserve"> </v>
      </c>
      <c r="F70" s="63" t="str">
        <f t="shared" si="6"/>
        <v xml:space="preserve"> </v>
      </c>
      <c r="G70" s="63" t="str">
        <f t="shared" si="6"/>
        <v xml:space="preserve"> </v>
      </c>
      <c r="H70" s="63" t="str">
        <f t="shared" si="6"/>
        <v xml:space="preserve"> </v>
      </c>
      <c r="I70" s="63" t="str">
        <f t="shared" si="6"/>
        <v xml:space="preserve"> </v>
      </c>
      <c r="J70" s="63" t="str">
        <f t="shared" si="6"/>
        <v xml:space="preserve"> </v>
      </c>
      <c r="K70" s="63" t="str">
        <f t="shared" si="6"/>
        <v xml:space="preserve"> </v>
      </c>
      <c r="L70" s="63" t="str">
        <f t="shared" si="6"/>
        <v xml:space="preserve"> </v>
      </c>
      <c r="M70" s="63" t="str">
        <f t="shared" si="6"/>
        <v xml:space="preserve"> </v>
      </c>
      <c r="N70" s="63" t="str">
        <f t="shared" si="6"/>
        <v xml:space="preserve"> </v>
      </c>
      <c r="O70" s="63" t="str">
        <f t="shared" si="6"/>
        <v xml:space="preserve"> </v>
      </c>
    </row>
    <row r="71" spans="2:15">
      <c r="B71" s="45" t="s">
        <v>200</v>
      </c>
      <c r="C71" s="63" t="str">
        <f t="shared" si="6"/>
        <v xml:space="preserve"> </v>
      </c>
      <c r="D71" s="63" t="str">
        <f t="shared" si="6"/>
        <v xml:space="preserve"> </v>
      </c>
      <c r="E71" s="63" t="str">
        <f t="shared" si="6"/>
        <v xml:space="preserve"> </v>
      </c>
      <c r="F71" s="63" t="str">
        <f t="shared" si="6"/>
        <v xml:space="preserve"> </v>
      </c>
      <c r="G71" s="63" t="str">
        <f t="shared" si="6"/>
        <v xml:space="preserve"> </v>
      </c>
      <c r="H71" s="63" t="str">
        <f t="shared" si="6"/>
        <v xml:space="preserve"> </v>
      </c>
      <c r="I71" s="63" t="str">
        <f t="shared" si="6"/>
        <v xml:space="preserve"> </v>
      </c>
      <c r="J71" s="63" t="str">
        <f t="shared" si="6"/>
        <v xml:space="preserve"> </v>
      </c>
      <c r="K71" s="63" t="str">
        <f t="shared" si="6"/>
        <v xml:space="preserve"> </v>
      </c>
      <c r="L71" s="63" t="str">
        <f t="shared" si="6"/>
        <v xml:space="preserve"> </v>
      </c>
      <c r="M71" s="63" t="str">
        <f t="shared" si="6"/>
        <v xml:space="preserve"> </v>
      </c>
      <c r="N71" s="63" t="str">
        <f t="shared" si="6"/>
        <v xml:space="preserve"> </v>
      </c>
      <c r="O71" s="63" t="str">
        <f t="shared" si="6"/>
        <v xml:space="preserve"> </v>
      </c>
    </row>
    <row r="72" spans="2:15">
      <c r="B72" s="45" t="s">
        <v>271</v>
      </c>
      <c r="C72" s="63" t="str">
        <f t="shared" si="6"/>
        <v xml:space="preserve"> </v>
      </c>
      <c r="D72" s="63" t="str">
        <f t="shared" si="6"/>
        <v xml:space="preserve"> </v>
      </c>
      <c r="E72" s="63" t="str">
        <f t="shared" si="6"/>
        <v xml:space="preserve"> </v>
      </c>
      <c r="F72" s="63" t="str">
        <f t="shared" si="6"/>
        <v xml:space="preserve"> </v>
      </c>
      <c r="G72" s="63" t="str">
        <f t="shared" si="6"/>
        <v xml:space="preserve"> </v>
      </c>
      <c r="H72" s="63" t="str">
        <f t="shared" si="6"/>
        <v xml:space="preserve"> </v>
      </c>
      <c r="I72" s="63" t="str">
        <f t="shared" si="6"/>
        <v xml:space="preserve"> </v>
      </c>
      <c r="J72" s="63" t="str">
        <f t="shared" si="6"/>
        <v xml:space="preserve"> </v>
      </c>
      <c r="K72" s="63" t="str">
        <f t="shared" si="6"/>
        <v xml:space="preserve"> </v>
      </c>
      <c r="L72" s="63" t="str">
        <f t="shared" si="6"/>
        <v xml:space="preserve"> </v>
      </c>
      <c r="M72" s="63" t="str">
        <f t="shared" si="6"/>
        <v xml:space="preserve"> </v>
      </c>
      <c r="N72" s="63" t="str">
        <f t="shared" si="6"/>
        <v xml:space="preserve"> </v>
      </c>
      <c r="O72" s="63" t="str">
        <f t="shared" si="6"/>
        <v xml:space="preserve"> </v>
      </c>
    </row>
    <row r="73" spans="2:15">
      <c r="B73" s="45" t="s">
        <v>142</v>
      </c>
      <c r="C73" s="63" t="str">
        <f t="shared" si="6"/>
        <v xml:space="preserve"> </v>
      </c>
      <c r="D73" s="63" t="str">
        <f t="shared" si="6"/>
        <v xml:space="preserve"> </v>
      </c>
      <c r="E73" s="63" t="str">
        <f t="shared" si="6"/>
        <v xml:space="preserve"> </v>
      </c>
      <c r="F73" s="63" t="str">
        <f t="shared" si="6"/>
        <v xml:space="preserve"> </v>
      </c>
      <c r="G73" s="63" t="str">
        <f t="shared" si="6"/>
        <v xml:space="preserve"> </v>
      </c>
      <c r="H73" s="63" t="str">
        <f t="shared" si="6"/>
        <v xml:space="preserve"> </v>
      </c>
      <c r="I73" s="63" t="str">
        <f t="shared" si="6"/>
        <v xml:space="preserve"> </v>
      </c>
      <c r="J73" s="63" t="str">
        <f t="shared" si="6"/>
        <v xml:space="preserve"> </v>
      </c>
      <c r="K73" s="63" t="str">
        <f t="shared" si="6"/>
        <v xml:space="preserve"> </v>
      </c>
      <c r="L73" s="63" t="str">
        <f t="shared" si="6"/>
        <v xml:space="preserve"> </v>
      </c>
      <c r="M73" s="63" t="str">
        <f t="shared" si="6"/>
        <v xml:space="preserve"> </v>
      </c>
      <c r="N73" s="63" t="str">
        <f t="shared" si="6"/>
        <v xml:space="preserve"> </v>
      </c>
      <c r="O73" s="63" t="str">
        <f t="shared" si="6"/>
        <v xml:space="preserve"> </v>
      </c>
    </row>
    <row r="74" spans="2:15">
      <c r="B74" s="45" t="s">
        <v>28</v>
      </c>
      <c r="C74" s="63" t="str">
        <f t="shared" si="6"/>
        <v xml:space="preserve"> </v>
      </c>
      <c r="D74" s="63" t="str">
        <f t="shared" si="6"/>
        <v xml:space="preserve"> </v>
      </c>
      <c r="E74" s="63" t="str">
        <f t="shared" si="6"/>
        <v xml:space="preserve"> </v>
      </c>
      <c r="F74" s="63" t="str">
        <f t="shared" si="6"/>
        <v xml:space="preserve"> </v>
      </c>
      <c r="G74" s="63" t="str">
        <f t="shared" si="6"/>
        <v xml:space="preserve"> </v>
      </c>
      <c r="H74" s="63" t="str">
        <f t="shared" si="6"/>
        <v xml:space="preserve"> </v>
      </c>
      <c r="I74" s="63" t="str">
        <f t="shared" si="6"/>
        <v xml:space="preserve"> </v>
      </c>
      <c r="J74" s="63" t="str">
        <f t="shared" si="6"/>
        <v xml:space="preserve"> </v>
      </c>
      <c r="K74" s="63" t="str">
        <f t="shared" si="6"/>
        <v xml:space="preserve"> </v>
      </c>
      <c r="L74" s="63" t="str">
        <f t="shared" si="6"/>
        <v xml:space="preserve"> </v>
      </c>
      <c r="M74" s="63" t="str">
        <f t="shared" si="6"/>
        <v xml:space="preserve"> </v>
      </c>
      <c r="N74" s="63" t="str">
        <f t="shared" si="6"/>
        <v xml:space="preserve"> </v>
      </c>
      <c r="O74" s="63" t="str">
        <f t="shared" si="6"/>
        <v xml:space="preserve"> </v>
      </c>
    </row>
    <row r="75" spans="2:15">
      <c r="B75" s="45" t="s">
        <v>25</v>
      </c>
      <c r="C75" s="63" t="str">
        <f t="shared" si="6"/>
        <v xml:space="preserve"> </v>
      </c>
      <c r="D75" s="63" t="str">
        <f t="shared" si="6"/>
        <v xml:space="preserve"> </v>
      </c>
      <c r="E75" s="63" t="str">
        <f t="shared" si="6"/>
        <v xml:space="preserve"> </v>
      </c>
      <c r="F75" s="63" t="str">
        <f t="shared" si="6"/>
        <v xml:space="preserve"> </v>
      </c>
      <c r="G75" s="63" t="str">
        <f t="shared" si="6"/>
        <v xml:space="preserve"> </v>
      </c>
      <c r="H75" s="63" t="str">
        <f t="shared" si="6"/>
        <v xml:space="preserve"> </v>
      </c>
      <c r="I75" s="63" t="str">
        <f t="shared" si="6"/>
        <v xml:space="preserve"> </v>
      </c>
      <c r="J75" s="63" t="str">
        <f t="shared" si="6"/>
        <v xml:space="preserve"> </v>
      </c>
      <c r="K75" s="63" t="str">
        <f t="shared" si="6"/>
        <v xml:space="preserve"> </v>
      </c>
      <c r="L75" s="63" t="str">
        <f t="shared" si="6"/>
        <v xml:space="preserve"> </v>
      </c>
      <c r="M75" s="63" t="str">
        <f t="shared" si="6"/>
        <v xml:space="preserve"> </v>
      </c>
      <c r="N75" s="63" t="str">
        <f t="shared" si="6"/>
        <v xml:space="preserve"> </v>
      </c>
      <c r="O75" s="63" t="str">
        <f t="shared" si="6"/>
        <v xml:space="preserve"> </v>
      </c>
    </row>
    <row r="76" spans="2:15">
      <c r="B76" s="45" t="s">
        <v>209</v>
      </c>
      <c r="C76" s="63" t="str">
        <f t="shared" si="6"/>
        <v xml:space="preserve"> </v>
      </c>
      <c r="D76" s="63" t="str">
        <f t="shared" si="6"/>
        <v xml:space="preserve"> </v>
      </c>
      <c r="E76" s="63" t="str">
        <f t="shared" si="6"/>
        <v xml:space="preserve"> </v>
      </c>
      <c r="F76" s="63" t="str">
        <f t="shared" si="6"/>
        <v xml:space="preserve"> </v>
      </c>
      <c r="G76" s="63" t="str">
        <f t="shared" si="6"/>
        <v xml:space="preserve"> </v>
      </c>
      <c r="H76" s="63" t="str">
        <f t="shared" si="6"/>
        <v xml:space="preserve"> </v>
      </c>
      <c r="I76" s="63" t="str">
        <f t="shared" si="6"/>
        <v xml:space="preserve"> </v>
      </c>
      <c r="J76" s="63" t="str">
        <f t="shared" si="6"/>
        <v xml:space="preserve"> </v>
      </c>
      <c r="K76" s="63" t="str">
        <f t="shared" si="6"/>
        <v xml:space="preserve"> </v>
      </c>
      <c r="L76" s="63" t="str">
        <f t="shared" si="6"/>
        <v xml:space="preserve"> </v>
      </c>
      <c r="M76" s="63" t="str">
        <f t="shared" si="6"/>
        <v xml:space="preserve"> </v>
      </c>
      <c r="N76" s="63" t="str">
        <f t="shared" si="6"/>
        <v xml:space="preserve"> </v>
      </c>
      <c r="O76" s="63" t="str">
        <f t="shared" si="6"/>
        <v xml:space="preserve"> </v>
      </c>
    </row>
    <row r="77" spans="2:15">
      <c r="B77" s="45" t="s">
        <v>275</v>
      </c>
      <c r="C77" s="63" t="str">
        <f t="shared" si="6"/>
        <v xml:space="preserve"> </v>
      </c>
      <c r="D77" s="63" t="str">
        <f t="shared" si="6"/>
        <v xml:space="preserve"> </v>
      </c>
      <c r="E77" s="63" t="str">
        <f t="shared" si="6"/>
        <v xml:space="preserve"> </v>
      </c>
      <c r="F77" s="63" t="str">
        <f t="shared" si="6"/>
        <v xml:space="preserve"> </v>
      </c>
      <c r="G77" s="63" t="str">
        <f t="shared" si="6"/>
        <v xml:space="preserve"> </v>
      </c>
      <c r="H77" s="63" t="str">
        <f t="shared" si="6"/>
        <v xml:space="preserve"> </v>
      </c>
      <c r="I77" s="63" t="str">
        <f t="shared" si="6"/>
        <v xml:space="preserve"> </v>
      </c>
      <c r="J77" s="63" t="str">
        <f t="shared" si="6"/>
        <v xml:space="preserve"> </v>
      </c>
      <c r="K77" s="63" t="str">
        <f t="shared" si="6"/>
        <v xml:space="preserve"> </v>
      </c>
      <c r="L77" s="63" t="str">
        <f t="shared" si="6"/>
        <v xml:space="preserve"> </v>
      </c>
      <c r="M77" s="63" t="str">
        <f t="shared" si="6"/>
        <v xml:space="preserve"> </v>
      </c>
      <c r="N77" s="63" t="str">
        <f t="shared" si="6"/>
        <v xml:space="preserve"> </v>
      </c>
      <c r="O77" s="63" t="str">
        <f t="shared" si="6"/>
        <v xml:space="preserve"> </v>
      </c>
    </row>
    <row r="78" spans="2:15">
      <c r="B78" s="45" t="s">
        <v>276</v>
      </c>
      <c r="C78" s="63" t="str">
        <f t="shared" si="6"/>
        <v xml:space="preserve"> </v>
      </c>
      <c r="D78" s="63" t="str">
        <f t="shared" si="6"/>
        <v xml:space="preserve"> </v>
      </c>
      <c r="E78" s="63" t="str">
        <f t="shared" si="6"/>
        <v xml:space="preserve"> </v>
      </c>
      <c r="F78" s="63" t="str">
        <f t="shared" si="6"/>
        <v xml:space="preserve"> </v>
      </c>
      <c r="G78" s="63" t="str">
        <f t="shared" si="6"/>
        <v xml:space="preserve"> </v>
      </c>
      <c r="H78" s="63" t="str">
        <f t="shared" si="6"/>
        <v xml:space="preserve"> </v>
      </c>
      <c r="I78" s="63" t="str">
        <f t="shared" si="6"/>
        <v xml:space="preserve"> </v>
      </c>
      <c r="J78" s="63" t="str">
        <f t="shared" si="6"/>
        <v xml:space="preserve"> </v>
      </c>
      <c r="K78" s="63" t="str">
        <f t="shared" si="6"/>
        <v xml:space="preserve"> </v>
      </c>
      <c r="L78" s="63" t="str">
        <f t="shared" si="6"/>
        <v xml:space="preserve"> </v>
      </c>
      <c r="M78" s="63" t="str">
        <f t="shared" si="6"/>
        <v xml:space="preserve"> </v>
      </c>
      <c r="N78" s="63" t="str">
        <f t="shared" si="6"/>
        <v xml:space="preserve"> </v>
      </c>
      <c r="O78" s="63" t="str">
        <f t="shared" si="6"/>
        <v xml:space="preserve"> </v>
      </c>
    </row>
    <row r="79" spans="2:15">
      <c r="B79" s="45" t="s">
        <v>30</v>
      </c>
      <c r="C79" s="63" t="str">
        <f t="shared" si="6"/>
        <v xml:space="preserve"> </v>
      </c>
      <c r="D79" s="63" t="str">
        <f t="shared" si="6"/>
        <v xml:space="preserve"> </v>
      </c>
      <c r="E79" s="63" t="str">
        <f t="shared" si="6"/>
        <v xml:space="preserve"> </v>
      </c>
      <c r="F79" s="63" t="str">
        <f t="shared" si="6"/>
        <v xml:space="preserve"> </v>
      </c>
      <c r="G79" s="63" t="str">
        <f t="shared" si="6"/>
        <v xml:space="preserve"> </v>
      </c>
      <c r="H79" s="63" t="str">
        <f t="shared" si="6"/>
        <v xml:space="preserve"> </v>
      </c>
      <c r="I79" s="63" t="str">
        <f t="shared" si="6"/>
        <v xml:space="preserve"> </v>
      </c>
      <c r="J79" s="63" t="str">
        <f t="shared" si="6"/>
        <v xml:space="preserve"> </v>
      </c>
      <c r="K79" s="63" t="str">
        <f t="shared" si="6"/>
        <v xml:space="preserve"> </v>
      </c>
      <c r="L79" s="63" t="str">
        <f t="shared" si="6"/>
        <v xml:space="preserve"> </v>
      </c>
      <c r="M79" s="63" t="str">
        <f t="shared" si="6"/>
        <v xml:space="preserve"> </v>
      </c>
      <c r="N79" s="63" t="str">
        <f t="shared" si="6"/>
        <v xml:space="preserve"> </v>
      </c>
      <c r="O79" s="63" t="str">
        <f t="shared" si="6"/>
        <v xml:space="preserve"> </v>
      </c>
    </row>
    <row r="80" spans="2:15">
      <c r="B80" s="45" t="s">
        <v>35</v>
      </c>
      <c r="C80" s="63" t="str">
        <f t="shared" si="6"/>
        <v xml:space="preserve"> </v>
      </c>
      <c r="D80" s="63" t="str">
        <f t="shared" si="6"/>
        <v xml:space="preserve"> </v>
      </c>
      <c r="E80" s="63" t="str">
        <f t="shared" si="6"/>
        <v xml:space="preserve"> </v>
      </c>
      <c r="F80" s="63" t="str">
        <f t="shared" si="6"/>
        <v xml:space="preserve"> </v>
      </c>
      <c r="G80" s="63" t="str">
        <f t="shared" si="6"/>
        <v xml:space="preserve"> </v>
      </c>
      <c r="H80" s="63" t="str">
        <f t="shared" si="6"/>
        <v xml:space="preserve"> </v>
      </c>
      <c r="I80" s="63" t="str">
        <f t="shared" si="6"/>
        <v xml:space="preserve"> </v>
      </c>
      <c r="J80" s="63" t="str">
        <f t="shared" si="6"/>
        <v xml:space="preserve"> </v>
      </c>
      <c r="K80" s="63" t="str">
        <f t="shared" si="6"/>
        <v xml:space="preserve"> </v>
      </c>
      <c r="L80" s="63" t="str">
        <f t="shared" si="6"/>
        <v xml:space="preserve"> </v>
      </c>
      <c r="M80" s="63" t="str">
        <f t="shared" si="6"/>
        <v xml:space="preserve"> </v>
      </c>
      <c r="N80" s="63" t="str">
        <f t="shared" si="6"/>
        <v xml:space="preserve"> </v>
      </c>
      <c r="O80" s="63" t="str">
        <f t="shared" si="6"/>
        <v xml:space="preserve"> </v>
      </c>
    </row>
    <row r="81" spans="2:15">
      <c r="B81" s="45" t="s">
        <v>202</v>
      </c>
      <c r="C81" s="63" t="str">
        <f t="shared" si="6"/>
        <v xml:space="preserve"> </v>
      </c>
      <c r="D81" s="63" t="str">
        <f t="shared" si="6"/>
        <v xml:space="preserve"> </v>
      </c>
      <c r="E81" s="63" t="str">
        <f t="shared" si="6"/>
        <v xml:space="preserve"> </v>
      </c>
      <c r="F81" s="63" t="str">
        <f t="shared" si="6"/>
        <v xml:space="preserve"> </v>
      </c>
      <c r="G81" s="63" t="str">
        <f t="shared" si="6"/>
        <v xml:space="preserve"> </v>
      </c>
      <c r="H81" s="63" t="str">
        <f t="shared" si="6"/>
        <v xml:space="preserve"> </v>
      </c>
      <c r="I81" s="63" t="str">
        <f t="shared" si="6"/>
        <v xml:space="preserve"> </v>
      </c>
      <c r="J81" s="63" t="str">
        <f t="shared" si="6"/>
        <v xml:space="preserve"> </v>
      </c>
      <c r="K81" s="63" t="str">
        <f t="shared" si="6"/>
        <v xml:space="preserve"> </v>
      </c>
      <c r="L81" s="63" t="str">
        <f t="shared" si="6"/>
        <v xml:space="preserve"> </v>
      </c>
      <c r="M81" s="63" t="str">
        <f t="shared" si="6"/>
        <v xml:space="preserve"> </v>
      </c>
      <c r="N81" s="63" t="str">
        <f t="shared" si="6"/>
        <v xml:space="preserve"> </v>
      </c>
      <c r="O81" s="63" t="str">
        <f t="shared" si="6"/>
        <v xml:space="preserve"> </v>
      </c>
    </row>
    <row r="82" spans="2:15">
      <c r="B82" s="45" t="s">
        <v>201</v>
      </c>
      <c r="C82" s="63" t="str">
        <f t="shared" si="6"/>
        <v xml:space="preserve"> </v>
      </c>
      <c r="D82" s="63" t="str">
        <f t="shared" si="6"/>
        <v xml:space="preserve"> </v>
      </c>
      <c r="E82" s="63" t="str">
        <f t="shared" si="6"/>
        <v xml:space="preserve"> </v>
      </c>
      <c r="F82" s="63" t="str">
        <f t="shared" si="6"/>
        <v xml:space="preserve"> </v>
      </c>
      <c r="G82" s="63" t="str">
        <f t="shared" si="6"/>
        <v xml:space="preserve"> </v>
      </c>
      <c r="H82" s="63" t="str">
        <f t="shared" si="6"/>
        <v xml:space="preserve"> </v>
      </c>
      <c r="I82" s="63" t="str">
        <f t="shared" si="6"/>
        <v xml:space="preserve"> </v>
      </c>
      <c r="J82" s="63" t="str">
        <f t="shared" si="6"/>
        <v xml:space="preserve"> </v>
      </c>
      <c r="K82" s="63" t="str">
        <f t="shared" si="6"/>
        <v xml:space="preserve"> </v>
      </c>
      <c r="L82" s="63" t="str">
        <f t="shared" si="6"/>
        <v xml:space="preserve"> </v>
      </c>
      <c r="M82" s="63" t="str">
        <f t="shared" si="6"/>
        <v xml:space="preserve"> </v>
      </c>
      <c r="N82" s="63" t="str">
        <f t="shared" si="6"/>
        <v xml:space="preserve"> </v>
      </c>
      <c r="O82" s="63" t="str">
        <f t="shared" si="6"/>
        <v xml:space="preserve"> </v>
      </c>
    </row>
    <row r="83" spans="2:15">
      <c r="B83" s="45" t="s">
        <v>203</v>
      </c>
      <c r="C83" s="63" t="str">
        <f t="shared" si="6"/>
        <v xml:space="preserve"> </v>
      </c>
      <c r="D83" s="63" t="str">
        <f t="shared" si="6"/>
        <v xml:space="preserve"> </v>
      </c>
      <c r="E83" s="63" t="str">
        <f t="shared" si="6"/>
        <v xml:space="preserve"> </v>
      </c>
      <c r="F83" s="63" t="str">
        <f t="shared" si="6"/>
        <v xml:space="preserve"> </v>
      </c>
      <c r="G83" s="63" t="str">
        <f t="shared" si="6"/>
        <v xml:space="preserve"> </v>
      </c>
      <c r="H83" s="63" t="str">
        <f t="shared" si="6"/>
        <v xml:space="preserve"> </v>
      </c>
      <c r="I83" s="63" t="str">
        <f t="shared" si="6"/>
        <v xml:space="preserve"> </v>
      </c>
      <c r="J83" s="63" t="str">
        <f t="shared" si="6"/>
        <v xml:space="preserve"> </v>
      </c>
      <c r="K83" s="63" t="str">
        <f t="shared" si="6"/>
        <v xml:space="preserve"> </v>
      </c>
      <c r="L83" s="63" t="str">
        <f t="shared" si="6"/>
        <v xml:space="preserve"> </v>
      </c>
      <c r="M83" s="63" t="str">
        <f t="shared" si="6"/>
        <v xml:space="preserve"> </v>
      </c>
      <c r="N83" s="63" t="str">
        <f t="shared" si="6"/>
        <v xml:space="preserve"> </v>
      </c>
      <c r="O83" s="63" t="str">
        <f t="shared" si="6"/>
        <v xml:space="preserve"> </v>
      </c>
    </row>
    <row r="84" spans="2:15">
      <c r="B84" s="45" t="s">
        <v>231</v>
      </c>
      <c r="C84" s="63" t="str">
        <f t="shared" si="6"/>
        <v xml:space="preserve"> </v>
      </c>
      <c r="D84" s="63" t="str">
        <f t="shared" si="6"/>
        <v xml:space="preserve"> </v>
      </c>
      <c r="E84" s="63" t="str">
        <f t="shared" si="6"/>
        <v xml:space="preserve"> </v>
      </c>
      <c r="F84" s="63" t="str">
        <f t="shared" si="6"/>
        <v xml:space="preserve"> </v>
      </c>
      <c r="G84" s="63" t="str">
        <f t="shared" si="6"/>
        <v xml:space="preserve"> </v>
      </c>
      <c r="H84" s="63" t="str">
        <f t="shared" si="6"/>
        <v xml:space="preserve"> </v>
      </c>
      <c r="I84" s="63" t="str">
        <f t="shared" si="6"/>
        <v xml:space="preserve"> </v>
      </c>
      <c r="J84" s="63" t="str">
        <f t="shared" si="6"/>
        <v xml:space="preserve"> </v>
      </c>
      <c r="K84" s="63" t="str">
        <f t="shared" si="6"/>
        <v xml:space="preserve"> </v>
      </c>
      <c r="L84" s="63" t="str">
        <f t="shared" si="6"/>
        <v xml:space="preserve"> </v>
      </c>
      <c r="M84" s="63" t="str">
        <f t="shared" si="6"/>
        <v xml:space="preserve"> </v>
      </c>
      <c r="N84" s="63" t="str">
        <f t="shared" si="6"/>
        <v xml:space="preserve"> </v>
      </c>
      <c r="O84" s="63" t="str">
        <f t="shared" si="6"/>
        <v xml:space="preserve"> </v>
      </c>
    </row>
    <row r="85" spans="2:15">
      <c r="B85" s="45" t="s">
        <v>232</v>
      </c>
      <c r="C85" s="63" t="str">
        <f t="shared" si="6"/>
        <v xml:space="preserve"> </v>
      </c>
      <c r="D85" s="63" t="str">
        <f t="shared" si="6"/>
        <v xml:space="preserve"> </v>
      </c>
      <c r="E85" s="63" t="str">
        <f t="shared" si="6"/>
        <v xml:space="preserve"> </v>
      </c>
      <c r="F85" s="63" t="str">
        <f t="shared" ref="D85:O90" si="7">+IF(F$33&gt;0,F28/F$33," ")</f>
        <v xml:space="preserve"> </v>
      </c>
      <c r="G85" s="63" t="str">
        <f t="shared" si="7"/>
        <v xml:space="preserve"> </v>
      </c>
      <c r="H85" s="63" t="str">
        <f t="shared" si="7"/>
        <v xml:space="preserve"> </v>
      </c>
      <c r="I85" s="63" t="str">
        <f t="shared" si="7"/>
        <v xml:space="preserve"> </v>
      </c>
      <c r="J85" s="63" t="str">
        <f t="shared" si="7"/>
        <v xml:space="preserve"> </v>
      </c>
      <c r="K85" s="63" t="str">
        <f t="shared" si="7"/>
        <v xml:space="preserve"> </v>
      </c>
      <c r="L85" s="63" t="str">
        <f t="shared" si="7"/>
        <v xml:space="preserve"> </v>
      </c>
      <c r="M85" s="63" t="str">
        <f t="shared" si="7"/>
        <v xml:space="preserve"> </v>
      </c>
      <c r="N85" s="63" t="str">
        <f t="shared" si="7"/>
        <v xml:space="preserve"> </v>
      </c>
      <c r="O85" s="63" t="str">
        <f t="shared" si="7"/>
        <v xml:space="preserve"> </v>
      </c>
    </row>
    <row r="86" spans="2:15">
      <c r="B86" s="45" t="s">
        <v>205</v>
      </c>
      <c r="C86" s="63" t="str">
        <f t="shared" si="6"/>
        <v xml:space="preserve"> </v>
      </c>
      <c r="D86" s="63" t="str">
        <f t="shared" si="7"/>
        <v xml:space="preserve"> </v>
      </c>
      <c r="E86" s="63" t="str">
        <f t="shared" si="7"/>
        <v xml:space="preserve"> </v>
      </c>
      <c r="F86" s="63" t="str">
        <f t="shared" si="7"/>
        <v xml:space="preserve"> </v>
      </c>
      <c r="G86" s="63" t="str">
        <f t="shared" si="7"/>
        <v xml:space="preserve"> </v>
      </c>
      <c r="H86" s="63" t="str">
        <f t="shared" si="7"/>
        <v xml:space="preserve"> </v>
      </c>
      <c r="I86" s="63" t="str">
        <f t="shared" si="7"/>
        <v xml:space="preserve"> </v>
      </c>
      <c r="J86" s="63" t="str">
        <f t="shared" si="7"/>
        <v xml:space="preserve"> </v>
      </c>
      <c r="K86" s="63" t="str">
        <f t="shared" si="7"/>
        <v xml:space="preserve"> </v>
      </c>
      <c r="L86" s="63" t="str">
        <f t="shared" si="7"/>
        <v xml:space="preserve"> </v>
      </c>
      <c r="M86" s="63" t="str">
        <f t="shared" si="7"/>
        <v xml:space="preserve"> </v>
      </c>
      <c r="N86" s="63" t="str">
        <f t="shared" si="7"/>
        <v xml:space="preserve"> </v>
      </c>
      <c r="O86" s="63" t="str">
        <f t="shared" si="7"/>
        <v xml:space="preserve"> </v>
      </c>
    </row>
    <row r="87" spans="2:15">
      <c r="B87" s="45" t="s">
        <v>206</v>
      </c>
      <c r="C87" s="63" t="str">
        <f t="shared" si="6"/>
        <v xml:space="preserve"> </v>
      </c>
      <c r="D87" s="63" t="str">
        <f t="shared" si="7"/>
        <v xml:space="preserve"> </v>
      </c>
      <c r="E87" s="63" t="str">
        <f t="shared" si="7"/>
        <v xml:space="preserve"> </v>
      </c>
      <c r="F87" s="63" t="str">
        <f t="shared" si="7"/>
        <v xml:space="preserve"> </v>
      </c>
      <c r="G87" s="63" t="str">
        <f t="shared" si="7"/>
        <v xml:space="preserve"> </v>
      </c>
      <c r="H87" s="63" t="str">
        <f t="shared" si="7"/>
        <v xml:space="preserve"> </v>
      </c>
      <c r="I87" s="63" t="str">
        <f t="shared" si="7"/>
        <v xml:space="preserve"> </v>
      </c>
      <c r="J87" s="63" t="str">
        <f t="shared" si="7"/>
        <v xml:space="preserve"> </v>
      </c>
      <c r="K87" s="63" t="str">
        <f t="shared" si="7"/>
        <v xml:space="preserve"> </v>
      </c>
      <c r="L87" s="63" t="str">
        <f t="shared" si="7"/>
        <v xml:space="preserve"> </v>
      </c>
      <c r="M87" s="63" t="str">
        <f t="shared" si="7"/>
        <v xml:space="preserve"> </v>
      </c>
      <c r="N87" s="63" t="str">
        <f t="shared" si="7"/>
        <v xml:space="preserve"> </v>
      </c>
      <c r="O87" s="63" t="str">
        <f t="shared" si="7"/>
        <v xml:space="preserve"> </v>
      </c>
    </row>
    <row r="88" spans="2:15">
      <c r="B88" s="45" t="s">
        <v>36</v>
      </c>
      <c r="C88" s="63" t="str">
        <f t="shared" si="6"/>
        <v xml:space="preserve"> </v>
      </c>
      <c r="D88" s="63" t="str">
        <f t="shared" si="7"/>
        <v xml:space="preserve"> </v>
      </c>
      <c r="E88" s="63" t="str">
        <f t="shared" si="7"/>
        <v xml:space="preserve"> </v>
      </c>
      <c r="F88" s="63" t="str">
        <f t="shared" si="7"/>
        <v xml:space="preserve"> </v>
      </c>
      <c r="G88" s="63" t="str">
        <f t="shared" si="7"/>
        <v xml:space="preserve"> </v>
      </c>
      <c r="H88" s="63" t="str">
        <f t="shared" si="7"/>
        <v xml:space="preserve"> </v>
      </c>
      <c r="I88" s="63" t="str">
        <f t="shared" si="7"/>
        <v xml:space="preserve"> </v>
      </c>
      <c r="J88" s="63" t="str">
        <f t="shared" si="7"/>
        <v xml:space="preserve"> </v>
      </c>
      <c r="K88" s="63" t="str">
        <f t="shared" si="7"/>
        <v xml:space="preserve"> </v>
      </c>
      <c r="L88" s="63" t="str">
        <f t="shared" si="7"/>
        <v xml:space="preserve"> </v>
      </c>
      <c r="M88" s="63" t="str">
        <f t="shared" si="7"/>
        <v xml:space="preserve"> </v>
      </c>
      <c r="N88" s="63" t="str">
        <f t="shared" si="7"/>
        <v xml:space="preserve"> </v>
      </c>
      <c r="O88" s="63" t="str">
        <f t="shared" si="7"/>
        <v xml:space="preserve"> </v>
      </c>
    </row>
    <row r="89" spans="2:15">
      <c r="B89" s="45" t="s">
        <v>204</v>
      </c>
      <c r="C89" s="63" t="str">
        <f t="shared" si="6"/>
        <v xml:space="preserve"> </v>
      </c>
      <c r="D89" s="63" t="str">
        <f t="shared" si="7"/>
        <v xml:space="preserve"> </v>
      </c>
      <c r="E89" s="63" t="str">
        <f t="shared" si="7"/>
        <v xml:space="preserve"> </v>
      </c>
      <c r="F89" s="63" t="str">
        <f t="shared" si="7"/>
        <v xml:space="preserve"> </v>
      </c>
      <c r="G89" s="63" t="str">
        <f t="shared" si="7"/>
        <v xml:space="preserve"> </v>
      </c>
      <c r="H89" s="63" t="str">
        <f t="shared" si="7"/>
        <v xml:space="preserve"> </v>
      </c>
      <c r="I89" s="63" t="str">
        <f t="shared" si="7"/>
        <v xml:space="preserve"> </v>
      </c>
      <c r="J89" s="63" t="str">
        <f t="shared" si="7"/>
        <v xml:space="preserve"> </v>
      </c>
      <c r="K89" s="63" t="str">
        <f t="shared" si="7"/>
        <v xml:space="preserve"> </v>
      </c>
      <c r="L89" s="63" t="str">
        <f t="shared" si="7"/>
        <v xml:space="preserve"> </v>
      </c>
      <c r="M89" s="63" t="str">
        <f t="shared" si="7"/>
        <v xml:space="preserve"> </v>
      </c>
      <c r="N89" s="63" t="str">
        <f t="shared" si="7"/>
        <v xml:space="preserve"> </v>
      </c>
      <c r="O89" s="63" t="str">
        <f t="shared" si="7"/>
        <v xml:space="preserve"> </v>
      </c>
    </row>
    <row r="90" spans="2:15">
      <c r="B90" s="156" t="s">
        <v>68</v>
      </c>
      <c r="C90" s="63" t="str">
        <f t="shared" si="6"/>
        <v xml:space="preserve"> </v>
      </c>
      <c r="D90" s="63" t="str">
        <f t="shared" si="7"/>
        <v xml:space="preserve"> </v>
      </c>
      <c r="E90" s="63" t="str">
        <f t="shared" si="7"/>
        <v xml:space="preserve"> </v>
      </c>
      <c r="F90" s="63" t="str">
        <f t="shared" si="7"/>
        <v xml:space="preserve"> </v>
      </c>
      <c r="G90" s="63" t="str">
        <f t="shared" si="7"/>
        <v xml:space="preserve"> </v>
      </c>
      <c r="H90" s="63" t="str">
        <f t="shared" si="7"/>
        <v xml:space="preserve"> </v>
      </c>
      <c r="I90" s="63" t="str">
        <f t="shared" si="7"/>
        <v xml:space="preserve"> </v>
      </c>
      <c r="J90" s="63" t="str">
        <f t="shared" si="7"/>
        <v xml:space="preserve"> </v>
      </c>
      <c r="K90" s="63" t="str">
        <f t="shared" si="7"/>
        <v xml:space="preserve"> </v>
      </c>
      <c r="L90" s="63" t="str">
        <f t="shared" si="7"/>
        <v xml:space="preserve"> </v>
      </c>
      <c r="M90" s="63" t="str">
        <f t="shared" si="7"/>
        <v xml:space="preserve"> </v>
      </c>
      <c r="N90" s="63" t="str">
        <f t="shared" si="7"/>
        <v xml:space="preserve"> </v>
      </c>
      <c r="O90" s="63" t="str">
        <f t="shared" si="7"/>
        <v xml:space="preserve"> </v>
      </c>
    </row>
    <row r="92" spans="2:15">
      <c r="B92" s="43" t="s">
        <v>98</v>
      </c>
    </row>
    <row r="93" spans="2:15">
      <c r="B93" s="153" t="s">
        <v>37</v>
      </c>
      <c r="C93" s="154" t="s">
        <v>50</v>
      </c>
      <c r="D93" s="72" t="s">
        <v>49</v>
      </c>
      <c r="E93" s="72" t="s">
        <v>51</v>
      </c>
      <c r="F93" s="72" t="s">
        <v>12</v>
      </c>
      <c r="G93" s="72" t="s">
        <v>1</v>
      </c>
      <c r="H93" s="72" t="s">
        <v>0</v>
      </c>
      <c r="I93" s="72" t="s">
        <v>13</v>
      </c>
      <c r="J93" s="72" t="s">
        <v>48</v>
      </c>
      <c r="K93" s="72" t="s">
        <v>47</v>
      </c>
      <c r="L93" s="72" t="s">
        <v>21</v>
      </c>
      <c r="M93" s="72" t="s">
        <v>2</v>
      </c>
      <c r="N93" s="72" t="s">
        <v>104</v>
      </c>
      <c r="O93" s="155" t="s">
        <v>68</v>
      </c>
    </row>
    <row r="94" spans="2:15">
      <c r="B94" s="44" t="s">
        <v>102</v>
      </c>
      <c r="C94" s="63">
        <f t="shared" ref="C94:O94" si="8">+IF($O8&gt;0,C8/$O8," ")</f>
        <v>0.33333333333333337</v>
      </c>
      <c r="D94" s="63">
        <f t="shared" si="8"/>
        <v>0.33333333333333337</v>
      </c>
      <c r="E94" s="63">
        <f t="shared" si="8"/>
        <v>0</v>
      </c>
      <c r="F94" s="63">
        <f t="shared" si="8"/>
        <v>0</v>
      </c>
      <c r="G94" s="63">
        <f t="shared" si="8"/>
        <v>0</v>
      </c>
      <c r="H94" s="63">
        <f t="shared" si="8"/>
        <v>0</v>
      </c>
      <c r="I94" s="63">
        <f t="shared" si="8"/>
        <v>0</v>
      </c>
      <c r="J94" s="63">
        <f t="shared" si="8"/>
        <v>0</v>
      </c>
      <c r="K94" s="63">
        <f t="shared" si="8"/>
        <v>0</v>
      </c>
      <c r="L94" s="63">
        <f t="shared" si="8"/>
        <v>0</v>
      </c>
      <c r="M94" s="63">
        <f t="shared" si="8"/>
        <v>0</v>
      </c>
      <c r="N94" s="63">
        <f t="shared" si="8"/>
        <v>0.33333333333333337</v>
      </c>
      <c r="O94" s="63">
        <f t="shared" si="8"/>
        <v>1</v>
      </c>
    </row>
    <row r="95" spans="2:15">
      <c r="B95" s="45" t="s">
        <v>27</v>
      </c>
      <c r="C95" s="63">
        <f t="shared" ref="C95:O95" si="9">+IF($O9&gt;0,C9/$O9," ")</f>
        <v>0.12953367875647667</v>
      </c>
      <c r="D95" s="63">
        <f t="shared" si="9"/>
        <v>0</v>
      </c>
      <c r="E95" s="63">
        <f t="shared" si="9"/>
        <v>0</v>
      </c>
      <c r="F95" s="63">
        <f t="shared" si="9"/>
        <v>0.18652849740932642</v>
      </c>
      <c r="G95" s="63">
        <f t="shared" si="9"/>
        <v>0.18652849740932642</v>
      </c>
      <c r="H95" s="63">
        <f t="shared" si="9"/>
        <v>0.18652849740932642</v>
      </c>
      <c r="I95" s="63">
        <f t="shared" si="9"/>
        <v>5.181347150259067E-2</v>
      </c>
      <c r="J95" s="63">
        <f t="shared" si="9"/>
        <v>7.7720207253886009E-2</v>
      </c>
      <c r="K95" s="63">
        <f t="shared" si="9"/>
        <v>2.5906735751295335E-2</v>
      </c>
      <c r="L95" s="63">
        <f t="shared" si="9"/>
        <v>0</v>
      </c>
      <c r="M95" s="63">
        <f t="shared" si="9"/>
        <v>0.10362694300518134</v>
      </c>
      <c r="N95" s="63">
        <f t="shared" si="9"/>
        <v>5.181347150259067E-2</v>
      </c>
      <c r="O95" s="63">
        <f t="shared" si="9"/>
        <v>1</v>
      </c>
    </row>
    <row r="96" spans="2:15">
      <c r="B96" s="45" t="s">
        <v>29</v>
      </c>
      <c r="C96" s="63">
        <f t="shared" ref="C96:O96" si="10">+IF($O10&gt;0,C10/$O10," ")</f>
        <v>5.6116722783389451E-2</v>
      </c>
      <c r="D96" s="63">
        <f t="shared" si="10"/>
        <v>0.1122334455667789</v>
      </c>
      <c r="E96" s="63">
        <f t="shared" si="10"/>
        <v>2.2446689113355778E-2</v>
      </c>
      <c r="F96" s="63">
        <f t="shared" si="10"/>
        <v>0.14590347923681257</v>
      </c>
      <c r="G96" s="63">
        <f t="shared" si="10"/>
        <v>0.14590347923681257</v>
      </c>
      <c r="H96" s="63">
        <f t="shared" si="10"/>
        <v>0.14590347923681257</v>
      </c>
      <c r="I96" s="63">
        <f t="shared" si="10"/>
        <v>7.2951739618406286E-2</v>
      </c>
      <c r="J96" s="63">
        <f t="shared" si="10"/>
        <v>3.3670033670033669E-2</v>
      </c>
      <c r="K96" s="63">
        <f t="shared" si="10"/>
        <v>3.3670033670033669E-2</v>
      </c>
      <c r="L96" s="63">
        <f t="shared" si="10"/>
        <v>0.10213243546576879</v>
      </c>
      <c r="M96" s="63">
        <f t="shared" si="10"/>
        <v>7.2951739618406286E-2</v>
      </c>
      <c r="N96" s="63">
        <f t="shared" si="10"/>
        <v>5.6116722783389451E-2</v>
      </c>
      <c r="O96" s="63">
        <f t="shared" si="10"/>
        <v>1</v>
      </c>
    </row>
    <row r="97" spans="2:15">
      <c r="B97" s="45" t="s">
        <v>31</v>
      </c>
      <c r="C97" s="63">
        <f t="shared" ref="C97:O97" si="11">+IF($O11&gt;0,C11/$O11," ")</f>
        <v>9.4373865698729589E-2</v>
      </c>
      <c r="D97" s="63">
        <f t="shared" si="11"/>
        <v>9.4373865698729589E-2</v>
      </c>
      <c r="E97" s="63">
        <f t="shared" si="11"/>
        <v>1.8148820326678767E-2</v>
      </c>
      <c r="F97" s="63">
        <f t="shared" si="11"/>
        <v>0.16515426497277677</v>
      </c>
      <c r="G97" s="63">
        <f t="shared" si="11"/>
        <v>0.16515426497277677</v>
      </c>
      <c r="H97" s="63">
        <f t="shared" si="11"/>
        <v>0.16515426497277677</v>
      </c>
      <c r="I97" s="63">
        <f t="shared" si="11"/>
        <v>9.4373865698729589E-2</v>
      </c>
      <c r="J97" s="63">
        <f t="shared" si="11"/>
        <v>5.4446460980036297E-2</v>
      </c>
      <c r="K97" s="63">
        <f t="shared" si="11"/>
        <v>1.8148820326678767E-2</v>
      </c>
      <c r="L97" s="63">
        <f t="shared" si="11"/>
        <v>0</v>
      </c>
      <c r="M97" s="63">
        <f t="shared" si="11"/>
        <v>9.4373865698729589E-2</v>
      </c>
      <c r="N97" s="63">
        <f t="shared" si="11"/>
        <v>3.6297640653357534E-2</v>
      </c>
      <c r="O97" s="63">
        <f t="shared" si="11"/>
        <v>1</v>
      </c>
    </row>
    <row r="98" spans="2:15">
      <c r="B98" s="45" t="s">
        <v>199</v>
      </c>
      <c r="C98" s="63" t="str">
        <f t="shared" ref="C98:O98" si="12">+IF($O12&gt;0,C12/$O12," ")</f>
        <v xml:space="preserve"> </v>
      </c>
      <c r="D98" s="63" t="str">
        <f t="shared" si="12"/>
        <v xml:space="preserve"> </v>
      </c>
      <c r="E98" s="63" t="str">
        <f t="shared" si="12"/>
        <v xml:space="preserve"> </v>
      </c>
      <c r="F98" s="63" t="str">
        <f t="shared" si="12"/>
        <v xml:space="preserve"> </v>
      </c>
      <c r="G98" s="63" t="str">
        <f t="shared" si="12"/>
        <v xml:space="preserve"> </v>
      </c>
      <c r="H98" s="63" t="str">
        <f t="shared" si="12"/>
        <v xml:space="preserve"> </v>
      </c>
      <c r="I98" s="63" t="str">
        <f t="shared" si="12"/>
        <v xml:space="preserve"> </v>
      </c>
      <c r="J98" s="63" t="str">
        <f t="shared" si="12"/>
        <v xml:space="preserve"> </v>
      </c>
      <c r="K98" s="63" t="str">
        <f t="shared" si="12"/>
        <v xml:space="preserve"> </v>
      </c>
      <c r="L98" s="63" t="str">
        <f t="shared" si="12"/>
        <v xml:space="preserve"> </v>
      </c>
      <c r="M98" s="63" t="str">
        <f t="shared" si="12"/>
        <v xml:space="preserve"> </v>
      </c>
      <c r="N98" s="63" t="str">
        <f t="shared" si="12"/>
        <v xml:space="preserve"> </v>
      </c>
      <c r="O98" s="63" t="str">
        <f t="shared" si="12"/>
        <v xml:space="preserve"> </v>
      </c>
    </row>
    <row r="99" spans="2:15">
      <c r="B99" s="45" t="s">
        <v>26</v>
      </c>
      <c r="C99" s="63">
        <f t="shared" ref="C99:O99" si="13">+IF($O13&gt;0,C13/$O13," ")</f>
        <v>4.6511627906976744E-2</v>
      </c>
      <c r="D99" s="63">
        <f t="shared" si="13"/>
        <v>9.3023255813953487E-2</v>
      </c>
      <c r="E99" s="63">
        <f t="shared" si="13"/>
        <v>1.8604651162790697E-2</v>
      </c>
      <c r="F99" s="63">
        <f t="shared" si="13"/>
        <v>0.15348837209302324</v>
      </c>
      <c r="G99" s="63">
        <f t="shared" si="13"/>
        <v>0.15348837209302324</v>
      </c>
      <c r="H99" s="63">
        <f t="shared" si="13"/>
        <v>0.15348837209302324</v>
      </c>
      <c r="I99" s="63">
        <f t="shared" si="13"/>
        <v>9.3023255813953487E-2</v>
      </c>
      <c r="J99" s="63">
        <f t="shared" si="13"/>
        <v>4.6511627906976744E-2</v>
      </c>
      <c r="K99" s="63">
        <f t="shared" si="13"/>
        <v>9.3023255813953487E-3</v>
      </c>
      <c r="L99" s="63">
        <f t="shared" si="13"/>
        <v>9.3023255813953487E-2</v>
      </c>
      <c r="M99" s="63">
        <f t="shared" si="13"/>
        <v>9.3023255813953487E-2</v>
      </c>
      <c r="N99" s="63">
        <f t="shared" si="13"/>
        <v>4.6511627906976744E-2</v>
      </c>
      <c r="O99" s="63">
        <f t="shared" si="13"/>
        <v>1</v>
      </c>
    </row>
    <row r="100" spans="2:15">
      <c r="B100" s="45" t="s">
        <v>200</v>
      </c>
      <c r="C100" s="63" t="str">
        <f t="shared" ref="C100:O100" si="14">+IF($O14&gt;0,C14/$O14," ")</f>
        <v xml:space="preserve"> </v>
      </c>
      <c r="D100" s="63" t="str">
        <f t="shared" si="14"/>
        <v xml:space="preserve"> </v>
      </c>
      <c r="E100" s="63" t="str">
        <f t="shared" si="14"/>
        <v xml:space="preserve"> </v>
      </c>
      <c r="F100" s="63" t="str">
        <f t="shared" si="14"/>
        <v xml:space="preserve"> </v>
      </c>
      <c r="G100" s="63" t="str">
        <f t="shared" si="14"/>
        <v xml:space="preserve"> </v>
      </c>
      <c r="H100" s="63" t="str">
        <f t="shared" si="14"/>
        <v xml:space="preserve"> </v>
      </c>
      <c r="I100" s="63" t="str">
        <f t="shared" si="14"/>
        <v xml:space="preserve"> </v>
      </c>
      <c r="J100" s="63" t="str">
        <f t="shared" si="14"/>
        <v xml:space="preserve"> </v>
      </c>
      <c r="K100" s="63" t="str">
        <f t="shared" si="14"/>
        <v xml:space="preserve"> </v>
      </c>
      <c r="L100" s="63" t="str">
        <f t="shared" si="14"/>
        <v xml:space="preserve"> </v>
      </c>
      <c r="M100" s="63" t="str">
        <f t="shared" si="14"/>
        <v xml:space="preserve"> </v>
      </c>
      <c r="N100" s="63" t="str">
        <f t="shared" si="14"/>
        <v xml:space="preserve"> </v>
      </c>
      <c r="O100" s="63" t="str">
        <f t="shared" si="14"/>
        <v xml:space="preserve"> </v>
      </c>
    </row>
    <row r="101" spans="2:15">
      <c r="B101" s="45" t="s">
        <v>271</v>
      </c>
      <c r="C101" s="63">
        <f t="shared" ref="C101:O101" si="15">+IF($O15&gt;0,C15/$O15," ")</f>
        <v>0.16949152542372881</v>
      </c>
      <c r="D101" s="63">
        <f t="shared" si="15"/>
        <v>6.7796610169491525E-2</v>
      </c>
      <c r="E101" s="63">
        <f t="shared" si="15"/>
        <v>1.6949152542372881E-2</v>
      </c>
      <c r="F101" s="63">
        <f t="shared" si="15"/>
        <v>0.13559322033898305</v>
      </c>
      <c r="G101" s="63">
        <f t="shared" si="15"/>
        <v>0.13559322033898305</v>
      </c>
      <c r="H101" s="63">
        <f t="shared" si="15"/>
        <v>0.13559322033898305</v>
      </c>
      <c r="I101" s="63">
        <f t="shared" si="15"/>
        <v>0.13559322033898305</v>
      </c>
      <c r="J101" s="63">
        <f t="shared" si="15"/>
        <v>6.7796610169491525E-2</v>
      </c>
      <c r="K101" s="63">
        <f t="shared" si="15"/>
        <v>0</v>
      </c>
      <c r="L101" s="63">
        <f t="shared" si="15"/>
        <v>6.7796610169491525E-2</v>
      </c>
      <c r="M101" s="63">
        <f t="shared" si="15"/>
        <v>0</v>
      </c>
      <c r="N101" s="63">
        <f t="shared" si="15"/>
        <v>6.7796610169491525E-2</v>
      </c>
      <c r="O101" s="63">
        <f t="shared" si="15"/>
        <v>1</v>
      </c>
    </row>
    <row r="102" spans="2:15">
      <c r="B102" s="45" t="s">
        <v>142</v>
      </c>
      <c r="C102" s="63">
        <f t="shared" ref="C102:O102" si="16">+IF($O16&gt;0,C16/$O16," ")</f>
        <v>0.16949152542372881</v>
      </c>
      <c r="D102" s="63">
        <f t="shared" si="16"/>
        <v>6.7796610169491525E-2</v>
      </c>
      <c r="E102" s="63">
        <f t="shared" si="16"/>
        <v>1.6949152542372881E-2</v>
      </c>
      <c r="F102" s="63">
        <f t="shared" si="16"/>
        <v>0.13559322033898305</v>
      </c>
      <c r="G102" s="63">
        <f t="shared" si="16"/>
        <v>0.13559322033898305</v>
      </c>
      <c r="H102" s="63">
        <f t="shared" si="16"/>
        <v>0.13559322033898305</v>
      </c>
      <c r="I102" s="63">
        <f t="shared" si="16"/>
        <v>0.13559322033898305</v>
      </c>
      <c r="J102" s="63">
        <f t="shared" si="16"/>
        <v>6.7796610169491525E-2</v>
      </c>
      <c r="K102" s="63">
        <f t="shared" si="16"/>
        <v>0</v>
      </c>
      <c r="L102" s="63">
        <f t="shared" si="16"/>
        <v>6.7796610169491525E-2</v>
      </c>
      <c r="M102" s="63">
        <f t="shared" si="16"/>
        <v>0</v>
      </c>
      <c r="N102" s="63">
        <f t="shared" si="16"/>
        <v>6.7796610169491525E-2</v>
      </c>
      <c r="O102" s="63">
        <f t="shared" si="16"/>
        <v>1</v>
      </c>
    </row>
    <row r="103" spans="2:15">
      <c r="B103" s="45" t="s">
        <v>28</v>
      </c>
      <c r="C103" s="63">
        <f t="shared" ref="C103:O103" si="17">+IF($O17&gt;0,C17/$O17," ")</f>
        <v>4.0983606557377046E-2</v>
      </c>
      <c r="D103" s="63">
        <f t="shared" si="17"/>
        <v>8.1967213114754092E-2</v>
      </c>
      <c r="E103" s="63">
        <f t="shared" si="17"/>
        <v>1.6393442622950821E-2</v>
      </c>
      <c r="F103" s="63">
        <f t="shared" si="17"/>
        <v>0.16393442622950818</v>
      </c>
      <c r="G103" s="63">
        <f t="shared" si="17"/>
        <v>0.16393442622950818</v>
      </c>
      <c r="H103" s="63">
        <f t="shared" si="17"/>
        <v>0.16393442622950818</v>
      </c>
      <c r="I103" s="63">
        <f t="shared" si="17"/>
        <v>8.1967213114754092E-2</v>
      </c>
      <c r="J103" s="63">
        <f t="shared" si="17"/>
        <v>4.0983606557377046E-2</v>
      </c>
      <c r="K103" s="63">
        <f t="shared" si="17"/>
        <v>4.0983606557377046E-2</v>
      </c>
      <c r="L103" s="63">
        <f t="shared" si="17"/>
        <v>8.1967213114754092E-2</v>
      </c>
      <c r="M103" s="63">
        <f t="shared" si="17"/>
        <v>8.1967213114754092E-2</v>
      </c>
      <c r="N103" s="63">
        <f t="shared" si="17"/>
        <v>4.0983606557377046E-2</v>
      </c>
      <c r="O103" s="63">
        <f t="shared" si="17"/>
        <v>1</v>
      </c>
    </row>
    <row r="104" spans="2:15">
      <c r="B104" s="45" t="s">
        <v>25</v>
      </c>
      <c r="C104" s="63">
        <f t="shared" ref="C104:O104" si="18">+IF($O18&gt;0,C18/$O18," ")</f>
        <v>0.2</v>
      </c>
      <c r="D104" s="63">
        <f t="shared" si="18"/>
        <v>0.16</v>
      </c>
      <c r="E104" s="63">
        <f t="shared" si="18"/>
        <v>0</v>
      </c>
      <c r="F104" s="63">
        <f t="shared" si="18"/>
        <v>0.16</v>
      </c>
      <c r="G104" s="63">
        <f t="shared" si="18"/>
        <v>0.16</v>
      </c>
      <c r="H104" s="63">
        <f t="shared" si="18"/>
        <v>0.16</v>
      </c>
      <c r="I104" s="63">
        <f t="shared" si="18"/>
        <v>0.04</v>
      </c>
      <c r="J104" s="63">
        <f t="shared" si="18"/>
        <v>0.08</v>
      </c>
      <c r="K104" s="63">
        <f t="shared" si="18"/>
        <v>0</v>
      </c>
      <c r="L104" s="63">
        <f t="shared" si="18"/>
        <v>0</v>
      </c>
      <c r="M104" s="63">
        <f t="shared" si="18"/>
        <v>0</v>
      </c>
      <c r="N104" s="63">
        <f t="shared" si="18"/>
        <v>0.04</v>
      </c>
      <c r="O104" s="63">
        <f t="shared" si="18"/>
        <v>1</v>
      </c>
    </row>
    <row r="105" spans="2:15">
      <c r="B105" s="45" t="s">
        <v>209</v>
      </c>
      <c r="C105" s="63">
        <f t="shared" ref="C105:O105" si="19">+IF($O19&gt;0,C19/$O19," ")</f>
        <v>0.2</v>
      </c>
      <c r="D105" s="63">
        <f t="shared" si="19"/>
        <v>0.16</v>
      </c>
      <c r="E105" s="63">
        <f t="shared" si="19"/>
        <v>0</v>
      </c>
      <c r="F105" s="63">
        <f t="shared" si="19"/>
        <v>0.16</v>
      </c>
      <c r="G105" s="63">
        <f t="shared" si="19"/>
        <v>0.16</v>
      </c>
      <c r="H105" s="63">
        <f t="shared" si="19"/>
        <v>0.16</v>
      </c>
      <c r="I105" s="63">
        <f t="shared" si="19"/>
        <v>0.04</v>
      </c>
      <c r="J105" s="63">
        <f t="shared" si="19"/>
        <v>0.08</v>
      </c>
      <c r="K105" s="63">
        <f t="shared" si="19"/>
        <v>0</v>
      </c>
      <c r="L105" s="63">
        <f t="shared" si="19"/>
        <v>0</v>
      </c>
      <c r="M105" s="63">
        <f t="shared" si="19"/>
        <v>0</v>
      </c>
      <c r="N105" s="63">
        <f t="shared" si="19"/>
        <v>0.04</v>
      </c>
      <c r="O105" s="63">
        <f t="shared" si="19"/>
        <v>1</v>
      </c>
    </row>
    <row r="106" spans="2:15">
      <c r="B106" s="45" t="s">
        <v>275</v>
      </c>
      <c r="C106" s="63">
        <f t="shared" ref="C106:O106" si="20">+IF($O20&gt;0,C20/$O20," ")</f>
        <v>0.2</v>
      </c>
      <c r="D106" s="63">
        <f t="shared" si="20"/>
        <v>0.16</v>
      </c>
      <c r="E106" s="63">
        <f t="shared" si="20"/>
        <v>0</v>
      </c>
      <c r="F106" s="63">
        <f t="shared" si="20"/>
        <v>0.16</v>
      </c>
      <c r="G106" s="63">
        <f t="shared" si="20"/>
        <v>0.16</v>
      </c>
      <c r="H106" s="63">
        <f t="shared" si="20"/>
        <v>0.16</v>
      </c>
      <c r="I106" s="63">
        <f t="shared" si="20"/>
        <v>0.04</v>
      </c>
      <c r="J106" s="63">
        <f t="shared" si="20"/>
        <v>0.08</v>
      </c>
      <c r="K106" s="63">
        <f t="shared" si="20"/>
        <v>0</v>
      </c>
      <c r="L106" s="63">
        <f t="shared" si="20"/>
        <v>0</v>
      </c>
      <c r="M106" s="63">
        <f t="shared" si="20"/>
        <v>0</v>
      </c>
      <c r="N106" s="63">
        <f t="shared" si="20"/>
        <v>0.04</v>
      </c>
      <c r="O106" s="63">
        <f t="shared" si="20"/>
        <v>1</v>
      </c>
    </row>
    <row r="107" spans="2:15">
      <c r="B107" s="45" t="s">
        <v>276</v>
      </c>
      <c r="C107" s="63">
        <f t="shared" ref="C107:O107" si="21">+IF($O21&gt;0,C21/$O21," ")</f>
        <v>0.2</v>
      </c>
      <c r="D107" s="63">
        <f t="shared" si="21"/>
        <v>0.16</v>
      </c>
      <c r="E107" s="63">
        <f t="shared" si="21"/>
        <v>0</v>
      </c>
      <c r="F107" s="63">
        <f t="shared" si="21"/>
        <v>0.16</v>
      </c>
      <c r="G107" s="63">
        <f t="shared" si="21"/>
        <v>0.16</v>
      </c>
      <c r="H107" s="63">
        <f t="shared" si="21"/>
        <v>0.16</v>
      </c>
      <c r="I107" s="63">
        <f t="shared" si="21"/>
        <v>0.04</v>
      </c>
      <c r="J107" s="63">
        <f t="shared" si="21"/>
        <v>0.08</v>
      </c>
      <c r="K107" s="63">
        <f t="shared" si="21"/>
        <v>0</v>
      </c>
      <c r="L107" s="63">
        <f t="shared" si="21"/>
        <v>0</v>
      </c>
      <c r="M107" s="63">
        <f t="shared" si="21"/>
        <v>0</v>
      </c>
      <c r="N107" s="63">
        <f t="shared" si="21"/>
        <v>0.04</v>
      </c>
      <c r="O107" s="63">
        <f t="shared" si="21"/>
        <v>1</v>
      </c>
    </row>
    <row r="108" spans="2:15">
      <c r="B108" s="45" t="s">
        <v>30</v>
      </c>
      <c r="C108" s="63">
        <f t="shared" ref="C108:O108" si="22">+IF($O22&gt;0,C22/$O22," ")</f>
        <v>4.1493775933609957E-2</v>
      </c>
      <c r="D108" s="63">
        <f t="shared" si="22"/>
        <v>8.2987551867219914E-2</v>
      </c>
      <c r="E108" s="63">
        <f t="shared" si="22"/>
        <v>4.1493775933609959E-3</v>
      </c>
      <c r="F108" s="63">
        <f t="shared" si="22"/>
        <v>0.16597510373443983</v>
      </c>
      <c r="G108" s="63">
        <f t="shared" si="22"/>
        <v>0.16597510373443983</v>
      </c>
      <c r="H108" s="63">
        <f t="shared" si="22"/>
        <v>0.16597510373443983</v>
      </c>
      <c r="I108" s="63">
        <f t="shared" si="22"/>
        <v>8.2987551867219914E-2</v>
      </c>
      <c r="J108" s="63">
        <f t="shared" si="22"/>
        <v>4.1493775933609957E-2</v>
      </c>
      <c r="K108" s="63">
        <f t="shared" si="22"/>
        <v>4.1493775933609957E-2</v>
      </c>
      <c r="L108" s="63">
        <f t="shared" si="22"/>
        <v>8.2987551867219914E-2</v>
      </c>
      <c r="M108" s="63">
        <f t="shared" si="22"/>
        <v>8.2987551867219914E-2</v>
      </c>
      <c r="N108" s="63">
        <f t="shared" si="22"/>
        <v>4.1493775933609957E-2</v>
      </c>
      <c r="O108" s="63">
        <f t="shared" si="22"/>
        <v>1</v>
      </c>
    </row>
    <row r="109" spans="2:15">
      <c r="B109" s="45" t="s">
        <v>35</v>
      </c>
      <c r="C109" s="63">
        <f t="shared" ref="C109:O109" si="23">+IF($O23&gt;0,C23/$O23," ")</f>
        <v>9.7087378640776698E-2</v>
      </c>
      <c r="D109" s="63">
        <f t="shared" si="23"/>
        <v>4.8543689320388349E-2</v>
      </c>
      <c r="E109" s="63">
        <f t="shared" si="23"/>
        <v>0</v>
      </c>
      <c r="F109" s="63">
        <f t="shared" si="23"/>
        <v>0.21359223300970875</v>
      </c>
      <c r="G109" s="63">
        <f t="shared" si="23"/>
        <v>0.21359223300970875</v>
      </c>
      <c r="H109" s="63">
        <f t="shared" si="23"/>
        <v>0.21359223300970875</v>
      </c>
      <c r="I109" s="63">
        <f t="shared" si="23"/>
        <v>0</v>
      </c>
      <c r="J109" s="63">
        <f t="shared" si="23"/>
        <v>5.8252427184466021E-2</v>
      </c>
      <c r="K109" s="63">
        <f t="shared" si="23"/>
        <v>0</v>
      </c>
      <c r="L109" s="63">
        <f t="shared" si="23"/>
        <v>0</v>
      </c>
      <c r="M109" s="63">
        <f t="shared" si="23"/>
        <v>0.10679611650485438</v>
      </c>
      <c r="N109" s="63">
        <f t="shared" si="23"/>
        <v>4.8543689320388349E-2</v>
      </c>
      <c r="O109" s="63">
        <f t="shared" si="23"/>
        <v>1</v>
      </c>
    </row>
    <row r="110" spans="2:15">
      <c r="B110" s="45" t="s">
        <v>202</v>
      </c>
      <c r="C110" s="63">
        <f t="shared" ref="C110:O110" si="24">+IF($O24&gt;0,C24/$O24," ")</f>
        <v>8.3333333333333329E-2</v>
      </c>
      <c r="D110" s="63">
        <f t="shared" si="24"/>
        <v>8.3333333333333329E-2</v>
      </c>
      <c r="E110" s="63">
        <f t="shared" si="24"/>
        <v>0</v>
      </c>
      <c r="F110" s="63">
        <f t="shared" si="24"/>
        <v>0.33333333333333331</v>
      </c>
      <c r="G110" s="63">
        <f t="shared" si="24"/>
        <v>8.3333333333333329E-2</v>
      </c>
      <c r="H110" s="63">
        <f t="shared" si="24"/>
        <v>0.33333333333333331</v>
      </c>
      <c r="I110" s="63">
        <f t="shared" si="24"/>
        <v>0</v>
      </c>
      <c r="J110" s="63">
        <f t="shared" si="24"/>
        <v>0</v>
      </c>
      <c r="K110" s="63">
        <f t="shared" si="24"/>
        <v>0</v>
      </c>
      <c r="L110" s="63">
        <f t="shared" si="24"/>
        <v>0</v>
      </c>
      <c r="M110" s="63">
        <f t="shared" si="24"/>
        <v>0</v>
      </c>
      <c r="N110" s="63">
        <f t="shared" si="24"/>
        <v>8.3333333333333329E-2</v>
      </c>
      <c r="O110" s="63">
        <f t="shared" si="24"/>
        <v>1</v>
      </c>
    </row>
    <row r="111" spans="2:15">
      <c r="B111" s="45" t="s">
        <v>201</v>
      </c>
      <c r="C111" s="63">
        <f t="shared" ref="C111:O111" si="25">+IF($O25&gt;0,C25/$O25," ")</f>
        <v>6.1728395061728385E-2</v>
      </c>
      <c r="D111" s="63">
        <f t="shared" si="25"/>
        <v>7.407407407407407E-2</v>
      </c>
      <c r="E111" s="63">
        <f t="shared" si="25"/>
        <v>6.1728395061728385E-2</v>
      </c>
      <c r="F111" s="63">
        <f t="shared" si="25"/>
        <v>0.27160493827160492</v>
      </c>
      <c r="G111" s="63">
        <f t="shared" si="25"/>
        <v>0</v>
      </c>
      <c r="H111" s="63">
        <f t="shared" si="25"/>
        <v>0.27160493827160492</v>
      </c>
      <c r="I111" s="63">
        <f t="shared" si="25"/>
        <v>0</v>
      </c>
      <c r="J111" s="63">
        <f t="shared" si="25"/>
        <v>0</v>
      </c>
      <c r="K111" s="63">
        <f t="shared" si="25"/>
        <v>0</v>
      </c>
      <c r="L111" s="63">
        <f t="shared" si="25"/>
        <v>0</v>
      </c>
      <c r="M111" s="63">
        <f t="shared" si="25"/>
        <v>0.13580246913580246</v>
      </c>
      <c r="N111" s="63">
        <f t="shared" si="25"/>
        <v>0.12345679012345677</v>
      </c>
      <c r="O111" s="63">
        <f t="shared" si="25"/>
        <v>1</v>
      </c>
    </row>
    <row r="112" spans="2:15">
      <c r="B112" s="45" t="s">
        <v>203</v>
      </c>
      <c r="C112" s="63">
        <f t="shared" ref="C112:O112" si="26">+IF($O26&gt;0,C26/$O26," ")</f>
        <v>0.25</v>
      </c>
      <c r="D112" s="63">
        <f t="shared" si="26"/>
        <v>0.25</v>
      </c>
      <c r="E112" s="63">
        <f t="shared" si="26"/>
        <v>0</v>
      </c>
      <c r="F112" s="63">
        <f t="shared" si="26"/>
        <v>0</v>
      </c>
      <c r="G112" s="63">
        <f t="shared" si="26"/>
        <v>0.25</v>
      </c>
      <c r="H112" s="63">
        <f t="shared" si="26"/>
        <v>0.25</v>
      </c>
      <c r="I112" s="63">
        <f t="shared" si="26"/>
        <v>0</v>
      </c>
      <c r="J112" s="63">
        <f t="shared" si="26"/>
        <v>0</v>
      </c>
      <c r="K112" s="63">
        <f t="shared" si="26"/>
        <v>0</v>
      </c>
      <c r="L112" s="63">
        <f t="shared" si="26"/>
        <v>0</v>
      </c>
      <c r="M112" s="63">
        <f t="shared" si="26"/>
        <v>0</v>
      </c>
      <c r="N112" s="63">
        <f t="shared" si="26"/>
        <v>0</v>
      </c>
      <c r="O112" s="63">
        <f t="shared" si="26"/>
        <v>1</v>
      </c>
    </row>
    <row r="113" spans="2:15">
      <c r="B113" s="45" t="s">
        <v>231</v>
      </c>
      <c r="C113" s="63">
        <f t="shared" ref="C113:O113" si="27">+IF($O27&gt;0,C27/$O27," ")</f>
        <v>6.1728395061728385E-2</v>
      </c>
      <c r="D113" s="63">
        <f t="shared" si="27"/>
        <v>7.407407407407407E-2</v>
      </c>
      <c r="E113" s="63">
        <f t="shared" si="27"/>
        <v>6.1728395061728385E-2</v>
      </c>
      <c r="F113" s="63">
        <f t="shared" si="27"/>
        <v>0.27160493827160492</v>
      </c>
      <c r="G113" s="63">
        <f t="shared" si="27"/>
        <v>0</v>
      </c>
      <c r="H113" s="63">
        <f t="shared" si="27"/>
        <v>0.27160493827160492</v>
      </c>
      <c r="I113" s="63">
        <f t="shared" si="27"/>
        <v>0</v>
      </c>
      <c r="J113" s="63">
        <f t="shared" si="27"/>
        <v>0</v>
      </c>
      <c r="K113" s="63">
        <f t="shared" si="27"/>
        <v>0</v>
      </c>
      <c r="L113" s="63">
        <f t="shared" si="27"/>
        <v>0</v>
      </c>
      <c r="M113" s="63">
        <f t="shared" si="27"/>
        <v>0.13580246913580246</v>
      </c>
      <c r="N113" s="63">
        <f t="shared" si="27"/>
        <v>0.12345679012345677</v>
      </c>
      <c r="O113" s="63">
        <f t="shared" si="27"/>
        <v>1</v>
      </c>
    </row>
    <row r="114" spans="2:15">
      <c r="B114" s="45" t="s">
        <v>232</v>
      </c>
      <c r="C114" s="63">
        <f t="shared" ref="C114:O114" si="28">+IF($O28&gt;0,C28/$O28," ")</f>
        <v>0.22222222222222221</v>
      </c>
      <c r="D114" s="63">
        <f t="shared" si="28"/>
        <v>0.22222222222222221</v>
      </c>
      <c r="E114" s="63">
        <f t="shared" si="28"/>
        <v>0</v>
      </c>
      <c r="F114" s="63">
        <f t="shared" si="28"/>
        <v>0</v>
      </c>
      <c r="G114" s="63">
        <f t="shared" si="28"/>
        <v>0.22222222222222221</v>
      </c>
      <c r="H114" s="63">
        <f t="shared" si="28"/>
        <v>0.22222222222222221</v>
      </c>
      <c r="I114" s="63">
        <f t="shared" si="28"/>
        <v>0</v>
      </c>
      <c r="J114" s="63">
        <f t="shared" si="28"/>
        <v>0</v>
      </c>
      <c r="K114" s="63">
        <f t="shared" si="28"/>
        <v>0</v>
      </c>
      <c r="L114" s="63">
        <f t="shared" si="28"/>
        <v>0</v>
      </c>
      <c r="M114" s="63">
        <f t="shared" si="28"/>
        <v>0</v>
      </c>
      <c r="N114" s="63">
        <f t="shared" si="28"/>
        <v>0.1111111111111111</v>
      </c>
      <c r="O114" s="63">
        <f t="shared" si="28"/>
        <v>1</v>
      </c>
    </row>
    <row r="115" spans="2:15">
      <c r="B115" s="45" t="s">
        <v>205</v>
      </c>
      <c r="C115" s="63">
        <f t="shared" ref="C115:O115" si="29">+IF($O29&gt;0,C29/$O29," ")</f>
        <v>6.1728395061728399E-2</v>
      </c>
      <c r="D115" s="63">
        <f t="shared" si="29"/>
        <v>7.4074074074074084E-2</v>
      </c>
      <c r="E115" s="63">
        <f t="shared" si="29"/>
        <v>6.1728395061728399E-2</v>
      </c>
      <c r="F115" s="63">
        <f t="shared" si="29"/>
        <v>0.27160493827160498</v>
      </c>
      <c r="G115" s="63">
        <f t="shared" si="29"/>
        <v>0</v>
      </c>
      <c r="H115" s="63">
        <f t="shared" si="29"/>
        <v>0.27160493827160498</v>
      </c>
      <c r="I115" s="63">
        <f t="shared" si="29"/>
        <v>0</v>
      </c>
      <c r="J115" s="63">
        <f t="shared" si="29"/>
        <v>0</v>
      </c>
      <c r="K115" s="63">
        <f t="shared" si="29"/>
        <v>0</v>
      </c>
      <c r="L115" s="63">
        <f t="shared" si="29"/>
        <v>0</v>
      </c>
      <c r="M115" s="63">
        <f t="shared" si="29"/>
        <v>0.13580246913580249</v>
      </c>
      <c r="N115" s="63">
        <f t="shared" si="29"/>
        <v>0.1234567901234568</v>
      </c>
      <c r="O115" s="63">
        <f t="shared" si="29"/>
        <v>1</v>
      </c>
    </row>
    <row r="116" spans="2:15">
      <c r="B116" s="45" t="s">
        <v>206</v>
      </c>
      <c r="C116" s="63">
        <f t="shared" ref="C116:O116" si="30">+IF($O30&gt;0,C30/$O30," ")</f>
        <v>0.33333333333333331</v>
      </c>
      <c r="D116" s="63">
        <f t="shared" si="30"/>
        <v>0</v>
      </c>
      <c r="E116" s="63">
        <f t="shared" si="30"/>
        <v>0</v>
      </c>
      <c r="F116" s="63">
        <f t="shared" si="30"/>
        <v>0</v>
      </c>
      <c r="G116" s="63">
        <f t="shared" si="30"/>
        <v>0.33333333333333331</v>
      </c>
      <c r="H116" s="63">
        <f t="shared" si="30"/>
        <v>0</v>
      </c>
      <c r="I116" s="63">
        <f t="shared" si="30"/>
        <v>0</v>
      </c>
      <c r="J116" s="63">
        <f t="shared" si="30"/>
        <v>0</v>
      </c>
      <c r="K116" s="63">
        <f t="shared" si="30"/>
        <v>0</v>
      </c>
      <c r="L116" s="63">
        <f t="shared" si="30"/>
        <v>0</v>
      </c>
      <c r="M116" s="63">
        <f t="shared" si="30"/>
        <v>0</v>
      </c>
      <c r="N116" s="63">
        <f t="shared" si="30"/>
        <v>0.33333333333333331</v>
      </c>
      <c r="O116" s="63">
        <f t="shared" si="30"/>
        <v>1</v>
      </c>
    </row>
    <row r="117" spans="2:15">
      <c r="B117" s="45" t="s">
        <v>36</v>
      </c>
      <c r="C117" s="63">
        <f t="shared" ref="C117:O117" si="31">+IF($O31&gt;0,C31/$O31," ")</f>
        <v>0.12345679012345676</v>
      </c>
      <c r="D117" s="63">
        <f t="shared" si="31"/>
        <v>6.1728395061728378E-2</v>
      </c>
      <c r="E117" s="63">
        <f t="shared" si="31"/>
        <v>0</v>
      </c>
      <c r="F117" s="63">
        <f t="shared" si="31"/>
        <v>0.27160493827160492</v>
      </c>
      <c r="G117" s="63">
        <f t="shared" si="31"/>
        <v>0</v>
      </c>
      <c r="H117" s="63">
        <f t="shared" si="31"/>
        <v>0.27160493827160492</v>
      </c>
      <c r="I117" s="63">
        <f t="shared" si="31"/>
        <v>0</v>
      </c>
      <c r="J117" s="63">
        <f t="shared" si="31"/>
        <v>7.407407407407407E-2</v>
      </c>
      <c r="K117" s="63">
        <f t="shared" si="31"/>
        <v>0</v>
      </c>
      <c r="L117" s="63">
        <f t="shared" si="31"/>
        <v>0</v>
      </c>
      <c r="M117" s="63">
        <f t="shared" si="31"/>
        <v>0.13580246913580246</v>
      </c>
      <c r="N117" s="63">
        <f t="shared" si="31"/>
        <v>6.1728395061728378E-2</v>
      </c>
      <c r="O117" s="63">
        <f t="shared" si="31"/>
        <v>1</v>
      </c>
    </row>
    <row r="118" spans="2:15">
      <c r="B118" s="45" t="s">
        <v>204</v>
      </c>
      <c r="C118" s="63">
        <f t="shared" ref="C118:O118" si="32">+IF($O32&gt;0,C32/$O32," ")</f>
        <v>0</v>
      </c>
      <c r="D118" s="63">
        <f t="shared" si="32"/>
        <v>0</v>
      </c>
      <c r="E118" s="63">
        <f t="shared" si="32"/>
        <v>0</v>
      </c>
      <c r="F118" s="63">
        <f t="shared" si="32"/>
        <v>0</v>
      </c>
      <c r="G118" s="63">
        <f t="shared" si="32"/>
        <v>0</v>
      </c>
      <c r="H118" s="63">
        <f t="shared" si="32"/>
        <v>1</v>
      </c>
      <c r="I118" s="63">
        <f t="shared" si="32"/>
        <v>0</v>
      </c>
      <c r="J118" s="63">
        <f t="shared" si="32"/>
        <v>0</v>
      </c>
      <c r="K118" s="63">
        <f t="shared" si="32"/>
        <v>0</v>
      </c>
      <c r="L118" s="63">
        <f t="shared" si="32"/>
        <v>0</v>
      </c>
      <c r="M118" s="63">
        <f t="shared" si="32"/>
        <v>0</v>
      </c>
      <c r="N118" s="63">
        <f t="shared" si="32"/>
        <v>0</v>
      </c>
      <c r="O118" s="63">
        <f t="shared" si="32"/>
        <v>1</v>
      </c>
    </row>
    <row r="119" spans="2:15">
      <c r="B119" s="156" t="s">
        <v>68</v>
      </c>
      <c r="C119" s="63" t="str">
        <f t="shared" ref="C119:O119" si="33">+IF($O33&gt;0,C33/$O33," ")</f>
        <v xml:space="preserve"> </v>
      </c>
      <c r="D119" s="63" t="str">
        <f t="shared" si="33"/>
        <v xml:space="preserve"> </v>
      </c>
      <c r="E119" s="63" t="str">
        <f t="shared" si="33"/>
        <v xml:space="preserve"> </v>
      </c>
      <c r="F119" s="63" t="str">
        <f t="shared" si="33"/>
        <v xml:space="preserve"> </v>
      </c>
      <c r="G119" s="63" t="str">
        <f t="shared" si="33"/>
        <v xml:space="preserve"> </v>
      </c>
      <c r="H119" s="63" t="str">
        <f t="shared" si="33"/>
        <v xml:space="preserve"> </v>
      </c>
      <c r="I119" s="63" t="str">
        <f t="shared" si="33"/>
        <v xml:space="preserve"> </v>
      </c>
      <c r="J119" s="63" t="str">
        <f t="shared" si="33"/>
        <v xml:space="preserve"> </v>
      </c>
      <c r="K119" s="63" t="str">
        <f t="shared" si="33"/>
        <v xml:space="preserve"> </v>
      </c>
      <c r="L119" s="63" t="str">
        <f t="shared" si="33"/>
        <v xml:space="preserve"> </v>
      </c>
      <c r="M119" s="63" t="str">
        <f t="shared" si="33"/>
        <v xml:space="preserve"> </v>
      </c>
      <c r="N119" s="63" t="str">
        <f t="shared" si="33"/>
        <v xml:space="preserve"> </v>
      </c>
      <c r="O119" s="63" t="str">
        <f t="shared" si="33"/>
        <v xml:space="preserve"> </v>
      </c>
    </row>
    <row r="120" spans="2:15"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</row>
  </sheetData>
  <phoneticPr fontId="2" type="noConversion"/>
  <pageMargins left="0.16" right="0.21" top="0.48" bottom="0.22" header="0" footer="0"/>
  <pageSetup scale="39" orientation="landscape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2021.02 Análisis</vt:lpstr>
      <vt:lpstr>supuestos</vt:lpstr>
      <vt:lpstr>comp aderezos</vt:lpstr>
      <vt:lpstr>directos</vt:lpstr>
      <vt:lpstr>estructura</vt:lpstr>
      <vt:lpstr>Producto cliente</vt:lpstr>
      <vt:lpstr>Cliente Producto</vt:lpstr>
      <vt:lpstr>Producto</vt:lpstr>
      <vt:lpstr>Mg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2019-08-20T19:50:02Z</cp:lastPrinted>
  <dcterms:created xsi:type="dcterms:W3CDTF">2013-09-13T14:14:34Z</dcterms:created>
  <dcterms:modified xsi:type="dcterms:W3CDTF">2021-05-04T19:40:44Z</dcterms:modified>
</cp:coreProperties>
</file>